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9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Volumes" sheetId="15" r:id="rId10"/>
    <sheet name="Math" sheetId="18" r:id="rId11"/>
  </sheets>
  <calcPr calcId="124519"/>
</workbook>
</file>

<file path=xl/calcChain.xml><?xml version="1.0" encoding="utf-8"?>
<calcChain xmlns="http://schemas.openxmlformats.org/spreadsheetml/2006/main">
  <c r="E15" i="15"/>
  <c r="D15"/>
  <c r="B15"/>
  <c r="C15"/>
  <c r="B5" i="18"/>
  <c r="B4"/>
  <c r="B3"/>
  <c r="B2"/>
  <c r="AM3"/>
  <c r="AN3"/>
  <c r="AO3"/>
  <c r="AP3"/>
  <c r="AM4"/>
  <c r="AN4"/>
  <c r="AO4"/>
  <c r="AP4"/>
  <c r="AM5"/>
  <c r="AN5"/>
  <c r="AO5"/>
  <c r="AP5"/>
  <c r="AM6"/>
  <c r="AN6"/>
  <c r="AO6"/>
  <c r="AP6"/>
  <c r="AM7"/>
  <c r="AN7"/>
  <c r="AO7"/>
  <c r="AP7"/>
  <c r="AM8"/>
  <c r="AN8"/>
  <c r="AO8"/>
  <c r="AP8"/>
  <c r="AM9"/>
  <c r="AN9"/>
  <c r="AO9"/>
  <c r="AP9"/>
  <c r="AM10"/>
  <c r="AN10"/>
  <c r="AO10"/>
  <c r="AP10"/>
  <c r="AM11"/>
  <c r="AN11"/>
  <c r="AO11"/>
  <c r="AP11"/>
  <c r="AM12"/>
  <c r="AN12"/>
  <c r="AO12"/>
  <c r="AP12"/>
  <c r="AM13"/>
  <c r="AN13"/>
  <c r="AO13"/>
  <c r="AP13"/>
  <c r="AM14"/>
  <c r="AN14"/>
  <c r="AO14"/>
  <c r="AP14"/>
  <c r="AM15"/>
  <c r="AN15"/>
  <c r="AO15"/>
  <c r="AP15"/>
  <c r="AM16"/>
  <c r="AN16"/>
  <c r="AO16"/>
  <c r="AP16"/>
  <c r="AM17"/>
  <c r="AN17"/>
  <c r="AO17"/>
  <c r="AP17"/>
  <c r="AM18"/>
  <c r="AN18"/>
  <c r="AO18"/>
  <c r="AP18"/>
  <c r="AM19"/>
  <c r="AN19"/>
  <c r="AO19"/>
  <c r="AP19"/>
  <c r="AM20"/>
  <c r="AN20"/>
  <c r="AO20"/>
  <c r="AP20"/>
  <c r="AP2"/>
  <c r="AO2"/>
  <c r="AN2"/>
  <c r="AM2"/>
  <c r="AI3"/>
  <c r="AJ3"/>
  <c r="AK3"/>
  <c r="AI4"/>
  <c r="AJ4"/>
  <c r="AK4"/>
  <c r="AI5"/>
  <c r="AJ5"/>
  <c r="AK5"/>
  <c r="AI6"/>
  <c r="AJ6"/>
  <c r="AK6"/>
  <c r="AI7"/>
  <c r="AJ7"/>
  <c r="AK7"/>
  <c r="AI8"/>
  <c r="AJ8"/>
  <c r="AK8"/>
  <c r="AI9"/>
  <c r="AJ9"/>
  <c r="AK9"/>
  <c r="AI10"/>
  <c r="AJ10"/>
  <c r="AK10"/>
  <c r="AI11"/>
  <c r="AJ11"/>
  <c r="AK11"/>
  <c r="AI12"/>
  <c r="AJ12"/>
  <c r="AK12"/>
  <c r="AI13"/>
  <c r="AJ13"/>
  <c r="AK13"/>
  <c r="AI14"/>
  <c r="AJ14"/>
  <c r="AK14"/>
  <c r="AI15"/>
  <c r="AJ15"/>
  <c r="AK15"/>
  <c r="AI16"/>
  <c r="AJ16"/>
  <c r="AK16"/>
  <c r="AI17"/>
  <c r="AJ17"/>
  <c r="AK17"/>
  <c r="AI18"/>
  <c r="AJ18"/>
  <c r="AK18"/>
  <c r="AI19"/>
  <c r="AJ19"/>
  <c r="AK19"/>
  <c r="AI20"/>
  <c r="AJ20"/>
  <c r="AK20"/>
  <c r="AK2"/>
  <c r="AJ2"/>
  <c r="AI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"/>
  <c r="AC3"/>
  <c r="AD3"/>
  <c r="AE3"/>
  <c r="AF3"/>
  <c r="AC4"/>
  <c r="AD4"/>
  <c r="AE4"/>
  <c r="AF4"/>
  <c r="AC5"/>
  <c r="AD5"/>
  <c r="AE5"/>
  <c r="AF5"/>
  <c r="AC6"/>
  <c r="AD6"/>
  <c r="AE6"/>
  <c r="AF6"/>
  <c r="AC7"/>
  <c r="AD7"/>
  <c r="AE7"/>
  <c r="AF7"/>
  <c r="AC8"/>
  <c r="AD8"/>
  <c r="AE8"/>
  <c r="AF8"/>
  <c r="AC9"/>
  <c r="AD9"/>
  <c r="AE9"/>
  <c r="AF9"/>
  <c r="AC10"/>
  <c r="AD10"/>
  <c r="AE10"/>
  <c r="AF10"/>
  <c r="AC11"/>
  <c r="AD11"/>
  <c r="AE11"/>
  <c r="AF11"/>
  <c r="AC12"/>
  <c r="AD12"/>
  <c r="AE12"/>
  <c r="AF12"/>
  <c r="AC13"/>
  <c r="AD13"/>
  <c r="AE13"/>
  <c r="AF13"/>
  <c r="AC14"/>
  <c r="AD14"/>
  <c r="AE14"/>
  <c r="AF14"/>
  <c r="AC15"/>
  <c r="AD15"/>
  <c r="AE15"/>
  <c r="AF15"/>
  <c r="AC16"/>
  <c r="AD16"/>
  <c r="AE16"/>
  <c r="AF16"/>
  <c r="AC17"/>
  <c r="AD17"/>
  <c r="AE17"/>
  <c r="AF17"/>
  <c r="AC18"/>
  <c r="AD18"/>
  <c r="AE18"/>
  <c r="AF18"/>
  <c r="AC19"/>
  <c r="AD19"/>
  <c r="AE19"/>
  <c r="AF19"/>
  <c r="AC20"/>
  <c r="AD20"/>
  <c r="AE20"/>
  <c r="AF20"/>
  <c r="AF2"/>
  <c r="AE2"/>
  <c r="AD2"/>
  <c r="AC2"/>
  <c r="X3"/>
  <c r="Y3"/>
  <c r="Z3"/>
  <c r="AA3"/>
  <c r="X4"/>
  <c r="Y4"/>
  <c r="Z4"/>
  <c r="AA4"/>
  <c r="X5"/>
  <c r="Y5"/>
  <c r="Z5"/>
  <c r="AA5"/>
  <c r="X6"/>
  <c r="Y6"/>
  <c r="Z6"/>
  <c r="AA6"/>
  <c r="X7"/>
  <c r="Y7"/>
  <c r="Z7"/>
  <c r="AA7"/>
  <c r="X8"/>
  <c r="Y8"/>
  <c r="Z8"/>
  <c r="AA8"/>
  <c r="X9"/>
  <c r="Y9"/>
  <c r="Z9"/>
  <c r="AA9"/>
  <c r="X10"/>
  <c r="Y10"/>
  <c r="Z10"/>
  <c r="AA10"/>
  <c r="X11"/>
  <c r="Y11"/>
  <c r="Z11"/>
  <c r="AA11"/>
  <c r="X12"/>
  <c r="Y12"/>
  <c r="Z12"/>
  <c r="AA12"/>
  <c r="X13"/>
  <c r="Y13"/>
  <c r="Z13"/>
  <c r="AA13"/>
  <c r="X14"/>
  <c r="Y14"/>
  <c r="Z14"/>
  <c r="AA14"/>
  <c r="X15"/>
  <c r="Y15"/>
  <c r="Z15"/>
  <c r="AA15"/>
  <c r="X16"/>
  <c r="Y16"/>
  <c r="Z16"/>
  <c r="AA16"/>
  <c r="X17"/>
  <c r="Y17"/>
  <c r="Z17"/>
  <c r="AA17"/>
  <c r="X18"/>
  <c r="Y18"/>
  <c r="Z18"/>
  <c r="AA18"/>
  <c r="X19"/>
  <c r="Y19"/>
  <c r="Z19"/>
  <c r="AA19"/>
  <c r="X20"/>
  <c r="Y20"/>
  <c r="Z20"/>
  <c r="AA20"/>
  <c r="AA2"/>
  <c r="Z2"/>
  <c r="Y2"/>
  <c r="X2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I16"/>
  <c r="J16"/>
  <c r="K16"/>
  <c r="L16"/>
  <c r="I17"/>
  <c r="J17"/>
  <c r="K17"/>
  <c r="L17"/>
  <c r="I18"/>
  <c r="J18"/>
  <c r="K18"/>
  <c r="L18"/>
  <c r="I19"/>
  <c r="J19"/>
  <c r="K19"/>
  <c r="L19"/>
  <c r="I20"/>
  <c r="J20"/>
  <c r="K20"/>
  <c r="L20"/>
  <c r="N16"/>
  <c r="O16"/>
  <c r="P16"/>
  <c r="Q16"/>
  <c r="N17"/>
  <c r="O17"/>
  <c r="P17"/>
  <c r="Q17"/>
  <c r="N18"/>
  <c r="O18"/>
  <c r="P18"/>
  <c r="Q18"/>
  <c r="N19"/>
  <c r="O19"/>
  <c r="P19"/>
  <c r="Q19"/>
  <c r="N20"/>
  <c r="O20"/>
  <c r="P20"/>
  <c r="Q20"/>
  <c r="T3"/>
  <c r="U3"/>
  <c r="V3"/>
  <c r="T4"/>
  <c r="U4"/>
  <c r="V4"/>
  <c r="T5"/>
  <c r="U5"/>
  <c r="V5"/>
  <c r="T6"/>
  <c r="U6"/>
  <c r="V6"/>
  <c r="T7"/>
  <c r="U7"/>
  <c r="V7"/>
  <c r="T8"/>
  <c r="U8"/>
  <c r="V8"/>
  <c r="T9"/>
  <c r="U9"/>
  <c r="V9"/>
  <c r="T10"/>
  <c r="U10"/>
  <c r="V10"/>
  <c r="T11"/>
  <c r="U11"/>
  <c r="V11"/>
  <c r="T12"/>
  <c r="U12"/>
  <c r="V12"/>
  <c r="T13"/>
  <c r="U13"/>
  <c r="V13"/>
  <c r="T14"/>
  <c r="U14"/>
  <c r="V14"/>
  <c r="T15"/>
  <c r="U15"/>
  <c r="V15"/>
  <c r="T16"/>
  <c r="U16"/>
  <c r="V16"/>
  <c r="T17"/>
  <c r="U17"/>
  <c r="V17"/>
  <c r="T18"/>
  <c r="U18"/>
  <c r="V18"/>
  <c r="T19"/>
  <c r="U19"/>
  <c r="V19"/>
  <c r="T20"/>
  <c r="U20"/>
  <c r="V20"/>
  <c r="V2"/>
  <c r="U2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"/>
  <c r="J3"/>
  <c r="K3"/>
  <c r="L3"/>
  <c r="J4"/>
  <c r="K4"/>
  <c r="L4"/>
  <c r="J5"/>
  <c r="K5"/>
  <c r="L5"/>
  <c r="J6"/>
  <c r="K6"/>
  <c r="L6"/>
  <c r="J7"/>
  <c r="K7"/>
  <c r="L7"/>
  <c r="L2"/>
  <c r="K2"/>
  <c r="J2"/>
  <c r="I3"/>
  <c r="I4"/>
  <c r="I5"/>
  <c r="I6"/>
  <c r="I7"/>
  <c r="I2"/>
  <c r="Q3"/>
  <c r="Q4"/>
  <c r="Q5"/>
  <c r="Q6"/>
  <c r="Q7"/>
  <c r="Q8"/>
  <c r="Q9"/>
  <c r="Q10"/>
  <c r="Q11"/>
  <c r="Q12"/>
  <c r="Q13"/>
  <c r="Q14"/>
  <c r="Q15"/>
  <c r="Q2"/>
  <c r="P15"/>
  <c r="P8"/>
  <c r="P9"/>
  <c r="P10"/>
  <c r="P11"/>
  <c r="P12"/>
  <c r="P13"/>
  <c r="P14"/>
  <c r="P2"/>
  <c r="O3"/>
  <c r="O4"/>
  <c r="O5"/>
  <c r="O6"/>
  <c r="O7"/>
  <c r="O8"/>
  <c r="O9"/>
  <c r="O10"/>
  <c r="O11"/>
  <c r="O12"/>
  <c r="O13"/>
  <c r="O14"/>
  <c r="O15"/>
  <c r="O2"/>
  <c r="N3"/>
  <c r="N4"/>
  <c r="N5"/>
  <c r="N6"/>
  <c r="N7"/>
  <c r="N8"/>
  <c r="N9"/>
  <c r="N10"/>
  <c r="N11"/>
  <c r="N12"/>
  <c r="N13"/>
  <c r="N14"/>
  <c r="N15"/>
  <c r="N2"/>
  <c r="P7"/>
  <c r="E3"/>
  <c r="F3"/>
  <c r="G3"/>
  <c r="E4"/>
  <c r="F4"/>
  <c r="G4"/>
  <c r="E5"/>
  <c r="F5"/>
  <c r="G5"/>
  <c r="E6"/>
  <c r="F6"/>
  <c r="G6"/>
  <c r="E7"/>
  <c r="F7"/>
  <c r="G7"/>
  <c r="G2"/>
  <c r="F2"/>
  <c r="E2"/>
  <c r="D3"/>
  <c r="D4"/>
  <c r="D5"/>
  <c r="D6"/>
  <c r="D7"/>
  <c r="D2"/>
  <c r="G21" i="9"/>
  <c r="G22"/>
  <c r="G23"/>
  <c r="G24"/>
  <c r="G25"/>
  <c r="G26"/>
  <c r="G27"/>
  <c r="G28"/>
  <c r="G29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11" i="11"/>
  <c r="E11" s="1"/>
  <c r="O14" i="9"/>
  <c r="E14" s="1"/>
  <c r="G14"/>
  <c r="E5" i="11"/>
  <c r="G5"/>
  <c r="O5"/>
  <c r="O11" i="5"/>
  <c r="E11" s="1"/>
  <c r="G11"/>
  <c r="H14" i="15"/>
  <c r="I14"/>
  <c r="J14"/>
  <c r="K14"/>
  <c r="F14"/>
  <c r="G14"/>
  <c r="E9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9"/>
  <c r="B8"/>
  <c r="B7"/>
  <c r="B6"/>
  <c r="B5"/>
  <c r="B4"/>
  <c r="B3"/>
  <c r="B2"/>
  <c r="E23" i="14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O24"/>
  <c r="E24" s="1"/>
  <c r="O25"/>
  <c r="E25" s="1"/>
  <c r="O26"/>
  <c r="E26" s="1"/>
  <c r="O27"/>
  <c r="E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D12" s="1"/>
  <c r="C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E7" s="1"/>
  <c r="G7"/>
  <c r="E6"/>
  <c r="G6"/>
  <c r="E5"/>
  <c r="G5"/>
  <c r="E4"/>
  <c r="G4"/>
  <c r="E5" i="8"/>
  <c r="G5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D8" s="1"/>
  <c r="C8" s="1"/>
  <c r="G8"/>
  <c r="O8"/>
  <c r="E9"/>
  <c r="G9"/>
  <c r="O9"/>
  <c r="E10"/>
  <c r="G10"/>
  <c r="O10"/>
  <c r="G11"/>
  <c r="O11"/>
  <c r="E11" s="1"/>
  <c r="E12"/>
  <c r="G12"/>
  <c r="O12"/>
  <c r="E13"/>
  <c r="D13" s="1"/>
  <c r="C13" s="1"/>
  <c r="G13"/>
  <c r="O13"/>
  <c r="G14"/>
  <c r="O14"/>
  <c r="E14" s="1"/>
  <c r="D14" s="1"/>
  <c r="C14" s="1"/>
  <c r="E15"/>
  <c r="G15"/>
  <c r="O15"/>
  <c r="G16"/>
  <c r="O16"/>
  <c r="E16" s="1"/>
  <c r="G5" i="9"/>
  <c r="E5"/>
  <c r="O19" i="10"/>
  <c r="E19" s="1"/>
  <c r="D19" s="1"/>
  <c r="C19" s="1"/>
  <c r="G19"/>
  <c r="O18"/>
  <c r="E18" s="1"/>
  <c r="D18" s="1"/>
  <c r="C18" s="1"/>
  <c r="G18"/>
  <c r="O17"/>
  <c r="E17" s="1"/>
  <c r="D17" s="1"/>
  <c r="C17" s="1"/>
  <c r="G17"/>
  <c r="E4"/>
  <c r="G4"/>
  <c r="O4" i="9"/>
  <c r="E4" s="1"/>
  <c r="G17" i="8"/>
  <c r="O17"/>
  <c r="E17" s="1"/>
  <c r="G5" i="5"/>
  <c r="O5"/>
  <c r="E5" s="1"/>
  <c r="O20" i="9"/>
  <c r="E20" s="1"/>
  <c r="G20"/>
  <c r="O19"/>
  <c r="E19" s="1"/>
  <c r="G19"/>
  <c r="E18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O10"/>
  <c r="E10" s="1"/>
  <c r="O9"/>
  <c r="E9" s="1"/>
  <c r="O8"/>
  <c r="E8" s="1"/>
  <c r="O7"/>
  <c r="E7" s="1"/>
  <c r="E6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O18"/>
  <c r="O19"/>
  <c r="O20"/>
  <c r="G5"/>
  <c r="G6"/>
  <c r="G7"/>
  <c r="G8"/>
  <c r="G9"/>
  <c r="P6" i="18" s="1"/>
  <c r="G10" i="7"/>
  <c r="G11"/>
  <c r="G12"/>
  <c r="G13"/>
  <c r="G14"/>
  <c r="G15"/>
  <c r="G16"/>
  <c r="G17"/>
  <c r="G18"/>
  <c r="G19"/>
  <c r="G20"/>
  <c r="E8"/>
  <c r="E15"/>
  <c r="E17"/>
  <c r="E18"/>
  <c r="E19"/>
  <c r="E20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18" i="12" l="1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P5" i="18"/>
  <c r="P4"/>
  <c r="P3"/>
  <c r="D8" i="9"/>
  <c r="C8" s="1"/>
  <c r="D5" i="8"/>
  <c r="C5" s="1"/>
  <c r="D29" i="9"/>
  <c r="C29" s="1"/>
  <c r="D22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D14" i="9"/>
  <c r="C14" s="1"/>
  <c r="D11" i="5"/>
  <c r="C11" s="1"/>
  <c r="D9" i="10"/>
  <c r="C9" s="1"/>
  <c r="D6"/>
  <c r="C6" s="1"/>
  <c r="D7" i="11"/>
  <c r="C7" s="1"/>
  <c r="D5"/>
  <c r="C5" s="1"/>
  <c r="E14" i="15"/>
  <c r="D4" i="8"/>
  <c r="C4" s="1"/>
  <c r="D14" i="15"/>
  <c r="B14"/>
  <c r="C14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</calcChain>
</file>

<file path=xl/sharedStrings.xml><?xml version="1.0" encoding="utf-8"?>
<sst xmlns="http://schemas.openxmlformats.org/spreadsheetml/2006/main" count="402" uniqueCount="144">
  <si>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</si>
  <si>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</si>
  <si>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</si>
  <si>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</si>
  <si>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</si>
  <si>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</si>
  <si>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</si>
  <si>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</si>
  <si>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</si>
  <si>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</si>
  <si>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</si>
  <si>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</si>
  <si>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</si>
  <si>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</si>
  <si>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</si>
  <si>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</si>
  <si>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</si>
  <si>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</si>
  <si>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</si>
  <si>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</si>
  <si>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</si>
  <si>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</si>
  <si>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</si>
  <si>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</si>
  <si>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</si>
  <si>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</si>
  <si>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</si>
  <si>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</si>
  <si>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</si>
  <si>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</si>
  <si>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</si>
  <si>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</si>
  <si>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</si>
  <si>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</si>
  <si>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</si>
  <si>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</si>
  <si>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</si>
  <si>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</si>
  <si>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</si>
  <si>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</t>
  </si>
  <si>
    <t>HK416 ACOG*</t>
  </si>
  <si>
    <t>M82A1 CQ 50BMG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</si>
  <si>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</si>
  <si>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</si>
  <si>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</si>
  <si>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</si>
  <si>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</si>
  <si>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</si>
  <si>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</si>
  <si>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</si>
  <si>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</si>
  <si>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</si>
  <si>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</si>
  <si>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</si>
  <si>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</si>
  <si>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</si>
  <si>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</si>
  <si>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</si>
  <si>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</si>
  <si>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</si>
  <si>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</si>
  <si>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</si>
  <si>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</si>
  <si>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</si>
  <si>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</si>
  <si>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</si>
  <si>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</si>
  <si>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</si>
  <si>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</si>
  <si>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Vol 9</t>
  </si>
  <si>
    <t>Vol 10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</si>
  <si>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</si>
  <si>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</si>
  <si>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</si>
  <si>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</si>
  <si>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</si>
  <si>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</si>
  <si>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</si>
  <si>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</si>
  <si>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SNIPER MAX RANGE: 64.9</t>
  </si>
  <si>
    <t>SHOTGUN MAX RANGE: 20.9</t>
  </si>
  <si>
    <t>REVOLVER MAX RANGE: 25.9</t>
  </si>
  <si>
    <t>HANDGUN MAX RANGE: 25.9</t>
  </si>
  <si>
    <t>MG5*</t>
  </si>
  <si>
    <t>HK21 E</t>
  </si>
  <si>
    <t>MG4 KE</t>
  </si>
  <si>
    <t>MG4 E*</t>
  </si>
  <si>
    <t>Bullet Speed</t>
  </si>
  <si>
    <t>Weight</t>
  </si>
  <si>
    <t>LMG MIN RANGE: 23.9</t>
  </si>
  <si>
    <t>F3 ST</t>
  </si>
  <si>
    <t>G36</t>
  </si>
  <si>
    <t>RIFLE MIN RANGE: 23.9</t>
  </si>
  <si>
    <t>SMG MAX RANGE: 22.9</t>
  </si>
  <si>
    <t>G36K TAC*</t>
  </si>
  <si>
    <t>CR300*</t>
  </si>
  <si>
    <t>HK243 SSAR</t>
  </si>
  <si>
    <t>SPF9 SF SD TAC</t>
  </si>
  <si>
    <t>HK USC</t>
  </si>
  <si>
    <t>HAENEL RS9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</si>
  <si>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</si>
  <si>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</si>
  <si>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</si>
  <si>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</si>
  <si>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</si>
  <si>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</si>
  <si>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</si>
  <si>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</si>
  <si>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Vol 1H</t>
  </si>
  <si>
    <t>Vol 2H</t>
  </si>
  <si>
    <t>Vol 3H</t>
  </si>
  <si>
    <t>Vol 4H</t>
  </si>
  <si>
    <t>Count</t>
  </si>
  <si>
    <t>V</t>
  </si>
  <si>
    <t>Vol 1Re</t>
  </si>
  <si>
    <t>Vol 2Re</t>
  </si>
  <si>
    <t>Vol 3Re</t>
  </si>
  <si>
    <t>Vol 4Re</t>
  </si>
  <si>
    <t>Vol 1SMG</t>
  </si>
  <si>
    <t>Vol 2SMG</t>
  </si>
  <si>
    <t>Vol 3SMG</t>
  </si>
  <si>
    <t>Vol 4SMG</t>
  </si>
  <si>
    <t>Vol 1Rif</t>
  </si>
  <si>
    <t>Vol 2Rif</t>
  </si>
  <si>
    <t>Vol 3Rif</t>
  </si>
  <si>
    <t>Vol 4Rif</t>
  </si>
  <si>
    <t>Vol 1Sni</t>
  </si>
  <si>
    <t>Vol 2Sni</t>
  </si>
  <si>
    <t>Vol 3Sni</t>
  </si>
  <si>
    <t>Vol 4Sni</t>
  </si>
  <si>
    <t>Vol 1Spr</t>
  </si>
  <si>
    <t>Vol 2Spr</t>
  </si>
  <si>
    <t>Vol 3Spr</t>
  </si>
  <si>
    <t>Vol 4Spr</t>
  </si>
  <si>
    <t>Vol 1Lmg</t>
  </si>
  <si>
    <t>Vol 2Lmg</t>
  </si>
  <si>
    <t>Vol 3Lmg</t>
  </si>
  <si>
    <t>Vol 4Lmg</t>
  </si>
  <si>
    <t>Vol 1Sho</t>
  </si>
  <si>
    <t>Vol 2Sho</t>
  </si>
  <si>
    <t>Vol 3Sho</t>
  </si>
  <si>
    <t>Vol 4Sho</t>
  </si>
  <si>
    <t>Misc (Craftable)</t>
  </si>
  <si>
    <t>Misc (Not Craftable)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</si>
</sst>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</cellXfs>
  <cellStyles count="1">
    <cellStyle name="Normal" xfId="0" builtinId="0"/>
  </cellStyles>
  <dxfs count="5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8" name="Table1689" displayName="Table1689" ref="A3:V17" totalsRowShown="0">
  <autoFilter ref="A3:V1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58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57">
      <calculatedColumnFormula>SUM(Table1689[[#This Row],[DPS]]*Table1689[[#This Row],[Avg Accuracy]])</calculatedColumnFormula>
    </tableColumn>
    <tableColumn id="15" name="DPS" dataDxfId="56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55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53"/>
    <tableColumn id="14" name="Weight" dataDxfId="52"/>
    <tableColumn id="21" name="Craftable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51"/>
    <tableColumn id="22" name="Balance" dataDxfId="50">
      <calculatedColumnFormula>SUM(((Table168[[#This Row],[Avg DPS]]*(Table168[[#This Row],[Range]]))+(Table168[[#This Row],[Avg DPS]]*Table168[[#This Row],[Arm Pen (%)]]))/100)</calculatedColumnFormula>
    </tableColumn>
    <tableColumn id="20" name="Avg DPS" dataDxfId="49">
      <calculatedColumnFormula>SUM(Table168[[#This Row],[DPS]]*Table168[[#This Row],[Avg Accuracy]])</calculatedColumnFormula>
    </tableColumn>
    <tableColumn id="15" name="DPS" dataDxfId="48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47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V18" totalsRowShown="0">
  <autoFilter ref="A3:V18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 dataDxfId="45"/>
    <tableColumn id="22" name="Balance" dataDxfId="44">
      <calculatedColumnFormula>SUM(((Table16[[#This Row],[Avg DPS]]*(Table16[[#This Row],[Range]]))+(Table16[[#This Row],[Avg DPS]]*Table16[[#This Row],[Arm Pen (%)]]))/100)</calculatedColumnFormula>
    </tableColumn>
    <tableColumn id="20" name="Avg DPS" dataDxfId="43">
      <calculatedColumnFormula>SUM(Table16[[#This Row],[DPS]]*Table16[[#This Row],[Avg Accuracy]])</calculatedColumnFormula>
    </tableColumn>
    <tableColumn id="15" name="DPS" dataDxfId="42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41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39"/>
    <tableColumn id="14" name="Weight" dataDxfId="38"/>
    <tableColumn id="21" name="Craftable" dataDxfId="1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V29" totalsRowShown="0">
  <autoFilter ref="A3:V2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10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9">
      <calculatedColumnFormula>SUM(Table16810[[#This Row],[DPS]]*Table16810[[#This Row],[Avg Accuracy]])</calculatedColumnFormula>
    </tableColumn>
    <tableColumn id="15" name="DPS" dataDxfId="8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7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37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36">
      <calculatedColumnFormula>SUM(Table1681011[[#This Row],[DPS]]*Table1681011[[#This Row],[Avg Accuracy]])</calculatedColumnFormula>
    </tableColumn>
    <tableColumn id="15" name="DPS" dataDxfId="35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34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32"/>
    <tableColumn id="14" name="Weight" dataDxfId="31"/>
    <tableColumn id="21" name="Craftable" dataDxfId="3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V32" totalsRowShown="0">
  <autoFilter ref="A3:V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30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29">
      <calculatedColumnFormula>SUM(Table1681015[[#This Row],[DPS]]*Table1681015[[#This Row],[Avg Accuracy]])</calculatedColumnFormula>
    </tableColumn>
    <tableColumn id="15" name="DPS" dataDxfId="28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27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V20" totalsRowShown="0">
  <autoFilter ref="A3:V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25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24">
      <calculatedColumnFormula>SUM(Table168101112[[#This Row],[DPS]]*Table168101112[[#This Row],[Avg Accuracy]])</calculatedColumnFormula>
    </tableColumn>
    <tableColumn id="15" name="DPS" dataDxfId="23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22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V19" totalsRowShown="0">
  <autoFilter ref="A3:V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</autoFilter>
  <tableColumns count="22">
    <tableColumn id="1" name="Weapon Name"/>
    <tableColumn id="12" name="Vol."/>
    <tableColumn id="22" name="Balance" dataDxfId="2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19">
      <calculatedColumnFormula>SUM(Table16810111213[[#This Row],[DPS]]*Table16810111213[[#This Row],[Avg Accuracy]])</calculatedColumnFormula>
    </tableColumn>
    <tableColumn id="15" name="DPS" dataDxfId="1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1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"/>
  <sheetViews>
    <sheetView topLeftCell="C1" workbookViewId="0">
      <selection activeCell="V7" sqref="V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2" customWidth="1"/>
    <col min="9" max="9" width="14.5703125" customWidth="1"/>
    <col min="10" max="10" width="8.5703125" customWidth="1"/>
    <col min="11" max="11" width="9.140625" customWidth="1"/>
    <col min="12" max="12" width="12" customWidth="1"/>
    <col min="13" max="13" width="8.85546875" customWidth="1"/>
    <col min="14" max="14" width="7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82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44</v>
      </c>
      <c r="B4" s="11" t="s">
        <v>43</v>
      </c>
      <c r="C4" s="2">
        <f>SUM(((Table1689[[#This Row],[Avg DPS]]*(Table1689[[#This Row],[Range]]))+(Table1689[[#This Row],[Avg DPS]]*Table1689[[#This Row],[Arm Pen (%)]]))/100)</f>
        <v>1.7346153846153842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26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1</v>
      </c>
      <c r="P4">
        <v>0.8</v>
      </c>
      <c r="Q4">
        <v>0.7</v>
      </c>
      <c r="R4">
        <v>0.4</v>
      </c>
      <c r="S4">
        <v>0.3</v>
      </c>
      <c r="T4" s="17">
        <v>55</v>
      </c>
      <c r="U4" s="18"/>
      <c r="V4" s="22"/>
    </row>
    <row r="5" spans="1:22">
      <c r="A5" s="14" t="s">
        <v>51</v>
      </c>
      <c r="B5" s="4">
        <v>3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0.8</v>
      </c>
      <c r="P5">
        <v>0.85</v>
      </c>
      <c r="Q5">
        <v>0.75</v>
      </c>
      <c r="R5">
        <v>0.3</v>
      </c>
      <c r="S5">
        <v>0.2</v>
      </c>
      <c r="T5" s="19"/>
      <c r="U5" s="20"/>
      <c r="V5" s="25" t="s">
        <v>105</v>
      </c>
    </row>
    <row r="6" spans="1:22">
      <c r="A6" s="14" t="s">
        <v>97</v>
      </c>
      <c r="B6" s="4">
        <v>1</v>
      </c>
      <c r="C6" s="2">
        <f>SUM(((Table1689[[#This Row],[Avg DPS]]*(Table1689[[#This Row],[Range]]))+(Table1689[[#This Row],[Avg DPS]]*Table1689[[#This Row],[Arm Pen (%)]]))/100)</f>
        <v>1.45089</v>
      </c>
      <c r="D6" s="3">
        <f>SUM(Table1689[[#This Row],[DPS]]*Table1689[[#This Row],[Avg Accuracy]])</f>
        <v>4.41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0.49</v>
      </c>
      <c r="H6">
        <v>9</v>
      </c>
      <c r="I6">
        <v>0.5</v>
      </c>
      <c r="J6">
        <v>10</v>
      </c>
      <c r="K6">
        <v>1</v>
      </c>
      <c r="L6">
        <v>0.7</v>
      </c>
      <c r="M6">
        <v>0.3</v>
      </c>
      <c r="N6">
        <v>0</v>
      </c>
      <c r="O6" s="2">
        <v>0.7</v>
      </c>
      <c r="P6">
        <v>0.81</v>
      </c>
      <c r="Q6">
        <v>0.7</v>
      </c>
      <c r="R6">
        <v>0.25</v>
      </c>
      <c r="S6">
        <v>0.2</v>
      </c>
      <c r="T6" s="17">
        <v>60</v>
      </c>
      <c r="U6" s="18">
        <v>0.71899999999999997</v>
      </c>
      <c r="V6" s="24" t="s">
        <v>105</v>
      </c>
    </row>
    <row r="7" spans="1:22">
      <c r="B7" s="4"/>
      <c r="C7" s="2" t="e">
        <f>SUM(((Table1689[[#This Row],[Avg DPS]]*(Table1689[[#This Row],[Range]]))+(Table1689[[#This Row],[Avg DPS]]*Table1689[[#This Row],[Arm Pen (%)]]))/100)</f>
        <v>#DIV/0!</v>
      </c>
      <c r="D7" s="3" t="e">
        <f>SUM(Table1689[[#This Row],[DPS]]*Table1689[[#This Row],[Avg Accuracy]])</f>
        <v>#DIV/0!</v>
      </c>
      <c r="E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7" s="2">
        <f>SUM((Table1689[[#This Row],[Accuracy (Close)]]+Table1689[[#This Row],[Accuracy (Short)]]+Table1689[[#This Row],[Accuracy (Medium)]]+Table1689[[#This Row],[Accuracy (Long)]])/4)</f>
        <v>0</v>
      </c>
      <c r="O7" s="2" t="e">
        <f t="shared" ref="O7:O16" si="0">60/N7</f>
        <v>#DIV/0!</v>
      </c>
      <c r="T7" s="19"/>
      <c r="U7" s="20"/>
      <c r="V7" s="23"/>
    </row>
    <row r="8" spans="1:22">
      <c r="B8" s="4"/>
      <c r="C8" s="2" t="e">
        <f>SUM(((Table1689[[#This Row],[Avg DPS]]*(Table1689[[#This Row],[Range]]))+(Table1689[[#This Row],[Avg DPS]]*Table1689[[#This Row],[Arm Pen (%)]]))/100)</f>
        <v>#DIV/0!</v>
      </c>
      <c r="D8" s="3" t="e">
        <f>SUM(Table1689[[#This Row],[DPS]]*Table1689[[#This Row],[Avg Accuracy]])</f>
        <v>#DIV/0!</v>
      </c>
      <c r="E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8" s="2">
        <f>SUM((Table1689[[#This Row],[Accuracy (Close)]]+Table1689[[#This Row],[Accuracy (Short)]]+Table1689[[#This Row],[Accuracy (Medium)]]+Table1689[[#This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B9" s="4"/>
      <c r="C9" s="2" t="e">
        <f>SUM(((Table1689[[#This Row],[Avg DPS]]*(Table1689[[#This Row],[Range]]))+(Table1689[[#This Row],[Avg DPS]]*Table1689[[#This Row],[Arm Pen (%)]]))/100)</f>
        <v>#DIV/0!</v>
      </c>
      <c r="D9" s="3" t="e">
        <f>SUM(Table1689[[#This Row],[DPS]]*Table1689[[#This Row],[Avg Accuracy]])</f>
        <v>#DIV/0!</v>
      </c>
      <c r="E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9" s="2">
        <f>SUM((Table1689[[#This Row],[Accuracy (Close)]]+Table1689[[#This Row],[Accuracy (Short)]]+Table1689[[#This Row],[Accuracy (Medium)]]+Table1689[[#This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B10" s="4"/>
      <c r="C10" s="2" t="e">
        <f>SUM(((Table1689[[#This Row],[Avg DPS]]*(Table1689[[#This Row],[Range]]))+(Table1689[[#This Row],[Avg DPS]]*Table1689[[#This Row],[Arm Pen (%)]]))/100)</f>
        <v>#DIV/0!</v>
      </c>
      <c r="D10" s="3" t="e">
        <f>SUM(Table1689[[#This Row],[DPS]]*Table1689[[#This Row],[Avg Accuracy]])</f>
        <v>#DIV/0!</v>
      </c>
      <c r="E1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0" s="2">
        <f>SUM((Table1689[[#This Row],[Accuracy (Close)]]+Table1689[[#This Row],[Accuracy (Short)]]+Table1689[[#This Row],[Accuracy (Medium)]]+Table1689[[#This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  <c r="T14" s="17"/>
      <c r="U14" s="18"/>
      <c r="V14" s="22"/>
    </row>
    <row r="15" spans="1:22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  <c r="T16" s="17"/>
      <c r="U16" s="18"/>
      <c r="V16" s="22"/>
    </row>
    <row r="17" spans="2:22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  <c r="T17" s="19"/>
      <c r="U17" s="20"/>
      <c r="V17" s="23"/>
    </row>
  </sheetData>
  <conditionalFormatting sqref="C5:C17">
    <cfRule type="cellIs" dxfId="13" priority="1" operator="greaterThan">
      <formula>1.73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"/>
  <sheetViews>
    <sheetView tabSelected="1" workbookViewId="0">
      <selection activeCell="B19" sqref="B19"/>
    </sheetView>
  </sheetViews>
  <sheetFormatPr defaultRowHeight="15"/>
  <cols>
    <col min="1" max="1" width="19.5703125" customWidth="1"/>
  </cols>
  <sheetData>
    <row r="1" spans="1:11">
      <c r="A1" s="1" t="s">
        <v>59</v>
      </c>
      <c r="B1" s="1" t="s">
        <v>60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spans="1:11">
      <c r="A2" t="s">
        <v>54</v>
      </c>
      <c r="B2">
        <f>COUNTIF(Table1689[Vol.], 1)</f>
        <v>1</v>
      </c>
      <c r="C2">
        <f>COUNTIF(Table1689[Vol.], 2)</f>
        <v>0</v>
      </c>
      <c r="D2">
        <f>COUNTIF(Table1689[Vol.], 3)</f>
        <v>1</v>
      </c>
      <c r="E2">
        <f>COUNTIF(Table1689[Vol.], 4)</f>
        <v>0</v>
      </c>
    </row>
    <row r="3" spans="1:11">
      <c r="A3" t="s">
        <v>45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</row>
    <row r="4" spans="1:11">
      <c r="A4" t="s">
        <v>55</v>
      </c>
      <c r="B4">
        <f>COUNTIF(Table16[Vol.], 1)</f>
        <v>8</v>
      </c>
      <c r="C4">
        <f>COUNTIF(Table16[Vol.], 2)</f>
        <v>0</v>
      </c>
      <c r="D4">
        <f>COUNTIF(Table16[Vol.], 3)</f>
        <v>0</v>
      </c>
      <c r="E4">
        <f>COUNTIF(Table16[Vol.], 4)</f>
        <v>0</v>
      </c>
    </row>
    <row r="5" spans="1:11">
      <c r="A5" t="s">
        <v>56</v>
      </c>
      <c r="B5">
        <f>COUNTIF(Table16810[Vol.], 1)</f>
        <v>15</v>
      </c>
      <c r="C5">
        <f>COUNTIF(Table16810[Vol.], 2)</f>
        <v>0</v>
      </c>
      <c r="D5">
        <f>COUNTIF(Table16810[Vol.], 3)</f>
        <v>0</v>
      </c>
      <c r="E5">
        <f>COUNTIF(Table16810[Vol.], 4)</f>
        <v>0</v>
      </c>
    </row>
    <row r="6" spans="1:11">
      <c r="A6" t="s">
        <v>49</v>
      </c>
      <c r="B6">
        <f>COUNTIF(Table1681011[Vol.], 1)</f>
        <v>2</v>
      </c>
      <c r="C6">
        <f>COUNTIF(Table1681011[Vol.], 2)</f>
        <v>1</v>
      </c>
      <c r="D6">
        <f>COUNTIF(Table1681011[Vol.], 3)</f>
        <v>0</v>
      </c>
      <c r="E6">
        <f>COUNTIF(Table1681011[Vol.], 4)</f>
        <v>0</v>
      </c>
    </row>
    <row r="7" spans="1:11">
      <c r="A7" t="s">
        <v>57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</row>
    <row r="8" spans="1:11">
      <c r="A8" t="s">
        <v>50</v>
      </c>
      <c r="B8">
        <f>COUNTIF(Table168101112[Vol.], 1)</f>
        <v>5</v>
      </c>
      <c r="C8">
        <f>COUNTIF(Table168101112[Vol.], 2)</f>
        <v>1</v>
      </c>
      <c r="D8">
        <f>COUNTIF(Table168101112[Vol.], 3)</f>
        <v>0</v>
      </c>
      <c r="E8">
        <f>COUNTIF(Table168101112[Vol.], 4)</f>
        <v>0</v>
      </c>
    </row>
    <row r="9" spans="1:11">
      <c r="A9" t="s">
        <v>58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</row>
    <row r="10" spans="1:11">
      <c r="A10" t="s">
        <v>72</v>
      </c>
    </row>
    <row r="11" spans="1:11">
      <c r="A11" t="s">
        <v>142</v>
      </c>
      <c r="B11">
        <v>0</v>
      </c>
      <c r="C11">
        <v>2</v>
      </c>
      <c r="D11">
        <v>0</v>
      </c>
      <c r="E11">
        <v>0</v>
      </c>
    </row>
    <row r="12" spans="1:11">
      <c r="A12" t="s">
        <v>143</v>
      </c>
      <c r="B12">
        <v>0</v>
      </c>
      <c r="C12">
        <v>0</v>
      </c>
      <c r="D12">
        <v>0</v>
      </c>
      <c r="E12">
        <v>0</v>
      </c>
    </row>
    <row r="14" spans="1:11">
      <c r="A14" t="s">
        <v>61</v>
      </c>
      <c r="B14">
        <f>SUM(B2:B11)</f>
        <v>32</v>
      </c>
      <c r="C14">
        <f t="shared" ref="C14:K14" si="0">SUM(C2:C11)</f>
        <v>4</v>
      </c>
      <c r="D14">
        <f t="shared" si="0"/>
        <v>1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</row>
    <row r="15" spans="1:11">
      <c r="A15" t="s">
        <v>107</v>
      </c>
      <c r="B15">
        <f>Math!B2+B11</f>
        <v>15</v>
      </c>
      <c r="C15">
        <f>Math!B3+C11</f>
        <v>4</v>
      </c>
      <c r="D15">
        <f>Math!B4+D11</f>
        <v>1</v>
      </c>
      <c r="E15">
        <f>Math!B5+E11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20"/>
  <sheetViews>
    <sheetView workbookViewId="0">
      <selection activeCell="B3" sqref="B3"/>
    </sheetView>
  </sheetViews>
  <sheetFormatPr defaultRowHeight="15"/>
  <cols>
    <col min="4" max="4" width="7.5703125" customWidth="1"/>
    <col min="5" max="5" width="8" customWidth="1"/>
    <col min="6" max="6" width="8.42578125" customWidth="1"/>
  </cols>
  <sheetData>
    <row r="1" spans="1:42">
      <c r="A1" t="s">
        <v>113</v>
      </c>
      <c r="B1" t="s">
        <v>112</v>
      </c>
      <c r="D1" t="s">
        <v>108</v>
      </c>
      <c r="E1" t="s">
        <v>109</v>
      </c>
      <c r="F1" t="s">
        <v>110</v>
      </c>
      <c r="G1" t="s">
        <v>111</v>
      </c>
      <c r="I1" t="s">
        <v>114</v>
      </c>
      <c r="J1" t="s">
        <v>115</v>
      </c>
      <c r="K1" t="s">
        <v>116</v>
      </c>
      <c r="L1" t="s">
        <v>117</v>
      </c>
      <c r="N1" t="s">
        <v>118</v>
      </c>
      <c r="O1" t="s">
        <v>119</v>
      </c>
      <c r="P1" t="s">
        <v>120</v>
      </c>
      <c r="Q1" t="s">
        <v>121</v>
      </c>
      <c r="S1" t="s">
        <v>122</v>
      </c>
      <c r="T1" t="s">
        <v>123</v>
      </c>
      <c r="U1" t="s">
        <v>124</v>
      </c>
      <c r="V1" t="s">
        <v>125</v>
      </c>
      <c r="X1" t="s">
        <v>126</v>
      </c>
      <c r="Y1" t="s">
        <v>127</v>
      </c>
      <c r="Z1" t="s">
        <v>128</v>
      </c>
      <c r="AA1" t="s">
        <v>129</v>
      </c>
      <c r="AC1" t="s">
        <v>130</v>
      </c>
      <c r="AD1" t="s">
        <v>131</v>
      </c>
      <c r="AE1" t="s">
        <v>132</v>
      </c>
      <c r="AF1" t="s">
        <v>133</v>
      </c>
      <c r="AH1" t="s">
        <v>134</v>
      </c>
      <c r="AI1" t="s">
        <v>135</v>
      </c>
      <c r="AJ1" t="s">
        <v>136</v>
      </c>
      <c r="AK1" t="s">
        <v>137</v>
      </c>
      <c r="AM1" t="s">
        <v>138</v>
      </c>
      <c r="AN1" t="s">
        <v>139</v>
      </c>
      <c r="AO1" t="s">
        <v>140</v>
      </c>
      <c r="AP1" t="s">
        <v>141</v>
      </c>
    </row>
    <row r="2" spans="1:42">
      <c r="A2">
        <v>1</v>
      </c>
      <c r="B2">
        <f>COUNTIF(D:D, 1)+COUNTIF(I:I, 1)+COUNTIF(N:N, 1)+COUNTIF(S:S, 1)+COUNTIF(X:X, 1)+COUNTIF(AC:AC, 1)+COUNTIF(AH:AH, 1)+COUNTIF(AM:AM, 1)</f>
        <v>15</v>
      </c>
      <c r="D2">
        <f>IF(AND(Handgun!B5=1,Handgun!V5="Yes"),1,0)</f>
        <v>0</v>
      </c>
      <c r="E2">
        <f>IF(AND(Handgun!B5=2,Handgun!V5="Yes"),1,0)</f>
        <v>0</v>
      </c>
      <c r="F2">
        <f>IF(AND(Handgun!B5=3,Handgun!V5="Yes"),1,0)</f>
        <v>1</v>
      </c>
      <c r="G2">
        <f>IF(AND(Handgun!B5=4,Handgun!V5="Yes"),1,0)</f>
        <v>0</v>
      </c>
      <c r="I2">
        <f>IF(AND(Revolver!B5=1,Revolver!V5="Yes"),1,0)</f>
        <v>0</v>
      </c>
      <c r="J2">
        <f>IF(AND(Revolver!B5=1,Revolver!V5="Yes"),1,0)</f>
        <v>0</v>
      </c>
      <c r="K2">
        <f>IF(AND(Revolver!B5=1,Revolver!V5="Yes"),1,0)</f>
        <v>0</v>
      </c>
      <c r="L2">
        <f>IF(AND(Revolver!B5=1,Revolver!V5="Yes"),1,0)</f>
        <v>0</v>
      </c>
      <c r="N2">
        <f>IF(AND(SMG!B6=1,SMG!V6="Yes"),1,0)</f>
        <v>1</v>
      </c>
      <c r="O2">
        <f>IF(AND(SMG!B6=2,SMG!V6="Yes"),1,0)</f>
        <v>0</v>
      </c>
      <c r="P2">
        <f>IF(AND(SMG!B6=3,SMG!V6="Yes"),1,0)</f>
        <v>0</v>
      </c>
      <c r="Q2">
        <f>IF(AND(SMG!B6=4,SMG!V6="Yes"),1,0)</f>
        <v>0</v>
      </c>
      <c r="S2">
        <f>IF(AND(Rifle!B6=1,Rifle!V6="Yes"),1,0)</f>
        <v>1</v>
      </c>
      <c r="T2">
        <f>IF(AND(Rifle!B6=2,Rifle!V6="Yes"),1,0)</f>
        <v>0</v>
      </c>
      <c r="U2">
        <f>IF(AND(Rifle!B6=3,Rifle!V6="Yes"),1,0)</f>
        <v>0</v>
      </c>
      <c r="V2">
        <f>IF(AND(Rifle!B6=4,Rifle!V6="Yes"),1,0)</f>
        <v>0</v>
      </c>
      <c r="X2">
        <f>IF(AND('Sniper Rifle'!B5=1,'Sniper Rifle'!V5="Yes"),1,0)</f>
        <v>0</v>
      </c>
      <c r="Y2">
        <f>IF(AND('Sniper Rifle'!B5=2,'Sniper Rifle'!V5="Yes"),1,0)</f>
        <v>1</v>
      </c>
      <c r="Z2">
        <f>IF(AND('Sniper Rifle'!B5=3,'Sniper Rifle'!V5="Yes"),1,0)</f>
        <v>0</v>
      </c>
      <c r="AA2">
        <f>IF(AND('Sniper Rifle'!B5=4,'Sniper Rifle'!V5="Yes"),1,0)</f>
        <v>0</v>
      </c>
      <c r="AC2">
        <f>IF(AND('Spacer Rifle'!B5=1,'Spacer Rifle'!V5="Yes"),1,0)</f>
        <v>0</v>
      </c>
      <c r="AD2">
        <f>IF(AND('Spacer Rifle'!B5=2,'Spacer Rifle'!V5="Yes"),1,0)</f>
        <v>0</v>
      </c>
      <c r="AE2">
        <f>IF(AND('Spacer Rifle'!B5=3,'Spacer Rifle'!V5="Yes"),1,0)</f>
        <v>0</v>
      </c>
      <c r="AF2">
        <f>IF(AND('Spacer Rifle'!B5=4,'Spacer Rifle'!V5="Yes"),1,0)</f>
        <v>0</v>
      </c>
      <c r="AH2">
        <f>IF(AND(LMG!B6=1,LMG!V6="Yes"),1,0)</f>
        <v>0</v>
      </c>
      <c r="AI2">
        <f>IF(AND(LMG!B6=2,LMG!V6="Yes"),1,0)</f>
        <v>1</v>
      </c>
      <c r="AJ2">
        <f>IF(AND(LMG!B6=3,LMG!V6="Yes"),1,0)</f>
        <v>0</v>
      </c>
      <c r="AK2">
        <f>IF(AND(LMG!B6=4,LMG!V6="Yes"),1,0)</f>
        <v>0</v>
      </c>
      <c r="AM2">
        <f>IF(AND(Shotgun!B6=1,Shotgun!V6="Yes"),1,0)</f>
        <v>1</v>
      </c>
      <c r="AN2">
        <f>IF(AND(Shotgun!B6=2,Shotgun!V6="Yes"),1,0)</f>
        <v>0</v>
      </c>
      <c r="AO2">
        <f>IF(AND(Shotgun!B6=3,Shotgun!V6="Yes"),1,0)</f>
        <v>0</v>
      </c>
      <c r="AP2">
        <f>IF(AND(Shotgun!B6=4,Shotgun!V6="Yes"),1,0)</f>
        <v>0</v>
      </c>
    </row>
    <row r="3" spans="1:42">
      <c r="A3">
        <v>2</v>
      </c>
      <c r="B3">
        <f>COUNTIF(E:E, 1)+COUNTIF(J:J, 1)+COUNTIF(O:O, 1)+COUNTIF(T:T, 1)+COUNTIF(Y:Y, 1)+COUNTIF(AD:AD, 1)+COUNTIF(AI:AI, 1)+COUNTIF(AN:AN, 1)</f>
        <v>2</v>
      </c>
      <c r="D3">
        <f>IF(AND(Handgun!B6=1,Handgun!V6="Yes"),1,0)</f>
        <v>1</v>
      </c>
      <c r="E3">
        <f>IF(AND(Handgun!B6=2,Handgun!V6="Yes"),1,0)</f>
        <v>0</v>
      </c>
      <c r="F3">
        <f>IF(AND(Handgun!B6=3,Handgun!V6="Yes"),1,0)</f>
        <v>0</v>
      </c>
      <c r="G3">
        <f>IF(AND(Handgun!B6=4,Handgun!V6="Yes"),1,0)</f>
        <v>0</v>
      </c>
      <c r="I3">
        <f>IF(AND(Revolver!B6=1,Revolver!V6="Yes"),1,0)</f>
        <v>0</v>
      </c>
      <c r="J3">
        <f>IF(AND(Revolver!B6=1,Revolver!V6="Yes"),1,0)</f>
        <v>0</v>
      </c>
      <c r="K3">
        <f>IF(AND(Revolver!B6=1,Revolver!V6="Yes"),1,0)</f>
        <v>0</v>
      </c>
      <c r="L3">
        <f>IF(AND(Revolver!B6=1,Revolver!V6="Yes"),1,0)</f>
        <v>0</v>
      </c>
      <c r="N3">
        <f>IF(AND(SMG!B7=1,SMG!V7="Yes"),1,0)</f>
        <v>0</v>
      </c>
      <c r="O3">
        <f>IF(AND(SMG!B7=2,SMG!V7="Yes"),1,0)</f>
        <v>0</v>
      </c>
      <c r="P3">
        <f>IF(AND(Revolver!G6=1,Revolver!AB6="Yes"),1,0)</f>
        <v>0</v>
      </c>
      <c r="Q3">
        <f>IF(AND(SMG!B7=4,SMG!V7="Yes"),1,0)</f>
        <v>0</v>
      </c>
      <c r="S3">
        <f>IF(AND(Rifle!B7=1,Rifle!V7="Yes"),1,0)</f>
        <v>1</v>
      </c>
      <c r="T3">
        <f>IF(AND(Rifle!B7=2,Rifle!V7="Yes"),1,0)</f>
        <v>0</v>
      </c>
      <c r="U3">
        <f>IF(AND(Rifle!B7=3,Rifle!V7="Yes"),1,0)</f>
        <v>0</v>
      </c>
      <c r="V3">
        <f>IF(AND(Rifle!B7=4,Rifle!V7="Yes"),1,0)</f>
        <v>0</v>
      </c>
      <c r="X3">
        <f>IF(AND('Sniper Rifle'!B6=1,'Sniper Rifle'!V6="Yes"),1,0)</f>
        <v>1</v>
      </c>
      <c r="Y3">
        <f>IF(AND('Sniper Rifle'!B6=2,'Sniper Rifle'!V6="Yes"),1,0)</f>
        <v>0</v>
      </c>
      <c r="Z3">
        <f>IF(AND('Sniper Rifle'!B6=3,'Sniper Rifle'!V6="Yes"),1,0)</f>
        <v>0</v>
      </c>
      <c r="AA3">
        <f>IF(AND('Sniper Rifle'!B6=4,'Sniper Rifle'!V6="Yes"),1,0)</f>
        <v>0</v>
      </c>
      <c r="AC3">
        <f>IF(AND('Spacer Rifle'!B6=1,'Spacer Rifle'!V6="Yes"),1,0)</f>
        <v>0</v>
      </c>
      <c r="AD3">
        <f>IF(AND('Spacer Rifle'!B6=2,'Spacer Rifle'!V6="Yes"),1,0)</f>
        <v>0</v>
      </c>
      <c r="AE3">
        <f>IF(AND('Spacer Rifle'!B6=3,'Spacer Rifle'!V6="Yes"),1,0)</f>
        <v>0</v>
      </c>
      <c r="AF3">
        <f>IF(AND('Spacer Rifle'!B6=4,'Spacer Rifle'!V6="Yes"),1,0)</f>
        <v>0</v>
      </c>
      <c r="AH3">
        <f>IF(AND(LMG!B7=1,LMG!V7="Yes"),1,0)</f>
        <v>1</v>
      </c>
      <c r="AI3">
        <f>IF(AND(LMG!B7=2,LMG!V7="Yes"),1,0)</f>
        <v>0</v>
      </c>
      <c r="AJ3">
        <f>IF(AND(LMG!B7=3,LMG!V7="Yes"),1,0)</f>
        <v>0</v>
      </c>
      <c r="AK3">
        <f>IF(AND(LMG!B7=4,LMG!V7="Yes"),1,0)</f>
        <v>0</v>
      </c>
      <c r="AM3">
        <f>IF(AND(Shotgun!B7=1,Shotgun!V7="Yes"),1,0)</f>
        <v>0</v>
      </c>
      <c r="AN3">
        <f>IF(AND(Shotgun!B7=2,Shotgun!V7="Yes"),1,0)</f>
        <v>0</v>
      </c>
      <c r="AO3">
        <f>IF(AND(Shotgun!B7=3,Shotgun!V7="Yes"),1,0)</f>
        <v>0</v>
      </c>
      <c r="AP3">
        <f>IF(AND(Shotgun!B7=4,Shotgun!V7="Yes"),1,0)</f>
        <v>0</v>
      </c>
    </row>
    <row r="4" spans="1:42">
      <c r="A4">
        <v>3</v>
      </c>
      <c r="B4">
        <f>COUNTIF(F:F, 1)+COUNTIF(K:K, 1)+COUNTIF(P:P, 1)+COUNTIF(U:U, 1)+COUNTIF(Z:Z, 1)+COUNTIF(AE:AE, 1)+COUNTIF(AJ:AJ, 1)+COUNTIF(AO:AO, 1)</f>
        <v>1</v>
      </c>
      <c r="D4">
        <f>IF(AND(Handgun!B7=1,Handgun!V7="Yes"),1,0)</f>
        <v>0</v>
      </c>
      <c r="E4">
        <f>IF(AND(Handgun!B7=2,Handgun!V7="Yes"),1,0)</f>
        <v>0</v>
      </c>
      <c r="F4">
        <f>IF(AND(Handgun!B7=3,Handgun!V7="Yes"),1,0)</f>
        <v>0</v>
      </c>
      <c r="G4">
        <f>IF(AND(Handgun!B7=4,Handgun!V7="Yes"),1,0)</f>
        <v>0</v>
      </c>
      <c r="I4">
        <f>IF(AND(Revolver!B7=1,Revolver!V7="Yes"),1,0)</f>
        <v>0</v>
      </c>
      <c r="J4">
        <f>IF(AND(Revolver!B7=1,Revolver!V7="Yes"),1,0)</f>
        <v>0</v>
      </c>
      <c r="K4">
        <f>IF(AND(Revolver!B7=1,Revolver!V7="Yes"),1,0)</f>
        <v>0</v>
      </c>
      <c r="L4">
        <f>IF(AND(Revolver!B7=1,Revolver!V7="Yes"),1,0)</f>
        <v>0</v>
      </c>
      <c r="N4">
        <f>IF(AND(SMG!B8=1,SMG!V8="Yes"),1,0)</f>
        <v>1</v>
      </c>
      <c r="O4">
        <f>IF(AND(SMG!B8=2,SMG!V8="Yes"),1,0)</f>
        <v>0</v>
      </c>
      <c r="P4">
        <f>IF(AND(Revolver!G7=1,Revolver!AB7="Yes"),1,0)</f>
        <v>0</v>
      </c>
      <c r="Q4">
        <f>IF(AND(SMG!B8=4,SMG!V8="Yes"),1,0)</f>
        <v>0</v>
      </c>
      <c r="S4">
        <f>IF(AND(Rifle!B8=1,Rifle!V8="Yes"),1,0)</f>
        <v>0</v>
      </c>
      <c r="T4">
        <f>IF(AND(Rifle!B8=2,Rifle!V8="Yes"),1,0)</f>
        <v>0</v>
      </c>
      <c r="U4">
        <f>IF(AND(Rifle!B8=3,Rifle!V8="Yes"),1,0)</f>
        <v>0</v>
      </c>
      <c r="V4">
        <f>IF(AND(Rifle!B8=4,Rifle!V8="Yes"),1,0)</f>
        <v>0</v>
      </c>
      <c r="X4">
        <f>IF(AND('Sniper Rifle'!B7=1,'Sniper Rifle'!V7="Yes"),1,0)</f>
        <v>1</v>
      </c>
      <c r="Y4">
        <f>IF(AND('Sniper Rifle'!B7=2,'Sniper Rifle'!V7="Yes"),1,0)</f>
        <v>0</v>
      </c>
      <c r="Z4">
        <f>IF(AND('Sniper Rifle'!B7=3,'Sniper Rifle'!V7="Yes"),1,0)</f>
        <v>0</v>
      </c>
      <c r="AA4">
        <f>IF(AND('Sniper Rifle'!B7=4,'Sniper Rifle'!V7="Yes"),1,0)</f>
        <v>0</v>
      </c>
      <c r="AC4">
        <f>IF(AND('Spacer Rifle'!B7=1,'Spacer Rifle'!V7="Yes"),1,0)</f>
        <v>0</v>
      </c>
      <c r="AD4">
        <f>IF(AND('Spacer Rifle'!B7=2,'Spacer Rifle'!V7="Yes"),1,0)</f>
        <v>0</v>
      </c>
      <c r="AE4">
        <f>IF(AND('Spacer Rifle'!B7=3,'Spacer Rifle'!V7="Yes"),1,0)</f>
        <v>0</v>
      </c>
      <c r="AF4">
        <f>IF(AND('Spacer Rifle'!B7=4,'Spacer Rifle'!V7="Yes"),1,0)</f>
        <v>0</v>
      </c>
      <c r="AH4">
        <f>IF(AND(LMG!B8=1,LMG!V8="Yes"),1,0)</f>
        <v>1</v>
      </c>
      <c r="AI4">
        <f>IF(AND(LMG!B8=2,LMG!V8="Yes"),1,0)</f>
        <v>0</v>
      </c>
      <c r="AJ4">
        <f>IF(AND(LMG!B8=3,LMG!V8="Yes"),1,0)</f>
        <v>0</v>
      </c>
      <c r="AK4">
        <f>IF(AND(LMG!B8=4,LMG!V8="Yes"),1,0)</f>
        <v>0</v>
      </c>
      <c r="AM4">
        <f>IF(AND(Shotgun!B8=1,Shotgun!V8="Yes"),1,0)</f>
        <v>0</v>
      </c>
      <c r="AN4">
        <f>IF(AND(Shotgun!B8=2,Shotgun!V8="Yes"),1,0)</f>
        <v>0</v>
      </c>
      <c r="AO4">
        <f>IF(AND(Shotgun!B8=3,Shotgun!V8="Yes"),1,0)</f>
        <v>0</v>
      </c>
      <c r="AP4">
        <f>IF(AND(Shotgun!B8=4,Shotgun!V8="Yes"),1,0)</f>
        <v>0</v>
      </c>
    </row>
    <row r="5" spans="1:42">
      <c r="A5">
        <v>4</v>
      </c>
      <c r="B5">
        <f>COUNTIF(G:G, 1)+COUNTIF(L:L, 1)+COUNTIF(Q:Q, 1)+COUNTIF(V:V, 1)+COUNTIF(AA:AA, 1)+COUNTIF(AF:AF, 1)+COUNTIF(AK:AK, 1)+COUNTIF(AP:AP, 1)</f>
        <v>0</v>
      </c>
      <c r="D5">
        <f>IF(AND(Handgun!B8=1,Handgun!V8="Yes"),1,0)</f>
        <v>0</v>
      </c>
      <c r="E5">
        <f>IF(AND(Handgun!B8=2,Handgun!V8="Yes"),1,0)</f>
        <v>0</v>
      </c>
      <c r="F5">
        <f>IF(AND(Handgun!B8=3,Handgun!V8="Yes"),1,0)</f>
        <v>0</v>
      </c>
      <c r="G5">
        <f>IF(AND(Handgun!B8=4,Handgun!V8="Yes"),1,0)</f>
        <v>0</v>
      </c>
      <c r="I5">
        <f>IF(AND(Revolver!B8=1,Revolver!V8="Yes"),1,0)</f>
        <v>0</v>
      </c>
      <c r="J5">
        <f>IF(AND(Revolver!B8=1,Revolver!V8="Yes"),1,0)</f>
        <v>0</v>
      </c>
      <c r="K5">
        <f>IF(AND(Revolver!B8=1,Revolver!V8="Yes"),1,0)</f>
        <v>0</v>
      </c>
      <c r="L5">
        <f>IF(AND(Revolver!B8=1,Revolver!V8="Yes"),1,0)</f>
        <v>0</v>
      </c>
      <c r="N5">
        <f>IF(AND(SMG!B9=1,SMG!V9="Yes"),1,0)</f>
        <v>0</v>
      </c>
      <c r="O5">
        <f>IF(AND(SMG!B9=2,SMG!V9="Yes"),1,0)</f>
        <v>0</v>
      </c>
      <c r="P5">
        <f>IF(AND(Revolver!G8=1,Revolver!AB8="Yes"),1,0)</f>
        <v>0</v>
      </c>
      <c r="Q5">
        <f>IF(AND(SMG!B9=4,SMG!V9="Yes"),1,0)</f>
        <v>0</v>
      </c>
      <c r="S5">
        <f>IF(AND(Rifle!B9=1,Rifle!V9="Yes"),1,0)</f>
        <v>0</v>
      </c>
      <c r="T5">
        <f>IF(AND(Rifle!B9=2,Rifle!V9="Yes"),1,0)</f>
        <v>0</v>
      </c>
      <c r="U5">
        <f>IF(AND(Rifle!B9=3,Rifle!V9="Yes"),1,0)</f>
        <v>0</v>
      </c>
      <c r="V5">
        <f>IF(AND(Rifle!B9=4,Rifle!V9="Yes"),1,0)</f>
        <v>0</v>
      </c>
      <c r="X5">
        <f>IF(AND('Sniper Rifle'!B8=1,'Sniper Rifle'!V8="Yes"),1,0)</f>
        <v>0</v>
      </c>
      <c r="Y5">
        <f>IF(AND('Sniper Rifle'!B8=2,'Sniper Rifle'!V8="Yes"),1,0)</f>
        <v>0</v>
      </c>
      <c r="Z5">
        <f>IF(AND('Sniper Rifle'!B8=3,'Sniper Rifle'!V8="Yes"),1,0)</f>
        <v>0</v>
      </c>
      <c r="AA5">
        <f>IF(AND('Sniper Rifle'!B8=4,'Sniper Rifle'!V8="Yes"),1,0)</f>
        <v>0</v>
      </c>
      <c r="AC5">
        <f>IF(AND('Spacer Rifle'!B8=1,'Spacer Rifle'!V8="Yes"),1,0)</f>
        <v>0</v>
      </c>
      <c r="AD5">
        <f>IF(AND('Spacer Rifle'!B8=2,'Spacer Rifle'!V8="Yes"),1,0)</f>
        <v>0</v>
      </c>
      <c r="AE5">
        <f>IF(AND('Spacer Rifle'!B8=3,'Spacer Rifle'!V8="Yes"),1,0)</f>
        <v>0</v>
      </c>
      <c r="AF5">
        <f>IF(AND('Spacer Rifle'!B8=4,'Spacer Rifle'!V8="Yes"),1,0)</f>
        <v>0</v>
      </c>
      <c r="AH5">
        <f>IF(AND(LMG!B9=1,LMG!V9="Yes"),1,0)</f>
        <v>0</v>
      </c>
      <c r="AI5">
        <f>IF(AND(LMG!B9=2,LMG!V9="Yes"),1,0)</f>
        <v>0</v>
      </c>
      <c r="AJ5">
        <f>IF(AND(LMG!B9=3,LMG!V9="Yes"),1,0)</f>
        <v>0</v>
      </c>
      <c r="AK5">
        <f>IF(AND(LMG!B9=4,LMG!V9="Yes"),1,0)</f>
        <v>0</v>
      </c>
      <c r="AM5">
        <f>IF(AND(Shotgun!B9=1,Shotgun!V9="Yes"),1,0)</f>
        <v>0</v>
      </c>
      <c r="AN5">
        <f>IF(AND(Shotgun!B9=2,Shotgun!V9="Yes"),1,0)</f>
        <v>0</v>
      </c>
      <c r="AO5">
        <f>IF(AND(Shotgun!B9=3,Shotgun!V9="Yes"),1,0)</f>
        <v>0</v>
      </c>
      <c r="AP5">
        <f>IF(AND(Shotgun!B9=4,Shotgun!V9="Yes"),1,0)</f>
        <v>0</v>
      </c>
    </row>
    <row r="6" spans="1:42">
      <c r="D6">
        <f>IF(AND(Handgun!B9=1,Handgun!V9="Yes"),1,0)</f>
        <v>0</v>
      </c>
      <c r="E6">
        <f>IF(AND(Handgun!B9=2,Handgun!V9="Yes"),1,0)</f>
        <v>0</v>
      </c>
      <c r="F6">
        <f>IF(AND(Handgun!B9=3,Handgun!V9="Yes"),1,0)</f>
        <v>0</v>
      </c>
      <c r="G6">
        <f>IF(AND(Handgun!B9=4,Handgun!V9="Yes"),1,0)</f>
        <v>0</v>
      </c>
      <c r="I6">
        <f>IF(AND(Revolver!B9=1,Revolver!V9="Yes"),1,0)</f>
        <v>0</v>
      </c>
      <c r="J6">
        <f>IF(AND(Revolver!B9=1,Revolver!V9="Yes"),1,0)</f>
        <v>0</v>
      </c>
      <c r="K6">
        <f>IF(AND(Revolver!B9=1,Revolver!V9="Yes"),1,0)</f>
        <v>0</v>
      </c>
      <c r="L6">
        <f>IF(AND(Revolver!B9=1,Revolver!V9="Yes"),1,0)</f>
        <v>0</v>
      </c>
      <c r="N6">
        <f>IF(AND(SMG!B10=1,SMG!V10="Yes"),1,0)</f>
        <v>1</v>
      </c>
      <c r="O6">
        <f>IF(AND(SMG!B10=2,SMG!V10="Yes"),1,0)</f>
        <v>0</v>
      </c>
      <c r="P6">
        <f>IF(AND(Revolver!G9=1,Revolver!AB9="Yes"),1,0)</f>
        <v>0</v>
      </c>
      <c r="Q6">
        <f>IF(AND(SMG!B10=4,SMG!V10="Yes"),1,0)</f>
        <v>0</v>
      </c>
      <c r="S6">
        <f>IF(AND(Rifle!B10=1,Rifle!V10="Yes"),1,0)</f>
        <v>0</v>
      </c>
      <c r="T6">
        <f>IF(AND(Rifle!B10=2,Rifle!V10="Yes"),1,0)</f>
        <v>0</v>
      </c>
      <c r="U6">
        <f>IF(AND(Rifle!B10=3,Rifle!V10="Yes"),1,0)</f>
        <v>0</v>
      </c>
      <c r="V6">
        <f>IF(AND(Rifle!B10=4,Rifle!V10="Yes"),1,0)</f>
        <v>0</v>
      </c>
      <c r="X6">
        <f>IF(AND('Sniper Rifle'!B9=1,'Sniper Rifle'!V9="Yes"),1,0)</f>
        <v>0</v>
      </c>
      <c r="Y6">
        <f>IF(AND('Sniper Rifle'!B9=2,'Sniper Rifle'!V9="Yes"),1,0)</f>
        <v>0</v>
      </c>
      <c r="Z6">
        <f>IF(AND('Sniper Rifle'!B9=3,'Sniper Rifle'!V9="Yes"),1,0)</f>
        <v>0</v>
      </c>
      <c r="AA6">
        <f>IF(AND('Sniper Rifle'!B9=4,'Sniper Rifle'!V9="Yes"),1,0)</f>
        <v>0</v>
      </c>
      <c r="AC6">
        <f>IF(AND('Spacer Rifle'!B9=1,'Spacer Rifle'!V9="Yes"),1,0)</f>
        <v>0</v>
      </c>
      <c r="AD6">
        <f>IF(AND('Spacer Rifle'!B9=2,'Spacer Rifle'!V9="Yes"),1,0)</f>
        <v>0</v>
      </c>
      <c r="AE6">
        <f>IF(AND('Spacer Rifle'!B9=3,'Spacer Rifle'!V9="Yes"),1,0)</f>
        <v>0</v>
      </c>
      <c r="AF6">
        <f>IF(AND('Spacer Rifle'!B9=4,'Spacer Rifle'!V9="Yes"),1,0)</f>
        <v>0</v>
      </c>
      <c r="AH6">
        <f>IF(AND(LMG!B10=1,LMG!V10="Yes"),1,0)</f>
        <v>0</v>
      </c>
      <c r="AI6">
        <f>IF(AND(LMG!B10=2,LMG!V10="Yes"),1,0)</f>
        <v>0</v>
      </c>
      <c r="AJ6">
        <f>IF(AND(LMG!B10=3,LMG!V10="Yes"),1,0)</f>
        <v>0</v>
      </c>
      <c r="AK6">
        <f>IF(AND(LMG!B10=4,LMG!V10="Yes"),1,0)</f>
        <v>0</v>
      </c>
      <c r="AM6">
        <f>IF(AND(Shotgun!B10=1,Shotgun!V10="Yes"),1,0)</f>
        <v>0</v>
      </c>
      <c r="AN6">
        <f>IF(AND(Shotgun!B10=2,Shotgun!V10="Yes"),1,0)</f>
        <v>0</v>
      </c>
      <c r="AO6">
        <f>IF(AND(Shotgun!B10=3,Shotgun!V10="Yes"),1,0)</f>
        <v>0</v>
      </c>
      <c r="AP6">
        <f>IF(AND(Shotgun!B10=4,Shotgun!V10="Yes"),1,0)</f>
        <v>0</v>
      </c>
    </row>
    <row r="7" spans="1:42">
      <c r="D7">
        <f>IF(AND(Handgun!B10=1,Handgun!V10="Yes"),1,0)</f>
        <v>0</v>
      </c>
      <c r="E7">
        <f>IF(AND(Handgun!B10=2,Handgun!V10="Yes"),1,0)</f>
        <v>0</v>
      </c>
      <c r="F7">
        <f>IF(AND(Handgun!B10=3,Handgun!V10="Yes"),1,0)</f>
        <v>0</v>
      </c>
      <c r="G7">
        <f>IF(AND(Handgun!B10=4,Handgun!V10="Yes"),1,0)</f>
        <v>0</v>
      </c>
      <c r="I7">
        <f>IF(AND(Revolver!B10=1,Revolver!V10="Yes"),1,0)</f>
        <v>0</v>
      </c>
      <c r="J7">
        <f>IF(AND(Revolver!B10=1,Revolver!V10="Yes"),1,0)</f>
        <v>0</v>
      </c>
      <c r="K7">
        <f>IF(AND(Revolver!B10=1,Revolver!V10="Yes"),1,0)</f>
        <v>0</v>
      </c>
      <c r="L7">
        <f>IF(AND(Revolver!B10=1,Revolver!V10="Yes"),1,0)</f>
        <v>0</v>
      </c>
      <c r="N7">
        <f>IF(AND(SMG!B11=1,SMG!V11="Yes"),1,0)</f>
        <v>0</v>
      </c>
      <c r="O7">
        <f>IF(AND(SMG!B11=2,SMG!V11="Yes"),1,0)</f>
        <v>0</v>
      </c>
      <c r="P7">
        <f>IF(AND(Revolver!G10=1,Revolver!AB10="Yes"),1,0)</f>
        <v>0</v>
      </c>
      <c r="Q7">
        <f>IF(AND(SMG!B11=4,SMG!V11="Yes"),1,0)</f>
        <v>0</v>
      </c>
      <c r="S7">
        <f>IF(AND(Rifle!B11=1,Rifle!V11="Yes"),1,0)</f>
        <v>0</v>
      </c>
      <c r="T7">
        <f>IF(AND(Rifle!B11=2,Rifle!V11="Yes"),1,0)</f>
        <v>0</v>
      </c>
      <c r="U7">
        <f>IF(AND(Rifle!B11=3,Rifle!V11="Yes"),1,0)</f>
        <v>0</v>
      </c>
      <c r="V7">
        <f>IF(AND(Rifle!B11=4,Rifle!V11="Yes"),1,0)</f>
        <v>0</v>
      </c>
      <c r="X7">
        <f>IF(AND('Sniper Rifle'!B10=1,'Sniper Rifle'!V10="Yes"),1,0)</f>
        <v>0</v>
      </c>
      <c r="Y7">
        <f>IF(AND('Sniper Rifle'!B10=2,'Sniper Rifle'!V10="Yes"),1,0)</f>
        <v>0</v>
      </c>
      <c r="Z7">
        <f>IF(AND('Sniper Rifle'!B10=3,'Sniper Rifle'!V10="Yes"),1,0)</f>
        <v>0</v>
      </c>
      <c r="AA7">
        <f>IF(AND('Sniper Rifle'!B10=4,'Sniper Rifle'!V10="Yes"),1,0)</f>
        <v>0</v>
      </c>
      <c r="AC7">
        <f>IF(AND('Spacer Rifle'!B10=1,'Spacer Rifle'!V10="Yes"),1,0)</f>
        <v>0</v>
      </c>
      <c r="AD7">
        <f>IF(AND('Spacer Rifle'!B10=2,'Spacer Rifle'!V10="Yes"),1,0)</f>
        <v>0</v>
      </c>
      <c r="AE7">
        <f>IF(AND('Spacer Rifle'!B10=3,'Spacer Rifle'!V10="Yes"),1,0)</f>
        <v>0</v>
      </c>
      <c r="AF7">
        <f>IF(AND('Spacer Rifle'!B10=4,'Spacer Rifle'!V10="Yes"),1,0)</f>
        <v>0</v>
      </c>
      <c r="AH7">
        <f>IF(AND(LMG!B11=1,LMG!V11="Yes"),1,0)</f>
        <v>1</v>
      </c>
      <c r="AI7">
        <f>IF(AND(LMG!B11=2,LMG!V11="Yes"),1,0)</f>
        <v>0</v>
      </c>
      <c r="AJ7">
        <f>IF(AND(LMG!B11=3,LMG!V11="Yes"),1,0)</f>
        <v>0</v>
      </c>
      <c r="AK7">
        <f>IF(AND(LMG!B11=4,LMG!V11="Yes"),1,0)</f>
        <v>0</v>
      </c>
      <c r="AM7">
        <f>IF(AND(Shotgun!B11=1,Shotgun!V11="Yes"),1,0)</f>
        <v>0</v>
      </c>
      <c r="AN7">
        <f>IF(AND(Shotgun!B11=2,Shotgun!V11="Yes"),1,0)</f>
        <v>0</v>
      </c>
      <c r="AO7">
        <f>IF(AND(Shotgun!B11=3,Shotgun!V11="Yes"),1,0)</f>
        <v>0</v>
      </c>
      <c r="AP7">
        <f>IF(AND(Shotgun!B11=4,Shotgun!V11="Yes"),1,0)</f>
        <v>0</v>
      </c>
    </row>
    <row r="8" spans="1:42">
      <c r="D8">
        <f>IF(AND(Handgun!B11=1,Handgun!V11="Yes"),1,0)</f>
        <v>0</v>
      </c>
      <c r="E8">
        <f>IF(AND(Handgun!B11=2,Handgun!V11="Yes"),1,0)</f>
        <v>0</v>
      </c>
      <c r="F8">
        <f>IF(AND(Handgun!B11=3,Handgun!V11="Yes"),1,0)</f>
        <v>0</v>
      </c>
      <c r="G8">
        <f>IF(AND(Handgun!B11=4,Handgun!V11="Yes"),1,0)</f>
        <v>0</v>
      </c>
      <c r="I8">
        <f>IF(AND(Revolver!B11=1,Revolver!V11="Yes"),1,0)</f>
        <v>0</v>
      </c>
      <c r="J8">
        <f>IF(AND(Revolver!B11=1,Revolver!V11="Yes"),1,0)</f>
        <v>0</v>
      </c>
      <c r="K8">
        <f>IF(AND(Revolver!B11=1,Revolver!V11="Yes"),1,0)</f>
        <v>0</v>
      </c>
      <c r="L8">
        <f>IF(AND(Revolver!B11=1,Revolver!V11="Yes"),1,0)</f>
        <v>0</v>
      </c>
      <c r="N8">
        <f>IF(AND(SMG!B12=1,SMG!V12="Yes"),1,0)</f>
        <v>1</v>
      </c>
      <c r="O8">
        <f>IF(AND(SMG!B12=2,SMG!V12="Yes"),1,0)</f>
        <v>0</v>
      </c>
      <c r="P8">
        <f>IF(AND(Revolver!G11=1,Revolver!AB11="Yes"),1,0)</f>
        <v>0</v>
      </c>
      <c r="Q8">
        <f>IF(AND(SMG!B12=4,SMG!V12="Yes"),1,0)</f>
        <v>0</v>
      </c>
      <c r="S8">
        <f>IF(AND(Rifle!B12=1,Rifle!V12="Yes"),1,0)</f>
        <v>0</v>
      </c>
      <c r="T8">
        <f>IF(AND(Rifle!B12=2,Rifle!V12="Yes"),1,0)</f>
        <v>0</v>
      </c>
      <c r="U8">
        <f>IF(AND(Rifle!B12=3,Rifle!V12="Yes"),1,0)</f>
        <v>0</v>
      </c>
      <c r="V8">
        <f>IF(AND(Rifle!B12=4,Rifle!V12="Yes"),1,0)</f>
        <v>0</v>
      </c>
      <c r="X8">
        <f>IF(AND('Sniper Rifle'!B11=1,'Sniper Rifle'!V11="Yes"),1,0)</f>
        <v>0</v>
      </c>
      <c r="Y8">
        <f>IF(AND('Sniper Rifle'!B11=2,'Sniper Rifle'!V11="Yes"),1,0)</f>
        <v>0</v>
      </c>
      <c r="Z8">
        <f>IF(AND('Sniper Rifle'!B11=3,'Sniper Rifle'!V11="Yes"),1,0)</f>
        <v>0</v>
      </c>
      <c r="AA8">
        <f>IF(AND('Sniper Rifle'!B11=4,'Sniper Rifle'!V11="Yes"),1,0)</f>
        <v>0</v>
      </c>
      <c r="AC8">
        <f>IF(AND('Spacer Rifle'!B11=1,'Spacer Rifle'!V11="Yes"),1,0)</f>
        <v>0</v>
      </c>
      <c r="AD8">
        <f>IF(AND('Spacer Rifle'!B11=2,'Spacer Rifle'!V11="Yes"),1,0)</f>
        <v>0</v>
      </c>
      <c r="AE8">
        <f>IF(AND('Spacer Rifle'!B11=3,'Spacer Rifle'!V11="Yes"),1,0)</f>
        <v>0</v>
      </c>
      <c r="AF8">
        <f>IF(AND('Spacer Rifle'!B11=4,'Spacer Rifle'!V11="Yes"),1,0)</f>
        <v>0</v>
      </c>
      <c r="AH8">
        <f>IF(AND(LMG!B12=1,LMG!V12="Yes"),1,0)</f>
        <v>0</v>
      </c>
      <c r="AI8">
        <f>IF(AND(LMG!B12=2,LMG!V12="Yes"),1,0)</f>
        <v>0</v>
      </c>
      <c r="AJ8">
        <f>IF(AND(LMG!B12=3,LMG!V12="Yes"),1,0)</f>
        <v>0</v>
      </c>
      <c r="AK8">
        <f>IF(AND(LMG!B12=4,LMG!V12="Yes"),1,0)</f>
        <v>0</v>
      </c>
      <c r="AM8">
        <f>IF(AND(Shotgun!B12=1,Shotgun!V12="Yes"),1,0)</f>
        <v>0</v>
      </c>
      <c r="AN8">
        <f>IF(AND(Shotgun!B12=2,Shotgun!V12="Yes"),1,0)</f>
        <v>0</v>
      </c>
      <c r="AO8">
        <f>IF(AND(Shotgun!B12=3,Shotgun!V12="Yes"),1,0)</f>
        <v>0</v>
      </c>
      <c r="AP8">
        <f>IF(AND(Shotgun!B12=4,Shotgun!V12="Yes"),1,0)</f>
        <v>0</v>
      </c>
    </row>
    <row r="9" spans="1:42">
      <c r="D9">
        <f>IF(AND(Handgun!B12=1,Handgun!V12="Yes"),1,0)</f>
        <v>0</v>
      </c>
      <c r="E9">
        <f>IF(AND(Handgun!B12=2,Handgun!V12="Yes"),1,0)</f>
        <v>0</v>
      </c>
      <c r="F9">
        <f>IF(AND(Handgun!B12=3,Handgun!V12="Yes"),1,0)</f>
        <v>0</v>
      </c>
      <c r="G9">
        <f>IF(AND(Handgun!B12=4,Handgun!V12="Yes"),1,0)</f>
        <v>0</v>
      </c>
      <c r="I9">
        <f>IF(AND(Revolver!B12=1,Revolver!V12="Yes"),1,0)</f>
        <v>0</v>
      </c>
      <c r="J9">
        <f>IF(AND(Revolver!B12=1,Revolver!V12="Yes"),1,0)</f>
        <v>0</v>
      </c>
      <c r="K9">
        <f>IF(AND(Revolver!B12=1,Revolver!V12="Yes"),1,0)</f>
        <v>0</v>
      </c>
      <c r="L9">
        <f>IF(AND(Revolver!B12=1,Revolver!V12="Yes"),1,0)</f>
        <v>0</v>
      </c>
      <c r="N9">
        <f>IF(AND(SMG!B13=1,SMG!V13="Yes"),1,0)</f>
        <v>0</v>
      </c>
      <c r="O9">
        <f>IF(AND(SMG!B13=2,SMG!V13="Yes"),1,0)</f>
        <v>0</v>
      </c>
      <c r="P9">
        <f>IF(AND(Revolver!G12=1,Revolver!AB12="Yes"),1,0)</f>
        <v>0</v>
      </c>
      <c r="Q9">
        <f>IF(AND(SMG!B13=4,SMG!V13="Yes"),1,0)</f>
        <v>0</v>
      </c>
      <c r="S9">
        <f>IF(AND(Rifle!B13=1,Rifle!V13="Yes"),1,0)</f>
        <v>0</v>
      </c>
      <c r="T9">
        <f>IF(AND(Rifle!B13=2,Rifle!V13="Yes"),1,0)</f>
        <v>0</v>
      </c>
      <c r="U9">
        <f>IF(AND(Rifle!B13=3,Rifle!V13="Yes"),1,0)</f>
        <v>0</v>
      </c>
      <c r="V9">
        <f>IF(AND(Rifle!B13=4,Rifle!V13="Yes"),1,0)</f>
        <v>0</v>
      </c>
      <c r="X9">
        <f>IF(AND('Sniper Rifle'!B12=1,'Sniper Rifle'!V12="Yes"),1,0)</f>
        <v>0</v>
      </c>
      <c r="Y9">
        <f>IF(AND('Sniper Rifle'!B12=2,'Sniper Rifle'!V12="Yes"),1,0)</f>
        <v>0</v>
      </c>
      <c r="Z9">
        <f>IF(AND('Sniper Rifle'!B12=3,'Sniper Rifle'!V12="Yes"),1,0)</f>
        <v>0</v>
      </c>
      <c r="AA9">
        <f>IF(AND('Sniper Rifle'!B12=4,'Sniper Rifle'!V12="Yes"),1,0)</f>
        <v>0</v>
      </c>
      <c r="AC9">
        <f>IF(AND('Spacer Rifle'!B12=1,'Spacer Rifle'!V12="Yes"),1,0)</f>
        <v>0</v>
      </c>
      <c r="AD9">
        <f>IF(AND('Spacer Rifle'!B12=2,'Spacer Rifle'!V12="Yes"),1,0)</f>
        <v>0</v>
      </c>
      <c r="AE9">
        <f>IF(AND('Spacer Rifle'!B12=3,'Spacer Rifle'!V12="Yes"),1,0)</f>
        <v>0</v>
      </c>
      <c r="AF9">
        <f>IF(AND('Spacer Rifle'!B12=4,'Spacer Rifle'!V12="Yes"),1,0)</f>
        <v>0</v>
      </c>
      <c r="AH9">
        <f>IF(AND(LMG!B13=1,LMG!V13="Yes"),1,0)</f>
        <v>0</v>
      </c>
      <c r="AI9">
        <f>IF(AND(LMG!B13=2,LMG!V13="Yes"),1,0)</f>
        <v>0</v>
      </c>
      <c r="AJ9">
        <f>IF(AND(LMG!B13=3,LMG!V13="Yes"),1,0)</f>
        <v>0</v>
      </c>
      <c r="AK9">
        <f>IF(AND(LMG!B13=4,LMG!V13="Yes"),1,0)</f>
        <v>0</v>
      </c>
      <c r="AM9">
        <f>IF(AND(Shotgun!B13=1,Shotgun!V13="Yes"),1,0)</f>
        <v>0</v>
      </c>
      <c r="AN9">
        <f>IF(AND(Shotgun!B13=2,Shotgun!V13="Yes"),1,0)</f>
        <v>0</v>
      </c>
      <c r="AO9">
        <f>IF(AND(Shotgun!B13=3,Shotgun!V13="Yes"),1,0)</f>
        <v>0</v>
      </c>
      <c r="AP9">
        <f>IF(AND(Shotgun!B13=4,Shotgun!V13="Yes"),1,0)</f>
        <v>0</v>
      </c>
    </row>
    <row r="10" spans="1:42">
      <c r="D10">
        <f>IF(AND(Handgun!B13=1,Handgun!V13="Yes"),1,0)</f>
        <v>0</v>
      </c>
      <c r="E10">
        <f>IF(AND(Handgun!B13=2,Handgun!V13="Yes"),1,0)</f>
        <v>0</v>
      </c>
      <c r="F10">
        <f>IF(AND(Handgun!B13=3,Handgun!V13="Yes"),1,0)</f>
        <v>0</v>
      </c>
      <c r="G10">
        <f>IF(AND(Handgun!B13=4,Handgun!V13="Yes"),1,0)</f>
        <v>0</v>
      </c>
      <c r="I10">
        <f>IF(AND(Revolver!B13=1,Revolver!V13="Yes"),1,0)</f>
        <v>0</v>
      </c>
      <c r="J10">
        <f>IF(AND(Revolver!B13=1,Revolver!V13="Yes"),1,0)</f>
        <v>0</v>
      </c>
      <c r="K10">
        <f>IF(AND(Revolver!B13=1,Revolver!V13="Yes"),1,0)</f>
        <v>0</v>
      </c>
      <c r="L10">
        <f>IF(AND(Revolver!B13=1,Revolver!V13="Yes"),1,0)</f>
        <v>0</v>
      </c>
      <c r="N10">
        <f>IF(AND(SMG!B14=1,SMG!V14="Yes"),1,0)</f>
        <v>0</v>
      </c>
      <c r="O10">
        <f>IF(AND(SMG!B14=2,SMG!V14="Yes"),1,0)</f>
        <v>0</v>
      </c>
      <c r="P10">
        <f>IF(AND(Revolver!G13=1,Revolver!AB13="Yes"),1,0)</f>
        <v>0</v>
      </c>
      <c r="Q10">
        <f>IF(AND(SMG!B14=4,SMG!V14="Yes"),1,0)</f>
        <v>0</v>
      </c>
      <c r="S10">
        <f>IF(AND(Rifle!B14=1,Rifle!V14="Yes"),1,0)</f>
        <v>0</v>
      </c>
      <c r="T10">
        <f>IF(AND(Rifle!B14=2,Rifle!V14="Yes"),1,0)</f>
        <v>0</v>
      </c>
      <c r="U10">
        <f>IF(AND(Rifle!B14=3,Rifle!V14="Yes"),1,0)</f>
        <v>0</v>
      </c>
      <c r="V10">
        <f>IF(AND(Rifle!B14=4,Rifle!V14="Yes"),1,0)</f>
        <v>0</v>
      </c>
      <c r="X10">
        <f>IF(AND('Sniper Rifle'!B13=1,'Sniper Rifle'!V13="Yes"),1,0)</f>
        <v>0</v>
      </c>
      <c r="Y10">
        <f>IF(AND('Sniper Rifle'!B13=2,'Sniper Rifle'!V13="Yes"),1,0)</f>
        <v>0</v>
      </c>
      <c r="Z10">
        <f>IF(AND('Sniper Rifle'!B13=3,'Sniper Rifle'!V13="Yes"),1,0)</f>
        <v>0</v>
      </c>
      <c r="AA10">
        <f>IF(AND('Sniper Rifle'!B13=4,'Sniper Rifle'!V13="Yes"),1,0)</f>
        <v>0</v>
      </c>
      <c r="AC10">
        <f>IF(AND('Spacer Rifle'!B13=1,'Spacer Rifle'!V13="Yes"),1,0)</f>
        <v>0</v>
      </c>
      <c r="AD10">
        <f>IF(AND('Spacer Rifle'!B13=2,'Spacer Rifle'!V13="Yes"),1,0)</f>
        <v>0</v>
      </c>
      <c r="AE10">
        <f>IF(AND('Spacer Rifle'!B13=3,'Spacer Rifle'!V13="Yes"),1,0)</f>
        <v>0</v>
      </c>
      <c r="AF10">
        <f>IF(AND('Spacer Rifle'!B13=4,'Spacer Rifle'!V13="Yes"),1,0)</f>
        <v>0</v>
      </c>
      <c r="AH10">
        <f>IF(AND(LMG!B14=1,LMG!V14="Yes"),1,0)</f>
        <v>0</v>
      </c>
      <c r="AI10">
        <f>IF(AND(LMG!B14=2,LMG!V14="Yes"),1,0)</f>
        <v>0</v>
      </c>
      <c r="AJ10">
        <f>IF(AND(LMG!B14=3,LMG!V14="Yes"),1,0)</f>
        <v>0</v>
      </c>
      <c r="AK10">
        <f>IF(AND(LMG!B14=4,LMG!V14="Yes"),1,0)</f>
        <v>0</v>
      </c>
      <c r="AM10">
        <f>IF(AND(Shotgun!B14=1,Shotgun!V14="Yes"),1,0)</f>
        <v>0</v>
      </c>
      <c r="AN10">
        <f>IF(AND(Shotgun!B14=2,Shotgun!V14="Yes"),1,0)</f>
        <v>0</v>
      </c>
      <c r="AO10">
        <f>IF(AND(Shotgun!B14=3,Shotgun!V14="Yes"),1,0)</f>
        <v>0</v>
      </c>
      <c r="AP10">
        <f>IF(AND(Shotgun!B14=4,Shotgun!V14="Yes"),1,0)</f>
        <v>0</v>
      </c>
    </row>
    <row r="11" spans="1:42">
      <c r="D11">
        <f>IF(AND(Handgun!B14=1,Handgun!V14="Yes"),1,0)</f>
        <v>0</v>
      </c>
      <c r="E11">
        <f>IF(AND(Handgun!B14=2,Handgun!V14="Yes"),1,0)</f>
        <v>0</v>
      </c>
      <c r="F11">
        <f>IF(AND(Handgun!B14=3,Handgun!V14="Yes"),1,0)</f>
        <v>0</v>
      </c>
      <c r="G11">
        <f>IF(AND(Handgun!B14=4,Handgun!V14="Yes"),1,0)</f>
        <v>0</v>
      </c>
      <c r="I11">
        <f>IF(AND(Revolver!B14=1,Revolver!V14="Yes"),1,0)</f>
        <v>0</v>
      </c>
      <c r="J11">
        <f>IF(AND(Revolver!B14=1,Revolver!V14="Yes"),1,0)</f>
        <v>0</v>
      </c>
      <c r="K11">
        <f>IF(AND(Revolver!B14=1,Revolver!V14="Yes"),1,0)</f>
        <v>0</v>
      </c>
      <c r="L11">
        <f>IF(AND(Revolver!B14=1,Revolver!V14="Yes"),1,0)</f>
        <v>0</v>
      </c>
      <c r="N11">
        <f>IF(AND(SMG!B15=1,SMG!V15="Yes"),1,0)</f>
        <v>0</v>
      </c>
      <c r="O11">
        <f>IF(AND(SMG!B15=2,SMG!V15="Yes"),1,0)</f>
        <v>0</v>
      </c>
      <c r="P11">
        <f>IF(AND(Revolver!G14=1,Revolver!AB14="Yes"),1,0)</f>
        <v>0</v>
      </c>
      <c r="Q11">
        <f>IF(AND(SMG!B15=4,SMG!V15="Yes"),1,0)</f>
        <v>0</v>
      </c>
      <c r="S11">
        <f>IF(AND(Rifle!B15=1,Rifle!V15="Yes"),1,0)</f>
        <v>0</v>
      </c>
      <c r="T11">
        <f>IF(AND(Rifle!B15=2,Rifle!V15="Yes"),1,0)</f>
        <v>0</v>
      </c>
      <c r="U11">
        <f>IF(AND(Rifle!B15=3,Rifle!V15="Yes"),1,0)</f>
        <v>0</v>
      </c>
      <c r="V11">
        <f>IF(AND(Rifle!B15=4,Rifle!V15="Yes"),1,0)</f>
        <v>0</v>
      </c>
      <c r="X11">
        <f>IF(AND('Sniper Rifle'!B14=1,'Sniper Rifle'!V14="Yes"),1,0)</f>
        <v>0</v>
      </c>
      <c r="Y11">
        <f>IF(AND('Sniper Rifle'!B14=2,'Sniper Rifle'!V14="Yes"),1,0)</f>
        <v>0</v>
      </c>
      <c r="Z11">
        <f>IF(AND('Sniper Rifle'!B14=3,'Sniper Rifle'!V14="Yes"),1,0)</f>
        <v>0</v>
      </c>
      <c r="AA11">
        <f>IF(AND('Sniper Rifle'!B14=4,'Sniper Rifle'!V14="Yes"),1,0)</f>
        <v>0</v>
      </c>
      <c r="AC11">
        <f>IF(AND('Spacer Rifle'!B14=1,'Spacer Rifle'!V14="Yes"),1,0)</f>
        <v>0</v>
      </c>
      <c r="AD11">
        <f>IF(AND('Spacer Rifle'!B14=2,'Spacer Rifle'!V14="Yes"),1,0)</f>
        <v>0</v>
      </c>
      <c r="AE11">
        <f>IF(AND('Spacer Rifle'!B14=3,'Spacer Rifle'!V14="Yes"),1,0)</f>
        <v>0</v>
      </c>
      <c r="AF11">
        <f>IF(AND('Spacer Rifle'!B14=4,'Spacer Rifle'!V14="Yes"),1,0)</f>
        <v>0</v>
      </c>
      <c r="AH11">
        <f>IF(AND(LMG!B15=1,LMG!V15="Yes"),1,0)</f>
        <v>0</v>
      </c>
      <c r="AI11">
        <f>IF(AND(LMG!B15=2,LMG!V15="Yes"),1,0)</f>
        <v>0</v>
      </c>
      <c r="AJ11">
        <f>IF(AND(LMG!B15=3,LMG!V15="Yes"),1,0)</f>
        <v>0</v>
      </c>
      <c r="AK11">
        <f>IF(AND(LMG!B15=4,LMG!V15="Yes"),1,0)</f>
        <v>0</v>
      </c>
      <c r="AM11">
        <f>IF(AND(Shotgun!B15=1,Shotgun!V15="Yes"),1,0)</f>
        <v>0</v>
      </c>
      <c r="AN11">
        <f>IF(AND(Shotgun!B15=2,Shotgun!V15="Yes"),1,0)</f>
        <v>0</v>
      </c>
      <c r="AO11">
        <f>IF(AND(Shotgun!B15=3,Shotgun!V15="Yes"),1,0)</f>
        <v>0</v>
      </c>
      <c r="AP11">
        <f>IF(AND(Shotgun!B15=4,Shotgun!V15="Yes"),1,0)</f>
        <v>0</v>
      </c>
    </row>
    <row r="12" spans="1:42">
      <c r="D12">
        <f>IF(AND(Handgun!B15=1,Handgun!V15="Yes"),1,0)</f>
        <v>0</v>
      </c>
      <c r="E12">
        <f>IF(AND(Handgun!B15=2,Handgun!V15="Yes"),1,0)</f>
        <v>0</v>
      </c>
      <c r="F12">
        <f>IF(AND(Handgun!B15=3,Handgun!V15="Yes"),1,0)</f>
        <v>0</v>
      </c>
      <c r="G12">
        <f>IF(AND(Handgun!B15=4,Handgun!V15="Yes"),1,0)</f>
        <v>0</v>
      </c>
      <c r="I12">
        <f>IF(AND(Revolver!B15=1,Revolver!V15="Yes"),1,0)</f>
        <v>0</v>
      </c>
      <c r="J12">
        <f>IF(AND(Revolver!B15=1,Revolver!V15="Yes"),1,0)</f>
        <v>0</v>
      </c>
      <c r="K12">
        <f>IF(AND(Revolver!B15=1,Revolver!V15="Yes"),1,0)</f>
        <v>0</v>
      </c>
      <c r="L12">
        <f>IF(AND(Revolver!B15=1,Revolver!V15="Yes"),1,0)</f>
        <v>0</v>
      </c>
      <c r="N12">
        <f>IF(AND(SMG!B16=1,SMG!V16="Yes"),1,0)</f>
        <v>0</v>
      </c>
      <c r="O12">
        <f>IF(AND(SMG!B16=2,SMG!V16="Yes"),1,0)</f>
        <v>0</v>
      </c>
      <c r="P12">
        <f>IF(AND(Revolver!G15=1,Revolver!AB15="Yes"),1,0)</f>
        <v>0</v>
      </c>
      <c r="Q12">
        <f>IF(AND(SMG!B16=4,SMG!V16="Yes"),1,0)</f>
        <v>0</v>
      </c>
      <c r="S12">
        <f>IF(AND(Rifle!B16=1,Rifle!V16="Yes"),1,0)</f>
        <v>1</v>
      </c>
      <c r="T12">
        <f>IF(AND(Rifle!B16=2,Rifle!V16="Yes"),1,0)</f>
        <v>0</v>
      </c>
      <c r="U12">
        <f>IF(AND(Rifle!B16=3,Rifle!V16="Yes"),1,0)</f>
        <v>0</v>
      </c>
      <c r="V12">
        <f>IF(AND(Rifle!B16=4,Rifle!V16="Yes"),1,0)</f>
        <v>0</v>
      </c>
      <c r="X12">
        <f>IF(AND('Sniper Rifle'!B15=1,'Sniper Rifle'!V15="Yes"),1,0)</f>
        <v>0</v>
      </c>
      <c r="Y12">
        <f>IF(AND('Sniper Rifle'!B15=2,'Sniper Rifle'!V15="Yes"),1,0)</f>
        <v>0</v>
      </c>
      <c r="Z12">
        <f>IF(AND('Sniper Rifle'!B15=3,'Sniper Rifle'!V15="Yes"),1,0)</f>
        <v>0</v>
      </c>
      <c r="AA12">
        <f>IF(AND('Sniper Rifle'!B15=4,'Sniper Rifle'!V15="Yes"),1,0)</f>
        <v>0</v>
      </c>
      <c r="AC12">
        <f>IF(AND('Spacer Rifle'!B15=1,'Spacer Rifle'!V15="Yes"),1,0)</f>
        <v>0</v>
      </c>
      <c r="AD12">
        <f>IF(AND('Spacer Rifle'!B15=2,'Spacer Rifle'!V15="Yes"),1,0)</f>
        <v>0</v>
      </c>
      <c r="AE12">
        <f>IF(AND('Spacer Rifle'!B15=3,'Spacer Rifle'!V15="Yes"),1,0)</f>
        <v>0</v>
      </c>
      <c r="AF12">
        <f>IF(AND('Spacer Rifle'!B15=4,'Spacer Rifle'!V15="Yes"),1,0)</f>
        <v>0</v>
      </c>
      <c r="AH12">
        <f>IF(AND(LMG!B16=1,LMG!V16="Yes"),1,0)</f>
        <v>0</v>
      </c>
      <c r="AI12">
        <f>IF(AND(LMG!B16=2,LMG!V16="Yes"),1,0)</f>
        <v>0</v>
      </c>
      <c r="AJ12">
        <f>IF(AND(LMG!B16=3,LMG!V16="Yes"),1,0)</f>
        <v>0</v>
      </c>
      <c r="AK12">
        <f>IF(AND(LMG!B16=4,LMG!V16="Yes"),1,0)</f>
        <v>0</v>
      </c>
      <c r="AM12">
        <f>IF(AND(Shotgun!B16=1,Shotgun!V16="Yes"),1,0)</f>
        <v>0</v>
      </c>
      <c r="AN12">
        <f>IF(AND(Shotgun!B16=2,Shotgun!V16="Yes"),1,0)</f>
        <v>0</v>
      </c>
      <c r="AO12">
        <f>IF(AND(Shotgun!B16=3,Shotgun!V16="Yes"),1,0)</f>
        <v>0</v>
      </c>
      <c r="AP12">
        <f>IF(AND(Shotgun!B16=4,Shotgun!V16="Yes"),1,0)</f>
        <v>0</v>
      </c>
    </row>
    <row r="13" spans="1:42">
      <c r="D13">
        <f>IF(AND(Handgun!B16=1,Handgun!V16="Yes"),1,0)</f>
        <v>0</v>
      </c>
      <c r="E13">
        <f>IF(AND(Handgun!B16=2,Handgun!V16="Yes"),1,0)</f>
        <v>0</v>
      </c>
      <c r="F13">
        <f>IF(AND(Handgun!B16=3,Handgun!V16="Yes"),1,0)</f>
        <v>0</v>
      </c>
      <c r="G13">
        <f>IF(AND(Handgun!B16=4,Handgun!V16="Yes"),1,0)</f>
        <v>0</v>
      </c>
      <c r="I13">
        <f>IF(AND(Revolver!B16=1,Revolver!V16="Yes"),1,0)</f>
        <v>0</v>
      </c>
      <c r="J13">
        <f>IF(AND(Revolver!B16=1,Revolver!V16="Yes"),1,0)</f>
        <v>0</v>
      </c>
      <c r="K13">
        <f>IF(AND(Revolver!B16=1,Revolver!V16="Yes"),1,0)</f>
        <v>0</v>
      </c>
      <c r="L13">
        <f>IF(AND(Revolver!B16=1,Revolver!V16="Yes"),1,0)</f>
        <v>0</v>
      </c>
      <c r="N13">
        <f>IF(AND(SMG!B17=1,SMG!V17="Yes"),1,0)</f>
        <v>0</v>
      </c>
      <c r="O13">
        <f>IF(AND(SMG!B17=2,SMG!V17="Yes"),1,0)</f>
        <v>0</v>
      </c>
      <c r="P13">
        <f>IF(AND(Revolver!G16=1,Revolver!AB16="Yes"),1,0)</f>
        <v>0</v>
      </c>
      <c r="Q13">
        <f>IF(AND(SMG!B17=4,SMG!V17="Yes"),1,0)</f>
        <v>0</v>
      </c>
      <c r="S13">
        <f>IF(AND(Rifle!B17=1,Rifle!V17="Yes"),1,0)</f>
        <v>0</v>
      </c>
      <c r="T13">
        <f>IF(AND(Rifle!B17=2,Rifle!V17="Yes"),1,0)</f>
        <v>0</v>
      </c>
      <c r="U13">
        <f>IF(AND(Rifle!B17=3,Rifle!V17="Yes"),1,0)</f>
        <v>0</v>
      </c>
      <c r="V13">
        <f>IF(AND(Rifle!B17=4,Rifle!V17="Yes"),1,0)</f>
        <v>0</v>
      </c>
      <c r="X13">
        <f>IF(AND('Sniper Rifle'!B16=1,'Sniper Rifle'!V16="Yes"),1,0)</f>
        <v>0</v>
      </c>
      <c r="Y13">
        <f>IF(AND('Sniper Rifle'!B16=2,'Sniper Rifle'!V16="Yes"),1,0)</f>
        <v>0</v>
      </c>
      <c r="Z13">
        <f>IF(AND('Sniper Rifle'!B16=3,'Sniper Rifle'!V16="Yes"),1,0)</f>
        <v>0</v>
      </c>
      <c r="AA13">
        <f>IF(AND('Sniper Rifle'!B16=4,'Sniper Rifle'!V16="Yes"),1,0)</f>
        <v>0</v>
      </c>
      <c r="AC13">
        <f>IF(AND('Spacer Rifle'!B16=1,'Spacer Rifle'!V16="Yes"),1,0)</f>
        <v>0</v>
      </c>
      <c r="AD13">
        <f>IF(AND('Spacer Rifle'!B16=2,'Spacer Rifle'!V16="Yes"),1,0)</f>
        <v>0</v>
      </c>
      <c r="AE13">
        <f>IF(AND('Spacer Rifle'!B16=3,'Spacer Rifle'!V16="Yes"),1,0)</f>
        <v>0</v>
      </c>
      <c r="AF13">
        <f>IF(AND('Spacer Rifle'!B16=4,'Spacer Rifle'!V16="Yes"),1,0)</f>
        <v>0</v>
      </c>
      <c r="AH13">
        <f>IF(AND(LMG!B17=1,LMG!V17="Yes"),1,0)</f>
        <v>0</v>
      </c>
      <c r="AI13">
        <f>IF(AND(LMG!B17=2,LMG!V17="Yes"),1,0)</f>
        <v>0</v>
      </c>
      <c r="AJ13">
        <f>IF(AND(LMG!B17=3,LMG!V17="Yes"),1,0)</f>
        <v>0</v>
      </c>
      <c r="AK13">
        <f>IF(AND(LMG!B17=4,LMG!V17="Yes"),1,0)</f>
        <v>0</v>
      </c>
      <c r="AM13">
        <f>IF(AND(Shotgun!B17=1,Shotgun!V17="Yes"),1,0)</f>
        <v>0</v>
      </c>
      <c r="AN13">
        <f>IF(AND(Shotgun!B17=2,Shotgun!V17="Yes"),1,0)</f>
        <v>0</v>
      </c>
      <c r="AO13">
        <f>IF(AND(Shotgun!B17=3,Shotgun!V17="Yes"),1,0)</f>
        <v>0</v>
      </c>
      <c r="AP13">
        <f>IF(AND(Shotgun!B17=4,Shotgun!V17="Yes"),1,0)</f>
        <v>0</v>
      </c>
    </row>
    <row r="14" spans="1:42">
      <c r="D14">
        <f>IF(AND(Handgun!B17=1,Handgun!V17="Yes"),1,0)</f>
        <v>0</v>
      </c>
      <c r="E14">
        <f>IF(AND(Handgun!B17=2,Handgun!V17="Yes"),1,0)</f>
        <v>0</v>
      </c>
      <c r="F14">
        <f>IF(AND(Handgun!B17=3,Handgun!V17="Yes"),1,0)</f>
        <v>0</v>
      </c>
      <c r="G14">
        <f>IF(AND(Handgun!B17=4,Handgun!V17="Yes"),1,0)</f>
        <v>0</v>
      </c>
      <c r="I14">
        <f>IF(AND(Revolver!B17=1,Revolver!V17="Yes"),1,0)</f>
        <v>0</v>
      </c>
      <c r="J14">
        <f>IF(AND(Revolver!B17=1,Revolver!V17="Yes"),1,0)</f>
        <v>0</v>
      </c>
      <c r="K14">
        <f>IF(AND(Revolver!B17=1,Revolver!V17="Yes"),1,0)</f>
        <v>0</v>
      </c>
      <c r="L14">
        <f>IF(AND(Revolver!B17=1,Revolver!V17="Yes"),1,0)</f>
        <v>0</v>
      </c>
      <c r="N14">
        <f>IF(AND(SMG!B18=1,SMG!V18="Yes"),1,0)</f>
        <v>0</v>
      </c>
      <c r="O14">
        <f>IF(AND(SMG!B18=2,SMG!V18="Yes"),1,0)</f>
        <v>0</v>
      </c>
      <c r="P14">
        <f>IF(AND(Revolver!G17=1,Revolver!AB17="Yes"),1,0)</f>
        <v>0</v>
      </c>
      <c r="Q14">
        <f>IF(AND(SMG!B18=4,SMG!V18="Yes"),1,0)</f>
        <v>0</v>
      </c>
      <c r="S14">
        <f>IF(AND(Rifle!B18=1,Rifle!V18="Yes"),1,0)</f>
        <v>1</v>
      </c>
      <c r="T14">
        <f>IF(AND(Rifle!B18=2,Rifle!V18="Yes"),1,0)</f>
        <v>0</v>
      </c>
      <c r="U14">
        <f>IF(AND(Rifle!B18=3,Rifle!V18="Yes"),1,0)</f>
        <v>0</v>
      </c>
      <c r="V14">
        <f>IF(AND(Rifle!B18=4,Rifle!V18="Yes"),1,0)</f>
        <v>0</v>
      </c>
      <c r="X14">
        <f>IF(AND('Sniper Rifle'!B17=1,'Sniper Rifle'!V17="Yes"),1,0)</f>
        <v>0</v>
      </c>
      <c r="Y14">
        <f>IF(AND('Sniper Rifle'!B17=2,'Sniper Rifle'!V17="Yes"),1,0)</f>
        <v>0</v>
      </c>
      <c r="Z14">
        <f>IF(AND('Sniper Rifle'!B17=3,'Sniper Rifle'!V17="Yes"),1,0)</f>
        <v>0</v>
      </c>
      <c r="AA14">
        <f>IF(AND('Sniper Rifle'!B17=4,'Sniper Rifle'!V17="Yes"),1,0)</f>
        <v>0</v>
      </c>
      <c r="AC14">
        <f>IF(AND('Spacer Rifle'!B17=1,'Spacer Rifle'!V17="Yes"),1,0)</f>
        <v>0</v>
      </c>
      <c r="AD14">
        <f>IF(AND('Spacer Rifle'!B17=2,'Spacer Rifle'!V17="Yes"),1,0)</f>
        <v>0</v>
      </c>
      <c r="AE14">
        <f>IF(AND('Spacer Rifle'!B17=3,'Spacer Rifle'!V17="Yes"),1,0)</f>
        <v>0</v>
      </c>
      <c r="AF14">
        <f>IF(AND('Spacer Rifle'!B17=4,'Spacer Rifle'!V17="Yes"),1,0)</f>
        <v>0</v>
      </c>
      <c r="AH14">
        <f>IF(AND(LMG!B18=1,LMG!V18="Yes"),1,0)</f>
        <v>0</v>
      </c>
      <c r="AI14">
        <f>IF(AND(LMG!B18=2,LMG!V18="Yes"),1,0)</f>
        <v>0</v>
      </c>
      <c r="AJ14">
        <f>IF(AND(LMG!B18=3,LMG!V18="Yes"),1,0)</f>
        <v>0</v>
      </c>
      <c r="AK14">
        <f>IF(AND(LMG!B18=4,LMG!V18="Yes"),1,0)</f>
        <v>0</v>
      </c>
      <c r="AM14">
        <f>IF(AND(Shotgun!B18=1,Shotgun!V18="Yes"),1,0)</f>
        <v>0</v>
      </c>
      <c r="AN14">
        <f>IF(AND(Shotgun!B18=2,Shotgun!V18="Yes"),1,0)</f>
        <v>0</v>
      </c>
      <c r="AO14">
        <f>IF(AND(Shotgun!B18=3,Shotgun!V18="Yes"),1,0)</f>
        <v>0</v>
      </c>
      <c r="AP14">
        <f>IF(AND(Shotgun!B18=4,Shotgun!V18="Yes"),1,0)</f>
        <v>0</v>
      </c>
    </row>
    <row r="15" spans="1:42">
      <c r="D15">
        <f>IF(AND(Handgun!B18=1,Handgun!V18="Yes"),1,0)</f>
        <v>0</v>
      </c>
      <c r="E15">
        <f>IF(AND(Handgun!B18=2,Handgun!V18="Yes"),1,0)</f>
        <v>0</v>
      </c>
      <c r="F15">
        <f>IF(AND(Handgun!B18=3,Handgun!V18="Yes"),1,0)</f>
        <v>0</v>
      </c>
      <c r="G15">
        <f>IF(AND(Handgun!B18=4,Handgun!V18="Yes"),1,0)</f>
        <v>0</v>
      </c>
      <c r="I15">
        <f>IF(AND(Revolver!B18=1,Revolver!V18="Yes"),1,0)</f>
        <v>0</v>
      </c>
      <c r="J15">
        <f>IF(AND(Revolver!B18=1,Revolver!V18="Yes"),1,0)</f>
        <v>0</v>
      </c>
      <c r="K15">
        <f>IF(AND(Revolver!B18=1,Revolver!V18="Yes"),1,0)</f>
        <v>0</v>
      </c>
      <c r="L15">
        <f>IF(AND(Revolver!B18=1,Revolver!V18="Yes"),1,0)</f>
        <v>0</v>
      </c>
      <c r="N15">
        <f>IF(AND(SMG!B19=1,SMG!V19="Yes"),1,0)</f>
        <v>0</v>
      </c>
      <c r="O15">
        <f>IF(AND(SMG!B19=2,SMG!V19="Yes"),1,0)</f>
        <v>0</v>
      </c>
      <c r="P15">
        <f>IF(AND(Revolver!G18=1,Revolver!AB18="Yes"),1,0)</f>
        <v>0</v>
      </c>
      <c r="Q15">
        <f>IF(AND(SMG!B19=4,SMG!V19="Yes"),1,0)</f>
        <v>0</v>
      </c>
      <c r="S15">
        <f>IF(AND(Rifle!B19=1,Rifle!V19="Yes"),1,0)</f>
        <v>0</v>
      </c>
      <c r="T15">
        <f>IF(AND(Rifle!B19=2,Rifle!V19="Yes"),1,0)</f>
        <v>0</v>
      </c>
      <c r="U15">
        <f>IF(AND(Rifle!B19=3,Rifle!V19="Yes"),1,0)</f>
        <v>0</v>
      </c>
      <c r="V15">
        <f>IF(AND(Rifle!B19=4,Rifle!V19="Yes"),1,0)</f>
        <v>0</v>
      </c>
      <c r="X15">
        <f>IF(AND('Sniper Rifle'!B18=1,'Sniper Rifle'!V18="Yes"),1,0)</f>
        <v>0</v>
      </c>
      <c r="Y15">
        <f>IF(AND('Sniper Rifle'!B18=2,'Sniper Rifle'!V18="Yes"),1,0)</f>
        <v>0</v>
      </c>
      <c r="Z15">
        <f>IF(AND('Sniper Rifle'!B18=3,'Sniper Rifle'!V18="Yes"),1,0)</f>
        <v>0</v>
      </c>
      <c r="AA15">
        <f>IF(AND('Sniper Rifle'!B18=4,'Sniper Rifle'!V18="Yes"),1,0)</f>
        <v>0</v>
      </c>
      <c r="AC15">
        <f>IF(AND('Spacer Rifle'!B18=1,'Spacer Rifle'!V18="Yes"),1,0)</f>
        <v>0</v>
      </c>
      <c r="AD15">
        <f>IF(AND('Spacer Rifle'!B18=2,'Spacer Rifle'!V18="Yes"),1,0)</f>
        <v>0</v>
      </c>
      <c r="AE15">
        <f>IF(AND('Spacer Rifle'!B18=3,'Spacer Rifle'!V18="Yes"),1,0)</f>
        <v>0</v>
      </c>
      <c r="AF15">
        <f>IF(AND('Spacer Rifle'!B18=4,'Spacer Rifle'!V18="Yes"),1,0)</f>
        <v>0</v>
      </c>
      <c r="AH15">
        <f>IF(AND(LMG!B19=1,LMG!V19="Yes"),1,0)</f>
        <v>0</v>
      </c>
      <c r="AI15">
        <f>IF(AND(LMG!B19=2,LMG!V19="Yes"),1,0)</f>
        <v>0</v>
      </c>
      <c r="AJ15">
        <f>IF(AND(LMG!B19=3,LMG!V19="Yes"),1,0)</f>
        <v>0</v>
      </c>
      <c r="AK15">
        <f>IF(AND(LMG!B19=4,LMG!V19="Yes"),1,0)</f>
        <v>0</v>
      </c>
      <c r="AM15">
        <f>IF(AND(Shotgun!B19=1,Shotgun!V19="Yes"),1,0)</f>
        <v>0</v>
      </c>
      <c r="AN15">
        <f>IF(AND(Shotgun!B19=2,Shotgun!V19="Yes"),1,0)</f>
        <v>0</v>
      </c>
      <c r="AO15">
        <f>IF(AND(Shotgun!B19=3,Shotgun!V19="Yes"),1,0)</f>
        <v>0</v>
      </c>
      <c r="AP15">
        <f>IF(AND(Shotgun!B19=4,Shotgun!V19="Yes"),1,0)</f>
        <v>0</v>
      </c>
    </row>
    <row r="16" spans="1:42">
      <c r="D16">
        <f>IF(AND(Handgun!B19=1,Handgun!V19="Yes"),1,0)</f>
        <v>0</v>
      </c>
      <c r="E16">
        <f>IF(AND(Handgun!B19=2,Handgun!V19="Yes"),1,0)</f>
        <v>0</v>
      </c>
      <c r="F16">
        <f>IF(AND(Handgun!B19=3,Handgun!V19="Yes"),1,0)</f>
        <v>0</v>
      </c>
      <c r="G16">
        <f>IF(AND(Handgun!B19=4,Handgun!V19="Yes"),1,0)</f>
        <v>0</v>
      </c>
      <c r="I16">
        <f>IF(AND(Revolver!B19=1,Revolver!V19="Yes"),1,0)</f>
        <v>0</v>
      </c>
      <c r="J16">
        <f>IF(AND(Revolver!B19=1,Revolver!V19="Yes"),1,0)</f>
        <v>0</v>
      </c>
      <c r="K16">
        <f>IF(AND(Revolver!B19=1,Revolver!V19="Yes"),1,0)</f>
        <v>0</v>
      </c>
      <c r="L16">
        <f>IF(AND(Revolver!B19=1,Revolver!V19="Yes"),1,0)</f>
        <v>0</v>
      </c>
      <c r="N16">
        <f>IF(AND(SMG!B20=1,SMG!V20="Yes"),1,0)</f>
        <v>0</v>
      </c>
      <c r="O16">
        <f>IF(AND(SMG!B20=2,SMG!V20="Yes"),1,0)</f>
        <v>0</v>
      </c>
      <c r="P16">
        <f>IF(AND(Revolver!G19=1,Revolver!AB19="Yes"),1,0)</f>
        <v>0</v>
      </c>
      <c r="Q16">
        <f>IF(AND(SMG!B20=4,SMG!V20="Yes"),1,0)</f>
        <v>0</v>
      </c>
      <c r="S16">
        <f>IF(AND(Rifle!B20=1,Rifle!V20="Yes"),1,0)</f>
        <v>0</v>
      </c>
      <c r="T16">
        <f>IF(AND(Rifle!B20=2,Rifle!V20="Yes"),1,0)</f>
        <v>0</v>
      </c>
      <c r="U16">
        <f>IF(AND(Rifle!B20=3,Rifle!V20="Yes"),1,0)</f>
        <v>0</v>
      </c>
      <c r="V16">
        <f>IF(AND(Rifle!B20=4,Rifle!V20="Yes"),1,0)</f>
        <v>0</v>
      </c>
      <c r="X16">
        <f>IF(AND('Sniper Rifle'!B19=1,'Sniper Rifle'!V19="Yes"),1,0)</f>
        <v>0</v>
      </c>
      <c r="Y16">
        <f>IF(AND('Sniper Rifle'!B19=2,'Sniper Rifle'!V19="Yes"),1,0)</f>
        <v>0</v>
      </c>
      <c r="Z16">
        <f>IF(AND('Sniper Rifle'!B19=3,'Sniper Rifle'!V19="Yes"),1,0)</f>
        <v>0</v>
      </c>
      <c r="AA16">
        <f>IF(AND('Sniper Rifle'!B19=4,'Sniper Rifle'!V19="Yes"),1,0)</f>
        <v>0</v>
      </c>
      <c r="AC16">
        <f>IF(AND('Spacer Rifle'!B19=1,'Spacer Rifle'!V19="Yes"),1,0)</f>
        <v>0</v>
      </c>
      <c r="AD16">
        <f>IF(AND('Spacer Rifle'!B19=2,'Spacer Rifle'!V19="Yes"),1,0)</f>
        <v>0</v>
      </c>
      <c r="AE16">
        <f>IF(AND('Spacer Rifle'!B19=3,'Spacer Rifle'!V19="Yes"),1,0)</f>
        <v>0</v>
      </c>
      <c r="AF16">
        <f>IF(AND('Spacer Rifle'!B19=4,'Spacer Rifle'!V19="Yes"),1,0)</f>
        <v>0</v>
      </c>
      <c r="AH16">
        <f>IF(AND(LMG!B20=1,LMG!V20="Yes"),1,0)</f>
        <v>0</v>
      </c>
      <c r="AI16">
        <f>IF(AND(LMG!B20=2,LMG!V20="Yes"),1,0)</f>
        <v>0</v>
      </c>
      <c r="AJ16">
        <f>IF(AND(LMG!B20=3,LMG!V20="Yes"),1,0)</f>
        <v>0</v>
      </c>
      <c r="AK16">
        <f>IF(AND(LMG!B20=4,LMG!V20="Yes"),1,0)</f>
        <v>0</v>
      </c>
      <c r="AM16">
        <f>IF(AND(Shotgun!B20=1,Shotgun!V20="Yes"),1,0)</f>
        <v>0</v>
      </c>
      <c r="AN16">
        <f>IF(AND(Shotgun!B20=2,Shotgun!V20="Yes"),1,0)</f>
        <v>0</v>
      </c>
      <c r="AO16">
        <f>IF(AND(Shotgun!B20=3,Shotgun!V20="Yes"),1,0)</f>
        <v>0</v>
      </c>
      <c r="AP16">
        <f>IF(AND(Shotgun!B20=4,Shotgun!V20="Yes"),1,0)</f>
        <v>0</v>
      </c>
    </row>
    <row r="17" spans="4:42">
      <c r="D17">
        <f>IF(AND(Handgun!B20=1,Handgun!V20="Yes"),1,0)</f>
        <v>0</v>
      </c>
      <c r="E17">
        <f>IF(AND(Handgun!B20=2,Handgun!V20="Yes"),1,0)</f>
        <v>0</v>
      </c>
      <c r="F17">
        <f>IF(AND(Handgun!B20=3,Handgun!V20="Yes"),1,0)</f>
        <v>0</v>
      </c>
      <c r="G17">
        <f>IF(AND(Handgun!B20=4,Handgun!V20="Yes"),1,0)</f>
        <v>0</v>
      </c>
      <c r="I17">
        <f>IF(AND(Revolver!B20=1,Revolver!V20="Yes"),1,0)</f>
        <v>0</v>
      </c>
      <c r="J17">
        <f>IF(AND(Revolver!B20=1,Revolver!V20="Yes"),1,0)</f>
        <v>0</v>
      </c>
      <c r="K17">
        <f>IF(AND(Revolver!B20=1,Revolver!V20="Yes"),1,0)</f>
        <v>0</v>
      </c>
      <c r="L17">
        <f>IF(AND(Revolver!B20=1,Revolver!V20="Yes"),1,0)</f>
        <v>0</v>
      </c>
      <c r="N17">
        <f>IF(AND(SMG!B21=1,SMG!V21="Yes"),1,0)</f>
        <v>0</v>
      </c>
      <c r="O17">
        <f>IF(AND(SMG!B21=2,SMG!V21="Yes"),1,0)</f>
        <v>0</v>
      </c>
      <c r="P17">
        <f>IF(AND(Revolver!G20=1,Revolver!AB20="Yes"),1,0)</f>
        <v>0</v>
      </c>
      <c r="Q17">
        <f>IF(AND(SMG!B21=4,SMG!V21="Yes"),1,0)</f>
        <v>0</v>
      </c>
      <c r="S17">
        <f>IF(AND(Rifle!B21=1,Rifle!V21="Yes"),1,0)</f>
        <v>0</v>
      </c>
      <c r="T17">
        <f>IF(AND(Rifle!B21=2,Rifle!V21="Yes"),1,0)</f>
        <v>0</v>
      </c>
      <c r="U17">
        <f>IF(AND(Rifle!B21=3,Rifle!V21="Yes"),1,0)</f>
        <v>0</v>
      </c>
      <c r="V17">
        <f>IF(AND(Rifle!B21=4,Rifle!V21="Yes"),1,0)</f>
        <v>0</v>
      </c>
      <c r="X17">
        <f>IF(AND('Sniper Rifle'!B20=1,'Sniper Rifle'!V20="Yes"),1,0)</f>
        <v>0</v>
      </c>
      <c r="Y17">
        <f>IF(AND('Sniper Rifle'!B20=2,'Sniper Rifle'!V20="Yes"),1,0)</f>
        <v>0</v>
      </c>
      <c r="Z17">
        <f>IF(AND('Sniper Rifle'!B20=3,'Sniper Rifle'!V20="Yes"),1,0)</f>
        <v>0</v>
      </c>
      <c r="AA17">
        <f>IF(AND('Sniper Rifle'!B20=4,'Sniper Rifle'!V20="Yes"),1,0)</f>
        <v>0</v>
      </c>
      <c r="AC17">
        <f>IF(AND('Spacer Rifle'!B20=1,'Spacer Rifle'!V20="Yes"),1,0)</f>
        <v>0</v>
      </c>
      <c r="AD17">
        <f>IF(AND('Spacer Rifle'!B20=2,'Spacer Rifle'!V20="Yes"),1,0)</f>
        <v>0</v>
      </c>
      <c r="AE17">
        <f>IF(AND('Spacer Rifle'!B20=3,'Spacer Rifle'!V20="Yes"),1,0)</f>
        <v>0</v>
      </c>
      <c r="AF17">
        <f>IF(AND('Spacer Rifle'!B20=4,'Spacer Rifle'!V20="Yes"),1,0)</f>
        <v>0</v>
      </c>
      <c r="AH17">
        <f>IF(AND(LMG!B21=1,LMG!V21="Yes"),1,0)</f>
        <v>0</v>
      </c>
      <c r="AI17">
        <f>IF(AND(LMG!B21=2,LMG!V21="Yes"),1,0)</f>
        <v>0</v>
      </c>
      <c r="AJ17">
        <f>IF(AND(LMG!B21=3,LMG!V21="Yes"),1,0)</f>
        <v>0</v>
      </c>
      <c r="AK17">
        <f>IF(AND(LMG!B21=4,LMG!V21="Yes"),1,0)</f>
        <v>0</v>
      </c>
      <c r="AM17">
        <f>IF(AND(Shotgun!B21=1,Shotgun!V21="Yes"),1,0)</f>
        <v>0</v>
      </c>
      <c r="AN17">
        <f>IF(AND(Shotgun!B21=2,Shotgun!V21="Yes"),1,0)</f>
        <v>0</v>
      </c>
      <c r="AO17">
        <f>IF(AND(Shotgun!B21=3,Shotgun!V21="Yes"),1,0)</f>
        <v>0</v>
      </c>
      <c r="AP17">
        <f>IF(AND(Shotgun!B21=4,Shotgun!V21="Yes"),1,0)</f>
        <v>0</v>
      </c>
    </row>
    <row r="18" spans="4:42">
      <c r="D18">
        <f>IF(AND(Handgun!B21=1,Handgun!V21="Yes"),1,0)</f>
        <v>0</v>
      </c>
      <c r="E18">
        <f>IF(AND(Handgun!B21=2,Handgun!V21="Yes"),1,0)</f>
        <v>0</v>
      </c>
      <c r="F18">
        <f>IF(AND(Handgun!B21=3,Handgun!V21="Yes"),1,0)</f>
        <v>0</v>
      </c>
      <c r="G18">
        <f>IF(AND(Handgun!B21=4,Handgun!V21="Yes"),1,0)</f>
        <v>0</v>
      </c>
      <c r="I18">
        <f>IF(AND(Revolver!B21=1,Revolver!V21="Yes"),1,0)</f>
        <v>0</v>
      </c>
      <c r="J18">
        <f>IF(AND(Revolver!B21=1,Revolver!V21="Yes"),1,0)</f>
        <v>0</v>
      </c>
      <c r="K18">
        <f>IF(AND(Revolver!B21=1,Revolver!V21="Yes"),1,0)</f>
        <v>0</v>
      </c>
      <c r="L18">
        <f>IF(AND(Revolver!B21=1,Revolver!V21="Yes"),1,0)</f>
        <v>0</v>
      </c>
      <c r="N18">
        <f>IF(AND(SMG!B22=1,SMG!V22="Yes"),1,0)</f>
        <v>0</v>
      </c>
      <c r="O18">
        <f>IF(AND(SMG!B22=2,SMG!V22="Yes"),1,0)</f>
        <v>0</v>
      </c>
      <c r="P18">
        <f>IF(AND(Revolver!G21=1,Revolver!AB21="Yes"),1,0)</f>
        <v>0</v>
      </c>
      <c r="Q18">
        <f>IF(AND(SMG!B22=4,SMG!V22="Yes"),1,0)</f>
        <v>0</v>
      </c>
      <c r="S18">
        <f>IF(AND(Rifle!B22=1,Rifle!V22="Yes"),1,0)</f>
        <v>0</v>
      </c>
      <c r="T18">
        <f>IF(AND(Rifle!B22=2,Rifle!V22="Yes"),1,0)</f>
        <v>0</v>
      </c>
      <c r="U18">
        <f>IF(AND(Rifle!B22=3,Rifle!V22="Yes"),1,0)</f>
        <v>0</v>
      </c>
      <c r="V18">
        <f>IF(AND(Rifle!B22=4,Rifle!V22="Yes"),1,0)</f>
        <v>0</v>
      </c>
      <c r="X18">
        <f>IF(AND('Sniper Rifle'!B21=1,'Sniper Rifle'!V21="Yes"),1,0)</f>
        <v>0</v>
      </c>
      <c r="Y18">
        <f>IF(AND('Sniper Rifle'!B21=2,'Sniper Rifle'!V21="Yes"),1,0)</f>
        <v>0</v>
      </c>
      <c r="Z18">
        <f>IF(AND('Sniper Rifle'!B21=3,'Sniper Rifle'!V21="Yes"),1,0)</f>
        <v>0</v>
      </c>
      <c r="AA18">
        <f>IF(AND('Sniper Rifle'!B21=4,'Sniper Rifle'!V21="Yes"),1,0)</f>
        <v>0</v>
      </c>
      <c r="AC18">
        <f>IF(AND('Spacer Rifle'!B21=1,'Spacer Rifle'!V21="Yes"),1,0)</f>
        <v>0</v>
      </c>
      <c r="AD18">
        <f>IF(AND('Spacer Rifle'!B21=2,'Spacer Rifle'!V21="Yes"),1,0)</f>
        <v>0</v>
      </c>
      <c r="AE18">
        <f>IF(AND('Spacer Rifle'!B21=3,'Spacer Rifle'!V21="Yes"),1,0)</f>
        <v>0</v>
      </c>
      <c r="AF18">
        <f>IF(AND('Spacer Rifle'!B21=4,'Spacer Rifle'!V21="Yes"),1,0)</f>
        <v>0</v>
      </c>
      <c r="AH18">
        <f>IF(AND(LMG!B22=1,LMG!V22="Yes"),1,0)</f>
        <v>0</v>
      </c>
      <c r="AI18">
        <f>IF(AND(LMG!B22=2,LMG!V22="Yes"),1,0)</f>
        <v>0</v>
      </c>
      <c r="AJ18">
        <f>IF(AND(LMG!B22=3,LMG!V22="Yes"),1,0)</f>
        <v>0</v>
      </c>
      <c r="AK18">
        <f>IF(AND(LMG!B22=4,LMG!V22="Yes"),1,0)</f>
        <v>0</v>
      </c>
      <c r="AM18">
        <f>IF(AND(Shotgun!B22=1,Shotgun!V22="Yes"),1,0)</f>
        <v>0</v>
      </c>
      <c r="AN18">
        <f>IF(AND(Shotgun!B22=2,Shotgun!V22="Yes"),1,0)</f>
        <v>0</v>
      </c>
      <c r="AO18">
        <f>IF(AND(Shotgun!B22=3,Shotgun!V22="Yes"),1,0)</f>
        <v>0</v>
      </c>
      <c r="AP18">
        <f>IF(AND(Shotgun!B22=4,Shotgun!V22="Yes"),1,0)</f>
        <v>0</v>
      </c>
    </row>
    <row r="19" spans="4:42">
      <c r="D19">
        <f>IF(AND(Handgun!B22=1,Handgun!V22="Yes"),1,0)</f>
        <v>0</v>
      </c>
      <c r="E19">
        <f>IF(AND(Handgun!B22=2,Handgun!V22="Yes"),1,0)</f>
        <v>0</v>
      </c>
      <c r="F19">
        <f>IF(AND(Handgun!B22=3,Handgun!V22="Yes"),1,0)</f>
        <v>0</v>
      </c>
      <c r="G19">
        <f>IF(AND(Handgun!B22=4,Handgun!V22="Yes"),1,0)</f>
        <v>0</v>
      </c>
      <c r="I19">
        <f>IF(AND(Revolver!B22=1,Revolver!V22="Yes"),1,0)</f>
        <v>0</v>
      </c>
      <c r="J19">
        <f>IF(AND(Revolver!B22=1,Revolver!V22="Yes"),1,0)</f>
        <v>0</v>
      </c>
      <c r="K19">
        <f>IF(AND(Revolver!B22=1,Revolver!V22="Yes"),1,0)</f>
        <v>0</v>
      </c>
      <c r="L19">
        <f>IF(AND(Revolver!B22=1,Revolver!V22="Yes"),1,0)</f>
        <v>0</v>
      </c>
      <c r="N19">
        <f>IF(AND(SMG!B23=1,SMG!V23="Yes"),1,0)</f>
        <v>0</v>
      </c>
      <c r="O19">
        <f>IF(AND(SMG!B23=2,SMG!V23="Yes"),1,0)</f>
        <v>0</v>
      </c>
      <c r="P19">
        <f>IF(AND(Revolver!G22=1,Revolver!AB22="Yes"),1,0)</f>
        <v>0</v>
      </c>
      <c r="Q19">
        <f>IF(AND(SMG!B23=4,SMG!V23="Yes"),1,0)</f>
        <v>0</v>
      </c>
      <c r="S19">
        <f>IF(AND(Rifle!B23=1,Rifle!V23="Yes"),1,0)</f>
        <v>0</v>
      </c>
      <c r="T19">
        <f>IF(AND(Rifle!B23=2,Rifle!V23="Yes"),1,0)</f>
        <v>0</v>
      </c>
      <c r="U19">
        <f>IF(AND(Rifle!B23=3,Rifle!V23="Yes"),1,0)</f>
        <v>0</v>
      </c>
      <c r="V19">
        <f>IF(AND(Rifle!B23=4,Rifle!V23="Yes"),1,0)</f>
        <v>0</v>
      </c>
      <c r="X19">
        <f>IF(AND('Sniper Rifle'!B22=1,'Sniper Rifle'!V22="Yes"),1,0)</f>
        <v>0</v>
      </c>
      <c r="Y19">
        <f>IF(AND('Sniper Rifle'!B22=2,'Sniper Rifle'!V22="Yes"),1,0)</f>
        <v>0</v>
      </c>
      <c r="Z19">
        <f>IF(AND('Sniper Rifle'!B22=3,'Sniper Rifle'!V22="Yes"),1,0)</f>
        <v>0</v>
      </c>
      <c r="AA19">
        <f>IF(AND('Sniper Rifle'!B22=4,'Sniper Rifle'!V22="Yes"),1,0)</f>
        <v>0</v>
      </c>
      <c r="AC19">
        <f>IF(AND('Spacer Rifle'!B22=1,'Spacer Rifle'!V22="Yes"),1,0)</f>
        <v>0</v>
      </c>
      <c r="AD19">
        <f>IF(AND('Spacer Rifle'!B22=2,'Spacer Rifle'!V22="Yes"),1,0)</f>
        <v>0</v>
      </c>
      <c r="AE19">
        <f>IF(AND('Spacer Rifle'!B22=3,'Spacer Rifle'!V22="Yes"),1,0)</f>
        <v>0</v>
      </c>
      <c r="AF19">
        <f>IF(AND('Spacer Rifle'!B22=4,'Spacer Rifle'!V22="Yes"),1,0)</f>
        <v>0</v>
      </c>
      <c r="AH19">
        <f>IF(AND(LMG!B23=1,LMG!V23="Yes"),1,0)</f>
        <v>0</v>
      </c>
      <c r="AI19">
        <f>IF(AND(LMG!B23=2,LMG!V23="Yes"),1,0)</f>
        <v>0</v>
      </c>
      <c r="AJ19">
        <f>IF(AND(LMG!B23=3,LMG!V23="Yes"),1,0)</f>
        <v>0</v>
      </c>
      <c r="AK19">
        <f>IF(AND(LMG!B23=4,LMG!V23="Yes"),1,0)</f>
        <v>0</v>
      </c>
      <c r="AM19">
        <f>IF(AND(Shotgun!B23=1,Shotgun!V23="Yes"),1,0)</f>
        <v>0</v>
      </c>
      <c r="AN19">
        <f>IF(AND(Shotgun!B23=2,Shotgun!V23="Yes"),1,0)</f>
        <v>0</v>
      </c>
      <c r="AO19">
        <f>IF(AND(Shotgun!B23=3,Shotgun!V23="Yes"),1,0)</f>
        <v>0</v>
      </c>
      <c r="AP19">
        <f>IF(AND(Shotgun!B23=4,Shotgun!V23="Yes"),1,0)</f>
        <v>0</v>
      </c>
    </row>
    <row r="20" spans="4:42">
      <c r="D20">
        <f>IF(AND(Handgun!B23=1,Handgun!V23="Yes"),1,0)</f>
        <v>0</v>
      </c>
      <c r="E20">
        <f>IF(AND(Handgun!B23=2,Handgun!V23="Yes"),1,0)</f>
        <v>0</v>
      </c>
      <c r="F20">
        <f>IF(AND(Handgun!B23=3,Handgun!V23="Yes"),1,0)</f>
        <v>0</v>
      </c>
      <c r="G20">
        <f>IF(AND(Handgun!B23=4,Handgun!V23="Yes"),1,0)</f>
        <v>0</v>
      </c>
      <c r="I20">
        <f>IF(AND(Revolver!B23=1,Revolver!V23="Yes"),1,0)</f>
        <v>0</v>
      </c>
      <c r="J20">
        <f>IF(AND(Revolver!B23=1,Revolver!V23="Yes"),1,0)</f>
        <v>0</v>
      </c>
      <c r="K20">
        <f>IF(AND(Revolver!B23=1,Revolver!V23="Yes"),1,0)</f>
        <v>0</v>
      </c>
      <c r="L20">
        <f>IF(AND(Revolver!B23=1,Revolver!V23="Yes"),1,0)</f>
        <v>0</v>
      </c>
      <c r="N20">
        <f>IF(AND(SMG!B24=1,SMG!V24="Yes"),1,0)</f>
        <v>0</v>
      </c>
      <c r="O20">
        <f>IF(AND(SMG!B24=2,SMG!V24="Yes"),1,0)</f>
        <v>0</v>
      </c>
      <c r="P20">
        <f>IF(AND(Revolver!G23=1,Revolver!AB23="Yes"),1,0)</f>
        <v>0</v>
      </c>
      <c r="Q20">
        <f>IF(AND(SMG!B24=4,SMG!V24="Yes"),1,0)</f>
        <v>0</v>
      </c>
      <c r="S20">
        <f>IF(AND(Rifle!B24=1,Rifle!V24="Yes"),1,0)</f>
        <v>0</v>
      </c>
      <c r="T20">
        <f>IF(AND(Rifle!B24=2,Rifle!V24="Yes"),1,0)</f>
        <v>0</v>
      </c>
      <c r="U20">
        <f>IF(AND(Rifle!B24=3,Rifle!V24="Yes"),1,0)</f>
        <v>0</v>
      </c>
      <c r="V20">
        <f>IF(AND(Rifle!B24=4,Rifle!V24="Yes"),1,0)</f>
        <v>0</v>
      </c>
      <c r="X20">
        <f>IF(AND('Sniper Rifle'!B23=1,'Sniper Rifle'!V23="Yes"),1,0)</f>
        <v>0</v>
      </c>
      <c r="Y20">
        <f>IF(AND('Sniper Rifle'!B23=2,'Sniper Rifle'!V23="Yes"),1,0)</f>
        <v>0</v>
      </c>
      <c r="Z20">
        <f>IF(AND('Sniper Rifle'!B23=3,'Sniper Rifle'!V23="Yes"),1,0)</f>
        <v>0</v>
      </c>
      <c r="AA20">
        <f>IF(AND('Sniper Rifle'!B23=4,'Sniper Rifle'!V23="Yes"),1,0)</f>
        <v>0</v>
      </c>
      <c r="AC20">
        <f>IF(AND('Spacer Rifle'!B23=1,'Spacer Rifle'!V23="Yes"),1,0)</f>
        <v>0</v>
      </c>
      <c r="AD20">
        <f>IF(AND('Spacer Rifle'!B23=2,'Spacer Rifle'!V23="Yes"),1,0)</f>
        <v>0</v>
      </c>
      <c r="AE20">
        <f>IF(AND('Spacer Rifle'!B23=3,'Spacer Rifle'!V23="Yes"),1,0)</f>
        <v>0</v>
      </c>
      <c r="AF20">
        <f>IF(AND('Spacer Rifle'!B23=4,'Spacer Rifle'!V23="Yes"),1,0)</f>
        <v>0</v>
      </c>
      <c r="AH20">
        <f>IF(AND(LMG!B24=1,LMG!V24="Yes"),1,0)</f>
        <v>0</v>
      </c>
      <c r="AI20">
        <f>IF(AND(LMG!B24=2,LMG!V24="Yes"),1,0)</f>
        <v>0</v>
      </c>
      <c r="AJ20">
        <f>IF(AND(LMG!B24=3,LMG!V24="Yes"),1,0)</f>
        <v>0</v>
      </c>
      <c r="AK20">
        <f>IF(AND(LMG!B24=4,LMG!V24="Yes"),1,0)</f>
        <v>0</v>
      </c>
      <c r="AM20">
        <f>IF(AND(Shotgun!B24=1,Shotgun!V24="Yes"),1,0)</f>
        <v>0</v>
      </c>
      <c r="AN20">
        <f>IF(AND(Shotgun!B24=2,Shotgun!V24="Yes"),1,0)</f>
        <v>0</v>
      </c>
      <c r="AO20">
        <f>IF(AND(Shotgun!B24=3,Shotgun!V24="Yes"),1,0)</f>
        <v>0</v>
      </c>
      <c r="AP20">
        <f>IF(AND(Shotgun!B24=4,Shotgun!V24="Yes"),1,0)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0"/>
  <sheetViews>
    <sheetView topLeftCell="C1" workbookViewId="0">
      <selection activeCell="V4" sqref="V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81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45</v>
      </c>
      <c r="B4" s="11" t="s">
        <v>43</v>
      </c>
      <c r="C4" s="2">
        <f>SUM(((Table168[[#This Row],[Avg DPS]]*(Table168[[#This Row],[Range]]))+(Table168[[#This Row],[Avg DPS]]*Table168[[#This Row],[Arm Pen (%)]]))/100)</f>
        <v>1.6326315789473682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26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</row>
    <row r="5" spans="1:22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</row>
    <row r="6" spans="1:22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</row>
    <row r="7" spans="1:22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</row>
    <row r="8" spans="1:22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</row>
    <row r="18" spans="1:22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</row>
    <row r="19" spans="1:22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2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5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V19"/>
  <sheetViews>
    <sheetView topLeftCell="D1" workbookViewId="0">
      <selection activeCell="V13" sqref="V1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93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2</v>
      </c>
      <c r="B4" s="11" t="s">
        <v>43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2"/>
    </row>
    <row r="5" spans="1:22">
      <c r="A5" s="6" t="s">
        <v>29</v>
      </c>
      <c r="B5" s="11" t="s">
        <v>43</v>
      </c>
      <c r="C5" s="2">
        <f>SUM(((Table16[[#This Row],[Avg DPS]]*(Table16[[#This Row],[Range]]))+(Table16[[#This Row],[Avg DPS]]*Table16[[#This Row],[Arm Pen (%)]]))/100)</f>
        <v>1.637910113142049</v>
      </c>
      <c r="D5" s="3">
        <f>SUM(Table16[[#This Row],[DPS]]*Table16[[#This Row],[Avg Accuracy]])</f>
        <v>5.6479659073863759</v>
      </c>
      <c r="E5" s="2">
        <f>SUM((Table16[[#This Row],[Damage]]*Table16[[#This Row],[Burst]])/(Table16[[#This Row],[Ranged Cooldown]]+Table16[[#This Row],[Warm-up]]+(Table16[[#This Row],[Burst Time]]*(Table16[[#This Row],[Burst]]-1))))</f>
        <v>11.020421282705124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514.29</v>
      </c>
      <c r="O5" s="2">
        <f>60/N5</f>
        <v>0.11666569445254624</v>
      </c>
      <c r="P5">
        <v>0.9</v>
      </c>
      <c r="Q5">
        <v>0.65</v>
      </c>
      <c r="R5">
        <v>0.35</v>
      </c>
      <c r="S5">
        <v>0.15</v>
      </c>
      <c r="T5" s="19"/>
      <c r="U5" s="20"/>
      <c r="V5" s="23"/>
    </row>
    <row r="6" spans="1:22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105</v>
      </c>
    </row>
    <row r="7" spans="1:22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106</v>
      </c>
    </row>
    <row r="8" spans="1:22">
      <c r="A8" s="14" t="s">
        <v>26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105</v>
      </c>
    </row>
    <row r="9" spans="1:22">
      <c r="A9" s="4" t="s">
        <v>27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106</v>
      </c>
    </row>
    <row r="10" spans="1:22" s="4" customFormat="1">
      <c r="A10" s="1" t="s">
        <v>71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105</v>
      </c>
    </row>
    <row r="11" spans="1:22">
      <c r="A11" s="4" t="s">
        <v>100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106</v>
      </c>
    </row>
    <row r="12" spans="1:22">
      <c r="A12" s="1" t="s">
        <v>98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O12" s="2">
        <v>0.6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105</v>
      </c>
    </row>
    <row r="13" spans="1:22">
      <c r="A13" t="s">
        <v>101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106</v>
      </c>
    </row>
    <row r="14" spans="1:22">
      <c r="B14" s="12"/>
      <c r="C14" s="2" t="e">
        <f>SUM(((Table16[[#This Row],[Avg DPS]]*(Table16[[#This Row],[Range]]))+(Table16[[#This Row],[Avg DPS]]*Table16[[#This Row],[Arm Pen (%)]]))/100)</f>
        <v>#DIV/0!</v>
      </c>
      <c r="D14" s="3" t="e">
        <f>SUM(Table16[[#This Row],[DPS]]*Table16[[#This Row],[Avg Accuracy]])</f>
        <v>#DIV/0!</v>
      </c>
      <c r="E1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4" s="2">
        <f>SUM((Table16[[#This Row],[Accuracy (Close)]]+Table16[[#This Row],[Accuracy (Short)]]+Table16[[#This Row],[Accuracy (Medium)]]+Table16[[#This Row],[Accuracy (Long)]])/4)</f>
        <v>0</v>
      </c>
      <c r="O14" s="2" t="e">
        <f t="shared" si="1"/>
        <v>#DIV/0!</v>
      </c>
      <c r="T14" s="17"/>
      <c r="U14" s="18"/>
      <c r="V14" s="22"/>
    </row>
    <row r="15" spans="1:22">
      <c r="B15" s="12"/>
      <c r="C15" s="2" t="e">
        <f>SUM(((Table16[[#This Row],[Avg DPS]]*(Table16[[#This Row],[Range]]))+(Table16[[#This Row],[Avg DPS]]*Table16[[#This Row],[Arm Pen (%)]]))/100)</f>
        <v>#DIV/0!</v>
      </c>
      <c r="D15" s="3" t="e">
        <f>SUM(Table16[[#This Row],[DPS]]*Table16[[#This Row],[Avg Accuracy]])</f>
        <v>#DIV/0!</v>
      </c>
      <c r="E1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5" s="2">
        <f>SUM((Table16[[#This Row],[Accuracy (Close)]]+Table16[[#This Row],[Accuracy (Short)]]+Table16[[#This Row],[Accuracy (Medium)]]+Table16[[#This Row],[Accuracy (Long)]])/4)</f>
        <v>0</v>
      </c>
      <c r="O15" s="2" t="e">
        <f t="shared" si="1"/>
        <v>#DIV/0!</v>
      </c>
      <c r="T15" s="19"/>
      <c r="U15" s="20"/>
      <c r="V15" s="23"/>
    </row>
    <row r="16" spans="1:22">
      <c r="B16" s="12"/>
      <c r="C16" s="2" t="e">
        <f>SUM(((Table16[[#This Row],[Avg DPS]]*(Table16[[#This Row],[Range]]))+(Table16[[#This Row],[Avg 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  <c r="T16" s="17"/>
      <c r="U16" s="18"/>
      <c r="V16" s="22"/>
    </row>
    <row r="17" spans="1:22">
      <c r="B17" s="12"/>
      <c r="C17" s="2" t="e">
        <f>SUM(((Table16[[#This Row],[Avg DPS]]*(Table16[[#This Row],[Range]]))+(Table16[[#This Row],[Avg 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T17" s="19"/>
      <c r="U17" s="20"/>
      <c r="V17" s="23"/>
    </row>
    <row r="18" spans="1:22">
      <c r="A18" s="7"/>
      <c r="B18" s="13"/>
      <c r="C18" s="8" t="e">
        <f>SUM(((Table16[[#This Row],[Avg DPS]]*(Table16[[#This Row],[Range]]))+(Table16[[#This Row],[Avg DPS]]*Table16[[#This Row],[Arm Pen (%)]]))/100)</f>
        <v>#DIV/0!</v>
      </c>
      <c r="D18" s="9" t="e">
        <f>SUM(Table16[[#This Row],[DPS]]*Table16[[#This Row],[Avg Accuracy]])</f>
        <v>#DIV/0!</v>
      </c>
      <c r="E18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18" s="7"/>
      <c r="G18" s="8">
        <f>SUM((Table16[[#This Row],[Accuracy (Close)]]+Table16[[#This Row],[Accuracy (Short)]]+Table16[[#This Row],[Accuracy (Medium)]]+Table16[[#This Row],[Accuracy (Long)]])/4)</f>
        <v>0</v>
      </c>
      <c r="H18" s="7"/>
      <c r="I18" s="7"/>
      <c r="J18" s="7"/>
      <c r="K18" s="7"/>
      <c r="L18" s="7"/>
      <c r="M18" s="7"/>
      <c r="N18" s="7"/>
      <c r="O18" s="8" t="e">
        <f t="shared" si="1"/>
        <v>#DIV/0!</v>
      </c>
      <c r="P18" s="7"/>
      <c r="Q18" s="7"/>
      <c r="R18" s="7"/>
      <c r="S18" s="7"/>
      <c r="T18" s="17"/>
      <c r="U18" s="18"/>
      <c r="V18" s="22"/>
    </row>
    <row r="19" spans="1:22">
      <c r="B19" s="4"/>
    </row>
  </sheetData>
  <conditionalFormatting sqref="C4:C18">
    <cfRule type="cellIs" dxfId="15" priority="1" operator="greaterThan">
      <formula>2.599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29"/>
  <sheetViews>
    <sheetView topLeftCell="C1" workbookViewId="0">
      <selection activeCell="V15" sqref="V1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7109375" customWidth="1"/>
    <col min="7" max="7" width="11.5703125" customWidth="1"/>
    <col min="8" max="8" width="10.85546875" customWidth="1"/>
    <col min="9" max="9" width="13.85546875" customWidth="1"/>
    <col min="10" max="10" width="8.5703125" customWidth="1"/>
    <col min="11" max="11" width="7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77</v>
      </c>
      <c r="H1" s="1" t="s">
        <v>92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87</v>
      </c>
      <c r="U3" t="s">
        <v>88</v>
      </c>
      <c r="V3" t="s">
        <v>104</v>
      </c>
    </row>
    <row r="4" spans="1:22">
      <c r="A4" s="6" t="s">
        <v>46</v>
      </c>
      <c r="B4" s="11" t="s">
        <v>43</v>
      </c>
      <c r="C4" s="2">
        <f>SUM(((Table16810[[#This Row],[Avg DPS]]*(Table16810[[#This Row],[Range]]))+(Table16810[[#This Row],[Avg DPS]]*Table16810[[#This Row],[Arm Pen (%)]]))/100)</f>
        <v>3.1957417582417578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31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</row>
    <row r="5" spans="1:22">
      <c r="A5" s="6" t="s">
        <v>48</v>
      </c>
      <c r="B5" s="11" t="s">
        <v>43</v>
      </c>
      <c r="C5" s="2">
        <f>SUM(((Table16810[[#This Row],[Avg DPS]]*(Table16810[[#This Row],[Range]]))+(Table16810[[#This Row],[Avg DPS]]*Table16810[[#This Row],[Arm Pen (%)]]))/100)</f>
        <v>2.8350000000000004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37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1.5</v>
      </c>
      <c r="P5">
        <v>0.65</v>
      </c>
      <c r="Q5">
        <v>0.8</v>
      </c>
      <c r="R5">
        <v>0.9</v>
      </c>
      <c r="S5">
        <v>0.8</v>
      </c>
      <c r="T5">
        <v>70</v>
      </c>
    </row>
    <row r="6" spans="1:22">
      <c r="A6" s="14" t="s">
        <v>39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V6" t="s">
        <v>105</v>
      </c>
    </row>
    <row r="7" spans="1:22">
      <c r="A7" s="14" t="s">
        <v>32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V7" t="s">
        <v>105</v>
      </c>
    </row>
    <row r="8" spans="1:22">
      <c r="A8" t="s">
        <v>40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V8" t="s">
        <v>106</v>
      </c>
    </row>
    <row r="9" spans="1:22">
      <c r="A9" t="s">
        <v>38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V9" t="s">
        <v>106</v>
      </c>
    </row>
    <row r="10" spans="1:22">
      <c r="A10" t="s">
        <v>30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V10" t="s">
        <v>106</v>
      </c>
    </row>
    <row r="11" spans="1:22">
      <c r="A11" t="s">
        <v>31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V11" t="s">
        <v>106</v>
      </c>
    </row>
    <row r="12" spans="1:22">
      <c r="A12" s="4" t="s">
        <v>34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V12" t="s">
        <v>106</v>
      </c>
    </row>
    <row r="13" spans="1:22">
      <c r="A13" s="4" t="s">
        <v>35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V13" t="s">
        <v>106</v>
      </c>
    </row>
    <row r="14" spans="1:22">
      <c r="A14" s="4" t="s">
        <v>76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V14" t="s">
        <v>106</v>
      </c>
    </row>
    <row r="15" spans="1:22">
      <c r="A15" t="s">
        <v>95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t="s">
        <v>106</v>
      </c>
    </row>
    <row r="16" spans="1:22">
      <c r="A16" s="1" t="s">
        <v>91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t="s">
        <v>105</v>
      </c>
    </row>
    <row r="17" spans="1:22" s="4" customFormat="1">
      <c r="A17" t="s">
        <v>94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t="s">
        <v>106</v>
      </c>
    </row>
    <row r="18" spans="1:22">
      <c r="A18" s="1" t="s">
        <v>96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1.5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t="s">
        <v>105</v>
      </c>
    </row>
    <row r="19" spans="1:22">
      <c r="A19" t="s">
        <v>103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t="s">
        <v>106</v>
      </c>
    </row>
    <row r="20" spans="1:22">
      <c r="A20" s="7" t="s">
        <v>102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7" t="s">
        <v>106</v>
      </c>
    </row>
    <row r="21" spans="1:22">
      <c r="C21" s="2" t="e">
        <f>SUM(((Table16810[[#This Row],[Avg DPS]]*(Table16810[[#This Row],[Range]]))+(Table16810[[#This Row],[Avg DPS]]*Table16810[[#This Row],[Arm Pen (%)]]))/100)</f>
        <v>#DIV/0!</v>
      </c>
      <c r="D21" s="3" t="e">
        <f>SUM(Table16810[[#This Row],[DPS]]*Table16810[[#This Row],[Avg Accuracy]])</f>
        <v>#DIV/0!</v>
      </c>
      <c r="E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1" s="2">
        <f>SUM((Table16810[[#This Row],[Accuracy (Close)]]+Table16810[[#This Row],[Accuracy (Short)]]+Table16810[[#This Row],[Accuracy (Medium)]]+Table16810[[#This Row],[Accuracy (Long)]])/4)</f>
        <v>0</v>
      </c>
      <c r="O21" s="2" t="e">
        <f t="shared" ref="O21:O29" si="1">60/N21</f>
        <v>#DIV/0!</v>
      </c>
    </row>
    <row r="22" spans="1:22">
      <c r="C22" s="2" t="e">
        <f>SUM(((Table16810[[#This Row],[Avg DPS]]*(Table16810[[#This Row],[Range]]))+(Table16810[[#This Row],[Avg DPS]]*Table16810[[#This Row],[Arm Pen (%)]]))/100)</f>
        <v>#DIV/0!</v>
      </c>
      <c r="D22" s="3" t="e">
        <f>SUM(Table16810[[#This Row],[DPS]]*Table16810[[#This Row],[Avg Accuracy]])</f>
        <v>#DIV/0!</v>
      </c>
      <c r="E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2" s="2">
        <f>SUM((Table16810[[#This Row],[Accuracy (Close)]]+Table16810[[#This Row],[Accuracy (Short)]]+Table16810[[#This Row],[Accuracy (Medium)]]+Table16810[[#This Row],[Accuracy (Long)]])/4)</f>
        <v>0</v>
      </c>
      <c r="O22" s="2" t="e">
        <f t="shared" si="1"/>
        <v>#DIV/0!</v>
      </c>
    </row>
    <row r="23" spans="1:22">
      <c r="C23" s="2" t="e">
        <f>SUM(((Table16810[[#This Row],[Avg DPS]]*(Table16810[[#This Row],[Range]]))+(Table16810[[#This Row],[Avg DPS]]*Table16810[[#This Row],[Arm Pen (%)]]))/100)</f>
        <v>#DIV/0!</v>
      </c>
      <c r="D23" s="3" t="e">
        <f>SUM(Table16810[[#This Row],[DPS]]*Table16810[[#This Row],[Avg Accuracy]])</f>
        <v>#DIV/0!</v>
      </c>
      <c r="E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3" s="2">
        <f>SUM((Table16810[[#This Row],[Accuracy (Close)]]+Table16810[[#This Row],[Accuracy (Short)]]+Table16810[[#This Row],[Accuracy (Medium)]]+Table16810[[#This Row],[Accuracy (Long)]])/4)</f>
        <v>0</v>
      </c>
      <c r="O23" s="2" t="e">
        <f t="shared" si="1"/>
        <v>#DIV/0!</v>
      </c>
    </row>
    <row r="24" spans="1:22">
      <c r="C24" s="2" t="e">
        <f>SUM(((Table16810[[#This Row],[Avg DPS]]*(Table16810[[#This Row],[Range]]))+(Table16810[[#This Row],[Avg DPS]]*Table16810[[#This Row],[Arm Pen (%)]]))/100)</f>
        <v>#DIV/0!</v>
      </c>
      <c r="D24" s="3" t="e">
        <f>SUM(Table16810[[#This Row],[DPS]]*Table16810[[#This Row],[Avg Accuracy]])</f>
        <v>#DIV/0!</v>
      </c>
      <c r="E2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4" s="2">
        <f>SUM((Table16810[[#This Row],[Accuracy (Close)]]+Table16810[[#This Row],[Accuracy (Short)]]+Table16810[[#This Row],[Accuracy (Medium)]]+Table16810[[#This Row],[Accuracy (Long)]])/4)</f>
        <v>0</v>
      </c>
      <c r="O24" s="2" t="e">
        <f t="shared" si="1"/>
        <v>#DIV/0!</v>
      </c>
    </row>
    <row r="25" spans="1:22">
      <c r="C25" s="2" t="e">
        <f>SUM(((Table16810[[#This Row],[Avg DPS]]*(Table16810[[#This Row],[Range]]))+(Table16810[[#This Row],[Avg DPS]]*Table16810[[#This Row],[Arm Pen (%)]]))/100)</f>
        <v>#DIV/0!</v>
      </c>
      <c r="D25" s="3" t="e">
        <f>SUM(Table16810[[#This Row],[DPS]]*Table16810[[#This Row],[Avg Accuracy]])</f>
        <v>#DIV/0!</v>
      </c>
      <c r="E2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5" s="2">
        <f>SUM((Table16810[[#This Row],[Accuracy (Close)]]+Table16810[[#This Row],[Accuracy (Short)]]+Table16810[[#This Row],[Accuracy (Medium)]]+Table16810[[#This Row],[Accuracy (Long)]])/4)</f>
        <v>0</v>
      </c>
      <c r="O25" s="2" t="e">
        <f t="shared" si="1"/>
        <v>#DIV/0!</v>
      </c>
    </row>
    <row r="26" spans="1:22">
      <c r="C26" s="2" t="e">
        <f>SUM(((Table16810[[#This Row],[Avg DPS]]*(Table16810[[#This Row],[Range]]))+(Table16810[[#This Row],[Avg DPS]]*Table16810[[#This Row],[Arm Pen (%)]]))/100)</f>
        <v>#DIV/0!</v>
      </c>
      <c r="D26" s="3" t="e">
        <f>SUM(Table16810[[#This Row],[DPS]]*Table16810[[#This Row],[Avg Accuracy]])</f>
        <v>#DIV/0!</v>
      </c>
      <c r="E2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6" s="2">
        <f>SUM((Table16810[[#This Row],[Accuracy (Close)]]+Table16810[[#This Row],[Accuracy (Short)]]+Table16810[[#This Row],[Accuracy (Medium)]]+Table16810[[#This Row],[Accuracy (Long)]])/4)</f>
        <v>0</v>
      </c>
      <c r="O26" s="2" t="e">
        <f t="shared" si="1"/>
        <v>#DIV/0!</v>
      </c>
    </row>
    <row r="27" spans="1:22">
      <c r="C27" s="2" t="e">
        <f>SUM(((Table16810[[#This Row],[Avg DPS]]*(Table16810[[#This Row],[Range]]))+(Table16810[[#This Row],[Avg DPS]]*Table16810[[#This Row],[Arm Pen (%)]]))/100)</f>
        <v>#DIV/0!</v>
      </c>
      <c r="D27" s="3" t="e">
        <f>SUM(Table16810[[#This Row],[DPS]]*Table16810[[#This Row],[Avg Accuracy]])</f>
        <v>#DIV/0!</v>
      </c>
      <c r="E2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7" s="2">
        <f>SUM((Table16810[[#This Row],[Accuracy (Close)]]+Table16810[[#This Row],[Accuracy (Short)]]+Table16810[[#This Row],[Accuracy (Medium)]]+Table16810[[#This Row],[Accuracy (Long)]])/4)</f>
        <v>0</v>
      </c>
      <c r="O27" s="2" t="e">
        <f t="shared" si="1"/>
        <v>#DIV/0!</v>
      </c>
    </row>
    <row r="28" spans="1:22">
      <c r="C28" s="2" t="e">
        <f>SUM(((Table16810[[#This Row],[Avg DPS]]*(Table16810[[#This Row],[Range]]))+(Table16810[[#This Row],[Avg DPS]]*Table16810[[#This Row],[Arm Pen (%)]]))/100)</f>
        <v>#DIV/0!</v>
      </c>
      <c r="D28" s="3" t="e">
        <f>SUM(Table16810[[#This Row],[DPS]]*Table16810[[#This Row],[Avg Accuracy]])</f>
        <v>#DIV/0!</v>
      </c>
      <c r="E2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8" s="2">
        <f>SUM((Table16810[[#This Row],[Accuracy (Close)]]+Table16810[[#This Row],[Accuracy (Short)]]+Table16810[[#This Row],[Accuracy (Medium)]]+Table16810[[#This Row],[Accuracy (Long)]])/4)</f>
        <v>0</v>
      </c>
      <c r="O28" s="2" t="e">
        <f t="shared" si="1"/>
        <v>#DIV/0!</v>
      </c>
    </row>
    <row r="29" spans="1:22">
      <c r="A29" s="7"/>
      <c r="B29" s="7"/>
      <c r="C29" s="8" t="e">
        <f>SUM(((Table16810[[#This Row],[Avg DPS]]*(Table16810[[#This Row],[Range]]))+(Table16810[[#This Row],[Avg DPS]]*Table16810[[#This Row],[Arm Pen (%)]]))/100)</f>
        <v>#DIV/0!</v>
      </c>
      <c r="D29" s="9" t="e">
        <f>SUM(Table16810[[#This Row],[DPS]]*Table16810[[#This Row],[Avg Accuracy]])</f>
        <v>#DIV/0!</v>
      </c>
      <c r="E29" s="8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29" s="7"/>
      <c r="G29" s="8">
        <f>SUM((Table16810[[#This Row],[Accuracy (Close)]]+Table16810[[#This Row],[Accuracy (Short)]]+Table16810[[#This Row],[Accuracy (Medium)]]+Table16810[[#This Row],[Accuracy (Long)]])/4)</f>
        <v>0</v>
      </c>
      <c r="H29" s="7"/>
      <c r="I29" s="7"/>
      <c r="J29" s="7"/>
      <c r="K29" s="7"/>
      <c r="L29" s="7"/>
      <c r="M29" s="7"/>
      <c r="N29" s="7"/>
      <c r="O29" s="8" t="e">
        <f t="shared" si="1"/>
        <v>#DIV/0!</v>
      </c>
      <c r="P29" s="7"/>
      <c r="Q29" s="7"/>
      <c r="R29" s="7"/>
      <c r="S29" s="7"/>
      <c r="T29" s="7"/>
      <c r="U29" s="7"/>
      <c r="V29" s="7"/>
    </row>
  </sheetData>
  <conditionalFormatting sqref="C4:C998">
    <cfRule type="cellIs" dxfId="11" priority="1" operator="greaterThan">
      <formula>3.2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19"/>
  <sheetViews>
    <sheetView topLeftCell="D1" workbookViewId="0">
      <selection activeCell="V4" sqref="V4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79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49</v>
      </c>
      <c r="B4" s="11" t="s">
        <v>43</v>
      </c>
      <c r="C4" s="2">
        <f>SUM(((Table1681011[[#This Row],[Avg DPS]]*(Table1681011[[#This Row],[Range]]))+(Table1681011[[#This Row],[Avg DPS]]*Table1681011[[#This Row],[Arm Pen (%)]]))/100)</f>
        <v>2.6295258620689657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45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2.2999999999999998</v>
      </c>
      <c r="P4">
        <v>0.5</v>
      </c>
      <c r="Q4">
        <v>0.7</v>
      </c>
      <c r="R4">
        <v>0.86</v>
      </c>
      <c r="S4">
        <v>0.88</v>
      </c>
      <c r="T4" s="17">
        <v>100</v>
      </c>
      <c r="U4" s="18"/>
      <c r="V4" s="22"/>
    </row>
    <row r="5" spans="1:22">
      <c r="A5" s="14" t="s">
        <v>41</v>
      </c>
      <c r="B5" s="4">
        <v>2</v>
      </c>
      <c r="C5" s="2">
        <f>SUM(((Table1681011[[#This Row],[Avg DPS]]*(Table1681011[[#This Row],[Range]]))+(Table1681011[[#This Row],[Avg DPS]]*Table1681011[[#This Row],[Arm Pen (%)]]))/100)</f>
        <v>3.141916666666666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54.9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3.5</v>
      </c>
      <c r="P5">
        <v>0.4</v>
      </c>
      <c r="Q5">
        <v>0.72</v>
      </c>
      <c r="R5">
        <v>0.94</v>
      </c>
      <c r="S5">
        <v>0.9</v>
      </c>
      <c r="T5" s="19"/>
      <c r="U5" s="20"/>
      <c r="V5" s="25" t="s">
        <v>105</v>
      </c>
    </row>
    <row r="6" spans="1:22">
      <c r="A6" s="14" t="s">
        <v>75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2</v>
      </c>
      <c r="P6">
        <v>0.4</v>
      </c>
      <c r="Q6">
        <v>0.71</v>
      </c>
      <c r="R6">
        <v>0.9</v>
      </c>
      <c r="S6">
        <v>0.87</v>
      </c>
      <c r="T6" s="17"/>
      <c r="U6" s="18"/>
      <c r="V6" s="24" t="s">
        <v>105</v>
      </c>
    </row>
    <row r="7" spans="1:22">
      <c r="A7" s="1" t="s">
        <v>99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2.8188557692307694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49.9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2.6</v>
      </c>
      <c r="P7">
        <v>0.4</v>
      </c>
      <c r="Q7">
        <v>0.68</v>
      </c>
      <c r="R7">
        <v>0.82</v>
      </c>
      <c r="S7">
        <v>0.85</v>
      </c>
      <c r="T7" s="19">
        <v>120</v>
      </c>
      <c r="U7" s="20">
        <v>7.54</v>
      </c>
      <c r="V7" s="25" t="s">
        <v>105</v>
      </c>
    </row>
    <row r="8" spans="1:22">
      <c r="B8" s="4"/>
      <c r="C8" s="2" t="e">
        <f>SUM(((Table1681011[[#This Row],[Avg DPS]]*(Table1681011[[#This Row],[Range]]))+(Table1681011[[#This Row],[Avg DPS]]*Table1681011[[#This Row],[Arm Pen (%)]]))/100)</f>
        <v>#DIV/0!</v>
      </c>
      <c r="D8" s="3" t="e">
        <f>SUM(Table1681011[[#This Row],[DPS]]*Table1681011[[#This Row],[Avg Accuracy]])</f>
        <v>#DIV/0!</v>
      </c>
      <c r="E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8" s="2">
        <f>SUM((Table1681011[[#This Row],[Accuracy (Close)]]+Table1681011[[#This Row],[Accuracy (Short)]]+Table1681011[[#This Row],[Accuracy (Medium)]]+Table1681011[[#This Row],[Accuracy (Long)]])/4)</f>
        <v>0</v>
      </c>
      <c r="O8" s="2" t="e">
        <f t="shared" ref="O8:O16" si="0">60/N8</f>
        <v>#DIV/0!</v>
      </c>
      <c r="T8" s="17"/>
      <c r="U8" s="18"/>
      <c r="V8" s="22"/>
    </row>
    <row r="9" spans="1:22">
      <c r="B9" s="4"/>
      <c r="C9" s="2" t="e">
        <f>SUM(((Table1681011[[#This Row],[Avg DPS]]*(Table1681011[[#This Row],[Range]]))+(Table1681011[[#This Row],[Avg DPS]]*Table1681011[[#This Row],[Arm Pen (%)]]))/100)</f>
        <v>#DIV/0!</v>
      </c>
      <c r="D9" s="3" t="e">
        <f>SUM(Table1681011[[#This Row],[DPS]]*Table1681011[[#This Row],[Avg Accuracy]])</f>
        <v>#DIV/0!</v>
      </c>
      <c r="E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9" s="2">
        <f>SUM((Table1681011[[#This Row],[Accuracy (Close)]]+Table1681011[[#This Row],[Accuracy (Short)]]+Table1681011[[#This Row],[Accuracy (Medium)]]+Table1681011[[#This Row],[Accuracy (Long)]])/4)</f>
        <v>0</v>
      </c>
      <c r="O9" s="2" t="e">
        <f t="shared" si="0"/>
        <v>#DIV/0!</v>
      </c>
      <c r="T9" s="19"/>
      <c r="U9" s="20"/>
      <c r="V9" s="23"/>
    </row>
    <row r="10" spans="1:22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si="0"/>
        <v>#DIV/0!</v>
      </c>
      <c r="T10" s="17"/>
      <c r="U10" s="18"/>
      <c r="V10" s="22"/>
    </row>
    <row r="11" spans="1:22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  <c r="T11" s="19"/>
      <c r="U11" s="20"/>
      <c r="V11" s="23"/>
    </row>
    <row r="12" spans="1:22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  <c r="T12" s="17"/>
      <c r="U12" s="18"/>
      <c r="V12" s="22"/>
    </row>
    <row r="13" spans="1:22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  <c r="T13" s="19"/>
      <c r="U13" s="20"/>
      <c r="V13" s="23"/>
    </row>
    <row r="14" spans="1:22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  <c r="T14" s="17"/>
      <c r="U14" s="18"/>
      <c r="V14" s="22"/>
    </row>
    <row r="15" spans="1:22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  <c r="T15" s="19"/>
      <c r="U15" s="20"/>
      <c r="V15" s="23"/>
    </row>
    <row r="16" spans="1:22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  <c r="T16" s="17"/>
      <c r="U16" s="18"/>
      <c r="V16" s="22"/>
    </row>
    <row r="17" spans="1:22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  <c r="T17" s="19"/>
      <c r="U17" s="20"/>
      <c r="V17" s="23"/>
    </row>
    <row r="18" spans="1:22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  <c r="T18" s="17"/>
      <c r="U18" s="18"/>
      <c r="V18" s="22"/>
    </row>
    <row r="19" spans="1:22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  <c r="T19" s="19"/>
      <c r="U19" s="20"/>
      <c r="V19" s="23"/>
    </row>
  </sheetData>
  <conditionalFormatting sqref="C4:C19">
    <cfRule type="cellIs" dxfId="4" priority="1" operator="greaterThan">
      <formula>2.639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V32"/>
  <sheetViews>
    <sheetView topLeftCell="D1" workbookViewId="0">
      <selection activeCell="V7" sqref="V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77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87</v>
      </c>
      <c r="U3" t="s">
        <v>88</v>
      </c>
      <c r="V3" t="s">
        <v>104</v>
      </c>
    </row>
    <row r="4" spans="1:22">
      <c r="A4" s="6" t="s">
        <v>47</v>
      </c>
      <c r="B4" s="11" t="s">
        <v>43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</row>
    <row r="5" spans="1:22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22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2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2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</row>
    <row r="9" spans="1:22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2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2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</row>
    <row r="12" spans="1:22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2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2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2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2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2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2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2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2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2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2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2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2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2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2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2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2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2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2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2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2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</row>
  </sheetData>
  <conditionalFormatting sqref="C4:C32">
    <cfRule type="cellIs" dxfId="2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V20"/>
  <sheetViews>
    <sheetView topLeftCell="C1" workbookViewId="0">
      <selection activeCell="W12" sqref="W1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</cols>
  <sheetData>
    <row r="1" spans="1:22">
      <c r="A1" s="1" t="s">
        <v>0</v>
      </c>
      <c r="C1" t="s">
        <v>24</v>
      </c>
      <c r="F1" s="1" t="s">
        <v>78</v>
      </c>
      <c r="H1" s="1" t="s">
        <v>89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87</v>
      </c>
      <c r="U3" t="s">
        <v>88</v>
      </c>
      <c r="V3" t="s">
        <v>104</v>
      </c>
    </row>
    <row r="4" spans="1:22">
      <c r="A4" s="6" t="s">
        <v>50</v>
      </c>
      <c r="B4" s="11" t="s">
        <v>43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</row>
    <row r="5" spans="1:22">
      <c r="A5" s="6" t="s">
        <v>73</v>
      </c>
      <c r="B5" s="11" t="s">
        <v>43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</row>
    <row r="6" spans="1:22">
      <c r="A6" s="14" t="s">
        <v>28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V6" t="s">
        <v>105</v>
      </c>
    </row>
    <row r="7" spans="1:22">
      <c r="A7" s="14" t="s">
        <v>74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2.8280842105263155</v>
      </c>
      <c r="D7" s="3">
        <f>SUM(Table168101112[[#This Row],[DPS]]*Table168101112[[#This Row],[Avg Accuracy]])</f>
        <v>6.4421052631578943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16.842105263157894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10</v>
      </c>
      <c r="I7">
        <v>1</v>
      </c>
      <c r="J7">
        <v>13</v>
      </c>
      <c r="K7">
        <v>8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V7" t="s">
        <v>105</v>
      </c>
    </row>
    <row r="8" spans="1:22">
      <c r="A8" s="1" t="s">
        <v>85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105</v>
      </c>
    </row>
    <row r="9" spans="1:22">
      <c r="A9" t="s">
        <v>86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106</v>
      </c>
    </row>
    <row r="10" spans="1:22">
      <c r="A10" t="s">
        <v>83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106</v>
      </c>
    </row>
    <row r="11" spans="1:22">
      <c r="A11" s="1" t="s">
        <v>84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105</v>
      </c>
    </row>
    <row r="12" spans="1:22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22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2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2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2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2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2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</row>
    <row r="19" spans="1:22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2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</row>
  </sheetData>
  <conditionalFormatting sqref="C4:C20">
    <cfRule type="cellIs" dxfId="1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G18" sqref="G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2">
      <c r="A1" s="1" t="s">
        <v>0</v>
      </c>
      <c r="C1" t="s">
        <v>24</v>
      </c>
      <c r="F1" s="1" t="s">
        <v>80</v>
      </c>
    </row>
    <row r="2" spans="1:22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2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87</v>
      </c>
      <c r="U3" s="16" t="s">
        <v>88</v>
      </c>
      <c r="V3" s="21" t="s">
        <v>104</v>
      </c>
    </row>
    <row r="4" spans="1:22" ht="15.75" thickTop="1">
      <c r="A4" s="6" t="s">
        <v>52</v>
      </c>
      <c r="B4" s="11" t="s">
        <v>43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2"/>
    </row>
    <row r="5" spans="1:22">
      <c r="A5" s="6" t="s">
        <v>53</v>
      </c>
      <c r="B5" s="11" t="s">
        <v>43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3"/>
    </row>
    <row r="6" spans="1:22">
      <c r="A6" s="14" t="s">
        <v>90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105</v>
      </c>
    </row>
    <row r="7" spans="1:22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</row>
    <row r="8" spans="1:22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</row>
    <row r="9" spans="1:22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2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2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2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2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2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2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2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0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7" sqref="K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Volumes</vt:lpstr>
      <vt:lpstr>Math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2022-08-01T08:48:18Z</dcterms:modified>
</cp:coreProperties>
</file>