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Turrets" sheetId="24" r:id="rId9"/>
    <sheet name="Shotgun" sheetId="12" r:id="rId10"/>
    <sheet name="Melee" sheetId="17" r:id="rId11"/>
    <sheet name="Misc" sheetId="19" r:id="rId12"/>
    <sheet name="Volumes" sheetId="15" r:id="rId13"/>
    <sheet name="Formulas" sheetId="20" r:id="rId14"/>
    <sheet name="Comments" sheetId="21" r:id="rId15"/>
  </sheets>
  <calcPr calcId="124519"/>
</workbook>
</file>

<file path=xl/calcChain.xml><?xml version="1.0" encoding="utf-8"?>
<calcChain xmlns="http://schemas.openxmlformats.org/spreadsheetml/2006/main">
  <c r="O13" i="24"/>
  <c r="E13" s="1"/>
  <c r="G13"/>
  <c r="O12"/>
  <c r="E12" s="1"/>
  <c r="D12" s="1"/>
  <c r="C12" s="1"/>
  <c r="G12"/>
  <c r="O11"/>
  <c r="E11" s="1"/>
  <c r="G11"/>
  <c r="E10"/>
  <c r="G10"/>
  <c r="O9"/>
  <c r="E9" s="1"/>
  <c r="G9"/>
  <c r="O8"/>
  <c r="E8" s="1"/>
  <c r="G8"/>
  <c r="O7"/>
  <c r="E7" s="1"/>
  <c r="G7"/>
  <c r="O6"/>
  <c r="E6" s="1"/>
  <c r="D6" s="1"/>
  <c r="C6" s="1"/>
  <c r="G6"/>
  <c r="O5"/>
  <c r="E5" s="1"/>
  <c r="G5"/>
  <c r="O4"/>
  <c r="E4" s="1"/>
  <c r="G4"/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10" i="24" l="1"/>
  <c r="C10" s="1"/>
  <c r="D13"/>
  <c r="C13" s="1"/>
  <c r="D11"/>
  <c r="C11" s="1"/>
  <c r="D5"/>
  <c r="C5" s="1"/>
  <c r="D4"/>
  <c r="C4" s="1"/>
  <c r="D8"/>
  <c r="C8" s="1"/>
  <c r="D9"/>
  <c r="C9" s="1"/>
  <c r="D7"/>
  <c r="C7" s="1"/>
  <c r="D27" i="10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<sst xmlns="http://schemas.openxmlformats.org/spreadsheetml/2006/main" count="856" uniqueCount="330">
  <si>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</si>
  <si>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</si>
  <si>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</si>
  <si>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</si>
  <si>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</si>
  <si>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</si>
  <si>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</si>
  <si>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</si>
  <si>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</si>
  <si>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</si>
  <si>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</si>
  <si>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</si>
  <si>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</si>
  <si>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</si>
  <si>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</si>
  <si>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</si>
  <si>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</si>
  <si>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</si>
  <si>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</si>
  <si>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</si>
  <si>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</si>
  <si>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</si>
  <si>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</si>
  <si>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</si>
  <si>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</si>
  <si>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</si>
  <si>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</si>
  <si>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</si>
  <si>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</si>
  <si>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</si>
  <si>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</si>
  <si>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</si>
  <si>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</si>
  <si>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</si>
  <si>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</si>
  <si>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</si>
  <si>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</si>
  <si>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</si>
  <si>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</si>
  <si>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</si>
  <si>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</si>
  <si>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</si>
  <si>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</si>
  <si>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</si>
  <si>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</si>
  <si>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</si>
  <si>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</si>
  <si>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</si>
  <si>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</si>
  <si>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</si>
  <si>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</si>
  <si>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</si>
  <si>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</si>
  <si>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</si>
  <si>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</si>
  <si>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</si>
  <si>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</si>
  <si>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</si>
  <si>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</si>
  <si>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</si>
  <si>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</si>
  <si>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</si>
  <si>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</si>
  <si>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</si>
  <si>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</si>
  <si>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</si>
  <si>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</si>
  <si>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</si>
  <si>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</si>
  <si>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</si>
  <si>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</si>
  <si>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</si>
  <si>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</si>
  <si>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</si>
  <si>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</si>
  <si>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</si>
  <si>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</si>
  <si>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</si>
  <si>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</si>
  <si>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</si>
  <si>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</si>
  <si>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</si>
  <si>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</si>
  <si>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</si>
  <si>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</si>
  <si>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</si>
  <si>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</si>
  <si>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</si>
  <si>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</si>
  <si>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</si>
  <si>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</si>
  <si>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</si>
  <si>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</si>
  <si>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</si>
  <si>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</si>
  <si>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</si>
  <si>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</si>
  <si>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</si>
  <si>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</si>
  <si>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</si>
  <si>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</si>
  <si>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</si>
  <si>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</si>
  <si>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</si>
  <si>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</si>
  <si>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</si>
  <si>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</si>
  <si>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</si>
  <si>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</si>
  <si>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</si>
  <si>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</si>
  <si>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</si>
  <si>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</si>
  <si>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</si>
  <si>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</si>
  <si>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</si>
  <si>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</si>
  <si>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</si>
  <si>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</si>
  <si>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</si>
  <si>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</si>
  <si>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</si>
  <si>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</si>
  <si>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</si>
  <si>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</si>
  <si>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</si>
  <si>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</si>
  <si>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</si>
  <si>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</si>
  <si>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</si>
  <si>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</si>
  <si>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</si>
  <si>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</si>
  <si>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</si>
  <si>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</si>
  <si>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</si>
  <si>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</si>
  <si>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</si>
  <si>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</si>
  <si>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</si>
  <si>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</si>
  <si>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</si>
  <si>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</si>
  <si>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</si>
  <si>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</si>
  <si>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</si>
  <si>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</si>
  <si>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</si>
  <si>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</si>
  <si>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</si>
  <si>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</si>
  <si>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</si>
  <si>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</si>
  <si>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</si>
  <si>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</si>
  <si>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</si>
  <si>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</si>
  <si>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</si>
  <si>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</si>
  <si>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</si>
  <si>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</si>
  <si>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</si>
  <si>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</si>
  <si>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</si>
  <si>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</si>
  <si>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</si>
  <si>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</si>
  <si>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</si>
  <si>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</si>
  <si>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</si>
  <si>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</si>
  <si>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</si>
  <si>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</si>
  <si>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</si>
  <si>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</si>
  <si>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</si>
  <si>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</si>
  <si>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</si>
  <si>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</si>
  <si>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</si>
  <si>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</si>
  <si>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</si>
  <si>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</si>
  <si>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</si>
  <si>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</si>
  <si>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</si>
  <si>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</si>
  <si>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</si>
  <si>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</si>
  <si>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</si>
  <si>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</si>
  <si>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</si>
  <si>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</si>
  <si>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</si>
  <si>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</si>
  <si>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</si>
  <si>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</si>
  <si>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</si>
  <si>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</si>
  <si>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</si>
  <si>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</si>
  <si>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</si>
  <si>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</si>
  <si>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</si>
  <si>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</si>
  <si>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</si>
  <si>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</si>
  <si>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</si>
  <si>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</si>
  <si>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</si>
  <si>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</si>
  <si>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</si>
  <si>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</si>
  <si>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</si>
  <si>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</si>
  <si>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</si>
  <si>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</si>
  <si>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</si>
  <si>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</si>
  <si>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</si>
  <si>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</si>
  <si>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</si>
  <si>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</si>
  <si>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</si>
  <si>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</si>
  <si>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</si>
  <si>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</si>
  <si>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</si>
  <si>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</si>
  <si>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</si>
  <si>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</si>
  <si>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</si>
  <si>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</si>
  <si>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</si>
  <si>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</si>
  <si>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</si>
  <si>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</si>
  <si>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</si>
  <si>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</si>
  <si>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</si>
  <si>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</si>
  <si>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</si>
  <si>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</si>
  <si>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</si>
  <si>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</si>
  <si>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</si>
  <si>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</si>
  <si>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</si>
  <si>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</si>
  <si>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</si>
  <si>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</si>
  <si>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</si>
  <si>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</si>
  <si>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</si>
  <si>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</si>
  <si>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</si>
  <si>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</si>
  <si>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</si>
  <si>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</si>
  <si>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</si>
  <si>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</si>
  <si>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</si>
  <si>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</si>
  <si>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</si>
  <si>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</si>
  <si>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</si>
  <si>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</si>
  <si>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</si>
  <si>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</si>
  <si>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</si>
  <si>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</si>
  <si>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</si>
  <si>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</si>
  <si>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</si>
  <si>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</si>
  <si>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</si>
  <si>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</si>
  <si>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</si>
  <si>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</si>
  <si>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</si>
  <si>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</si>
  <si>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</si>
  <si>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</si>
  <si>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</si>
  <si>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</si>
  <si>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</si>
  <si>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</si>
  <si>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</si>
  <si>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</si>
  <si>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</si>
  <si>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</si>
  <si>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</si>
  <si>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</si>
  <si>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</si>
  <si>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</si>
  <si>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</si>
  <si>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</si>
  <si>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</si>
  <si>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</si>
  <si>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</si>
  <si>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</si>
  <si>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</si>
  <si>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</si>
  <si>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</si>
  <si>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</si>
  <si>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</si>
  <si>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</si>
  <si>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</si>
  <si>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</si>
  <si>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</si>
  <si>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</si>
  <si>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</si>
  <si>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</si>
  <si>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Buildable</t>
  </si>
  <si>
    <t>COG</t>
  </si>
  <si>
    <t>Manned</t>
  </si>
  <si>
    <t>Unmanned</t>
  </si>
  <si>
    <t>Autocannon Turret</t>
  </si>
  <si>
    <t>Minify?</t>
  </si>
  <si>
    <t>70 S, 2 C</t>
  </si>
  <si>
    <t>350 S, 6 C, 40 P</t>
  </si>
  <si>
    <t>Min Range</t>
  </si>
  <si>
    <t>Power</t>
  </si>
  <si>
    <t>Uranium Slug Turret</t>
  </si>
  <si>
    <t>300 S, 6 C, 40 P, 60 U</t>
  </si>
  <si>
    <t>50 S</t>
  </si>
  <si>
    <t>Rearm Cost</t>
  </si>
  <si>
    <t>Ammo Count</t>
  </si>
  <si>
    <t>Bursts</t>
  </si>
  <si>
    <t>210 S, 4 C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</si>
</sst>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07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106">
      <calculatedColumnFormula>SUM(Table1689[[#This Row],[DPS]]*Table1689[[#This Row],[Avg Accuracy]])</calculatedColumnFormula>
    </tableColumn>
    <tableColumn id="15" name="DPS" dataDxfId="105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104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100"/>
    <tableColumn id="22" name="Balance" dataDxfId="99">
      <calculatedColumnFormula>SUM(((Table168[[#This Row],[Avg DPS]]*(Table168[[#This Row],[Range]]))+(Table168[[#This Row],[Avg DPS]]*Table168[[#This Row],[Arm Pen (%)]]))/100)</calculatedColumnFormula>
    </tableColumn>
    <tableColumn id="20" name="Avg DPS" dataDxfId="98">
      <calculatedColumnFormula>SUM(Table168[[#This Row],[DPS]]*Table168[[#This Row],[Avg Accuracy]])</calculatedColumnFormula>
    </tableColumn>
    <tableColumn id="15" name="DPS" dataDxfId="9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9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9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1"/>
    <tableColumn id="22" name="Balance" dataDxfId="90">
      <calculatedColumnFormula>SUM(((Table16[[#This Row],[AC/DPS]]*(Table16[[#This Row],[Range]]))+(Table16[[#This Row],[AC/DPS]]*Table16[[#This Row],[Arm Pen (%)]]))/100)</calculatedColumnFormula>
    </tableColumn>
    <tableColumn id="20" name="AC/DPS" dataDxfId="89">
      <calculatedColumnFormula>SUM(Table16[[#This Row],[DPS]]*Table16[[#This Row],[Avg Accuracy]])</calculatedColumnFormula>
    </tableColumn>
    <tableColumn id="15" name="DPS" dataDxfId="88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87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5"/>
    <tableColumn id="14" name="Weight" dataDxfId="84"/>
    <tableColumn id="21" name="Craftable" dataDxfId="83"/>
    <tableColumn id="23" name="Value" dataDxfId="8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W123">
    <sortCondition ref="B3:B123"/>
  </sortState>
  <tableColumns count="28">
    <tableColumn id="1" name="Weapon Name"/>
    <tableColumn id="12" name="Vol."/>
    <tableColumn id="22" name="Balance" dataDxfId="79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78">
      <calculatedColumnFormula>SUM(Table16810[[#This Row],[DPS]]*Table16810[[#This Row],[Avg Accuracy]])</calculatedColumnFormula>
    </tableColumn>
    <tableColumn id="15" name="DPS" dataDxfId="77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76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75"/>
    <tableColumn id="5" name="Warm-up" dataDxfId="74"/>
    <tableColumn id="6" name="RPM"/>
    <tableColumn id="7" name="Burst Time" dataDxfId="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72"/>
    <tableColumn id="21" name="Craftable" dataDxfId="71"/>
    <tableColumn id="23" name="Value"/>
    <tableColumn id="24" name="Special" dataDxfId="70"/>
    <tableColumn id="28" name="S. Damage" dataDxfId="69"/>
    <tableColumn id="25" name="S. Ammo" dataDxfId="68"/>
    <tableColumn id="26" name="S. Range" dataDxfId="67"/>
    <tableColumn id="29" name="S. Cost" dataDxfId="6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63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62">
      <calculatedColumnFormula>SUM(Table1681011[[#This Row],[DPS]]*Table1681011[[#This Row],[Avg Accuracy]])</calculatedColumnFormula>
    </tableColumn>
    <tableColumn id="15" name="DPS" dataDxfId="61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60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8"/>
    <tableColumn id="14" name="Weight" dataDxfId="57"/>
    <tableColumn id="21" name="Craftable" dataDxfId="56"/>
    <tableColumn id="23" name="Value" dataDxfId="5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3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52">
      <calculatedColumnFormula>SUM(Table1681015[[#This Row],[DPS]]*Table1681015[[#This Row],[Avg Accuracy]])</calculatedColumnFormula>
    </tableColumn>
    <tableColumn id="15" name="DPS" dataDxfId="51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50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47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6">
      <calculatedColumnFormula>SUM(Table168101112[[#This Row],[DPS]]*Table168101112[[#This Row],[Avg Accuracy]])</calculatedColumnFormula>
    </tableColumn>
    <tableColumn id="15" name="DPS" dataDxfId="45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4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41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40">
      <calculatedColumnFormula>SUM(Table1681011124[[#This Row],[DPS]]*Table1681011124[[#This Row],[Avg Accuracy]])</calculatedColumnFormula>
    </tableColumn>
    <tableColumn id="15" name="DPS" dataDxfId="39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8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4" name="Table16810111245" displayName="Table16810111245" ref="A3:AE13" totalsRowShown="0">
  <autoFilter ref="A3:AE13">
    <filterColumn colId="19"/>
    <filterColumn colId="23"/>
    <filterColumn colId="24"/>
    <filterColumn colId="25"/>
    <filterColumn colId="27"/>
    <filterColumn colId="28"/>
    <filterColumn colId="29"/>
    <filterColumn colId="30"/>
  </autoFilter>
  <tableColumns count="31">
    <tableColumn id="1" name="Weapon Name"/>
    <tableColumn id="12" name="Vol."/>
    <tableColumn id="22" name="Balance" dataDxfId="36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5">
      <calculatedColumnFormula>SUM(Table16810111245[[#This Row],[DPS]]*Table16810111245[[#This Row],[Avg Accuracy]])</calculatedColumnFormula>
    </tableColumn>
    <tableColumn id="15" name="DPS" dataDxfId="34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3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1" name="Buildable"/>
    <tableColumn id="24" name="Rearm Cost"/>
    <tableColumn id="28" name="Ammo Count"/>
    <tableColumn id="31" name="Bursts"/>
    <tableColumn id="23" name="COG"/>
    <tableColumn id="25" name="Materials"/>
    <tableColumn id="27" name="Minify?"/>
    <tableColumn id="30" name="Power"/>
    <tableColumn id="26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291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287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293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292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109" priority="2" operator="greaterThan">
      <formula>1.731</formula>
    </cfRule>
  </conditionalFormatting>
  <conditionalFormatting sqref="O1:O1048576">
    <cfRule type="cellIs" dxfId="10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285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286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297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298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280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F22" sqref="F22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262</v>
      </c>
      <c r="C1" t="s">
        <v>267</v>
      </c>
      <c r="D1" t="s">
        <v>263</v>
      </c>
      <c r="E1" t="s">
        <v>264</v>
      </c>
      <c r="F1" t="s">
        <v>265</v>
      </c>
    </row>
    <row r="2" spans="1:12">
      <c r="A2" s="1" t="s">
        <v>50</v>
      </c>
      <c r="B2" s="1" t="s">
        <v>51</v>
      </c>
      <c r="C2" s="1" t="s">
        <v>268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260</v>
      </c>
      <c r="B13">
        <f>COUNTIF(HMG!B:B, 1)</f>
        <v>0</v>
      </c>
      <c r="C13">
        <f>COUNTIF(HMG!B:B, "1B")</f>
        <v>1</v>
      </c>
      <c r="D13">
        <f>COUNTIF(HMG!B:B, 2)</f>
        <v>0</v>
      </c>
      <c r="E13">
        <f>COUNTIF(HMG!B:B, 3)</f>
        <v>0</v>
      </c>
      <c r="F13">
        <f>COUNTIF(HMG!B:B, 4)</f>
        <v>1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266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1</v>
      </c>
      <c r="D17">
        <f t="shared" ref="D17:J17" si="0">SUM(D3:D13)</f>
        <v>20</v>
      </c>
      <c r="E17">
        <f t="shared" si="0"/>
        <v>30</v>
      </c>
      <c r="F17">
        <f t="shared" si="0"/>
        <v>19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117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288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289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290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302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102" priority="2" operator="greaterThan">
      <formula>1.63</formula>
    </cfRule>
  </conditionalFormatting>
  <conditionalFormatting sqref="O1:O1048576">
    <cfRule type="cellIs" dxfId="10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279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301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294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93" priority="2" operator="greaterThan">
      <formula>2.599</formula>
    </cfRule>
  </conditionalFormatting>
  <conditionalFormatting sqref="O1:O1048576">
    <cfRule type="cellIs" dxfId="9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B27" sqref="AB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 t="s">
        <v>281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304</v>
      </c>
      <c r="Y3" t="s">
        <v>308</v>
      </c>
      <c r="Z3" t="s">
        <v>306</v>
      </c>
      <c r="AA3" t="s">
        <v>307</v>
      </c>
      <c r="AB3" t="s">
        <v>309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71"/>
      <c r="Y4" s="71"/>
      <c r="Z4" s="71"/>
      <c r="AA4" s="71"/>
      <c r="AB4" s="7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71"/>
      <c r="Y5" s="71"/>
      <c r="Z5" s="71"/>
      <c r="AA5" s="71"/>
      <c r="AB5" s="71"/>
    </row>
    <row r="6" spans="1:28">
      <c r="A6" t="s">
        <v>273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71"/>
      <c r="Y6" s="71"/>
      <c r="Z6" s="71"/>
      <c r="AA6" s="71"/>
      <c r="AB6" s="71"/>
    </row>
    <row r="7" spans="1:28">
      <c r="A7" t="s">
        <v>274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71"/>
      <c r="Y7" s="71"/>
      <c r="Z7" s="71"/>
      <c r="AA7" s="71"/>
      <c r="AB7" s="7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71"/>
      <c r="Y8" s="71"/>
      <c r="Z8" s="71"/>
      <c r="AA8" s="71"/>
      <c r="AB8" s="71"/>
    </row>
    <row r="9" spans="1:28">
      <c r="A9" t="s">
        <v>275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71"/>
      <c r="Y9" s="71"/>
      <c r="Z9" s="71"/>
      <c r="AA9" s="71"/>
      <c r="AB9" s="71"/>
    </row>
    <row r="10" spans="1:28">
      <c r="A10" s="4" t="s">
        <v>276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71"/>
      <c r="Y10" s="71"/>
      <c r="Z10" s="71"/>
      <c r="AA10" s="71"/>
      <c r="AB10" s="71"/>
    </row>
    <row r="11" spans="1:28">
      <c r="A11" s="4" t="s">
        <v>277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71"/>
      <c r="Y11" s="71"/>
      <c r="Z11" s="71"/>
      <c r="AA11" s="71"/>
      <c r="AB11" s="7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71"/>
      <c r="Y12" s="71"/>
      <c r="Z12" s="71"/>
      <c r="AA12" s="71"/>
      <c r="AB12" s="7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71"/>
      <c r="Y16" s="71"/>
      <c r="Z16" s="71"/>
      <c r="AA16" s="71"/>
      <c r="AB16" s="7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71"/>
      <c r="Y17" s="71"/>
      <c r="Z17" s="71"/>
      <c r="AA17" s="71"/>
      <c r="AB17" s="7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71"/>
      <c r="Y18" s="71"/>
      <c r="Z18" s="71"/>
      <c r="AA18" s="71"/>
      <c r="AB18" s="71"/>
    </row>
    <row r="19" spans="1:28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  <c r="X19" s="71"/>
      <c r="Y19" s="71"/>
      <c r="Z19" s="71"/>
      <c r="AA19" s="71"/>
      <c r="AB19" s="71"/>
    </row>
    <row r="20" spans="1:28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  <c r="X20" s="71"/>
      <c r="Y20" s="71"/>
      <c r="Z20" s="71"/>
      <c r="AA20" s="71"/>
      <c r="AB20" s="71"/>
    </row>
    <row r="21" spans="1:28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  <c r="X21" s="40"/>
      <c r="Y21" s="40"/>
      <c r="Z21" s="40"/>
      <c r="AA21" s="40"/>
      <c r="AB21" s="40"/>
    </row>
    <row r="22" spans="1:28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  <c r="X22" s="40"/>
      <c r="Y22" s="40"/>
      <c r="Z22" s="40"/>
      <c r="AA22" s="40"/>
      <c r="AB22" s="40"/>
    </row>
    <row r="23" spans="1:28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  <c r="X23" s="40"/>
      <c r="Y23" s="40"/>
      <c r="Z23" s="40"/>
      <c r="AA23" s="40"/>
      <c r="AB23" s="40"/>
    </row>
    <row r="24" spans="1:28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  <c r="X24" s="40"/>
      <c r="Y24" s="40"/>
      <c r="Z24" s="40"/>
      <c r="AA24" s="40"/>
      <c r="AB24" s="40"/>
    </row>
    <row r="25" spans="1:28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  <c r="X25" s="40"/>
      <c r="Y25" s="40"/>
      <c r="Z25" s="40"/>
      <c r="AA25" s="40"/>
      <c r="AB25" s="40"/>
    </row>
    <row r="26" spans="1:28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  <c r="X26" s="40"/>
      <c r="Y26" s="40"/>
      <c r="Z26" s="40"/>
      <c r="AA26" s="40"/>
      <c r="AB26" s="40"/>
    </row>
    <row r="27" spans="1:28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  <c r="X27" s="40"/>
      <c r="Y27" s="40"/>
      <c r="Z27" s="40"/>
      <c r="AA27" s="40"/>
      <c r="AB27" s="40"/>
    </row>
    <row r="28" spans="1:28">
      <c r="A28" s="1" t="s">
        <v>282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  <c r="X28" s="71"/>
      <c r="Y28" s="71"/>
      <c r="Z28" s="71"/>
      <c r="AA28" s="71"/>
      <c r="AB28" s="71"/>
    </row>
    <row r="29" spans="1:28">
      <c r="A29" t="s">
        <v>283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  <c r="X29" s="71"/>
      <c r="Y29" s="71"/>
      <c r="Z29" s="71"/>
      <c r="AA29" s="71"/>
      <c r="AB29" s="71"/>
    </row>
    <row r="30" spans="1:28">
      <c r="A30" t="s">
        <v>284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  <c r="X30" s="71"/>
      <c r="Y30" s="71"/>
      <c r="Z30" s="71"/>
      <c r="AA30" s="71"/>
      <c r="AB30" s="71"/>
    </row>
    <row r="31" spans="1:28">
      <c r="A31" t="s">
        <v>303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 t="shared" si="2"/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  <c r="X31" s="40" t="s">
        <v>305</v>
      </c>
      <c r="Y31" s="40">
        <v>30</v>
      </c>
      <c r="Z31" s="40">
        <v>1</v>
      </c>
      <c r="AA31" s="40">
        <v>12.9</v>
      </c>
      <c r="AB31" s="40" t="s">
        <v>310</v>
      </c>
    </row>
    <row r="32" spans="1:28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 t="shared" si="2"/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 t="shared" ref="W32:W38" si="3">C32*$W$1</f>
        <v>362.85197210928641</v>
      </c>
      <c r="X32" s="71"/>
      <c r="Y32" s="71"/>
      <c r="Z32" s="71"/>
      <c r="AA32" s="71"/>
      <c r="AB32" s="71"/>
    </row>
    <row r="33" spans="1:28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 t="shared" si="2"/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 t="shared" si="3"/>
        <v>453.33423076271185</v>
      </c>
      <c r="X33" s="71"/>
      <c r="Y33" s="71"/>
      <c r="Z33" s="71"/>
      <c r="AA33" s="71"/>
      <c r="AB33" s="71"/>
    </row>
    <row r="34" spans="1:28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 t="shared" si="2"/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 t="shared" si="3"/>
        <v>480.92765951540753</v>
      </c>
      <c r="X34" s="71"/>
      <c r="Y34" s="71"/>
      <c r="Z34" s="71"/>
      <c r="AA34" s="71"/>
      <c r="AB34" s="71"/>
    </row>
    <row r="35" spans="1:28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 t="shared" si="2"/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 t="shared" si="3"/>
        <v>403.06572519230764</v>
      </c>
      <c r="X35" s="71"/>
      <c r="Y35" s="71"/>
      <c r="Z35" s="71"/>
      <c r="AA35" s="71"/>
      <c r="AB35" s="71"/>
    </row>
    <row r="36" spans="1:28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 t="shared" si="2"/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 t="shared" si="3"/>
        <v>347.02143749999999</v>
      </c>
      <c r="X36" s="71"/>
      <c r="Y36" s="71"/>
      <c r="Z36" s="71"/>
      <c r="AA36" s="71"/>
      <c r="AB36" s="71"/>
    </row>
    <row r="37" spans="1:28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 t="shared" si="2"/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 t="shared" si="3"/>
        <v>468.6190812295082</v>
      </c>
      <c r="X37" s="71"/>
      <c r="Y37" s="71"/>
      <c r="Z37" s="71"/>
      <c r="AA37" s="71"/>
      <c r="AB37" s="71"/>
    </row>
    <row r="38" spans="1:28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 t="shared" si="2"/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 t="shared" si="3"/>
        <v>341.70516972972968</v>
      </c>
      <c r="X38" s="71"/>
      <c r="Y38" s="71"/>
      <c r="Z38" s="71"/>
      <c r="AA38" s="71"/>
      <c r="AB38" s="71"/>
    </row>
    <row r="39" spans="1:28">
      <c r="A39" t="s">
        <v>295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  <c r="X39" s="71"/>
      <c r="Y39" s="71"/>
      <c r="Z39" s="71"/>
      <c r="AA39" s="71"/>
      <c r="AB39" s="71"/>
    </row>
    <row r="40" spans="1:28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  <c r="X40" s="40"/>
      <c r="Y40" s="40"/>
      <c r="Z40" s="40"/>
      <c r="AA40" s="40"/>
      <c r="AB40" s="40"/>
    </row>
    <row r="41" spans="1:28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4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4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5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5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6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81" priority="2" operator="greaterThan">
      <formula>3.2</formula>
    </cfRule>
  </conditionalFormatting>
  <conditionalFormatting sqref="O4:O123">
    <cfRule type="cellIs" dxfId="8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296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5" priority="2" operator="greaterThan">
      <formula>2.639</formula>
    </cfRule>
  </conditionalFormatting>
  <conditionalFormatting sqref="O1:O1048576">
    <cfRule type="cellIs" dxfId="64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4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278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8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F25" sqref="F25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255</v>
      </c>
      <c r="H1" s="1" t="s">
        <v>248</v>
      </c>
      <c r="J1" t="s">
        <v>249</v>
      </c>
      <c r="M1" t="s">
        <v>251</v>
      </c>
      <c r="O1" t="s">
        <v>269</v>
      </c>
      <c r="S1" t="s">
        <v>259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299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271</v>
      </c>
      <c r="Y4" s="56" t="s">
        <v>270</v>
      </c>
      <c r="Z4" t="s">
        <v>253</v>
      </c>
    </row>
    <row r="5" spans="1:26">
      <c r="A5" s="4" t="s">
        <v>300</v>
      </c>
      <c r="B5" s="12" t="s">
        <v>257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253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4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E16"/>
  <sheetViews>
    <sheetView tabSelected="1" workbookViewId="0">
      <selection activeCell="Q7" sqref="Q7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1.85546875" customWidth="1"/>
    <col min="24" max="26" width="13.28515625" customWidth="1"/>
    <col min="27" max="27" width="9" customWidth="1"/>
    <col min="28" max="28" width="28.85546875" customWidth="1"/>
    <col min="29" max="30" width="11.5703125" customWidth="1"/>
    <col min="31" max="31" width="11.28515625" customWidth="1"/>
  </cols>
  <sheetData>
    <row r="1" spans="1:31">
      <c r="A1" s="1" t="s">
        <v>0</v>
      </c>
      <c r="C1" t="s">
        <v>24</v>
      </c>
      <c r="F1" s="1" t="s">
        <v>255</v>
      </c>
      <c r="H1" s="1" t="s">
        <v>248</v>
      </c>
      <c r="J1" t="s">
        <v>249</v>
      </c>
      <c r="M1" t="s">
        <v>251</v>
      </c>
      <c r="S1" t="s">
        <v>259</v>
      </c>
      <c r="W1" s="40"/>
      <c r="X1" s="40"/>
      <c r="Y1" s="40"/>
      <c r="Z1" s="40"/>
    </row>
    <row r="2" spans="1:31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X2" s="40"/>
      <c r="Y2" s="40"/>
      <c r="Z2" s="40"/>
    </row>
    <row r="3" spans="1:3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321</v>
      </c>
      <c r="U3" t="s">
        <v>72</v>
      </c>
      <c r="V3" t="s">
        <v>73</v>
      </c>
      <c r="W3" t="s">
        <v>313</v>
      </c>
      <c r="X3" t="s">
        <v>326</v>
      </c>
      <c r="Y3" t="s">
        <v>327</v>
      </c>
      <c r="Z3" t="s">
        <v>328</v>
      </c>
      <c r="AA3" t="s">
        <v>314</v>
      </c>
      <c r="AB3" t="s">
        <v>243</v>
      </c>
      <c r="AC3" t="s">
        <v>318</v>
      </c>
      <c r="AD3" t="s">
        <v>322</v>
      </c>
      <c r="AE3" t="s">
        <v>250</v>
      </c>
    </row>
    <row r="4" spans="1:31">
      <c r="A4" s="14" t="s">
        <v>252</v>
      </c>
      <c r="B4" s="12" t="s">
        <v>311</v>
      </c>
      <c r="C4" s="2">
        <f>SUM(((Table16810111245[[#This Row],[Avg DPS]]*(Table16810111245[[#This Row],[Range]]))+(Table16810111245[[#This Row],[Avg DPS]]*Table16810111245[[#This Row],[Arm Pen (%)]]))/100)</f>
        <v>5.3852663068100028</v>
      </c>
      <c r="D4" s="3">
        <f>SUM(Table16810111245[[#This Row],[DPS]]*Table16810111245[[#This Row],[Avg Accuracy]])</f>
        <v>11.732606332919396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4">
        <v>30.9</v>
      </c>
      <c r="G4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4">
        <v>8</v>
      </c>
      <c r="I4">
        <v>0.5</v>
      </c>
      <c r="J4">
        <v>15</v>
      </c>
      <c r="K4">
        <v>20</v>
      </c>
      <c r="L4">
        <v>2.25</v>
      </c>
      <c r="M4">
        <v>0.4</v>
      </c>
      <c r="N4">
        <v>512.29</v>
      </c>
      <c r="O4" s="2">
        <f>60/N4</f>
        <v>0.11712116184192548</v>
      </c>
      <c r="P4">
        <v>0.28000000000000003</v>
      </c>
      <c r="Q4">
        <v>0.4</v>
      </c>
      <c r="R4">
        <v>0.5</v>
      </c>
      <c r="S4">
        <v>0.25</v>
      </c>
      <c r="T4">
        <v>2.9</v>
      </c>
      <c r="U4">
        <v>70</v>
      </c>
      <c r="V4">
        <v>29</v>
      </c>
      <c r="W4" t="s">
        <v>86</v>
      </c>
      <c r="X4" t="s">
        <v>325</v>
      </c>
      <c r="Y4">
        <v>200</v>
      </c>
      <c r="Z4">
        <v>10</v>
      </c>
      <c r="AA4">
        <v>535</v>
      </c>
      <c r="AB4" s="56" t="s">
        <v>329</v>
      </c>
      <c r="AC4" s="56" t="s">
        <v>86</v>
      </c>
      <c r="AD4" s="56">
        <v>0</v>
      </c>
      <c r="AE4" t="s">
        <v>315</v>
      </c>
    </row>
    <row r="5" spans="1:31">
      <c r="A5" s="14" t="s">
        <v>254</v>
      </c>
      <c r="B5" s="12" t="s">
        <v>311</v>
      </c>
      <c r="C5" s="2">
        <f>SUM(((Table16810111245[[#This Row],[Avg DPS]]*(Table16810111245[[#This Row],[Range]]))+(Table16810111245[[#This Row],[Avg DPS]]*Table16810111245[[#This Row],[Arm Pen (%)]]))/100)</f>
        <v>7.8662499999999973</v>
      </c>
      <c r="D5" s="3">
        <f>SUM(Table16810111245[[#This Row],[DPS]]*Table16810111245[[#This Row],[Avg Accuracy]])</f>
        <v>12.916666666666663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5">
        <v>35.9</v>
      </c>
      <c r="G5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5">
        <v>14</v>
      </c>
      <c r="I5">
        <v>1</v>
      </c>
      <c r="J5">
        <v>25</v>
      </c>
      <c r="K5">
        <v>10</v>
      </c>
      <c r="L5">
        <v>2.5</v>
      </c>
      <c r="M5">
        <v>0.5</v>
      </c>
      <c r="N5">
        <v>450</v>
      </c>
      <c r="O5" s="2">
        <f t="shared" ref="O5:O13" si="0">60/N5</f>
        <v>0.13333333333333333</v>
      </c>
      <c r="P5">
        <v>0.24</v>
      </c>
      <c r="Q5">
        <v>0.37</v>
      </c>
      <c r="R5">
        <v>0.56999999999999995</v>
      </c>
      <c r="S5">
        <v>0.37</v>
      </c>
      <c r="T5">
        <v>3.9</v>
      </c>
      <c r="U5">
        <v>100</v>
      </c>
      <c r="V5">
        <v>58</v>
      </c>
      <c r="W5" t="s">
        <v>86</v>
      </c>
      <c r="X5" t="s">
        <v>325</v>
      </c>
      <c r="Y5">
        <v>100</v>
      </c>
      <c r="Z5">
        <v>10</v>
      </c>
      <c r="AA5">
        <v>970</v>
      </c>
      <c r="AB5" s="56" t="s">
        <v>272</v>
      </c>
      <c r="AC5" s="56" t="s">
        <v>86</v>
      </c>
      <c r="AD5" s="56">
        <v>0</v>
      </c>
      <c r="AE5" t="s">
        <v>315</v>
      </c>
    </row>
    <row r="6" spans="1:31">
      <c r="A6" s="14" t="s">
        <v>256</v>
      </c>
      <c r="B6" s="12" t="s">
        <v>311</v>
      </c>
      <c r="C6" s="2" t="e">
        <f>SUM(((Table16810111245[[#This Row],[Avg DPS]]*(Table16810111245[[#This Row],[Range]]))+(Table16810111245[[#This Row],[Avg DPS]]*Table16810111245[[#This Row],[Arm Pen (%)]]))/100)</f>
        <v>#DIV/0!</v>
      </c>
      <c r="D6" s="3" t="e">
        <f>SUM(Table16810111245[[#This Row],[DPS]]*Table16810111245[[#This Row],[Avg Accuracy]])</f>
        <v>#DIV/0!</v>
      </c>
      <c r="E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6" s="2">
        <f>SUM((Table16810111245[[#This Row],[Accuracy (Close)]]+Table16810111245[[#This Row],[Accuracy (Short)]]+Table16810111245[[#This Row],[Accuracy (Medium)]]+Table16810111245[[#This Row],[Accuracy (Long)]])/4)</f>
        <v>0</v>
      </c>
      <c r="O6" s="2" t="e">
        <f t="shared" si="0"/>
        <v>#DIV/0!</v>
      </c>
      <c r="V6">
        <v>39</v>
      </c>
      <c r="W6" t="s">
        <v>86</v>
      </c>
      <c r="AA6" s="53"/>
      <c r="AB6" s="76"/>
      <c r="AC6" s="56" t="s">
        <v>86</v>
      </c>
      <c r="AD6" s="56">
        <v>0</v>
      </c>
      <c r="AE6" t="s">
        <v>315</v>
      </c>
    </row>
    <row r="7" spans="1:31">
      <c r="A7" s="14" t="s">
        <v>258</v>
      </c>
      <c r="B7" s="12" t="s">
        <v>311</v>
      </c>
      <c r="C7" s="2" t="e">
        <f>SUM(((Table16810111245[[#This Row],[Avg DPS]]*(Table16810111245[[#This Row],[Range]]))+(Table16810111245[[#This Row],[Avg DPS]]*Table16810111245[[#This Row],[Arm Pen (%)]]))/100)</f>
        <v>#DIV/0!</v>
      </c>
      <c r="D7" s="3" t="e">
        <f>SUM(Table16810111245[[#This Row],[DPS]]*Table16810111245[[#This Row],[Avg Accuracy]])</f>
        <v>#DIV/0!</v>
      </c>
      <c r="E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7" s="2">
        <f>SUM((Table16810111245[[#This Row],[Accuracy (Close)]]+Table16810111245[[#This Row],[Accuracy (Short)]]+Table16810111245[[#This Row],[Accuracy (Medium)]]+Table16810111245[[#This Row],[Accuracy (Long)]])/4)</f>
        <v>0</v>
      </c>
      <c r="O7" s="2" t="e">
        <f t="shared" si="0"/>
        <v>#DIV/0!</v>
      </c>
      <c r="V7">
        <v>26.6</v>
      </c>
      <c r="W7" t="s">
        <v>86</v>
      </c>
      <c r="AB7" s="56"/>
      <c r="AC7" s="56" t="s">
        <v>86</v>
      </c>
      <c r="AD7" s="56"/>
      <c r="AE7" t="s">
        <v>315</v>
      </c>
    </row>
    <row r="8" spans="1:31">
      <c r="A8" s="72" t="s">
        <v>312</v>
      </c>
      <c r="B8" s="73" t="s">
        <v>35</v>
      </c>
      <c r="C8" s="74">
        <f>SUM(((Table16810111245[[#This Row],[Avg DPS]]*(Table16810111245[[#This Row],[Range]]))+(Table16810111245[[#This Row],[Avg DPS]]*Table16810111245[[#This Row],[Arm Pen (%)]]))/100)</f>
        <v>1.2320756756756757</v>
      </c>
      <c r="D8" s="74">
        <f>SUM(Table16810111245[[#This Row],[DPS]]*Table16810111245[[#This Row],[Avg Accuracy]])</f>
        <v>2.6270270270270273</v>
      </c>
      <c r="E8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8" s="72">
        <v>28.9</v>
      </c>
      <c r="G8" s="74">
        <f>SUM((Table16810111245[[#This Row],[Accuracy (Close)]]+Table16810111245[[#This Row],[Accuracy (Short)]]+Table16810111245[[#This Row],[Accuracy (Medium)]]+Table16810111245[[#This Row],[Accuracy (Long)]])/4)</f>
        <v>0.54</v>
      </c>
      <c r="H8" s="72">
        <v>12</v>
      </c>
      <c r="I8" s="72">
        <v>0.5</v>
      </c>
      <c r="J8" s="72">
        <v>18</v>
      </c>
      <c r="K8" s="72">
        <v>2</v>
      </c>
      <c r="L8" s="72">
        <v>4.8</v>
      </c>
      <c r="M8" s="72">
        <v>0</v>
      </c>
      <c r="N8" s="72">
        <v>450</v>
      </c>
      <c r="O8" s="74">
        <f t="shared" si="0"/>
        <v>0.13333333333333333</v>
      </c>
      <c r="P8" s="72">
        <v>0.77</v>
      </c>
      <c r="Q8" s="72">
        <v>0.7</v>
      </c>
      <c r="R8" s="72">
        <v>0.45</v>
      </c>
      <c r="S8" s="72">
        <v>0.24</v>
      </c>
      <c r="T8" s="72">
        <v>0</v>
      </c>
      <c r="U8" s="72">
        <v>70</v>
      </c>
      <c r="V8" s="72">
        <v>13</v>
      </c>
      <c r="W8" s="72" t="s">
        <v>86</v>
      </c>
      <c r="X8" s="72"/>
      <c r="Y8" s="72"/>
      <c r="Z8" s="72"/>
      <c r="AA8" s="72">
        <v>197</v>
      </c>
      <c r="AB8" s="75" t="s">
        <v>319</v>
      </c>
      <c r="AC8" s="75" t="s">
        <v>86</v>
      </c>
      <c r="AD8" s="75">
        <v>-80</v>
      </c>
      <c r="AE8" s="72" t="s">
        <v>316</v>
      </c>
    </row>
    <row r="9" spans="1:31">
      <c r="A9" s="72" t="s">
        <v>317</v>
      </c>
      <c r="B9" s="73" t="s">
        <v>35</v>
      </c>
      <c r="C9" s="74">
        <f>SUM(((Table16810111245[[#This Row],[Avg DPS]]*(Table16810111245[[#This Row],[Range]]))+(Table16810111245[[#This Row],[Avg DPS]]*Table16810111245[[#This Row],[Arm Pen (%)]]))/100)</f>
        <v>7.8369750262085036</v>
      </c>
      <c r="D9" s="74">
        <f>SUM(Table16810111245[[#This Row],[DPS]]*Table16810111245[[#This Row],[Avg Accuracy]])</f>
        <v>10.750308677926618</v>
      </c>
      <c r="E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9" s="72">
        <v>32.9</v>
      </c>
      <c r="G9" s="74">
        <f>SUM((Table16810111245[[#This Row],[Accuracy (Close)]]+Table16810111245[[#This Row],[Accuracy (Short)]]+Table16810111245[[#This Row],[Accuracy (Medium)]]+Table16810111245[[#This Row],[Accuracy (Long)]])/4)</f>
        <v>0.54</v>
      </c>
      <c r="H9" s="72">
        <v>27</v>
      </c>
      <c r="I9" s="72">
        <v>0.5</v>
      </c>
      <c r="J9" s="72">
        <v>40</v>
      </c>
      <c r="K9" s="72">
        <v>3</v>
      </c>
      <c r="L9" s="72">
        <v>3.5</v>
      </c>
      <c r="M9" s="72">
        <v>0</v>
      </c>
      <c r="N9" s="72">
        <v>211</v>
      </c>
      <c r="O9" s="74">
        <f t="shared" si="0"/>
        <v>0.28436018957345971</v>
      </c>
      <c r="P9" s="72">
        <v>0.28000000000000003</v>
      </c>
      <c r="Q9" s="72">
        <v>0.72</v>
      </c>
      <c r="R9" s="72">
        <v>0.66</v>
      </c>
      <c r="S9" s="72">
        <v>0.5</v>
      </c>
      <c r="T9" s="72">
        <v>8.9</v>
      </c>
      <c r="U9" s="72">
        <v>88</v>
      </c>
      <c r="V9" s="72">
        <v>100</v>
      </c>
      <c r="W9" s="72" t="s">
        <v>86</v>
      </c>
      <c r="X9" s="72"/>
      <c r="Y9" s="72"/>
      <c r="Z9" s="72"/>
      <c r="AA9" s="72">
        <v>1217</v>
      </c>
      <c r="AB9" s="75" t="s">
        <v>320</v>
      </c>
      <c r="AC9" s="75" t="s">
        <v>87</v>
      </c>
      <c r="AD9" s="75">
        <v>-150</v>
      </c>
      <c r="AE9" s="72" t="s">
        <v>316</v>
      </c>
    </row>
    <row r="10" spans="1:31" s="72" customFormat="1">
      <c r="A10" s="72" t="s">
        <v>323</v>
      </c>
      <c r="B10" s="73" t="s">
        <v>35</v>
      </c>
      <c r="C10" s="74">
        <f>SUM(((Table16810111245[[#This Row],[Avg DPS]]*(Table16810111245[[#This Row],[Range]]))+(Table16810111245[[#This Row],[Avg DPS]]*Table16810111245[[#This Row],[Arm Pen (%)]]))/100)</f>
        <v>10.6616640625</v>
      </c>
      <c r="D10" s="74">
        <f>SUM(Table16810111245[[#This Row],[DPS]]*Table16810111245[[#This Row],[Avg Accuracy]])</f>
        <v>8.3359375</v>
      </c>
      <c r="E1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0" s="72">
        <v>45.9</v>
      </c>
      <c r="G10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0" s="72">
        <v>55</v>
      </c>
      <c r="I10" s="72">
        <v>0.5</v>
      </c>
      <c r="J10" s="72">
        <v>82</v>
      </c>
      <c r="K10" s="72">
        <v>1</v>
      </c>
      <c r="L10" s="72">
        <v>3.2</v>
      </c>
      <c r="M10" s="72">
        <v>0</v>
      </c>
      <c r="N10" s="72">
        <v>0</v>
      </c>
      <c r="O10" s="74">
        <v>3.2</v>
      </c>
      <c r="P10" s="72">
        <v>0.22</v>
      </c>
      <c r="Q10" s="72">
        <v>0.33</v>
      </c>
      <c r="R10" s="72">
        <v>0.44</v>
      </c>
      <c r="S10" s="72">
        <v>0.95</v>
      </c>
      <c r="T10" s="72">
        <v>11.9</v>
      </c>
      <c r="U10" s="72">
        <v>120</v>
      </c>
      <c r="V10" s="72">
        <v>40</v>
      </c>
      <c r="W10" s="72" t="s">
        <v>86</v>
      </c>
      <c r="AA10" s="72">
        <v>1602</v>
      </c>
      <c r="AB10" s="75" t="s">
        <v>324</v>
      </c>
      <c r="AC10" s="75" t="s">
        <v>87</v>
      </c>
      <c r="AD10" s="75">
        <v>-150</v>
      </c>
      <c r="AE10" s="72" t="s">
        <v>316</v>
      </c>
    </row>
    <row r="11" spans="1:31">
      <c r="A11" s="39"/>
      <c r="C11" s="2" t="e">
        <f>SUM(((Table16810111245[[#This Row],[Avg DPS]]*(Table16810111245[[#This Row],[Range]]))+(Table16810111245[[#This Row],[Avg DPS]]*Table16810111245[[#This Row],[Arm Pen (%)]]))/100)</f>
        <v>#DIV/0!</v>
      </c>
      <c r="D11" s="3" t="e">
        <f>SUM(Table16810111245[[#This Row],[DPS]]*Table16810111245[[#This Row],[Avg Accuracy]])</f>
        <v>#DIV/0!</v>
      </c>
      <c r="E1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11" s="2">
        <f>SUM((Table16810111245[[#This Row],[Accuracy (Close)]]+Table16810111245[[#This Row],[Accuracy (Short)]]+Table16810111245[[#This Row],[Accuracy (Medium)]]+Table16810111245[[#This Row],[Accuracy (Long)]])/4)</f>
        <v>0</v>
      </c>
      <c r="O11" s="2" t="e">
        <f t="shared" si="0"/>
        <v>#DIV/0!</v>
      </c>
    </row>
    <row r="12" spans="1:31">
      <c r="A12" s="39"/>
      <c r="C12" s="2" t="e">
        <f>SUM(((Table16810111245[[#This Row],[Avg DPS]]*(Table16810111245[[#This Row],[Range]]))+(Table16810111245[[#This Row],[Avg DPS]]*Table16810111245[[#This Row],[Arm Pen (%)]]))/100)</f>
        <v>#DIV/0!</v>
      </c>
      <c r="D12" s="3" t="e">
        <f>SUM(Table16810111245[[#This Row],[DPS]]*Table16810111245[[#This Row],[Avg Accuracy]])</f>
        <v>#DIV/0!</v>
      </c>
      <c r="E1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12" s="2">
        <f>SUM((Table16810111245[[#This Row],[Accuracy (Close)]]+Table16810111245[[#This Row],[Accuracy (Short)]]+Table16810111245[[#This Row],[Accuracy (Medium)]]+Table16810111245[[#This Row],[Accuracy (Long)]])/4)</f>
        <v>0</v>
      </c>
      <c r="O12" s="2" t="e">
        <f t="shared" si="0"/>
        <v>#DIV/0!</v>
      </c>
    </row>
    <row r="13" spans="1:31">
      <c r="A13" s="54"/>
      <c r="B13" s="7"/>
      <c r="C13" s="2" t="e">
        <f>SUM(((Table16810111245[[#This Row],[Avg DPS]]*(Table16810111245[[#This Row],[Range]]))+(Table16810111245[[#This Row],[Avg DPS]]*Table16810111245[[#This Row],[Arm Pen (%)]]))/100)</f>
        <v>#DIV/0!</v>
      </c>
      <c r="D13" s="3" t="e">
        <f>SUM(Table16810111245[[#This Row],[DPS]]*Table16810111245[[#This Row],[Avg Accuracy]])</f>
        <v>#DIV/0!</v>
      </c>
      <c r="E1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3" s="7"/>
      <c r="G13" s="2">
        <f>SUM((Table16810111245[[#This Row],[Accuracy (Close)]]+Table16810111245[[#This Row],[Accuracy (Short)]]+Table16810111245[[#This Row],[Accuracy (Medium)]]+Table16810111245[[#This Row],[Accuracy (Long)]])/4)</f>
        <v>0</v>
      </c>
      <c r="H13" s="7"/>
      <c r="I13" s="7"/>
      <c r="J13" s="7"/>
      <c r="K13" s="7"/>
      <c r="L13" s="7"/>
      <c r="M13" s="7"/>
      <c r="N13" s="7"/>
      <c r="O13" s="2" t="e">
        <f t="shared" si="0"/>
        <v>#DIV/0!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6" spans="1:31" s="4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2024-05-22T09:25:10Z</dcterms:modified>
</cp:coreProperties>
</file>