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AA13" i="24"/>
  <c r="AA14"/>
  <c r="AA15"/>
  <c r="W11" i="10"/>
  <c r="W12"/>
  <c r="W13"/>
  <c r="W14"/>
  <c r="W15"/>
  <c r="W10"/>
  <c r="W8"/>
  <c r="W5"/>
  <c r="W6"/>
  <c r="W4"/>
  <c r="AA18" i="24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2" i="24" l="1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D15"/>
  <c r="C15" s="1"/>
  <c r="D12" i="12"/>
  <c r="C12" s="1"/>
  <c r="D28" i="14"/>
  <c r="C28" s="1"/>
  <c r="D29"/>
  <c r="C29" s="1"/>
  <c r="D30"/>
  <c r="C30" s="1"/>
  <c r="D12" i="10"/>
  <c r="C12" s="1"/>
  <c r="D18"/>
  <c r="C18" s="1"/>
  <c r="J5" i="20"/>
  <c r="N5" s="1"/>
  <c r="I5"/>
  <c r="M5" s="1"/>
  <c r="D6" i="10"/>
  <c r="C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D10"/>
  <c r="C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D13"/>
  <c r="C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<sst xmlns="http://schemas.openxmlformats.org/spreadsheetml/2006/main" count="915" uniqueCount="353">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</sst>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te" xfId="1" builtinId="1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0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05">
      <calculatedColumnFormula>SUM(Table1689[[#This Row],[DPS]]*Table1689[[#This Row],[Avg Accuracy]])</calculatedColumnFormula>
    </tableColumn>
    <tableColumn id="15" name="DPS" dataDxfId="10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9"/>
    <tableColumn id="22" name="Balance" dataDxfId="98">
      <calculatedColumnFormula>SUM(((Table168[[#This Row],[Avg DPS]]*(Table168[[#This Row],[Range]]))+(Table168[[#This Row],[Avg DPS]]*Table168[[#This Row],[Arm Pen (%)]]))/100)</calculatedColumnFormula>
    </tableColumn>
    <tableColumn id="20" name="Avg DPS" dataDxfId="97">
      <calculatedColumnFormula>SUM(Table168[[#This Row],[DPS]]*Table168[[#This Row],[Avg Accuracy]])</calculatedColumnFormula>
    </tableColumn>
    <tableColumn id="15" name="DPS" dataDxfId="96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95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0"/>
    <tableColumn id="22" name="Balance" dataDxfId="89">
      <calculatedColumnFormula>SUM(((Table16[[#This Row],[AC/DPS]]*(Table16[[#This Row],[Range]]))+(Table16[[#This Row],[AC/DPS]]*Table16[[#This Row],[Arm Pen (%)]]))/100)</calculatedColumnFormula>
    </tableColumn>
    <tableColumn id="20" name="AC/DPS" dataDxfId="88">
      <calculatedColumnFormula>SUM(Table16[[#This Row],[DPS]]*Table16[[#This Row],[Avg Accuracy]])</calculatedColumnFormula>
    </tableColumn>
    <tableColumn id="15" name="DPS" dataDxfId="87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86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84"/>
    <tableColumn id="23" name="Value" dataDxfId="8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8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79">
      <calculatedColumnFormula>SUM(Table16810[[#This Row],[DPS]]*Table16810[[#This Row],[Avg Accuracy]])</calculatedColumnFormula>
    </tableColumn>
    <tableColumn id="15" name="DPS" dataDxfId="7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7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6"/>
    <tableColumn id="5" name="Warm-up" dataDxfId="75"/>
    <tableColumn id="6" name="RPM"/>
    <tableColumn id="7" name="Burst Time" dataDxfId="7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3"/>
    <tableColumn id="21" name="Craftable" dataDxfId="72"/>
    <tableColumn id="23" name="Value"/>
    <tableColumn id="24" name="Special" dataDxfId="71"/>
    <tableColumn id="28" name="S. Damage" dataDxfId="70"/>
    <tableColumn id="25" name="S. Ammo" dataDxfId="69"/>
    <tableColumn id="26" name="S. Range" dataDxfId="68"/>
    <tableColumn id="29" name="S. Cost" dataDxfId="6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3">
      <calculatedColumnFormula>SUM(Table1681011[[#This Row],[DPS]]*Table1681011[[#This Row],[Avg Accuracy]])</calculatedColumnFormula>
    </tableColumn>
    <tableColumn id="15" name="DPS" dataDxfId="6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5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6">
      <calculatedColumnFormula>SUM(Table1681015[[#This Row],[DPS]]*Table1681015[[#This Row],[Avg Accuracy]])</calculatedColumnFormula>
    </tableColumn>
    <tableColumn id="15" name="DPS" dataDxfId="5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X7" sqref="X7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286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282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288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287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08" priority="2" operator="greaterThan">
      <formula>1.731</formula>
    </cfRule>
  </conditionalFormatting>
  <conditionalFormatting sqref="O1:O1048576">
    <cfRule type="cellIs" dxfId="10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280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281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292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293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0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0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0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0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0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0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256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262</v>
      </c>
      <c r="B15" s="62" t="s">
        <v>86</v>
      </c>
      <c r="C15" s="40" t="s">
        <v>87</v>
      </c>
      <c r="D15" s="62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topLeftCell="C1" workbookViewId="0">
      <selection activeCell="V12" sqref="V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>
        <v>55</v>
      </c>
      <c r="U4">
        <v>1.4</v>
      </c>
      <c r="V4" s="22"/>
      <c r="W4" s="63">
        <v>135</v>
      </c>
    </row>
    <row r="5" spans="1:23">
      <c r="A5" s="1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>
        <v>55</v>
      </c>
      <c r="U5">
        <v>1.3</v>
      </c>
      <c r="V5" s="35" t="s">
        <v>86</v>
      </c>
      <c r="W5" s="64">
        <f>Table168[[#This Row],[Balance]]*$W$2</f>
        <v>129.12047237647056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>
        <v>60</v>
      </c>
      <c r="U6">
        <v>2.04</v>
      </c>
      <c r="V6" s="35" t="s">
        <v>87</v>
      </c>
      <c r="W6" s="64">
        <f>Table168[[#This Row],[Balance]]*$W$2</f>
        <v>140.80379988181818</v>
      </c>
    </row>
    <row r="7" spans="1:23">
      <c r="A7" s="4" t="s">
        <v>285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>
        <v>65</v>
      </c>
      <c r="U7">
        <v>2.25</v>
      </c>
      <c r="V7" s="35" t="s">
        <v>87</v>
      </c>
      <c r="W7" s="64">
        <f>Table168[[#This Row],[Balance]]*$W$2</f>
        <v>150.78445901538461</v>
      </c>
    </row>
    <row r="8" spans="1:23">
      <c r="A8" s="4" t="s">
        <v>297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>
        <v>55</v>
      </c>
      <c r="U8">
        <v>1.61</v>
      </c>
      <c r="V8" s="35" t="s">
        <v>87</v>
      </c>
      <c r="W8" s="64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8"/>
      <c r="W9" s="64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8"/>
      <c r="W10" s="64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8"/>
      <c r="W11" s="64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8"/>
      <c r="W12" s="64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8"/>
      <c r="W13" s="64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8"/>
      <c r="W14" s="64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8"/>
      <c r="W15" s="64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8"/>
      <c r="W16" s="64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8"/>
      <c r="W17" s="64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8"/>
      <c r="W18" s="64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1"/>
      <c r="W19" s="65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1"/>
      <c r="W20" s="65"/>
    </row>
  </sheetData>
  <conditionalFormatting sqref="C4:C20">
    <cfRule type="cellIs" dxfId="101" priority="2" operator="greaterThan">
      <formula>1.63</formula>
    </cfRule>
  </conditionalFormatting>
  <conditionalFormatting sqref="O1:O1048576">
    <cfRule type="cellIs" dxfId="10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C1" workbookViewId="0">
      <selection activeCell="R27" sqref="R2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8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296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21" t="s">
        <v>85</v>
      </c>
      <c r="W3" s="21" t="s">
        <v>197</v>
      </c>
    </row>
    <row r="4" spans="1:23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>
        <v>48</v>
      </c>
      <c r="U4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>
        <v>55</v>
      </c>
      <c r="U5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>
        <v>48</v>
      </c>
      <c r="U6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>
        <v>45</v>
      </c>
      <c r="U7">
        <v>3.4</v>
      </c>
      <c r="V7" s="24" t="s">
        <v>87</v>
      </c>
      <c r="W7" s="57">
        <f>Table16[[#This Row],[Balance]]*$W$1</f>
        <v>288.3667251315789</v>
      </c>
    </row>
    <row r="8" spans="1:23">
      <c r="A8" s="58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>
        <v>48</v>
      </c>
      <c r="U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8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>
        <v>48</v>
      </c>
      <c r="U9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59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>
        <v>51</v>
      </c>
      <c r="U10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>
        <v>48</v>
      </c>
      <c r="U11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>
        <v>51</v>
      </c>
      <c r="U12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>
        <v>48</v>
      </c>
      <c r="U13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>
        <v>44</v>
      </c>
      <c r="U14">
        <v>3.97</v>
      </c>
      <c r="V14" s="23" t="s">
        <v>87</v>
      </c>
      <c r="W14" s="57">
        <f>Table16[[#This Row],[Balance]]*$W$1</f>
        <v>313.63898624999996</v>
      </c>
    </row>
    <row r="15" spans="1:23">
      <c r="A15" s="58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>
        <v>45</v>
      </c>
      <c r="U15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>
        <v>48</v>
      </c>
      <c r="U16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>
        <v>48</v>
      </c>
      <c r="U17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289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2" priority="2" operator="greaterThan">
      <formula>2.599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topLeftCell="E1"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276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299</v>
      </c>
      <c r="Y3" t="s">
        <v>303</v>
      </c>
      <c r="Z3" t="s">
        <v>301</v>
      </c>
      <c r="AA3" t="s">
        <v>302</v>
      </c>
      <c r="AB3" t="s">
        <v>304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66"/>
      <c r="Y4" s="66"/>
      <c r="Z4" s="66"/>
      <c r="AA4" s="66"/>
      <c r="AB4" s="66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66"/>
      <c r="Y5" s="66"/>
      <c r="Z5" s="66"/>
      <c r="AA5" s="66"/>
      <c r="AB5" s="66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66"/>
      <c r="Y6" s="66"/>
      <c r="Z6" s="66"/>
      <c r="AA6" s="66"/>
      <c r="AB6" s="66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66"/>
      <c r="Y7" s="66"/>
      <c r="Z7" s="66"/>
      <c r="AA7" s="66"/>
      <c r="AB7" s="66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66"/>
      <c r="Y8" s="66"/>
      <c r="Z8" s="66"/>
      <c r="AA8" s="66"/>
      <c r="AB8" s="66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66"/>
      <c r="Y9" s="66"/>
      <c r="Z9" s="66"/>
      <c r="AA9" s="66"/>
      <c r="AB9" s="66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66"/>
      <c r="Y10" s="66"/>
      <c r="Z10" s="66"/>
      <c r="AA10" s="66"/>
      <c r="AB10" s="66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66"/>
      <c r="Y11" s="66"/>
      <c r="Z11" s="66"/>
      <c r="AA11" s="66"/>
      <c r="AB11" s="66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66"/>
      <c r="Y12" s="66"/>
      <c r="Z12" s="66"/>
      <c r="AA12" s="66"/>
      <c r="AB12" s="66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66"/>
      <c r="Y16" s="66"/>
      <c r="Z16" s="66"/>
      <c r="AA16" s="66"/>
      <c r="AB16" s="66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66"/>
      <c r="Y17" s="66"/>
      <c r="Z17" s="66"/>
      <c r="AA17" s="66"/>
      <c r="AB17" s="66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66"/>
      <c r="Y18" s="66"/>
      <c r="Z18" s="66"/>
      <c r="AA18" s="66"/>
      <c r="AB18" s="66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66"/>
      <c r="Y19" s="66"/>
      <c r="Z19" s="66"/>
      <c r="AA19" s="66"/>
      <c r="AB19" s="66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66"/>
      <c r="Y20" s="66"/>
      <c r="Z20" s="66"/>
      <c r="AA20" s="66"/>
      <c r="AB20" s="66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277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66"/>
      <c r="Y28" s="66"/>
      <c r="Z28" s="66"/>
      <c r="AA28" s="66"/>
      <c r="AB28" s="66"/>
    </row>
    <row r="29" spans="1:28">
      <c r="A29" t="s">
        <v>278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66"/>
      <c r="Y29" s="66"/>
      <c r="Z29" s="66"/>
      <c r="AA29" s="66"/>
      <c r="AB29" s="66"/>
    </row>
    <row r="30" spans="1:28">
      <c r="A30" t="s">
        <v>279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66"/>
      <c r="Y30" s="66"/>
      <c r="Z30" s="66"/>
      <c r="AA30" s="66"/>
      <c r="AB30" s="66"/>
    </row>
    <row r="31" spans="1:28">
      <c r="A31" t="s">
        <v>298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300</v>
      </c>
      <c r="Y31" s="40">
        <v>30</v>
      </c>
      <c r="Z31" s="40">
        <v>1</v>
      </c>
      <c r="AA31" s="40">
        <v>12.9</v>
      </c>
      <c r="AB31" s="40" t="s">
        <v>305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66"/>
      <c r="Y32" s="66"/>
      <c r="Z32" s="66"/>
      <c r="AA32" s="66"/>
      <c r="AB32" s="66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66"/>
      <c r="Y33" s="66"/>
      <c r="Z33" s="66"/>
      <c r="AA33" s="66"/>
      <c r="AB33" s="66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66"/>
      <c r="Y34" s="66"/>
      <c r="Z34" s="66"/>
      <c r="AA34" s="66"/>
      <c r="AB34" s="66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66"/>
      <c r="Y35" s="66"/>
      <c r="Z35" s="66"/>
      <c r="AA35" s="66"/>
      <c r="AB35" s="66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66"/>
      <c r="Y36" s="66"/>
      <c r="Z36" s="66"/>
      <c r="AA36" s="66"/>
      <c r="AB36" s="66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66"/>
      <c r="Y37" s="66"/>
      <c r="Z37" s="66"/>
      <c r="AA37" s="66"/>
      <c r="AB37" s="66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66"/>
      <c r="Y38" s="66"/>
      <c r="Z38" s="66"/>
      <c r="AA38" s="66"/>
      <c r="AB38" s="66"/>
    </row>
    <row r="39" spans="1:28">
      <c r="A39" t="s">
        <v>290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66"/>
      <c r="Y39" s="66"/>
      <c r="Z39" s="66"/>
      <c r="AA39" s="66"/>
      <c r="AB39" s="66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2" priority="2" operator="greaterThan">
      <formula>3.2</formula>
    </cfRule>
  </conditionalFormatting>
  <conditionalFormatting sqref="O4:O123">
    <cfRule type="cellIs" dxfId="8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topLeftCell="C1" workbookViewId="0">
      <selection activeCell="I39" sqref="I3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V4" t="s">
        <v>86</v>
      </c>
      <c r="W4" s="53">
        <f>Table1681011[[#This Row],[Balance]]*$W$2</f>
        <v>513.76607999999999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>
        <v>7.54</v>
      </c>
      <c r="V5" t="s">
        <v>87</v>
      </c>
      <c r="W5" s="53">
        <f>Table1681011[[#This Row],[Balance]]*$W$2</f>
        <v>555.69333769230764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3">
        <f>Table1681011[[#This Row],[Balance]]*$W$2</f>
        <v>490.88508700000017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53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>
        <f>Table1681011[[#This Row],[Balance]]*$W$2</f>
        <v>513.17297000000008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>
        <f>Table1681011[[#This Row],[Balance]]*$W$2</f>
        <v>398.87791366336643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>
        <f>Table1681011[[#This Row],[Balance]]*$W$2</f>
        <v>428.86685175903608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>
        <f>Table1681011[[#This Row],[Balance]]*$W$2</f>
        <v>444.59024210526309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>
        <f>Table1681011[[#This Row],[Balance]]*$W$2</f>
        <v>531.38529910714283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>
        <f>Table1681011[[#This Row],[Balance]]*$W$2</f>
        <v>496.0172405660378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>
        <f>Table1681011[[#This Row],[Balance]]*$W$2</f>
        <v>543.60947348672585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53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>
        <v>150</v>
      </c>
      <c r="U17">
        <v>27</v>
      </c>
      <c r="V17" t="s">
        <v>87</v>
      </c>
      <c r="W17" s="53">
        <v>1500</v>
      </c>
    </row>
    <row r="18" spans="1:23">
      <c r="A18" s="48" t="s">
        <v>291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V18" t="s">
        <v>86</v>
      </c>
      <c r="W18" s="53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>
        <v>100</v>
      </c>
      <c r="V19" t="s">
        <v>86</v>
      </c>
      <c r="W19" s="5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W20" s="53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53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53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53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53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53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53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53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53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53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53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53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53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53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53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53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53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53"/>
    </row>
  </sheetData>
  <conditionalFormatting sqref="C4:C37">
    <cfRule type="cellIs" dxfId="66" priority="2" operator="greaterThan">
      <formula>2.639</formula>
    </cfRule>
  </conditionalFormatting>
  <conditionalFormatting sqref="O1:O1048576">
    <cfRule type="cellIs" dxfId="6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topLeftCell="C1"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295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"/>
  <sheetViews>
    <sheetView tabSelected="1" topLeftCell="M1" workbookViewId="0">
      <selection activeCell="Z18" sqref="Z18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314</v>
      </c>
      <c r="U3" t="s">
        <v>72</v>
      </c>
      <c r="V3" t="s">
        <v>73</v>
      </c>
      <c r="W3" t="s">
        <v>318</v>
      </c>
      <c r="X3" s="40" t="s">
        <v>324</v>
      </c>
      <c r="Y3" t="s">
        <v>327</v>
      </c>
      <c r="Z3" t="s">
        <v>319</v>
      </c>
      <c r="AA3" t="s">
        <v>328</v>
      </c>
      <c r="AB3" t="s">
        <v>308</v>
      </c>
      <c r="AC3" t="s">
        <v>243</v>
      </c>
      <c r="AD3" t="s">
        <v>312</v>
      </c>
      <c r="AE3" t="s">
        <v>315</v>
      </c>
      <c r="AF3" t="s">
        <v>250</v>
      </c>
    </row>
    <row r="4" spans="1:32">
      <c r="A4" t="s">
        <v>335</v>
      </c>
      <c r="B4" s="40" t="s">
        <v>306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325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350</v>
      </c>
      <c r="AD4" s="56" t="s">
        <v>87</v>
      </c>
      <c r="AE4" s="56">
        <v>0</v>
      </c>
      <c r="AF4" t="s">
        <v>309</v>
      </c>
    </row>
    <row r="5" spans="1:32">
      <c r="A5" t="s">
        <v>336</v>
      </c>
      <c r="B5" s="40" t="s">
        <v>306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326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351</v>
      </c>
      <c r="AD5" s="56" t="s">
        <v>87</v>
      </c>
      <c r="AE5" s="56">
        <v>0</v>
      </c>
      <c r="AF5" t="s">
        <v>309</v>
      </c>
    </row>
    <row r="6" spans="1:32">
      <c r="A6" s="14" t="s">
        <v>333</v>
      </c>
      <c r="B6" s="12" t="s">
        <v>306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325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345</v>
      </c>
      <c r="AD6" s="56" t="s">
        <v>86</v>
      </c>
      <c r="AE6" s="56">
        <v>0</v>
      </c>
      <c r="AF6" t="s">
        <v>309</v>
      </c>
    </row>
    <row r="7" spans="1:32">
      <c r="A7" s="14" t="s">
        <v>334</v>
      </c>
      <c r="B7" s="12" t="s">
        <v>306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325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343</v>
      </c>
      <c r="AD7" s="56" t="s">
        <v>86</v>
      </c>
      <c r="AE7" s="56">
        <v>0</v>
      </c>
      <c r="AF7" t="s">
        <v>309</v>
      </c>
    </row>
    <row r="8" spans="1:32">
      <c r="A8" s="4" t="s">
        <v>320</v>
      </c>
      <c r="B8" s="12" t="s">
        <v>306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325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344</v>
      </c>
      <c r="AD8" s="56" t="s">
        <v>86</v>
      </c>
      <c r="AE8" s="56">
        <v>0</v>
      </c>
      <c r="AF8" t="s">
        <v>309</v>
      </c>
    </row>
    <row r="9" spans="1:32">
      <c r="A9" t="s">
        <v>322</v>
      </c>
      <c r="B9" s="40" t="s">
        <v>306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325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349</v>
      </c>
      <c r="AD9" s="56" t="s">
        <v>87</v>
      </c>
      <c r="AE9" s="56">
        <v>-150</v>
      </c>
      <c r="AF9" t="s">
        <v>310</v>
      </c>
    </row>
    <row r="10" spans="1:32" s="67" customFormat="1">
      <c r="A10" s="7" t="s">
        <v>321</v>
      </c>
      <c r="B10" s="40" t="s">
        <v>306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325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323</v>
      </c>
      <c r="AD10" s="71" t="s">
        <v>87</v>
      </c>
      <c r="AE10" s="71">
        <v>-200</v>
      </c>
      <c r="AF10" t="s">
        <v>310</v>
      </c>
    </row>
    <row r="11" spans="1:32">
      <c r="A11" s="1" t="s">
        <v>337</v>
      </c>
      <c r="B11" s="40" t="s">
        <v>306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325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347</v>
      </c>
      <c r="AD11" s="56" t="s">
        <v>87</v>
      </c>
      <c r="AE11" s="56">
        <v>-100</v>
      </c>
      <c r="AF11" t="s">
        <v>310</v>
      </c>
    </row>
    <row r="12" spans="1:32">
      <c r="A12" s="14" t="s">
        <v>338</v>
      </c>
      <c r="B12" s="12" t="s">
        <v>306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325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346</v>
      </c>
      <c r="AD12" s="56" t="s">
        <v>87</v>
      </c>
      <c r="AE12" s="56">
        <v>-100</v>
      </c>
      <c r="AF12" t="s">
        <v>310</v>
      </c>
    </row>
    <row r="13" spans="1:32">
      <c r="A13" s="67" t="s">
        <v>311</v>
      </c>
      <c r="B13" s="68" t="s">
        <v>35</v>
      </c>
      <c r="C13" s="69">
        <f>SUM(((Table16810111245[[#This Row],[Avg DPS]]*(Table16810111245[[#This Row],[Range]]))+(Table16810111245[[#This Row],[Avg DPS]]*Table16810111245[[#This Row],[Arm Pen (%)]]))/100)</f>
        <v>7.8369750262085036</v>
      </c>
      <c r="D13" s="69">
        <f>SUM(Table16810111245[[#This Row],[DPS]]*Table16810111245[[#This Row],[Avg Accuracy]])</f>
        <v>10.750308677926618</v>
      </c>
      <c r="E13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7">
        <v>32.9</v>
      </c>
      <c r="G13" s="69">
        <f>SUM((Table16810111245[[#This Row],[Accuracy (Close)]]+Table16810111245[[#This Row],[Accuracy (Short)]]+Table16810111245[[#This Row],[Accuracy (Medium)]]+Table16810111245[[#This Row],[Accuracy (Long)]])/4)</f>
        <v>0.54</v>
      </c>
      <c r="H13" s="67">
        <v>27</v>
      </c>
      <c r="I13" s="67">
        <v>0.5</v>
      </c>
      <c r="J13" s="67">
        <v>40</v>
      </c>
      <c r="K13" s="67">
        <v>3</v>
      </c>
      <c r="L13" s="67">
        <v>3.5</v>
      </c>
      <c r="M13" s="67">
        <v>0</v>
      </c>
      <c r="N13" s="67">
        <v>211</v>
      </c>
      <c r="O13" s="69">
        <f>60/N13</f>
        <v>0.28436018957345971</v>
      </c>
      <c r="P13" s="67">
        <v>0.28000000000000003</v>
      </c>
      <c r="Q13" s="67">
        <v>0.72</v>
      </c>
      <c r="R13" s="67">
        <v>0.66</v>
      </c>
      <c r="S13" s="67">
        <v>0.5</v>
      </c>
      <c r="T13" s="67">
        <v>8.9</v>
      </c>
      <c r="U13" s="67">
        <v>88</v>
      </c>
      <c r="V13" s="67">
        <v>100</v>
      </c>
      <c r="W13" s="67">
        <v>180</v>
      </c>
      <c r="X13" s="68" t="s">
        <v>325</v>
      </c>
      <c r="Y13" s="67">
        <v>90</v>
      </c>
      <c r="Z13" s="67">
        <v>30</v>
      </c>
      <c r="AA13" s="69">
        <f>Table16810111245[[#This Row],[Ammo]]/Table16810111245[[#This Row],[Rearm Cost]]</f>
        <v>0.5</v>
      </c>
      <c r="AB13" s="67">
        <v>1217</v>
      </c>
      <c r="AC13" s="70" t="s">
        <v>313</v>
      </c>
      <c r="AD13" s="70" t="s">
        <v>87</v>
      </c>
      <c r="AE13" s="70">
        <v>-150</v>
      </c>
      <c r="AF13" s="67" t="s">
        <v>310</v>
      </c>
    </row>
    <row r="14" spans="1:32">
      <c r="A14" s="67" t="s">
        <v>307</v>
      </c>
      <c r="B14" s="68" t="s">
        <v>35</v>
      </c>
      <c r="C14" s="69">
        <f>SUM(((Table16810111245[[#This Row],[Avg DPS]]*(Table16810111245[[#This Row],[Range]]))+(Table16810111245[[#This Row],[Avg DPS]]*Table16810111245[[#This Row],[Arm Pen (%)]]))/100)</f>
        <v>1.2320756756756757</v>
      </c>
      <c r="D14" s="69">
        <f>SUM(Table16810111245[[#This Row],[DPS]]*Table16810111245[[#This Row],[Avg Accuracy]])</f>
        <v>2.6270270270270273</v>
      </c>
      <c r="E14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7">
        <v>28.9</v>
      </c>
      <c r="G14" s="69">
        <f>SUM((Table16810111245[[#This Row],[Accuracy (Close)]]+Table16810111245[[#This Row],[Accuracy (Short)]]+Table16810111245[[#This Row],[Accuracy (Medium)]]+Table16810111245[[#This Row],[Accuracy (Long)]])/4)</f>
        <v>0.54</v>
      </c>
      <c r="H14" s="67">
        <v>12</v>
      </c>
      <c r="I14" s="67">
        <v>0.5</v>
      </c>
      <c r="J14" s="67">
        <v>18</v>
      </c>
      <c r="K14" s="67">
        <v>2</v>
      </c>
      <c r="L14" s="67">
        <v>4.8</v>
      </c>
      <c r="M14" s="67">
        <v>0</v>
      </c>
      <c r="N14" s="67">
        <v>450</v>
      </c>
      <c r="O14" s="69">
        <f>60/N14</f>
        <v>0.13333333333333333</v>
      </c>
      <c r="P14" s="67">
        <v>0.77</v>
      </c>
      <c r="Q14" s="67">
        <v>0.7</v>
      </c>
      <c r="R14" s="67">
        <v>0.45</v>
      </c>
      <c r="S14" s="67">
        <v>0.24</v>
      </c>
      <c r="T14" s="67">
        <v>0</v>
      </c>
      <c r="U14" s="67">
        <v>70</v>
      </c>
      <c r="V14" s="67">
        <v>13</v>
      </c>
      <c r="W14" s="67">
        <v>80</v>
      </c>
      <c r="X14" s="68" t="s">
        <v>325</v>
      </c>
      <c r="Y14" s="67">
        <v>60</v>
      </c>
      <c r="Z14" s="67">
        <v>30</v>
      </c>
      <c r="AA14" s="69">
        <f>Table16810111245[[#This Row],[Ammo]]/Table16810111245[[#This Row],[Rearm Cost]]</f>
        <v>0.75</v>
      </c>
      <c r="AB14" s="67">
        <v>197</v>
      </c>
      <c r="AC14" s="70" t="s">
        <v>329</v>
      </c>
      <c r="AD14" s="70" t="s">
        <v>86</v>
      </c>
      <c r="AE14" s="70">
        <v>-80</v>
      </c>
      <c r="AF14" s="67" t="s">
        <v>310</v>
      </c>
    </row>
    <row r="15" spans="1:32">
      <c r="A15" s="67" t="s">
        <v>316</v>
      </c>
      <c r="B15" s="68" t="s">
        <v>35</v>
      </c>
      <c r="C15" s="69">
        <f>SUM(((Table16810111245[[#This Row],[Avg DPS]]*(Table16810111245[[#This Row],[Range]]))+(Table16810111245[[#This Row],[Avg DPS]]*Table16810111245[[#This Row],[Arm Pen (%)]]))/100)</f>
        <v>10.6616640625</v>
      </c>
      <c r="D15" s="69">
        <f>SUM(Table16810111245[[#This Row],[DPS]]*Table16810111245[[#This Row],[Avg Accuracy]])</f>
        <v>8.3359375</v>
      </c>
      <c r="E15" s="69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7">
        <v>45.9</v>
      </c>
      <c r="G15" s="69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7">
        <v>55</v>
      </c>
      <c r="I15" s="67">
        <v>0.5</v>
      </c>
      <c r="J15" s="67">
        <v>82</v>
      </c>
      <c r="K15" s="67">
        <v>1</v>
      </c>
      <c r="L15" s="67">
        <v>3.2</v>
      </c>
      <c r="M15" s="67">
        <v>0</v>
      </c>
      <c r="N15" s="67">
        <v>0</v>
      </c>
      <c r="O15" s="69">
        <v>3.2</v>
      </c>
      <c r="P15" s="67">
        <v>0.22</v>
      </c>
      <c r="Q15" s="67">
        <v>0.33</v>
      </c>
      <c r="R15" s="67">
        <v>0.44</v>
      </c>
      <c r="S15" s="67">
        <v>0.95</v>
      </c>
      <c r="T15" s="67">
        <v>11.9</v>
      </c>
      <c r="U15" s="67">
        <v>120</v>
      </c>
      <c r="V15" s="67">
        <v>40</v>
      </c>
      <c r="W15" s="67">
        <v>60</v>
      </c>
      <c r="X15" s="68" t="s">
        <v>352</v>
      </c>
      <c r="Y15" s="67">
        <v>30</v>
      </c>
      <c r="Z15" s="67">
        <v>30</v>
      </c>
      <c r="AA15" s="69">
        <f>Table16810111245[[#This Row],[Ammo]]/Table16810111245[[#This Row],[Rearm Cost]]</f>
        <v>0.5</v>
      </c>
      <c r="AB15" s="67">
        <v>1602</v>
      </c>
      <c r="AC15" s="70" t="s">
        <v>317</v>
      </c>
      <c r="AD15" s="70" t="s">
        <v>87</v>
      </c>
      <c r="AE15" s="70">
        <v>-150</v>
      </c>
      <c r="AF15" s="67" t="s">
        <v>310</v>
      </c>
    </row>
    <row r="16" spans="1:32" s="4" customFormat="1">
      <c r="A16" t="s">
        <v>330</v>
      </c>
      <c r="B16" s="40" t="s">
        <v>306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325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332</v>
      </c>
      <c r="AD16" s="56" t="s">
        <v>86</v>
      </c>
      <c r="AE16" s="56">
        <v>0</v>
      </c>
      <c r="AF16" t="s">
        <v>309</v>
      </c>
    </row>
    <row r="17" spans="1:32">
      <c r="A17" s="7" t="s">
        <v>342</v>
      </c>
      <c r="B17" s="40" t="s">
        <v>306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325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331</v>
      </c>
      <c r="AD17" s="56" t="s">
        <v>86</v>
      </c>
      <c r="AE17" s="56">
        <v>0</v>
      </c>
      <c r="AF17" t="s">
        <v>309</v>
      </c>
    </row>
    <row r="18" spans="1:32">
      <c r="A18" t="s">
        <v>339</v>
      </c>
      <c r="B18" s="40" t="s">
        <v>306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40" t="s">
        <v>325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348</v>
      </c>
      <c r="AD18" s="56" t="s">
        <v>87</v>
      </c>
      <c r="AE18" s="56">
        <v>-200</v>
      </c>
      <c r="AF18" t="s">
        <v>310</v>
      </c>
    </row>
    <row r="19" spans="1:32">
      <c r="A19" t="s">
        <v>340</v>
      </c>
      <c r="B19" s="40" t="s">
        <v>306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341</v>
      </c>
      <c r="AD19" s="56" t="s">
        <v>86</v>
      </c>
      <c r="AE19" s="56">
        <v>-200</v>
      </c>
      <c r="AF19" t="s">
        <v>310</v>
      </c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1"/>
      <c r="AE27" s="71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2024-11-27T19:29:58Z</dcterms:modified>
</cp:coreProperties>
</file>