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15.xml" ContentType="application/vnd.openxmlformats-officedocument.spreadsheetml.table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ables/table11.xml" ContentType="application/vnd.openxmlformats-officedocument.spreadsheetml.table+xml"/>
  <Override PartName="/xl/tables/table1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tables/table10.xml" ContentType="application/vnd.openxmlformats-officedocument.spreadsheetml.tab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05" windowWidth="28695" windowHeight="12540" tabRatio="807" activeTab="4"/>
  </bookViews>
  <sheets>
    <sheet name="Handgun" sheetId="8" r:id="rId1"/>
    <sheet name="Revolver" sheetId="7" r:id="rId2"/>
    <sheet name="Machine Pistol" sheetId="26" r:id="rId3"/>
    <sheet name="SMG" sheetId="5" r:id="rId4"/>
    <sheet name="Rifle" sheetId="9" r:id="rId5"/>
    <sheet name="Bolt Action Rifle" sheetId="25" r:id="rId6"/>
    <sheet name="Sniper Rifle" sheetId="10" r:id="rId7"/>
    <sheet name="Spacer Rifle" sheetId="14" r:id="rId8"/>
    <sheet name="LMG" sheetId="11" r:id="rId9"/>
    <sheet name="Spare" sheetId="22" r:id="rId10"/>
    <sheet name="Turrets" sheetId="24" r:id="rId11"/>
    <sheet name="Shotgun" sheetId="12" r:id="rId12"/>
    <sheet name="Auto Shotgun" sheetId="28" r:id="rId13"/>
    <sheet name="Melee" sheetId="17" r:id="rId14"/>
    <sheet name="Misc" sheetId="19" r:id="rId15"/>
    <sheet name="Volumes" sheetId="15" r:id="rId16"/>
    <sheet name="Formulas" sheetId="20" r:id="rId17"/>
    <sheet name="Comments" sheetId="21" r:id="rId18"/>
  </sheets>
  <calcPr calcId="124519"/>
</workbook>
</file>

<file path=xl/calcChain.xml><?xml version="1.0" encoding="utf-8"?>
<calcChain xmlns="http://schemas.openxmlformats.org/spreadsheetml/2006/main">
  <c r="O35" i="24"/>
  <c r="E35" s="1"/>
  <c r="D35" s="1"/>
  <c r="C35" s="1"/>
  <c r="E10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O27"/>
  <c r="E27" s="1"/>
  <c r="D27" s="1"/>
  <c r="C27" s="1"/>
  <c r="O28"/>
  <c r="E28" s="1"/>
  <c r="D28" s="1"/>
  <c r="C28" s="1"/>
  <c r="O29"/>
  <c r="E29" s="1"/>
  <c r="D29" s="1"/>
  <c r="C29" s="1"/>
  <c r="O30"/>
  <c r="E30" s="1"/>
  <c r="D30" s="1"/>
  <c r="C30" s="1"/>
  <c r="O31"/>
  <c r="E31" s="1"/>
  <c r="D31" s="1"/>
  <c r="C31" s="1"/>
  <c r="O32"/>
  <c r="E32" s="1"/>
  <c r="D32" s="1"/>
  <c r="C32" s="1"/>
  <c r="O33"/>
  <c r="E33" s="1"/>
  <c r="D33" s="1"/>
  <c r="C33" s="1"/>
  <c r="O34"/>
  <c r="E34" s="1"/>
  <c r="D34" s="1"/>
  <c r="C34" s="1"/>
  <c r="O36"/>
  <c r="E36" s="1"/>
  <c r="D36" s="1"/>
  <c r="C36" s="1"/>
  <c r="O37"/>
  <c r="E37" s="1"/>
  <c r="D37" s="1"/>
  <c r="C37" s="1"/>
  <c r="O38"/>
  <c r="E38" s="1"/>
  <c r="D38" s="1"/>
  <c r="C38" s="1"/>
  <c r="O39"/>
  <c r="E39" s="1"/>
  <c r="D39" s="1"/>
  <c r="C39" s="1"/>
  <c r="O40"/>
  <c r="E40" s="1"/>
  <c r="D40" s="1"/>
  <c r="C40" s="1"/>
  <c r="O41"/>
  <c r="E41" s="1"/>
  <c r="D41" s="1"/>
  <c r="C41" s="1"/>
  <c r="O42"/>
  <c r="E42" s="1"/>
  <c r="D42" s="1"/>
  <c r="C42" s="1"/>
  <c r="O43"/>
  <c r="E43" s="1"/>
  <c r="D43" s="1"/>
  <c r="C43" s="1"/>
  <c r="O44"/>
  <c r="E44" s="1"/>
  <c r="D44" s="1"/>
  <c r="C44" s="1"/>
  <c r="O45"/>
  <c r="E45" s="1"/>
  <c r="D45" s="1"/>
  <c r="C45" s="1"/>
  <c r="E4" i="22"/>
  <c r="D4" s="1"/>
  <c r="C4" s="1"/>
  <c r="D5"/>
  <c r="C5" s="1"/>
  <c r="E5"/>
  <c r="W9" i="10"/>
  <c r="C6" i="28"/>
  <c r="C7"/>
  <c r="C8"/>
  <c r="C9"/>
  <c r="C10"/>
  <c r="C11"/>
  <c r="C12"/>
  <c r="C13"/>
  <c r="C14"/>
  <c r="C15"/>
  <c r="C16"/>
  <c r="C17"/>
  <c r="C18"/>
  <c r="C19"/>
  <c r="C4"/>
  <c r="C12" i="12"/>
  <c r="C13"/>
  <c r="C14"/>
  <c r="C15"/>
  <c r="C16"/>
  <c r="C17"/>
  <c r="C18"/>
  <c r="C19"/>
  <c r="C5" i="11"/>
  <c r="C6"/>
  <c r="C7"/>
  <c r="C8"/>
  <c r="C9"/>
  <c r="C10"/>
  <c r="C12"/>
  <c r="C15"/>
  <c r="C16"/>
  <c r="C17"/>
  <c r="C18"/>
  <c r="C19"/>
  <c r="C20"/>
  <c r="C4"/>
  <c r="C5" i="14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4"/>
  <c r="C5" i="10"/>
  <c r="C6"/>
  <c r="C7"/>
  <c r="C8"/>
  <c r="C9"/>
  <c r="C10"/>
  <c r="C11"/>
  <c r="C12"/>
  <c r="C13"/>
  <c r="C14"/>
  <c r="C16"/>
  <c r="C18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4"/>
  <c r="C5" i="25"/>
  <c r="C6"/>
  <c r="C7"/>
  <c r="C8"/>
  <c r="C9"/>
  <c r="C10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W82" s="1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W113" s="1"/>
  <c r="C114"/>
  <c r="C115"/>
  <c r="C116"/>
  <c r="C117"/>
  <c r="C118"/>
  <c r="C119"/>
  <c r="C120"/>
  <c r="C121"/>
  <c r="C122"/>
  <c r="C123"/>
  <c r="C4"/>
  <c r="C5" i="9"/>
  <c r="C6"/>
  <c r="C7"/>
  <c r="C8"/>
  <c r="C10"/>
  <c r="C11"/>
  <c r="C12"/>
  <c r="C13"/>
  <c r="C14"/>
  <c r="C15"/>
  <c r="C16"/>
  <c r="C17"/>
  <c r="C18"/>
  <c r="C19"/>
  <c r="C20"/>
  <c r="C22"/>
  <c r="C23"/>
  <c r="C24"/>
  <c r="C25"/>
  <c r="C26"/>
  <c r="C27"/>
  <c r="C28"/>
  <c r="C29"/>
  <c r="C30"/>
  <c r="C31"/>
  <c r="C32"/>
  <c r="C33"/>
  <c r="C35"/>
  <c r="C40"/>
  <c r="C41"/>
  <c r="C42"/>
  <c r="W42" s="1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4"/>
  <c r="C5" i="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4"/>
  <c r="C5" i="26"/>
  <c r="W5" s="1"/>
  <c r="C6"/>
  <c r="C7"/>
  <c r="W7" s="1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4"/>
  <c r="C5" i="7"/>
  <c r="C6"/>
  <c r="C7"/>
  <c r="C8"/>
  <c r="C9"/>
  <c r="C10"/>
  <c r="C11"/>
  <c r="C12"/>
  <c r="C13"/>
  <c r="C14"/>
  <c r="C15"/>
  <c r="C16"/>
  <c r="C17"/>
  <c r="C18"/>
  <c r="C19"/>
  <c r="C20"/>
  <c r="C4"/>
  <c r="C5" i="8"/>
  <c r="C6"/>
  <c r="C7"/>
  <c r="C8"/>
  <c r="C9"/>
  <c r="W9" s="1"/>
  <c r="C10"/>
  <c r="W10" s="1"/>
  <c r="C11"/>
  <c r="W11" s="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4"/>
  <c r="W8" i="26"/>
  <c r="W12" i="8"/>
  <c r="W13"/>
  <c r="W14"/>
  <c r="W15"/>
  <c r="W16"/>
  <c r="W17"/>
  <c r="W18"/>
  <c r="W20"/>
  <c r="W22"/>
  <c r="W23"/>
  <c r="W25"/>
  <c r="W19"/>
  <c r="W21"/>
  <c r="W24"/>
  <c r="W50" i="25"/>
  <c r="E15" i="5"/>
  <c r="D15" s="1"/>
  <c r="W15" s="1"/>
  <c r="G15"/>
  <c r="O15"/>
  <c r="O10" i="26"/>
  <c r="E10" s="1"/>
  <c r="G10"/>
  <c r="B43" i="15"/>
  <c r="E4" i="28"/>
  <c r="D4" s="1"/>
  <c r="G4"/>
  <c r="G5"/>
  <c r="O5"/>
  <c r="E5" s="1"/>
  <c r="E6"/>
  <c r="G6"/>
  <c r="O6"/>
  <c r="E7"/>
  <c r="G7"/>
  <c r="O7"/>
  <c r="E8"/>
  <c r="D8" s="1"/>
  <c r="G8"/>
  <c r="O8"/>
  <c r="E9"/>
  <c r="D9" s="1"/>
  <c r="G9"/>
  <c r="O9"/>
  <c r="O19"/>
  <c r="E19" s="1"/>
  <c r="G19"/>
  <c r="O18"/>
  <c r="E18" s="1"/>
  <c r="D18" s="1"/>
  <c r="W18" s="1"/>
  <c r="G18"/>
  <c r="O17"/>
  <c r="G17"/>
  <c r="E17"/>
  <c r="O16"/>
  <c r="G16"/>
  <c r="E16"/>
  <c r="D16" s="1"/>
  <c r="W16" s="1"/>
  <c r="O15"/>
  <c r="E15" s="1"/>
  <c r="D15" s="1"/>
  <c r="W15" s="1"/>
  <c r="G15"/>
  <c r="O14"/>
  <c r="G14"/>
  <c r="E14"/>
  <c r="D14" s="1"/>
  <c r="W14" s="1"/>
  <c r="O13"/>
  <c r="E13" s="1"/>
  <c r="G13"/>
  <c r="O12"/>
  <c r="E12" s="1"/>
  <c r="D12" s="1"/>
  <c r="G12"/>
  <c r="O11"/>
  <c r="E11" s="1"/>
  <c r="G11"/>
  <c r="O10"/>
  <c r="E10" s="1"/>
  <c r="G10"/>
  <c r="E10" i="12"/>
  <c r="G10"/>
  <c r="E17" i="10"/>
  <c r="G17"/>
  <c r="E19"/>
  <c r="G19"/>
  <c r="E11" i="25"/>
  <c r="G10"/>
  <c r="E10"/>
  <c r="G9"/>
  <c r="E9"/>
  <c r="B40" i="15"/>
  <c r="B39"/>
  <c r="B38"/>
  <c r="B37"/>
  <c r="B36"/>
  <c r="B35"/>
  <c r="B27"/>
  <c r="B28"/>
  <c r="B29"/>
  <c r="B30"/>
  <c r="B31"/>
  <c r="B32"/>
  <c r="E14" i="5"/>
  <c r="G14"/>
  <c r="O14"/>
  <c r="G34" i="9"/>
  <c r="O34"/>
  <c r="E34" s="1"/>
  <c r="J8" i="15"/>
  <c r="I8"/>
  <c r="H8"/>
  <c r="G8"/>
  <c r="F8"/>
  <c r="E8"/>
  <c r="D8"/>
  <c r="C8"/>
  <c r="B8"/>
  <c r="J5"/>
  <c r="I5"/>
  <c r="H5"/>
  <c r="G5"/>
  <c r="F5"/>
  <c r="E5"/>
  <c r="D5"/>
  <c r="C5"/>
  <c r="B5"/>
  <c r="G11" i="25"/>
  <c r="G12"/>
  <c r="E12"/>
  <c r="G14"/>
  <c r="O14"/>
  <c r="E14" s="1"/>
  <c r="G15"/>
  <c r="O15"/>
  <c r="E15" s="1"/>
  <c r="G16"/>
  <c r="O16"/>
  <c r="E16" s="1"/>
  <c r="G17"/>
  <c r="O17"/>
  <c r="E17" s="1"/>
  <c r="G18"/>
  <c r="O18"/>
  <c r="E18" s="1"/>
  <c r="G19"/>
  <c r="O19"/>
  <c r="E19" s="1"/>
  <c r="G20"/>
  <c r="O20"/>
  <c r="E20" s="1"/>
  <c r="G21"/>
  <c r="O21"/>
  <c r="E21" s="1"/>
  <c r="G22"/>
  <c r="O22"/>
  <c r="E22" s="1"/>
  <c r="G23"/>
  <c r="O23"/>
  <c r="E23" s="1"/>
  <c r="G24"/>
  <c r="O24"/>
  <c r="E24" s="1"/>
  <c r="G25"/>
  <c r="O25"/>
  <c r="E25" s="1"/>
  <c r="G26"/>
  <c r="O26"/>
  <c r="E26" s="1"/>
  <c r="G27"/>
  <c r="O27"/>
  <c r="E27" s="1"/>
  <c r="G28"/>
  <c r="O28"/>
  <c r="E28" s="1"/>
  <c r="G29"/>
  <c r="O29"/>
  <c r="E29" s="1"/>
  <c r="G30"/>
  <c r="O30"/>
  <c r="E30" s="1"/>
  <c r="D30" s="1"/>
  <c r="W30" s="1"/>
  <c r="G31"/>
  <c r="O31"/>
  <c r="E31" s="1"/>
  <c r="G32"/>
  <c r="O32"/>
  <c r="E32" s="1"/>
  <c r="G33"/>
  <c r="O33"/>
  <c r="E33" s="1"/>
  <c r="G34"/>
  <c r="O34"/>
  <c r="E34" s="1"/>
  <c r="G35"/>
  <c r="O35"/>
  <c r="E35" s="1"/>
  <c r="G36"/>
  <c r="O36"/>
  <c r="E36" s="1"/>
  <c r="G37"/>
  <c r="O37"/>
  <c r="E37" s="1"/>
  <c r="G38"/>
  <c r="O38"/>
  <c r="E38" s="1"/>
  <c r="G39"/>
  <c r="O39"/>
  <c r="E39" s="1"/>
  <c r="G40"/>
  <c r="O40"/>
  <c r="E40" s="1"/>
  <c r="G41"/>
  <c r="O41"/>
  <c r="E41" s="1"/>
  <c r="E35" i="9"/>
  <c r="G35"/>
  <c r="G36"/>
  <c r="O36"/>
  <c r="E36" s="1"/>
  <c r="G37"/>
  <c r="O37"/>
  <c r="E37" s="1"/>
  <c r="G38"/>
  <c r="E38"/>
  <c r="G39"/>
  <c r="E39"/>
  <c r="G17" i="5"/>
  <c r="O17"/>
  <c r="E17" s="1"/>
  <c r="D17" s="1"/>
  <c r="W17" s="1"/>
  <c r="E18"/>
  <c r="G18"/>
  <c r="O18"/>
  <c r="G19"/>
  <c r="O19"/>
  <c r="E19" s="1"/>
  <c r="E8" i="26"/>
  <c r="G8"/>
  <c r="G11"/>
  <c r="O11"/>
  <c r="E11" s="1"/>
  <c r="G12"/>
  <c r="O12"/>
  <c r="E12" s="1"/>
  <c r="D12" s="1"/>
  <c r="G13"/>
  <c r="O13"/>
  <c r="E13" s="1"/>
  <c r="G14"/>
  <c r="O14"/>
  <c r="E14" s="1"/>
  <c r="G15"/>
  <c r="O15"/>
  <c r="E15" s="1"/>
  <c r="G16"/>
  <c r="O16"/>
  <c r="E16" s="1"/>
  <c r="G17"/>
  <c r="O17"/>
  <c r="E17" s="1"/>
  <c r="G18"/>
  <c r="O18"/>
  <c r="E18" s="1"/>
  <c r="G19"/>
  <c r="O19"/>
  <c r="E19" s="1"/>
  <c r="O32"/>
  <c r="E32" s="1"/>
  <c r="D32" s="1"/>
  <c r="W32" s="1"/>
  <c r="G32"/>
  <c r="O31"/>
  <c r="E31" s="1"/>
  <c r="G31"/>
  <c r="O30"/>
  <c r="E30" s="1"/>
  <c r="G30"/>
  <c r="O29"/>
  <c r="E29" s="1"/>
  <c r="G29"/>
  <c r="O28"/>
  <c r="E28" s="1"/>
  <c r="G28"/>
  <c r="O27"/>
  <c r="E27" s="1"/>
  <c r="G27"/>
  <c r="O26"/>
  <c r="E26" s="1"/>
  <c r="G26"/>
  <c r="O25"/>
  <c r="E25" s="1"/>
  <c r="G25"/>
  <c r="O24"/>
  <c r="E24" s="1"/>
  <c r="G24"/>
  <c r="O23"/>
  <c r="E23" s="1"/>
  <c r="G23"/>
  <c r="O22"/>
  <c r="E22" s="1"/>
  <c r="G22"/>
  <c r="O21"/>
  <c r="E21" s="1"/>
  <c r="D21" s="1"/>
  <c r="G21"/>
  <c r="O20"/>
  <c r="E20" s="1"/>
  <c r="G20"/>
  <c r="O7"/>
  <c r="E7" s="1"/>
  <c r="G7"/>
  <c r="O6"/>
  <c r="E6" s="1"/>
  <c r="G6"/>
  <c r="O5"/>
  <c r="E5" s="1"/>
  <c r="G5"/>
  <c r="O4"/>
  <c r="E4" s="1"/>
  <c r="D4" s="1"/>
  <c r="G4"/>
  <c r="O9"/>
  <c r="E9" s="1"/>
  <c r="G9"/>
  <c r="O123" i="25"/>
  <c r="E123" s="1"/>
  <c r="D123" s="1"/>
  <c r="W123" s="1"/>
  <c r="G123"/>
  <c r="O122"/>
  <c r="E122" s="1"/>
  <c r="G122"/>
  <c r="O121"/>
  <c r="E121" s="1"/>
  <c r="G121"/>
  <c r="O120"/>
  <c r="E120" s="1"/>
  <c r="G120"/>
  <c r="O119"/>
  <c r="E119" s="1"/>
  <c r="D119" s="1"/>
  <c r="W119" s="1"/>
  <c r="G119"/>
  <c r="O118"/>
  <c r="E118" s="1"/>
  <c r="G118"/>
  <c r="O117"/>
  <c r="E117" s="1"/>
  <c r="G117"/>
  <c r="O116"/>
  <c r="E116" s="1"/>
  <c r="G116"/>
  <c r="O115"/>
  <c r="E115" s="1"/>
  <c r="G115"/>
  <c r="O114"/>
  <c r="E114" s="1"/>
  <c r="G114"/>
  <c r="O113"/>
  <c r="E113" s="1"/>
  <c r="D113" s="1"/>
  <c r="G113"/>
  <c r="O112"/>
  <c r="E112" s="1"/>
  <c r="G112"/>
  <c r="O111"/>
  <c r="E111" s="1"/>
  <c r="G111"/>
  <c r="O110"/>
  <c r="E110" s="1"/>
  <c r="G110"/>
  <c r="O109"/>
  <c r="E109" s="1"/>
  <c r="G109"/>
  <c r="O108"/>
  <c r="E108" s="1"/>
  <c r="G108"/>
  <c r="O107"/>
  <c r="E107" s="1"/>
  <c r="D107" s="1"/>
  <c r="G107"/>
  <c r="O106"/>
  <c r="E106" s="1"/>
  <c r="G106"/>
  <c r="O105"/>
  <c r="E105" s="1"/>
  <c r="G105"/>
  <c r="O104"/>
  <c r="E104" s="1"/>
  <c r="G104"/>
  <c r="O103"/>
  <c r="E103" s="1"/>
  <c r="G103"/>
  <c r="O102"/>
  <c r="E102" s="1"/>
  <c r="G102"/>
  <c r="O101"/>
  <c r="E101" s="1"/>
  <c r="G101"/>
  <c r="O100"/>
  <c r="E100" s="1"/>
  <c r="G100"/>
  <c r="O99"/>
  <c r="E99" s="1"/>
  <c r="G99"/>
  <c r="O98"/>
  <c r="E98" s="1"/>
  <c r="D98" s="1"/>
  <c r="W98" s="1"/>
  <c r="G98"/>
  <c r="O97"/>
  <c r="E97" s="1"/>
  <c r="G97"/>
  <c r="O96"/>
  <c r="E96" s="1"/>
  <c r="G96"/>
  <c r="O95"/>
  <c r="E95" s="1"/>
  <c r="G95"/>
  <c r="O94"/>
  <c r="E94" s="1"/>
  <c r="G94"/>
  <c r="O93"/>
  <c r="E93" s="1"/>
  <c r="G93"/>
  <c r="O92"/>
  <c r="E92" s="1"/>
  <c r="G92"/>
  <c r="O91"/>
  <c r="E91" s="1"/>
  <c r="G91"/>
  <c r="O90"/>
  <c r="E90" s="1"/>
  <c r="G90"/>
  <c r="O89"/>
  <c r="E89" s="1"/>
  <c r="G89"/>
  <c r="O88"/>
  <c r="E88" s="1"/>
  <c r="G88"/>
  <c r="O87"/>
  <c r="E87" s="1"/>
  <c r="G87"/>
  <c r="O86"/>
  <c r="E86" s="1"/>
  <c r="G86"/>
  <c r="O85"/>
  <c r="E85" s="1"/>
  <c r="G85"/>
  <c r="O84"/>
  <c r="E84" s="1"/>
  <c r="G84"/>
  <c r="O83"/>
  <c r="E83" s="1"/>
  <c r="G83"/>
  <c r="O82"/>
  <c r="E82" s="1"/>
  <c r="D82" s="1"/>
  <c r="G82"/>
  <c r="O81"/>
  <c r="E81" s="1"/>
  <c r="G81"/>
  <c r="O80"/>
  <c r="E80" s="1"/>
  <c r="G80"/>
  <c r="O79"/>
  <c r="E79" s="1"/>
  <c r="G79"/>
  <c r="O78"/>
  <c r="E78" s="1"/>
  <c r="G78"/>
  <c r="O77"/>
  <c r="E77" s="1"/>
  <c r="G77"/>
  <c r="O76"/>
  <c r="E76" s="1"/>
  <c r="G76"/>
  <c r="O75"/>
  <c r="E75" s="1"/>
  <c r="G75"/>
  <c r="O74"/>
  <c r="E74" s="1"/>
  <c r="G74"/>
  <c r="O73"/>
  <c r="E73" s="1"/>
  <c r="G73"/>
  <c r="O72"/>
  <c r="E72" s="1"/>
  <c r="G72"/>
  <c r="O71"/>
  <c r="E71" s="1"/>
  <c r="G71"/>
  <c r="O70"/>
  <c r="E70" s="1"/>
  <c r="G70"/>
  <c r="O69"/>
  <c r="E69" s="1"/>
  <c r="G69"/>
  <c r="O68"/>
  <c r="E68" s="1"/>
  <c r="G68"/>
  <c r="O67"/>
  <c r="E67" s="1"/>
  <c r="G67"/>
  <c r="O66"/>
  <c r="E66" s="1"/>
  <c r="G66"/>
  <c r="O65"/>
  <c r="E65" s="1"/>
  <c r="G65"/>
  <c r="O64"/>
  <c r="E64" s="1"/>
  <c r="G64"/>
  <c r="O63"/>
  <c r="E63" s="1"/>
  <c r="G63"/>
  <c r="O62"/>
  <c r="E62" s="1"/>
  <c r="G62"/>
  <c r="O61"/>
  <c r="E61" s="1"/>
  <c r="G61"/>
  <c r="O60"/>
  <c r="E60" s="1"/>
  <c r="G60"/>
  <c r="O59"/>
  <c r="E59" s="1"/>
  <c r="G59"/>
  <c r="O58"/>
  <c r="E58" s="1"/>
  <c r="G58"/>
  <c r="O57"/>
  <c r="E57" s="1"/>
  <c r="G57"/>
  <c r="O56"/>
  <c r="E56" s="1"/>
  <c r="G56"/>
  <c r="O55"/>
  <c r="E55" s="1"/>
  <c r="G55"/>
  <c r="O54"/>
  <c r="E54" s="1"/>
  <c r="G54"/>
  <c r="O53"/>
  <c r="E53" s="1"/>
  <c r="G53"/>
  <c r="O52"/>
  <c r="E52" s="1"/>
  <c r="G52"/>
  <c r="O51"/>
  <c r="E51" s="1"/>
  <c r="G51"/>
  <c r="O50"/>
  <c r="E50" s="1"/>
  <c r="D50" s="1"/>
  <c r="G50"/>
  <c r="O49"/>
  <c r="E49" s="1"/>
  <c r="G49"/>
  <c r="O48"/>
  <c r="E48" s="1"/>
  <c r="G48"/>
  <c r="O47"/>
  <c r="E47" s="1"/>
  <c r="G47"/>
  <c r="O46"/>
  <c r="E46" s="1"/>
  <c r="G46"/>
  <c r="O45"/>
  <c r="E45" s="1"/>
  <c r="G45"/>
  <c r="O44"/>
  <c r="E44" s="1"/>
  <c r="G44"/>
  <c r="O43"/>
  <c r="E43" s="1"/>
  <c r="D43" s="1"/>
  <c r="W43" s="1"/>
  <c r="G43"/>
  <c r="O42"/>
  <c r="E42" s="1"/>
  <c r="G42"/>
  <c r="G13"/>
  <c r="E13"/>
  <c r="G8"/>
  <c r="E8"/>
  <c r="G7"/>
  <c r="E7"/>
  <c r="G6"/>
  <c r="E6"/>
  <c r="G5"/>
  <c r="E5"/>
  <c r="G4"/>
  <c r="E4"/>
  <c r="AA19" i="24"/>
  <c r="AA20"/>
  <c r="AA21"/>
  <c r="AA15"/>
  <c r="AA13"/>
  <c r="AA14"/>
  <c r="E13"/>
  <c r="D13" s="1"/>
  <c r="C13" s="1"/>
  <c r="G13"/>
  <c r="AA6"/>
  <c r="AA8"/>
  <c r="AA12"/>
  <c r="AA11"/>
  <c r="AA9"/>
  <c r="AA10"/>
  <c r="AA5"/>
  <c r="AA4"/>
  <c r="AA7"/>
  <c r="G5"/>
  <c r="G4"/>
  <c r="G14"/>
  <c r="G15"/>
  <c r="G16"/>
  <c r="G17"/>
  <c r="G18"/>
  <c r="G22"/>
  <c r="G23"/>
  <c r="G24"/>
  <c r="G25"/>
  <c r="G26"/>
  <c r="E5"/>
  <c r="O4"/>
  <c r="E4" s="1"/>
  <c r="O14"/>
  <c r="E14" s="1"/>
  <c r="O15"/>
  <c r="E15" s="1"/>
  <c r="E16"/>
  <c r="O17"/>
  <c r="E17" s="1"/>
  <c r="O18"/>
  <c r="E18" s="1"/>
  <c r="O22"/>
  <c r="E22" s="1"/>
  <c r="O23"/>
  <c r="E23" s="1"/>
  <c r="O24"/>
  <c r="E24" s="1"/>
  <c r="O25"/>
  <c r="E25" s="1"/>
  <c r="O26"/>
  <c r="E26" s="1"/>
  <c r="G12"/>
  <c r="O12"/>
  <c r="E12" s="1"/>
  <c r="G10"/>
  <c r="O9"/>
  <c r="E9" s="1"/>
  <c r="G9"/>
  <c r="O11"/>
  <c r="E11" s="1"/>
  <c r="G11"/>
  <c r="E21"/>
  <c r="G21"/>
  <c r="O19"/>
  <c r="E19" s="1"/>
  <c r="G19"/>
  <c r="O20"/>
  <c r="E20" s="1"/>
  <c r="G20"/>
  <c r="O8"/>
  <c r="E8" s="1"/>
  <c r="G8"/>
  <c r="O6"/>
  <c r="E6" s="1"/>
  <c r="G6"/>
  <c r="O7"/>
  <c r="E7" s="1"/>
  <c r="G7"/>
  <c r="G26" i="8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0" i="10"/>
  <c r="G21"/>
  <c r="G22"/>
  <c r="G23"/>
  <c r="G24"/>
  <c r="G25"/>
  <c r="G26"/>
  <c r="G27"/>
  <c r="G28"/>
  <c r="G29"/>
  <c r="G30"/>
  <c r="G31"/>
  <c r="G32"/>
  <c r="G33"/>
  <c r="G34"/>
  <c r="G35"/>
  <c r="G36"/>
  <c r="G37"/>
  <c r="O20"/>
  <c r="E20" s="1"/>
  <c r="O21"/>
  <c r="E21" s="1"/>
  <c r="O22"/>
  <c r="E22" s="1"/>
  <c r="O23"/>
  <c r="E23" s="1"/>
  <c r="O24"/>
  <c r="E24" s="1"/>
  <c r="O25"/>
  <c r="E25" s="1"/>
  <c r="O26"/>
  <c r="E26" s="1"/>
  <c r="O27"/>
  <c r="E27" s="1"/>
  <c r="O28"/>
  <c r="E28" s="1"/>
  <c r="O29"/>
  <c r="E29" s="1"/>
  <c r="O30"/>
  <c r="E30" s="1"/>
  <c r="O31"/>
  <c r="E31" s="1"/>
  <c r="O32"/>
  <c r="E32" s="1"/>
  <c r="O33"/>
  <c r="E33" s="1"/>
  <c r="O34"/>
  <c r="E34" s="1"/>
  <c r="O35"/>
  <c r="E35" s="1"/>
  <c r="O36"/>
  <c r="E36" s="1"/>
  <c r="O37"/>
  <c r="E37" s="1"/>
  <c r="G27" i="8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O27"/>
  <c r="E27" s="1"/>
  <c r="D27" s="1"/>
  <c r="W27" s="1"/>
  <c r="O28"/>
  <c r="E28" s="1"/>
  <c r="D28" s="1"/>
  <c r="W28" s="1"/>
  <c r="O29"/>
  <c r="E29" s="1"/>
  <c r="O30"/>
  <c r="E30" s="1"/>
  <c r="O31"/>
  <c r="E31" s="1"/>
  <c r="D31" s="1"/>
  <c r="W31" s="1"/>
  <c r="O32"/>
  <c r="E32" s="1"/>
  <c r="O33"/>
  <c r="E33" s="1"/>
  <c r="O34"/>
  <c r="E34" s="1"/>
  <c r="O35"/>
  <c r="E35" s="1"/>
  <c r="O36"/>
  <c r="E36" s="1"/>
  <c r="O37"/>
  <c r="E37" s="1"/>
  <c r="O38"/>
  <c r="E38" s="1"/>
  <c r="O39"/>
  <c r="E39" s="1"/>
  <c r="O40"/>
  <c r="E40" s="1"/>
  <c r="O41"/>
  <c r="E41" s="1"/>
  <c r="O42"/>
  <c r="E42" s="1"/>
  <c r="O43"/>
  <c r="E43" s="1"/>
  <c r="D43" s="1"/>
  <c r="O44"/>
  <c r="E44" s="1"/>
  <c r="O45"/>
  <c r="E45" s="1"/>
  <c r="D45" s="1"/>
  <c r="W45" s="1"/>
  <c r="O46"/>
  <c r="E46" s="1"/>
  <c r="D46" s="1"/>
  <c r="O47"/>
  <c r="E47" s="1"/>
  <c r="O48"/>
  <c r="E48" s="1"/>
  <c r="O49"/>
  <c r="E49" s="1"/>
  <c r="O50"/>
  <c r="E50" s="1"/>
  <c r="O51"/>
  <c r="E51" s="1"/>
  <c r="C15" i="15"/>
  <c r="C14"/>
  <c r="C13"/>
  <c r="C12"/>
  <c r="C11"/>
  <c r="C10"/>
  <c r="C9"/>
  <c r="C7"/>
  <c r="C6"/>
  <c r="C4"/>
  <c r="C3"/>
  <c r="J15"/>
  <c r="J14"/>
  <c r="J13"/>
  <c r="J12"/>
  <c r="J11"/>
  <c r="J10"/>
  <c r="J9"/>
  <c r="J7"/>
  <c r="J6"/>
  <c r="J4"/>
  <c r="J3"/>
  <c r="I15"/>
  <c r="I14"/>
  <c r="I13"/>
  <c r="I12"/>
  <c r="I11"/>
  <c r="I10"/>
  <c r="I9"/>
  <c r="I7"/>
  <c r="I6"/>
  <c r="I4"/>
  <c r="I3"/>
  <c r="H15"/>
  <c r="H14"/>
  <c r="H13"/>
  <c r="H12"/>
  <c r="H11"/>
  <c r="H10"/>
  <c r="H9"/>
  <c r="H7"/>
  <c r="H6"/>
  <c r="H4"/>
  <c r="H3"/>
  <c r="G15"/>
  <c r="G14"/>
  <c r="G13"/>
  <c r="G12"/>
  <c r="G11"/>
  <c r="G10"/>
  <c r="G9"/>
  <c r="G7"/>
  <c r="G6"/>
  <c r="G4"/>
  <c r="G3"/>
  <c r="F15"/>
  <c r="F14"/>
  <c r="F13"/>
  <c r="F12"/>
  <c r="F11"/>
  <c r="F10"/>
  <c r="F9"/>
  <c r="F7"/>
  <c r="F6"/>
  <c r="F4"/>
  <c r="F3"/>
  <c r="E15"/>
  <c r="E14"/>
  <c r="E13"/>
  <c r="E12"/>
  <c r="E11"/>
  <c r="E10"/>
  <c r="E9"/>
  <c r="E7"/>
  <c r="E6"/>
  <c r="E4"/>
  <c r="E3"/>
  <c r="D15"/>
  <c r="D14"/>
  <c r="D13"/>
  <c r="D12"/>
  <c r="D11"/>
  <c r="D10"/>
  <c r="D9"/>
  <c r="D7"/>
  <c r="D6"/>
  <c r="D4"/>
  <c r="D3"/>
  <c r="B7"/>
  <c r="B14"/>
  <c r="B13"/>
  <c r="B12"/>
  <c r="B10"/>
  <c r="B11"/>
  <c r="B9"/>
  <c r="B6"/>
  <c r="B4"/>
  <c r="B3"/>
  <c r="B15"/>
  <c r="O11" i="22"/>
  <c r="E11" s="1"/>
  <c r="G11"/>
  <c r="O10"/>
  <c r="E10" s="1"/>
  <c r="G10"/>
  <c r="O9"/>
  <c r="E9" s="1"/>
  <c r="G9"/>
  <c r="O8"/>
  <c r="E8" s="1"/>
  <c r="G8"/>
  <c r="O7"/>
  <c r="E7" s="1"/>
  <c r="G7"/>
  <c r="O6"/>
  <c r="E6" s="1"/>
  <c r="G6"/>
  <c r="O30" i="9"/>
  <c r="E17" i="8"/>
  <c r="E18"/>
  <c r="E19"/>
  <c r="E20"/>
  <c r="E21"/>
  <c r="E22"/>
  <c r="E23"/>
  <c r="E24"/>
  <c r="E25"/>
  <c r="E10"/>
  <c r="O19" i="9"/>
  <c r="E19" s="1"/>
  <c r="E16"/>
  <c r="E21"/>
  <c r="O22"/>
  <c r="G22"/>
  <c r="G27"/>
  <c r="G28"/>
  <c r="G29"/>
  <c r="G30"/>
  <c r="G31"/>
  <c r="G32"/>
  <c r="G33"/>
  <c r="G23"/>
  <c r="G24"/>
  <c r="G25"/>
  <c r="G26"/>
  <c r="G40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O27"/>
  <c r="E27" s="1"/>
  <c r="O28"/>
  <c r="E28" s="1"/>
  <c r="O29"/>
  <c r="E29" s="1"/>
  <c r="O31"/>
  <c r="E31" s="1"/>
  <c r="O32"/>
  <c r="O33"/>
  <c r="O23"/>
  <c r="E23" s="1"/>
  <c r="O24"/>
  <c r="E24" s="1"/>
  <c r="O25"/>
  <c r="E25" s="1"/>
  <c r="O26"/>
  <c r="E26" s="1"/>
  <c r="O40"/>
  <c r="O43"/>
  <c r="O44"/>
  <c r="O45"/>
  <c r="E45" s="1"/>
  <c r="O46"/>
  <c r="E46" s="1"/>
  <c r="O47"/>
  <c r="O48"/>
  <c r="E48" s="1"/>
  <c r="O49"/>
  <c r="E49" s="1"/>
  <c r="O50"/>
  <c r="E50" s="1"/>
  <c r="O51"/>
  <c r="O52"/>
  <c r="O53"/>
  <c r="O54"/>
  <c r="O55"/>
  <c r="E55" s="1"/>
  <c r="O56"/>
  <c r="E56" s="1"/>
  <c r="O57"/>
  <c r="O58"/>
  <c r="O59"/>
  <c r="O60"/>
  <c r="E60" s="1"/>
  <c r="O61"/>
  <c r="O62"/>
  <c r="E62" s="1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85"/>
  <c r="O86"/>
  <c r="O87"/>
  <c r="E87" s="1"/>
  <c r="O88"/>
  <c r="O89"/>
  <c r="O90"/>
  <c r="O91"/>
  <c r="O92"/>
  <c r="E92" s="1"/>
  <c r="O93"/>
  <c r="O94"/>
  <c r="E94" s="1"/>
  <c r="O95"/>
  <c r="O96"/>
  <c r="O97"/>
  <c r="O98"/>
  <c r="O99"/>
  <c r="O100"/>
  <c r="O101"/>
  <c r="O102"/>
  <c r="O103"/>
  <c r="O104"/>
  <c r="O105"/>
  <c r="O106"/>
  <c r="O107"/>
  <c r="O108"/>
  <c r="O109"/>
  <c r="O110"/>
  <c r="O111"/>
  <c r="O112"/>
  <c r="O113"/>
  <c r="O114"/>
  <c r="O115"/>
  <c r="O116"/>
  <c r="O117"/>
  <c r="O118"/>
  <c r="O119"/>
  <c r="E119" s="1"/>
  <c r="O120"/>
  <c r="O121"/>
  <c r="O122"/>
  <c r="O123"/>
  <c r="G13" i="5"/>
  <c r="G20"/>
  <c r="G21"/>
  <c r="G22"/>
  <c r="G23"/>
  <c r="G24"/>
  <c r="G25"/>
  <c r="G26"/>
  <c r="G27"/>
  <c r="G28"/>
  <c r="G29"/>
  <c r="G30"/>
  <c r="G31"/>
  <c r="G32"/>
  <c r="O13"/>
  <c r="E13" s="1"/>
  <c r="O20"/>
  <c r="E20" s="1"/>
  <c r="O21"/>
  <c r="E21" s="1"/>
  <c r="O22"/>
  <c r="E22" s="1"/>
  <c r="O23"/>
  <c r="E23" s="1"/>
  <c r="O24"/>
  <c r="E24" s="1"/>
  <c r="O25"/>
  <c r="E25" s="1"/>
  <c r="O26"/>
  <c r="E26" s="1"/>
  <c r="O27"/>
  <c r="E27" s="1"/>
  <c r="O28"/>
  <c r="E28" s="1"/>
  <c r="O29"/>
  <c r="E29" s="1"/>
  <c r="O30"/>
  <c r="E30" s="1"/>
  <c r="O31"/>
  <c r="E31" s="1"/>
  <c r="O32"/>
  <c r="E32" s="1"/>
  <c r="B33" i="20"/>
  <c r="C33"/>
  <c r="D33"/>
  <c r="E33"/>
  <c r="W33"/>
  <c r="AE33" s="1"/>
  <c r="AI33" s="1"/>
  <c r="X33"/>
  <c r="Y33"/>
  <c r="Z33"/>
  <c r="B34"/>
  <c r="C34"/>
  <c r="D34"/>
  <c r="E34"/>
  <c r="W34"/>
  <c r="X34"/>
  <c r="Y34"/>
  <c r="Z34"/>
  <c r="B35"/>
  <c r="C35"/>
  <c r="D35"/>
  <c r="E35"/>
  <c r="W35"/>
  <c r="X35"/>
  <c r="Y35"/>
  <c r="Z35"/>
  <c r="B36"/>
  <c r="C36"/>
  <c r="D36"/>
  <c r="E36"/>
  <c r="W36"/>
  <c r="X36"/>
  <c r="Y36"/>
  <c r="Z36"/>
  <c r="B37"/>
  <c r="C37"/>
  <c r="D37"/>
  <c r="E37"/>
  <c r="W37"/>
  <c r="X37"/>
  <c r="Y37"/>
  <c r="Z37"/>
  <c r="B38"/>
  <c r="C38"/>
  <c r="D38"/>
  <c r="E38"/>
  <c r="W38"/>
  <c r="X38"/>
  <c r="Y38"/>
  <c r="Z38"/>
  <c r="B39"/>
  <c r="C39"/>
  <c r="D39"/>
  <c r="E39"/>
  <c r="W39"/>
  <c r="X39"/>
  <c r="Y39"/>
  <c r="Z39"/>
  <c r="B40"/>
  <c r="C40"/>
  <c r="D40"/>
  <c r="E40"/>
  <c r="W40"/>
  <c r="X40"/>
  <c r="Y40"/>
  <c r="Z40"/>
  <c r="B41"/>
  <c r="C41"/>
  <c r="D41"/>
  <c r="E41"/>
  <c r="W41"/>
  <c r="X41"/>
  <c r="Y41"/>
  <c r="Z41"/>
  <c r="B42"/>
  <c r="C42"/>
  <c r="D42"/>
  <c r="E42"/>
  <c r="W42"/>
  <c r="X42"/>
  <c r="Y42"/>
  <c r="Z42"/>
  <c r="B43"/>
  <c r="C43"/>
  <c r="D43"/>
  <c r="E43"/>
  <c r="W43"/>
  <c r="X43"/>
  <c r="Y43"/>
  <c r="Z43"/>
  <c r="B44"/>
  <c r="C44"/>
  <c r="D44"/>
  <c r="E44"/>
  <c r="W44"/>
  <c r="X44"/>
  <c r="Y44"/>
  <c r="Z44"/>
  <c r="B45"/>
  <c r="C45"/>
  <c r="D45"/>
  <c r="E45"/>
  <c r="W45"/>
  <c r="X45"/>
  <c r="Y45"/>
  <c r="Z45"/>
  <c r="B46"/>
  <c r="C46"/>
  <c r="D46"/>
  <c r="E46"/>
  <c r="W46"/>
  <c r="X46"/>
  <c r="Y46"/>
  <c r="Z46"/>
  <c r="B47"/>
  <c r="C47"/>
  <c r="D47"/>
  <c r="E47"/>
  <c r="W47"/>
  <c r="X47"/>
  <c r="Y47"/>
  <c r="Z47"/>
  <c r="B48"/>
  <c r="C48"/>
  <c r="D48"/>
  <c r="E48"/>
  <c r="W48"/>
  <c r="X48"/>
  <c r="Y48"/>
  <c r="Z48"/>
  <c r="B49"/>
  <c r="C49"/>
  <c r="D49"/>
  <c r="E49"/>
  <c r="W49"/>
  <c r="X49"/>
  <c r="Y49"/>
  <c r="Z49"/>
  <c r="B50"/>
  <c r="C50"/>
  <c r="D50"/>
  <c r="E50"/>
  <c r="W50"/>
  <c r="X50"/>
  <c r="Y50"/>
  <c r="Z50"/>
  <c r="B51"/>
  <c r="C51"/>
  <c r="D51"/>
  <c r="E51"/>
  <c r="W51"/>
  <c r="X51"/>
  <c r="Y51"/>
  <c r="Z51"/>
  <c r="B52"/>
  <c r="C52"/>
  <c r="D52"/>
  <c r="E52"/>
  <c r="W52"/>
  <c r="X52"/>
  <c r="Y52"/>
  <c r="Z52"/>
  <c r="B53"/>
  <c r="C53"/>
  <c r="D53"/>
  <c r="E53"/>
  <c r="W53"/>
  <c r="X53"/>
  <c r="Y53"/>
  <c r="Z53"/>
  <c r="B54"/>
  <c r="C54"/>
  <c r="D54"/>
  <c r="E54"/>
  <c r="W54"/>
  <c r="X54"/>
  <c r="Y54"/>
  <c r="Z54"/>
  <c r="B55"/>
  <c r="C55"/>
  <c r="D55"/>
  <c r="E55"/>
  <c r="W55"/>
  <c r="X55"/>
  <c r="Y55"/>
  <c r="Z55"/>
  <c r="B56"/>
  <c r="C56"/>
  <c r="D56"/>
  <c r="E56"/>
  <c r="W56"/>
  <c r="X56"/>
  <c r="Y56"/>
  <c r="Z56"/>
  <c r="B57"/>
  <c r="C57"/>
  <c r="D57"/>
  <c r="E57"/>
  <c r="W57"/>
  <c r="X57"/>
  <c r="Y57"/>
  <c r="Z57"/>
  <c r="B58"/>
  <c r="C58"/>
  <c r="D58"/>
  <c r="E58"/>
  <c r="W58"/>
  <c r="X58"/>
  <c r="Y58"/>
  <c r="Z58"/>
  <c r="B59"/>
  <c r="C59"/>
  <c r="D59"/>
  <c r="E59"/>
  <c r="W59"/>
  <c r="X59"/>
  <c r="Y59"/>
  <c r="Z59"/>
  <c r="B60"/>
  <c r="C60"/>
  <c r="D60"/>
  <c r="E60"/>
  <c r="W60"/>
  <c r="X60"/>
  <c r="Y60"/>
  <c r="Z60"/>
  <c r="B61"/>
  <c r="C61"/>
  <c r="D61"/>
  <c r="E61"/>
  <c r="W61"/>
  <c r="X61"/>
  <c r="Y61"/>
  <c r="Z61"/>
  <c r="B62"/>
  <c r="C62"/>
  <c r="D62"/>
  <c r="E62"/>
  <c r="W62"/>
  <c r="X62"/>
  <c r="Y62"/>
  <c r="Z62"/>
  <c r="B63"/>
  <c r="C63"/>
  <c r="D63"/>
  <c r="E63"/>
  <c r="W63"/>
  <c r="X63"/>
  <c r="Y63"/>
  <c r="Z63"/>
  <c r="B64"/>
  <c r="C64"/>
  <c r="D64"/>
  <c r="E64"/>
  <c r="W64"/>
  <c r="X64"/>
  <c r="Y64"/>
  <c r="Z64"/>
  <c r="B65"/>
  <c r="C65"/>
  <c r="D65"/>
  <c r="E65"/>
  <c r="W65"/>
  <c r="X65"/>
  <c r="Y65"/>
  <c r="Z65"/>
  <c r="B66"/>
  <c r="C66"/>
  <c r="D66"/>
  <c r="E66"/>
  <c r="W66"/>
  <c r="X66"/>
  <c r="Y66"/>
  <c r="Z66"/>
  <c r="B67"/>
  <c r="C67"/>
  <c r="D67"/>
  <c r="E67"/>
  <c r="W67"/>
  <c r="X67"/>
  <c r="Y67"/>
  <c r="Z67"/>
  <c r="B68"/>
  <c r="C68"/>
  <c r="D68"/>
  <c r="E68"/>
  <c r="W68"/>
  <c r="X68"/>
  <c r="Y68"/>
  <c r="Z68"/>
  <c r="B69"/>
  <c r="C69"/>
  <c r="D69"/>
  <c r="E69"/>
  <c r="W69"/>
  <c r="X69"/>
  <c r="Y69"/>
  <c r="Z69"/>
  <c r="B70"/>
  <c r="C70"/>
  <c r="D70"/>
  <c r="E70"/>
  <c r="W70"/>
  <c r="X70"/>
  <c r="Y70"/>
  <c r="Z70"/>
  <c r="B71"/>
  <c r="C71"/>
  <c r="D71"/>
  <c r="E71"/>
  <c r="W71"/>
  <c r="X71"/>
  <c r="Y71"/>
  <c r="Z71"/>
  <c r="B72"/>
  <c r="C72"/>
  <c r="D72"/>
  <c r="E72"/>
  <c r="W72"/>
  <c r="X72"/>
  <c r="Y72"/>
  <c r="Z72"/>
  <c r="B73"/>
  <c r="C73"/>
  <c r="D73"/>
  <c r="E73"/>
  <c r="W73"/>
  <c r="X73"/>
  <c r="Y73"/>
  <c r="Z73"/>
  <c r="B74"/>
  <c r="C74"/>
  <c r="D74"/>
  <c r="E74"/>
  <c r="W74"/>
  <c r="X74"/>
  <c r="Y74"/>
  <c r="Z74"/>
  <c r="B75"/>
  <c r="C75"/>
  <c r="D75"/>
  <c r="E75"/>
  <c r="W75"/>
  <c r="X75"/>
  <c r="Y75"/>
  <c r="Z75"/>
  <c r="B76"/>
  <c r="C76"/>
  <c r="D76"/>
  <c r="E76"/>
  <c r="W76"/>
  <c r="X76"/>
  <c r="Y76"/>
  <c r="Z76"/>
  <c r="B77"/>
  <c r="C77"/>
  <c r="D77"/>
  <c r="E77"/>
  <c r="W77"/>
  <c r="X77"/>
  <c r="Y77"/>
  <c r="Z77"/>
  <c r="B78"/>
  <c r="C78"/>
  <c r="D78"/>
  <c r="E78"/>
  <c r="W78"/>
  <c r="X78"/>
  <c r="Y78"/>
  <c r="Z78"/>
  <c r="B79"/>
  <c r="C79"/>
  <c r="D79"/>
  <c r="E79"/>
  <c r="W79"/>
  <c r="X79"/>
  <c r="Y79"/>
  <c r="Z79"/>
  <c r="B80"/>
  <c r="C80"/>
  <c r="D80"/>
  <c r="E80"/>
  <c r="W80"/>
  <c r="X80"/>
  <c r="Y80"/>
  <c r="Z80"/>
  <c r="B81"/>
  <c r="C81"/>
  <c r="D81"/>
  <c r="E81"/>
  <c r="W81"/>
  <c r="X81"/>
  <c r="Y81"/>
  <c r="Z81"/>
  <c r="B82"/>
  <c r="C82"/>
  <c r="D82"/>
  <c r="E82"/>
  <c r="W82"/>
  <c r="X82"/>
  <c r="Y82"/>
  <c r="Z82"/>
  <c r="B83"/>
  <c r="C83"/>
  <c r="D83"/>
  <c r="E83"/>
  <c r="W83"/>
  <c r="X83"/>
  <c r="Y83"/>
  <c r="Z83"/>
  <c r="B84"/>
  <c r="C84"/>
  <c r="D84"/>
  <c r="E84"/>
  <c r="W84"/>
  <c r="X84"/>
  <c r="Y84"/>
  <c r="Z84"/>
  <c r="B85"/>
  <c r="C85"/>
  <c r="D85"/>
  <c r="E85"/>
  <c r="W85"/>
  <c r="X85"/>
  <c r="Y85"/>
  <c r="Z85"/>
  <c r="B86"/>
  <c r="C86"/>
  <c r="D86"/>
  <c r="E86"/>
  <c r="W86"/>
  <c r="X86"/>
  <c r="Y86"/>
  <c r="Z86"/>
  <c r="B87"/>
  <c r="C87"/>
  <c r="D87"/>
  <c r="E87"/>
  <c r="W87"/>
  <c r="X87"/>
  <c r="Y87"/>
  <c r="Z87"/>
  <c r="B88"/>
  <c r="C88"/>
  <c r="D88"/>
  <c r="E88"/>
  <c r="W88"/>
  <c r="X88"/>
  <c r="Y88"/>
  <c r="Z88"/>
  <c r="B89"/>
  <c r="C89"/>
  <c r="D89"/>
  <c r="E89"/>
  <c r="W89"/>
  <c r="X89"/>
  <c r="Y89"/>
  <c r="Z89"/>
  <c r="B90"/>
  <c r="C90"/>
  <c r="D90"/>
  <c r="E90"/>
  <c r="W90"/>
  <c r="X90"/>
  <c r="Y90"/>
  <c r="Z90"/>
  <c r="B91"/>
  <c r="C91"/>
  <c r="D91"/>
  <c r="E91"/>
  <c r="W91"/>
  <c r="X91"/>
  <c r="Y91"/>
  <c r="Z91"/>
  <c r="B92"/>
  <c r="C92"/>
  <c r="D92"/>
  <c r="E92"/>
  <c r="W92"/>
  <c r="X92"/>
  <c r="Y92"/>
  <c r="Z92"/>
  <c r="B93"/>
  <c r="C93"/>
  <c r="D93"/>
  <c r="E93"/>
  <c r="W93"/>
  <c r="X93"/>
  <c r="Y93"/>
  <c r="Z93"/>
  <c r="B94"/>
  <c r="C94"/>
  <c r="D94"/>
  <c r="E94"/>
  <c r="W94"/>
  <c r="X94"/>
  <c r="Y94"/>
  <c r="Z94"/>
  <c r="B95"/>
  <c r="C95"/>
  <c r="D95"/>
  <c r="E95"/>
  <c r="W95"/>
  <c r="X95"/>
  <c r="Y95"/>
  <c r="Z95"/>
  <c r="B96"/>
  <c r="C96"/>
  <c r="D96"/>
  <c r="E96"/>
  <c r="W96"/>
  <c r="X96"/>
  <c r="Y96"/>
  <c r="Z96"/>
  <c r="B97"/>
  <c r="C97"/>
  <c r="D97"/>
  <c r="E97"/>
  <c r="W97"/>
  <c r="X97"/>
  <c r="Y97"/>
  <c r="Z97"/>
  <c r="B98"/>
  <c r="C98"/>
  <c r="D98"/>
  <c r="E98"/>
  <c r="W98"/>
  <c r="X98"/>
  <c r="Y98"/>
  <c r="Z98"/>
  <c r="B99"/>
  <c r="C99"/>
  <c r="D99"/>
  <c r="E99"/>
  <c r="W99"/>
  <c r="X99"/>
  <c r="Y99"/>
  <c r="Z99"/>
  <c r="B100"/>
  <c r="C100"/>
  <c r="D100"/>
  <c r="E100"/>
  <c r="W100"/>
  <c r="X100"/>
  <c r="Y100"/>
  <c r="Z100"/>
  <c r="B101"/>
  <c r="C101"/>
  <c r="D101"/>
  <c r="E101"/>
  <c r="W101"/>
  <c r="X101"/>
  <c r="Y101"/>
  <c r="Z101"/>
  <c r="B102"/>
  <c r="C102"/>
  <c r="D102"/>
  <c r="E102"/>
  <c r="W102"/>
  <c r="X102"/>
  <c r="Y102"/>
  <c r="Z102"/>
  <c r="B103"/>
  <c r="C103"/>
  <c r="D103"/>
  <c r="E103"/>
  <c r="W103"/>
  <c r="X103"/>
  <c r="Y103"/>
  <c r="Z103"/>
  <c r="B104"/>
  <c r="C104"/>
  <c r="D104"/>
  <c r="E104"/>
  <c r="W104"/>
  <c r="X104"/>
  <c r="Y104"/>
  <c r="Z104"/>
  <c r="B105"/>
  <c r="C105"/>
  <c r="D105"/>
  <c r="E105"/>
  <c r="W105"/>
  <c r="X105"/>
  <c r="Y105"/>
  <c r="Z105"/>
  <c r="B106"/>
  <c r="C106"/>
  <c r="D106"/>
  <c r="E106"/>
  <c r="W106"/>
  <c r="X106"/>
  <c r="Y106"/>
  <c r="Z106"/>
  <c r="B107"/>
  <c r="C107"/>
  <c r="D107"/>
  <c r="E107"/>
  <c r="W107"/>
  <c r="X107"/>
  <c r="Y107"/>
  <c r="Z107"/>
  <c r="B108"/>
  <c r="C108"/>
  <c r="D108"/>
  <c r="E108"/>
  <c r="W108"/>
  <c r="X108"/>
  <c r="Y108"/>
  <c r="Z108"/>
  <c r="B109"/>
  <c r="C109"/>
  <c r="D109"/>
  <c r="E109"/>
  <c r="W109"/>
  <c r="X109"/>
  <c r="Y109"/>
  <c r="Z109"/>
  <c r="B110"/>
  <c r="C110"/>
  <c r="D110"/>
  <c r="E110"/>
  <c r="W110"/>
  <c r="X110"/>
  <c r="Y110"/>
  <c r="Z110"/>
  <c r="B111"/>
  <c r="C111"/>
  <c r="D111"/>
  <c r="E111"/>
  <c r="W111"/>
  <c r="X111"/>
  <c r="Y111"/>
  <c r="Z111"/>
  <c r="B112"/>
  <c r="C112"/>
  <c r="D112"/>
  <c r="E112"/>
  <c r="W112"/>
  <c r="X112"/>
  <c r="Y112"/>
  <c r="Z112"/>
  <c r="B113"/>
  <c r="C113"/>
  <c r="D113"/>
  <c r="E113"/>
  <c r="W113"/>
  <c r="X113"/>
  <c r="Y113"/>
  <c r="Z113"/>
  <c r="B114"/>
  <c r="C114"/>
  <c r="D114"/>
  <c r="E114"/>
  <c r="W114"/>
  <c r="X114"/>
  <c r="Y114"/>
  <c r="Z114"/>
  <c r="B115"/>
  <c r="C115"/>
  <c r="D115"/>
  <c r="E115"/>
  <c r="W115"/>
  <c r="X115"/>
  <c r="Y115"/>
  <c r="Z115"/>
  <c r="B116"/>
  <c r="C116"/>
  <c r="D116"/>
  <c r="E116"/>
  <c r="W116"/>
  <c r="X116"/>
  <c r="Y116"/>
  <c r="Z116"/>
  <c r="B117"/>
  <c r="C117"/>
  <c r="D117"/>
  <c r="E117"/>
  <c r="W117"/>
  <c r="X117"/>
  <c r="Y117"/>
  <c r="Z117"/>
  <c r="B118"/>
  <c r="C118"/>
  <c r="D118"/>
  <c r="E118"/>
  <c r="W118"/>
  <c r="X118"/>
  <c r="Y118"/>
  <c r="Z118"/>
  <c r="B119"/>
  <c r="C119"/>
  <c r="D119"/>
  <c r="E119"/>
  <c r="W119"/>
  <c r="X119"/>
  <c r="Y119"/>
  <c r="Z119"/>
  <c r="B120"/>
  <c r="C120"/>
  <c r="D120"/>
  <c r="E120"/>
  <c r="W120"/>
  <c r="X120"/>
  <c r="Y120"/>
  <c r="Z120"/>
  <c r="B121"/>
  <c r="C121"/>
  <c r="D121"/>
  <c r="E121"/>
  <c r="W121"/>
  <c r="X121"/>
  <c r="Y121"/>
  <c r="Z121"/>
  <c r="B122"/>
  <c r="C122"/>
  <c r="D122"/>
  <c r="E122"/>
  <c r="W122"/>
  <c r="X122"/>
  <c r="Y122"/>
  <c r="Z122"/>
  <c r="B123"/>
  <c r="C123"/>
  <c r="D123"/>
  <c r="E123"/>
  <c r="W123"/>
  <c r="X123"/>
  <c r="Y123"/>
  <c r="Z123"/>
  <c r="B124"/>
  <c r="C124"/>
  <c r="D124"/>
  <c r="E124"/>
  <c r="W124"/>
  <c r="X124"/>
  <c r="Y124"/>
  <c r="Z124"/>
  <c r="B125"/>
  <c r="C125"/>
  <c r="D125"/>
  <c r="E125"/>
  <c r="W125"/>
  <c r="X125"/>
  <c r="Y125"/>
  <c r="Z125"/>
  <c r="B126"/>
  <c r="C126"/>
  <c r="D126"/>
  <c r="E126"/>
  <c r="W126"/>
  <c r="X126"/>
  <c r="Y126"/>
  <c r="Z126"/>
  <c r="B127"/>
  <c r="C127"/>
  <c r="D127"/>
  <c r="E127"/>
  <c r="W127"/>
  <c r="X127"/>
  <c r="Y127"/>
  <c r="Z127"/>
  <c r="B128"/>
  <c r="C128"/>
  <c r="D128"/>
  <c r="E128"/>
  <c r="W128"/>
  <c r="X128"/>
  <c r="Y128"/>
  <c r="Z128"/>
  <c r="B129"/>
  <c r="C129"/>
  <c r="D129"/>
  <c r="E129"/>
  <c r="W129"/>
  <c r="X129"/>
  <c r="Y129"/>
  <c r="Z129"/>
  <c r="B130"/>
  <c r="C130"/>
  <c r="D130"/>
  <c r="E130"/>
  <c r="W130"/>
  <c r="X130"/>
  <c r="Y130"/>
  <c r="Z130"/>
  <c r="B131"/>
  <c r="C131"/>
  <c r="D131"/>
  <c r="E131"/>
  <c r="W131"/>
  <c r="X131"/>
  <c r="Y131"/>
  <c r="Z131"/>
  <c r="B132"/>
  <c r="C132"/>
  <c r="D132"/>
  <c r="E132"/>
  <c r="W132"/>
  <c r="X132"/>
  <c r="Y132"/>
  <c r="Z132"/>
  <c r="B133"/>
  <c r="C133"/>
  <c r="D133"/>
  <c r="E133"/>
  <c r="W133"/>
  <c r="X133"/>
  <c r="Y133"/>
  <c r="Z133"/>
  <c r="B134"/>
  <c r="C134"/>
  <c r="D134"/>
  <c r="E134"/>
  <c r="W134"/>
  <c r="X134"/>
  <c r="Y134"/>
  <c r="Z134"/>
  <c r="B135"/>
  <c r="C135"/>
  <c r="D135"/>
  <c r="E135"/>
  <c r="W135"/>
  <c r="X135"/>
  <c r="Y135"/>
  <c r="Z135"/>
  <c r="B136"/>
  <c r="C136"/>
  <c r="D136"/>
  <c r="E136"/>
  <c r="W136"/>
  <c r="X136"/>
  <c r="Y136"/>
  <c r="Z136"/>
  <c r="B137"/>
  <c r="C137"/>
  <c r="D137"/>
  <c r="E137"/>
  <c r="W137"/>
  <c r="X137"/>
  <c r="Y137"/>
  <c r="Z137"/>
  <c r="B138"/>
  <c r="C138"/>
  <c r="D138"/>
  <c r="E138"/>
  <c r="W138"/>
  <c r="X138"/>
  <c r="Y138"/>
  <c r="Z138"/>
  <c r="B139"/>
  <c r="C139"/>
  <c r="D139"/>
  <c r="E139"/>
  <c r="W139"/>
  <c r="X139"/>
  <c r="Y139"/>
  <c r="Z139"/>
  <c r="B140"/>
  <c r="C140"/>
  <c r="D140"/>
  <c r="E140"/>
  <c r="W140"/>
  <c r="X140"/>
  <c r="Y140"/>
  <c r="Z140"/>
  <c r="B141"/>
  <c r="C141"/>
  <c r="D141"/>
  <c r="E141"/>
  <c r="W141"/>
  <c r="X141"/>
  <c r="Y141"/>
  <c r="Z141"/>
  <c r="B142"/>
  <c r="C142"/>
  <c r="D142"/>
  <c r="E142"/>
  <c r="W142"/>
  <c r="X142"/>
  <c r="Y142"/>
  <c r="Z142"/>
  <c r="B143"/>
  <c r="C143"/>
  <c r="D143"/>
  <c r="E143"/>
  <c r="W143"/>
  <c r="X143"/>
  <c r="Y143"/>
  <c r="Z143"/>
  <c r="B144"/>
  <c r="C144"/>
  <c r="D144"/>
  <c r="E144"/>
  <c r="W144"/>
  <c r="X144"/>
  <c r="Y144"/>
  <c r="Z144"/>
  <c r="B145"/>
  <c r="C145"/>
  <c r="D145"/>
  <c r="E145"/>
  <c r="W145"/>
  <c r="X145"/>
  <c r="Y145"/>
  <c r="Z145"/>
  <c r="B146"/>
  <c r="C146"/>
  <c r="D146"/>
  <c r="E146"/>
  <c r="W146"/>
  <c r="X146"/>
  <c r="Y146"/>
  <c r="Z146"/>
  <c r="B147"/>
  <c r="C147"/>
  <c r="D147"/>
  <c r="E147"/>
  <c r="W147"/>
  <c r="X147"/>
  <c r="Y147"/>
  <c r="Z147"/>
  <c r="B148"/>
  <c r="C148"/>
  <c r="D148"/>
  <c r="E148"/>
  <c r="W148"/>
  <c r="X148"/>
  <c r="Y148"/>
  <c r="Z148"/>
  <c r="B149"/>
  <c r="C149"/>
  <c r="D149"/>
  <c r="E149"/>
  <c r="W149"/>
  <c r="X149"/>
  <c r="Y149"/>
  <c r="Z149"/>
  <c r="B150"/>
  <c r="C150"/>
  <c r="D150"/>
  <c r="E150"/>
  <c r="W150"/>
  <c r="X150"/>
  <c r="Y150"/>
  <c r="Z150"/>
  <c r="B151"/>
  <c r="C151"/>
  <c r="D151"/>
  <c r="E151"/>
  <c r="W151"/>
  <c r="X151"/>
  <c r="Y151"/>
  <c r="Z151"/>
  <c r="B152"/>
  <c r="C152"/>
  <c r="D152"/>
  <c r="E152"/>
  <c r="W152"/>
  <c r="X152"/>
  <c r="Y152"/>
  <c r="Z152"/>
  <c r="B153"/>
  <c r="C153"/>
  <c r="D153"/>
  <c r="E153"/>
  <c r="W153"/>
  <c r="X153"/>
  <c r="Y153"/>
  <c r="Z153"/>
  <c r="B154"/>
  <c r="C154"/>
  <c r="D154"/>
  <c r="E154"/>
  <c r="W154"/>
  <c r="X154"/>
  <c r="Y154"/>
  <c r="Z154"/>
  <c r="B155"/>
  <c r="C155"/>
  <c r="D155"/>
  <c r="E155"/>
  <c r="W155"/>
  <c r="X155"/>
  <c r="Y155"/>
  <c r="Z155"/>
  <c r="B156"/>
  <c r="C156"/>
  <c r="D156"/>
  <c r="E156"/>
  <c r="W156"/>
  <c r="X156"/>
  <c r="Y156"/>
  <c r="Z156"/>
  <c r="B157"/>
  <c r="C157"/>
  <c r="D157"/>
  <c r="E157"/>
  <c r="W157"/>
  <c r="X157"/>
  <c r="Y157"/>
  <c r="Z157"/>
  <c r="B158"/>
  <c r="C158"/>
  <c r="D158"/>
  <c r="E158"/>
  <c r="W158"/>
  <c r="X158"/>
  <c r="Y158"/>
  <c r="Z158"/>
  <c r="B159"/>
  <c r="C159"/>
  <c r="D159"/>
  <c r="E159"/>
  <c r="W159"/>
  <c r="X159"/>
  <c r="Y159"/>
  <c r="Z159"/>
  <c r="B160"/>
  <c r="C160"/>
  <c r="D160"/>
  <c r="E160"/>
  <c r="W160"/>
  <c r="X160"/>
  <c r="Y160"/>
  <c r="Z160"/>
  <c r="B161"/>
  <c r="C161"/>
  <c r="D161"/>
  <c r="E161"/>
  <c r="W161"/>
  <c r="X161"/>
  <c r="Y161"/>
  <c r="Z161"/>
  <c r="B162"/>
  <c r="C162"/>
  <c r="D162"/>
  <c r="E162"/>
  <c r="W162"/>
  <c r="X162"/>
  <c r="Y162"/>
  <c r="Z162"/>
  <c r="B163"/>
  <c r="C163"/>
  <c r="D163"/>
  <c r="E163"/>
  <c r="W163"/>
  <c r="X163"/>
  <c r="Y163"/>
  <c r="Z163"/>
  <c r="B164"/>
  <c r="C164"/>
  <c r="D164"/>
  <c r="E164"/>
  <c r="W164"/>
  <c r="X164"/>
  <c r="Y164"/>
  <c r="Z164"/>
  <c r="B165"/>
  <c r="C165"/>
  <c r="D165"/>
  <c r="E165"/>
  <c r="W165"/>
  <c r="X165"/>
  <c r="Y165"/>
  <c r="Z165"/>
  <c r="B166"/>
  <c r="C166"/>
  <c r="D166"/>
  <c r="E166"/>
  <c r="W166"/>
  <c r="X166"/>
  <c r="Y166"/>
  <c r="Z166"/>
  <c r="B167"/>
  <c r="C167"/>
  <c r="D167"/>
  <c r="E167"/>
  <c r="W167"/>
  <c r="X167"/>
  <c r="Y167"/>
  <c r="Z167"/>
  <c r="B168"/>
  <c r="C168"/>
  <c r="D168"/>
  <c r="E168"/>
  <c r="W168"/>
  <c r="X168"/>
  <c r="Y168"/>
  <c r="Z168"/>
  <c r="B169"/>
  <c r="C169"/>
  <c r="D169"/>
  <c r="E169"/>
  <c r="W169"/>
  <c r="X169"/>
  <c r="Y169"/>
  <c r="Z169"/>
  <c r="B170"/>
  <c r="C170"/>
  <c r="D170"/>
  <c r="E170"/>
  <c r="W170"/>
  <c r="X170"/>
  <c r="Y170"/>
  <c r="Z170"/>
  <c r="B171"/>
  <c r="C171"/>
  <c r="D171"/>
  <c r="E171"/>
  <c r="W171"/>
  <c r="X171"/>
  <c r="Y171"/>
  <c r="Z171"/>
  <c r="B172"/>
  <c r="C172"/>
  <c r="D172"/>
  <c r="E172"/>
  <c r="W172"/>
  <c r="X172"/>
  <c r="Y172"/>
  <c r="Z172"/>
  <c r="B173"/>
  <c r="C173"/>
  <c r="D173"/>
  <c r="E173"/>
  <c r="W173"/>
  <c r="X173"/>
  <c r="Y173"/>
  <c r="Z173"/>
  <c r="B174"/>
  <c r="C174"/>
  <c r="D174"/>
  <c r="E174"/>
  <c r="W174"/>
  <c r="X174"/>
  <c r="Y174"/>
  <c r="Z174"/>
  <c r="B175"/>
  <c r="C175"/>
  <c r="D175"/>
  <c r="E175"/>
  <c r="W175"/>
  <c r="X175"/>
  <c r="Y175"/>
  <c r="Z175"/>
  <c r="B176"/>
  <c r="C176"/>
  <c r="D176"/>
  <c r="E176"/>
  <c r="W176"/>
  <c r="X176"/>
  <c r="Y176"/>
  <c r="Z176"/>
  <c r="B177"/>
  <c r="C177"/>
  <c r="D177"/>
  <c r="E177"/>
  <c r="W177"/>
  <c r="X177"/>
  <c r="Y177"/>
  <c r="Z177"/>
  <c r="B178"/>
  <c r="C178"/>
  <c r="D178"/>
  <c r="E178"/>
  <c r="W178"/>
  <c r="X178"/>
  <c r="Y178"/>
  <c r="Z178"/>
  <c r="B179"/>
  <c r="C179"/>
  <c r="D179"/>
  <c r="E179"/>
  <c r="W179"/>
  <c r="X179"/>
  <c r="Y179"/>
  <c r="Z179"/>
  <c r="B180"/>
  <c r="C180"/>
  <c r="D180"/>
  <c r="E180"/>
  <c r="W180"/>
  <c r="X180"/>
  <c r="Y180"/>
  <c r="Z180"/>
  <c r="B181"/>
  <c r="C181"/>
  <c r="D181"/>
  <c r="E181"/>
  <c r="W181"/>
  <c r="X181"/>
  <c r="Y181"/>
  <c r="Z181"/>
  <c r="B182"/>
  <c r="C182"/>
  <c r="D182"/>
  <c r="E182"/>
  <c r="W182"/>
  <c r="X182"/>
  <c r="Y182"/>
  <c r="Z182"/>
  <c r="B183"/>
  <c r="C183"/>
  <c r="D183"/>
  <c r="E183"/>
  <c r="W183"/>
  <c r="X183"/>
  <c r="Y183"/>
  <c r="Z183"/>
  <c r="B184"/>
  <c r="C184"/>
  <c r="D184"/>
  <c r="E184"/>
  <c r="W184"/>
  <c r="X184"/>
  <c r="Y184"/>
  <c r="Z184"/>
  <c r="B185"/>
  <c r="C185"/>
  <c r="D185"/>
  <c r="E185"/>
  <c r="W185"/>
  <c r="X185"/>
  <c r="Y185"/>
  <c r="Z185"/>
  <c r="B186"/>
  <c r="C186"/>
  <c r="D186"/>
  <c r="E186"/>
  <c r="W186"/>
  <c r="X186"/>
  <c r="Y186"/>
  <c r="Z186"/>
  <c r="B187"/>
  <c r="C187"/>
  <c r="D187"/>
  <c r="E187"/>
  <c r="W187"/>
  <c r="X187"/>
  <c r="Y187"/>
  <c r="Z187"/>
  <c r="B188"/>
  <c r="C188"/>
  <c r="D188"/>
  <c r="E188"/>
  <c r="W188"/>
  <c r="X188"/>
  <c r="Y188"/>
  <c r="Z188"/>
  <c r="B189"/>
  <c r="C189"/>
  <c r="D189"/>
  <c r="E189"/>
  <c r="W189"/>
  <c r="X189"/>
  <c r="Y189"/>
  <c r="Z189"/>
  <c r="B190"/>
  <c r="C190"/>
  <c r="D190"/>
  <c r="E190"/>
  <c r="W190"/>
  <c r="X190"/>
  <c r="Y190"/>
  <c r="Z190"/>
  <c r="B191"/>
  <c r="C191"/>
  <c r="D191"/>
  <c r="E191"/>
  <c r="W191"/>
  <c r="X191"/>
  <c r="Y191"/>
  <c r="Z191"/>
  <c r="B192"/>
  <c r="C192"/>
  <c r="D192"/>
  <c r="E192"/>
  <c r="W192"/>
  <c r="X192"/>
  <c r="Y192"/>
  <c r="Z192"/>
  <c r="B193"/>
  <c r="C193"/>
  <c r="D193"/>
  <c r="E193"/>
  <c r="W193"/>
  <c r="X193"/>
  <c r="Y193"/>
  <c r="Z193"/>
  <c r="B194"/>
  <c r="C194"/>
  <c r="D194"/>
  <c r="E194"/>
  <c r="W194"/>
  <c r="X194"/>
  <c r="Y194"/>
  <c r="Z194"/>
  <c r="B195"/>
  <c r="C195"/>
  <c r="D195"/>
  <c r="E195"/>
  <c r="W195"/>
  <c r="X195"/>
  <c r="Y195"/>
  <c r="Z195"/>
  <c r="B196"/>
  <c r="C196"/>
  <c r="D196"/>
  <c r="E196"/>
  <c r="W196"/>
  <c r="X196"/>
  <c r="Y196"/>
  <c r="Z196"/>
  <c r="B197"/>
  <c r="C197"/>
  <c r="D197"/>
  <c r="E197"/>
  <c r="W197"/>
  <c r="X197"/>
  <c r="Y197"/>
  <c r="Z197"/>
  <c r="B198"/>
  <c r="C198"/>
  <c r="D198"/>
  <c r="E198"/>
  <c r="W198"/>
  <c r="X198"/>
  <c r="Y198"/>
  <c r="Z198"/>
  <c r="B199"/>
  <c r="C199"/>
  <c r="D199"/>
  <c r="E199"/>
  <c r="W199"/>
  <c r="X199"/>
  <c r="Y199"/>
  <c r="Z199"/>
  <c r="B200"/>
  <c r="C200"/>
  <c r="D200"/>
  <c r="E200"/>
  <c r="W200"/>
  <c r="X200"/>
  <c r="Y200"/>
  <c r="Z200"/>
  <c r="B201"/>
  <c r="C201"/>
  <c r="D201"/>
  <c r="E201"/>
  <c r="W201"/>
  <c r="X201"/>
  <c r="Y201"/>
  <c r="Z201"/>
  <c r="B202"/>
  <c r="C202"/>
  <c r="D202"/>
  <c r="E202"/>
  <c r="W202"/>
  <c r="X202"/>
  <c r="Y202"/>
  <c r="Z202"/>
  <c r="B203"/>
  <c r="C203"/>
  <c r="D203"/>
  <c r="E203"/>
  <c r="W203"/>
  <c r="X203"/>
  <c r="Y203"/>
  <c r="Z203"/>
  <c r="B204"/>
  <c r="C204"/>
  <c r="D204"/>
  <c r="E204"/>
  <c r="W204"/>
  <c r="X204"/>
  <c r="Y204"/>
  <c r="Z204"/>
  <c r="B205"/>
  <c r="C205"/>
  <c r="D205"/>
  <c r="E205"/>
  <c r="W205"/>
  <c r="X205"/>
  <c r="Y205"/>
  <c r="Z205"/>
  <c r="B206"/>
  <c r="C206"/>
  <c r="D206"/>
  <c r="E206"/>
  <c r="W206"/>
  <c r="X206"/>
  <c r="Y206"/>
  <c r="Z206"/>
  <c r="B207"/>
  <c r="C207"/>
  <c r="D207"/>
  <c r="E207"/>
  <c r="W207"/>
  <c r="X207"/>
  <c r="Y207"/>
  <c r="Z207"/>
  <c r="B208"/>
  <c r="C208"/>
  <c r="D208"/>
  <c r="E208"/>
  <c r="W208"/>
  <c r="X208"/>
  <c r="Y208"/>
  <c r="Z208"/>
  <c r="B209"/>
  <c r="C209"/>
  <c r="D209"/>
  <c r="E209"/>
  <c r="W209"/>
  <c r="X209"/>
  <c r="Y209"/>
  <c r="Z209"/>
  <c r="B210"/>
  <c r="C210"/>
  <c r="D210"/>
  <c r="E210"/>
  <c r="W210"/>
  <c r="X210"/>
  <c r="Y210"/>
  <c r="Z210"/>
  <c r="B211"/>
  <c r="C211"/>
  <c r="D211"/>
  <c r="E211"/>
  <c r="W211"/>
  <c r="X211"/>
  <c r="Y211"/>
  <c r="Z211"/>
  <c r="B212"/>
  <c r="C212"/>
  <c r="D212"/>
  <c r="E212"/>
  <c r="W212"/>
  <c r="X212"/>
  <c r="Y212"/>
  <c r="Z212"/>
  <c r="B213"/>
  <c r="C213"/>
  <c r="D213"/>
  <c r="E213"/>
  <c r="W213"/>
  <c r="X213"/>
  <c r="Y213"/>
  <c r="Z213"/>
  <c r="B214"/>
  <c r="C214"/>
  <c r="D214"/>
  <c r="E214"/>
  <c r="W214"/>
  <c r="X214"/>
  <c r="Y214"/>
  <c r="Z214"/>
  <c r="B215"/>
  <c r="C215"/>
  <c r="D215"/>
  <c r="E215"/>
  <c r="W215"/>
  <c r="X215"/>
  <c r="Y215"/>
  <c r="Z215"/>
  <c r="B216"/>
  <c r="C216"/>
  <c r="D216"/>
  <c r="E216"/>
  <c r="W216"/>
  <c r="X216"/>
  <c r="Y216"/>
  <c r="Z216"/>
  <c r="B217"/>
  <c r="C217"/>
  <c r="D217"/>
  <c r="E217"/>
  <c r="W217"/>
  <c r="X217"/>
  <c r="Y217"/>
  <c r="Z217"/>
  <c r="B218"/>
  <c r="C218"/>
  <c r="D218"/>
  <c r="E218"/>
  <c r="W218"/>
  <c r="X218"/>
  <c r="Y218"/>
  <c r="Z218"/>
  <c r="B219"/>
  <c r="C219"/>
  <c r="D219"/>
  <c r="E219"/>
  <c r="W219"/>
  <c r="X219"/>
  <c r="Y219"/>
  <c r="Z219"/>
  <c r="B220"/>
  <c r="C220"/>
  <c r="D220"/>
  <c r="E220"/>
  <c r="W220"/>
  <c r="X220"/>
  <c r="Y220"/>
  <c r="Z220"/>
  <c r="B221"/>
  <c r="C221"/>
  <c r="D221"/>
  <c r="E221"/>
  <c r="W221"/>
  <c r="X221"/>
  <c r="Y221"/>
  <c r="Z221"/>
  <c r="B222"/>
  <c r="C222"/>
  <c r="D222"/>
  <c r="E222"/>
  <c r="W222"/>
  <c r="X222"/>
  <c r="Y222"/>
  <c r="Z222"/>
  <c r="B223"/>
  <c r="C223"/>
  <c r="D223"/>
  <c r="E223"/>
  <c r="W223"/>
  <c r="X223"/>
  <c r="Y223"/>
  <c r="Z223"/>
  <c r="B224"/>
  <c r="C224"/>
  <c r="D224"/>
  <c r="E224"/>
  <c r="W224"/>
  <c r="X224"/>
  <c r="Y224"/>
  <c r="Z224"/>
  <c r="B225"/>
  <c r="C225"/>
  <c r="D225"/>
  <c r="E225"/>
  <c r="W225"/>
  <c r="X225"/>
  <c r="Y225"/>
  <c r="Z225"/>
  <c r="B226"/>
  <c r="C226"/>
  <c r="D226"/>
  <c r="E226"/>
  <c r="W226"/>
  <c r="X226"/>
  <c r="Y226"/>
  <c r="Z226"/>
  <c r="B227"/>
  <c r="C227"/>
  <c r="D227"/>
  <c r="E227"/>
  <c r="W227"/>
  <c r="X227"/>
  <c r="Y227"/>
  <c r="Z227"/>
  <c r="B228"/>
  <c r="C228"/>
  <c r="D228"/>
  <c r="E228"/>
  <c r="W228"/>
  <c r="X228"/>
  <c r="Y228"/>
  <c r="Z228"/>
  <c r="B229"/>
  <c r="C229"/>
  <c r="D229"/>
  <c r="E229"/>
  <c r="W229"/>
  <c r="X229"/>
  <c r="Y229"/>
  <c r="Z229"/>
  <c r="B230"/>
  <c r="C230"/>
  <c r="D230"/>
  <c r="E230"/>
  <c r="W230"/>
  <c r="X230"/>
  <c r="Y230"/>
  <c r="Z230"/>
  <c r="B231"/>
  <c r="C231"/>
  <c r="D231"/>
  <c r="E231"/>
  <c r="W231"/>
  <c r="X231"/>
  <c r="Y231"/>
  <c r="Z231"/>
  <c r="B232"/>
  <c r="C232"/>
  <c r="D232"/>
  <c r="E232"/>
  <c r="W232"/>
  <c r="X232"/>
  <c r="Y232"/>
  <c r="Z232"/>
  <c r="B233"/>
  <c r="C233"/>
  <c r="D233"/>
  <c r="E233"/>
  <c r="W233"/>
  <c r="X233"/>
  <c r="Y233"/>
  <c r="Z233"/>
  <c r="B234"/>
  <c r="C234"/>
  <c r="D234"/>
  <c r="E234"/>
  <c r="W234"/>
  <c r="X234"/>
  <c r="Y234"/>
  <c r="Z234"/>
  <c r="B235"/>
  <c r="C235"/>
  <c r="D235"/>
  <c r="E235"/>
  <c r="W235"/>
  <c r="X235"/>
  <c r="Y235"/>
  <c r="Z235"/>
  <c r="B236"/>
  <c r="C236"/>
  <c r="D236"/>
  <c r="E236"/>
  <c r="W236"/>
  <c r="X236"/>
  <c r="Y236"/>
  <c r="Z236"/>
  <c r="B237"/>
  <c r="C237"/>
  <c r="D237"/>
  <c r="E237"/>
  <c r="W237"/>
  <c r="X237"/>
  <c r="Y237"/>
  <c r="Z237"/>
  <c r="B238"/>
  <c r="C238"/>
  <c r="D238"/>
  <c r="E238"/>
  <c r="W238"/>
  <c r="X238"/>
  <c r="Y238"/>
  <c r="Z238"/>
  <c r="B239"/>
  <c r="C239"/>
  <c r="D239"/>
  <c r="E239"/>
  <c r="W239"/>
  <c r="X239"/>
  <c r="Y239"/>
  <c r="Z239"/>
  <c r="B240"/>
  <c r="C240"/>
  <c r="D240"/>
  <c r="E240"/>
  <c r="W240"/>
  <c r="X240"/>
  <c r="Y240"/>
  <c r="Z240"/>
  <c r="B241"/>
  <c r="C241"/>
  <c r="D241"/>
  <c r="E241"/>
  <c r="W241"/>
  <c r="X241"/>
  <c r="Y241"/>
  <c r="Z241"/>
  <c r="B242"/>
  <c r="C242"/>
  <c r="D242"/>
  <c r="E242"/>
  <c r="W242"/>
  <c r="X242"/>
  <c r="Y242"/>
  <c r="Z242"/>
  <c r="P9" i="17"/>
  <c r="P4"/>
  <c r="P5"/>
  <c r="P6"/>
  <c r="P7"/>
  <c r="P8"/>
  <c r="P10"/>
  <c r="P11"/>
  <c r="P12"/>
  <c r="P13"/>
  <c r="P14"/>
  <c r="P15"/>
  <c r="P16"/>
  <c r="P17"/>
  <c r="P18"/>
  <c r="P19"/>
  <c r="X6" i="20"/>
  <c r="Y6"/>
  <c r="Z6"/>
  <c r="X7"/>
  <c r="Y7"/>
  <c r="Z7"/>
  <c r="X8"/>
  <c r="Y8"/>
  <c r="Z8"/>
  <c r="X9"/>
  <c r="Y9"/>
  <c r="Z9"/>
  <c r="X10"/>
  <c r="Y10"/>
  <c r="Z10"/>
  <c r="X11"/>
  <c r="Y11"/>
  <c r="Z11"/>
  <c r="X12"/>
  <c r="Y12"/>
  <c r="Z12"/>
  <c r="X13"/>
  <c r="Y13"/>
  <c r="Z13"/>
  <c r="X14"/>
  <c r="Y14"/>
  <c r="Z14"/>
  <c r="X15"/>
  <c r="Y15"/>
  <c r="Z15"/>
  <c r="X16"/>
  <c r="Y16"/>
  <c r="Z16"/>
  <c r="X17"/>
  <c r="Y17"/>
  <c r="Z17"/>
  <c r="X18"/>
  <c r="Y18"/>
  <c r="Z18"/>
  <c r="X19"/>
  <c r="Y19"/>
  <c r="Z19"/>
  <c r="X20"/>
  <c r="Y20"/>
  <c r="Z20"/>
  <c r="X21"/>
  <c r="Y21"/>
  <c r="Z21"/>
  <c r="X22"/>
  <c r="Y22"/>
  <c r="Z22"/>
  <c r="X23"/>
  <c r="Y23"/>
  <c r="Z23"/>
  <c r="X24"/>
  <c r="Y24"/>
  <c r="Z24"/>
  <c r="X25"/>
  <c r="Y25"/>
  <c r="Z25"/>
  <c r="X26"/>
  <c r="Y26"/>
  <c r="Z26"/>
  <c r="X27"/>
  <c r="Y27"/>
  <c r="Z27"/>
  <c r="X28"/>
  <c r="Y28"/>
  <c r="Z28"/>
  <c r="X29"/>
  <c r="Y29"/>
  <c r="Z29"/>
  <c r="X30"/>
  <c r="Y30"/>
  <c r="Z30"/>
  <c r="X31"/>
  <c r="Y31"/>
  <c r="Z31"/>
  <c r="X32"/>
  <c r="Y32"/>
  <c r="Z32"/>
  <c r="Z5"/>
  <c r="Y5"/>
  <c r="X5"/>
  <c r="W6"/>
  <c r="AB6" s="1"/>
  <c r="W7"/>
  <c r="AB7" s="1"/>
  <c r="W8"/>
  <c r="AB8" s="1"/>
  <c r="W9"/>
  <c r="AB9" s="1"/>
  <c r="W10"/>
  <c r="W11"/>
  <c r="AB11" s="1"/>
  <c r="W12"/>
  <c r="W13"/>
  <c r="AB13" s="1"/>
  <c r="W14"/>
  <c r="AB14" s="1"/>
  <c r="W15"/>
  <c r="AB15" s="1"/>
  <c r="W16"/>
  <c r="W17"/>
  <c r="AB17" s="1"/>
  <c r="W18"/>
  <c r="AB18" s="1"/>
  <c r="W19"/>
  <c r="AB19" s="1"/>
  <c r="W20"/>
  <c r="AB20" s="1"/>
  <c r="W21"/>
  <c r="AB21" s="1"/>
  <c r="W22"/>
  <c r="AB22" s="1"/>
  <c r="W23"/>
  <c r="W24"/>
  <c r="AB24" s="1"/>
  <c r="W25"/>
  <c r="W26"/>
  <c r="AB26" s="1"/>
  <c r="W27"/>
  <c r="W28"/>
  <c r="AB28" s="1"/>
  <c r="W29"/>
  <c r="AB29" s="1"/>
  <c r="W30"/>
  <c r="AB30" s="1"/>
  <c r="W31"/>
  <c r="AB31" s="1"/>
  <c r="W32"/>
  <c r="AB32" s="1"/>
  <c r="W5"/>
  <c r="AB5" s="1"/>
  <c r="B6"/>
  <c r="B7"/>
  <c r="B8"/>
  <c r="B9"/>
  <c r="B10"/>
  <c r="B11"/>
  <c r="B12"/>
  <c r="B13"/>
  <c r="B14"/>
  <c r="B15"/>
  <c r="B16"/>
  <c r="B17"/>
  <c r="B18"/>
  <c r="G18" s="1"/>
  <c r="B19"/>
  <c r="B20"/>
  <c r="B21"/>
  <c r="B22"/>
  <c r="B23"/>
  <c r="B24"/>
  <c r="B25"/>
  <c r="B26"/>
  <c r="B27"/>
  <c r="B28"/>
  <c r="G28" s="1"/>
  <c r="B29"/>
  <c r="B30"/>
  <c r="B31"/>
  <c r="B32"/>
  <c r="B5"/>
  <c r="C6"/>
  <c r="D6"/>
  <c r="E6"/>
  <c r="C7"/>
  <c r="D7"/>
  <c r="E7"/>
  <c r="C8"/>
  <c r="D8"/>
  <c r="E8"/>
  <c r="C9"/>
  <c r="D9"/>
  <c r="E9"/>
  <c r="C10"/>
  <c r="D10"/>
  <c r="E10"/>
  <c r="C11"/>
  <c r="D11"/>
  <c r="E11"/>
  <c r="C12"/>
  <c r="D12"/>
  <c r="E12"/>
  <c r="C13"/>
  <c r="D13"/>
  <c r="E13"/>
  <c r="C14"/>
  <c r="D14"/>
  <c r="E14"/>
  <c r="C15"/>
  <c r="D15"/>
  <c r="E15"/>
  <c r="C16"/>
  <c r="D16"/>
  <c r="E16"/>
  <c r="C17"/>
  <c r="D17"/>
  <c r="E17"/>
  <c r="C18"/>
  <c r="D18"/>
  <c r="E18"/>
  <c r="C19"/>
  <c r="D19"/>
  <c r="E19"/>
  <c r="C20"/>
  <c r="D20"/>
  <c r="E20"/>
  <c r="C21"/>
  <c r="D21"/>
  <c r="E21"/>
  <c r="C22"/>
  <c r="D22"/>
  <c r="E22"/>
  <c r="C23"/>
  <c r="D23"/>
  <c r="E23"/>
  <c r="C24"/>
  <c r="D24"/>
  <c r="E24"/>
  <c r="C25"/>
  <c r="D25"/>
  <c r="E25"/>
  <c r="C26"/>
  <c r="D26"/>
  <c r="E26"/>
  <c r="C27"/>
  <c r="D27"/>
  <c r="E27"/>
  <c r="C28"/>
  <c r="D28"/>
  <c r="E28"/>
  <c r="C29"/>
  <c r="D29"/>
  <c r="E29"/>
  <c r="C30"/>
  <c r="D30"/>
  <c r="E30"/>
  <c r="C31"/>
  <c r="D31"/>
  <c r="E31"/>
  <c r="C32"/>
  <c r="D32"/>
  <c r="E32"/>
  <c r="D5" i="28" l="1"/>
  <c r="C5" s="1"/>
  <c r="W5" s="1"/>
  <c r="D10" i="12"/>
  <c r="C10" s="1"/>
  <c r="W10" s="1"/>
  <c r="D17" i="10"/>
  <c r="C17" s="1"/>
  <c r="W17" s="1"/>
  <c r="D19"/>
  <c r="C19" s="1"/>
  <c r="W19" s="1"/>
  <c r="D39" i="9"/>
  <c r="C39" s="1"/>
  <c r="W39" s="1"/>
  <c r="D38"/>
  <c r="C38" s="1"/>
  <c r="W38" s="1"/>
  <c r="W12" i="28"/>
  <c r="W8"/>
  <c r="W9"/>
  <c r="W107" i="25"/>
  <c r="W21" i="26"/>
  <c r="W43" i="8"/>
  <c r="W12" i="26"/>
  <c r="W4"/>
  <c r="W46" i="8"/>
  <c r="D36" i="9"/>
  <c r="D24" i="24"/>
  <c r="C24" s="1"/>
  <c r="D32" i="10"/>
  <c r="W32" s="1"/>
  <c r="D21"/>
  <c r="W21" s="1"/>
  <c r="D22"/>
  <c r="W22" s="1"/>
  <c r="D23"/>
  <c r="W23" s="1"/>
  <c r="D29" i="25"/>
  <c r="W29" s="1"/>
  <c r="D14"/>
  <c r="W14" s="1"/>
  <c r="D58"/>
  <c r="W58" s="1"/>
  <c r="D106"/>
  <c r="W106" s="1"/>
  <c r="D122"/>
  <c r="W122" s="1"/>
  <c r="D57"/>
  <c r="W57" s="1"/>
  <c r="D53"/>
  <c r="W53" s="1"/>
  <c r="D85"/>
  <c r="W85" s="1"/>
  <c r="D40"/>
  <c r="W40" s="1"/>
  <c r="D24"/>
  <c r="W24" s="1"/>
  <c r="D7"/>
  <c r="W7" s="1"/>
  <c r="D100"/>
  <c r="W100" s="1"/>
  <c r="D116"/>
  <c r="W116" s="1"/>
  <c r="D11"/>
  <c r="D34" i="9"/>
  <c r="D37"/>
  <c r="D6" i="28"/>
  <c r="W6" s="1"/>
  <c r="D10"/>
  <c r="W10" s="1"/>
  <c r="D7"/>
  <c r="W7" s="1"/>
  <c r="D13"/>
  <c r="W13" s="1"/>
  <c r="D35" i="25"/>
  <c r="W35" s="1"/>
  <c r="D19"/>
  <c r="W19" s="1"/>
  <c r="D121"/>
  <c r="W121" s="1"/>
  <c r="D36"/>
  <c r="W36" s="1"/>
  <c r="D20"/>
  <c r="W20" s="1"/>
  <c r="D37"/>
  <c r="W37" s="1"/>
  <c r="D21"/>
  <c r="W21" s="1"/>
  <c r="D41"/>
  <c r="W41" s="1"/>
  <c r="D25"/>
  <c r="W25" s="1"/>
  <c r="D4"/>
  <c r="W4" s="1"/>
  <c r="D26"/>
  <c r="W26" s="1"/>
  <c r="D81"/>
  <c r="W81" s="1"/>
  <c r="D97"/>
  <c r="W97" s="1"/>
  <c r="D80"/>
  <c r="W80" s="1"/>
  <c r="D79"/>
  <c r="W79" s="1"/>
  <c r="D95"/>
  <c r="W95" s="1"/>
  <c r="D32"/>
  <c r="W32" s="1"/>
  <c r="D16"/>
  <c r="W16" s="1"/>
  <c r="D44"/>
  <c r="W44" s="1"/>
  <c r="D60"/>
  <c r="W60" s="1"/>
  <c r="D76"/>
  <c r="W76" s="1"/>
  <c r="D92"/>
  <c r="W92" s="1"/>
  <c r="D19" i="26"/>
  <c r="W19" s="1"/>
  <c r="D17"/>
  <c r="W17" s="1"/>
  <c r="D11"/>
  <c r="W11" s="1"/>
  <c r="D16"/>
  <c r="W16" s="1"/>
  <c r="D36" i="8"/>
  <c r="W36" s="1"/>
  <c r="D40"/>
  <c r="W40" s="1"/>
  <c r="D32"/>
  <c r="W32" s="1"/>
  <c r="D37"/>
  <c r="W37" s="1"/>
  <c r="D38"/>
  <c r="W38" s="1"/>
  <c r="D48"/>
  <c r="W48" s="1"/>
  <c r="D49"/>
  <c r="W49" s="1"/>
  <c r="D29"/>
  <c r="W29" s="1"/>
  <c r="D30"/>
  <c r="W30" s="1"/>
  <c r="D33"/>
  <c r="W33" s="1"/>
  <c r="D34"/>
  <c r="W34" s="1"/>
  <c r="D35"/>
  <c r="W35" s="1"/>
  <c r="D35" i="9"/>
  <c r="W35" s="1"/>
  <c r="D14" i="5"/>
  <c r="W14" s="1"/>
  <c r="D10" i="26"/>
  <c r="W10" s="1"/>
  <c r="D18"/>
  <c r="W18" s="1"/>
  <c r="D19" i="5"/>
  <c r="W19" s="1"/>
  <c r="D28" i="26"/>
  <c r="W28" s="1"/>
  <c r="D14"/>
  <c r="W14" s="1"/>
  <c r="D7"/>
  <c r="D5"/>
  <c r="D18" i="5"/>
  <c r="W18" s="1"/>
  <c r="D9" i="26"/>
  <c r="D31"/>
  <c r="W31" s="1"/>
  <c r="D30"/>
  <c r="W30" s="1"/>
  <c r="D29"/>
  <c r="W29" s="1"/>
  <c r="D27"/>
  <c r="W27" s="1"/>
  <c r="D25"/>
  <c r="W25" s="1"/>
  <c r="D23"/>
  <c r="W23" s="1"/>
  <c r="D22"/>
  <c r="W22" s="1"/>
  <c r="D8"/>
  <c r="B48" i="15"/>
  <c r="B47"/>
  <c r="B46"/>
  <c r="B45"/>
  <c r="B44"/>
  <c r="D11" i="28"/>
  <c r="W11" s="1"/>
  <c r="D19"/>
  <c r="W19" s="1"/>
  <c r="D17"/>
  <c r="W17" s="1"/>
  <c r="D20" i="10"/>
  <c r="W20" s="1"/>
  <c r="D25"/>
  <c r="W25" s="1"/>
  <c r="D29"/>
  <c r="W29" s="1"/>
  <c r="D30"/>
  <c r="W30" s="1"/>
  <c r="D24"/>
  <c r="W24" s="1"/>
  <c r="D26"/>
  <c r="W26" s="1"/>
  <c r="D35"/>
  <c r="W35" s="1"/>
  <c r="D37"/>
  <c r="W37" s="1"/>
  <c r="D28"/>
  <c r="W28" s="1"/>
  <c r="D51" i="25"/>
  <c r="W51" s="1"/>
  <c r="D67"/>
  <c r="W67" s="1"/>
  <c r="D10"/>
  <c r="W10" s="1"/>
  <c r="D112"/>
  <c r="W112" s="1"/>
  <c r="D39"/>
  <c r="W39" s="1"/>
  <c r="D23"/>
  <c r="W23" s="1"/>
  <c r="D46"/>
  <c r="W46" s="1"/>
  <c r="D62"/>
  <c r="W62" s="1"/>
  <c r="D61"/>
  <c r="W61" s="1"/>
  <c r="D31"/>
  <c r="W31" s="1"/>
  <c r="D28"/>
  <c r="W28" s="1"/>
  <c r="D89"/>
  <c r="W89" s="1"/>
  <c r="D15"/>
  <c r="W15" s="1"/>
  <c r="D71"/>
  <c r="W71" s="1"/>
  <c r="D54"/>
  <c r="W54" s="1"/>
  <c r="D70"/>
  <c r="W70" s="1"/>
  <c r="D101"/>
  <c r="W101" s="1"/>
  <c r="D68"/>
  <c r="W68" s="1"/>
  <c r="D87"/>
  <c r="W87" s="1"/>
  <c r="D9"/>
  <c r="W9" s="1"/>
  <c r="D55"/>
  <c r="W55" s="1"/>
  <c r="D102"/>
  <c r="W102" s="1"/>
  <c r="D117"/>
  <c r="W117" s="1"/>
  <c r="D38"/>
  <c r="W38" s="1"/>
  <c r="D22"/>
  <c r="W22" s="1"/>
  <c r="D52"/>
  <c r="W52" s="1"/>
  <c r="D83"/>
  <c r="W83" s="1"/>
  <c r="D99"/>
  <c r="W99" s="1"/>
  <c r="D114"/>
  <c r="W114" s="1"/>
  <c r="D5"/>
  <c r="W5" s="1"/>
  <c r="D66"/>
  <c r="W66" s="1"/>
  <c r="D65"/>
  <c r="W65" s="1"/>
  <c r="D27"/>
  <c r="W27" s="1"/>
  <c r="D94"/>
  <c r="W94" s="1"/>
  <c r="D47"/>
  <c r="W47" s="1"/>
  <c r="D78"/>
  <c r="W78" s="1"/>
  <c r="D108"/>
  <c r="W108" s="1"/>
  <c r="D74"/>
  <c r="W74" s="1"/>
  <c r="D33"/>
  <c r="W33" s="1"/>
  <c r="D73"/>
  <c r="W73" s="1"/>
  <c r="D34"/>
  <c r="W34" s="1"/>
  <c r="D18"/>
  <c r="W18" s="1"/>
  <c r="D42"/>
  <c r="W42" s="1"/>
  <c r="D72"/>
  <c r="W72" s="1"/>
  <c r="D39" i="8"/>
  <c r="W39" s="1"/>
  <c r="D41"/>
  <c r="W41" s="1"/>
  <c r="D42"/>
  <c r="W42" s="1"/>
  <c r="D44"/>
  <c r="W44" s="1"/>
  <c r="D23"/>
  <c r="D47"/>
  <c r="W47" s="1"/>
  <c r="D50"/>
  <c r="W50" s="1"/>
  <c r="D51"/>
  <c r="W51" s="1"/>
  <c r="D105" i="25"/>
  <c r="W105" s="1"/>
  <c r="D49"/>
  <c r="W49" s="1"/>
  <c r="D104"/>
  <c r="W104" s="1"/>
  <c r="D88"/>
  <c r="W88" s="1"/>
  <c r="D118"/>
  <c r="W118" s="1"/>
  <c r="D48"/>
  <c r="W48" s="1"/>
  <c r="D75"/>
  <c r="W75" s="1"/>
  <c r="D103"/>
  <c r="W103" s="1"/>
  <c r="D86"/>
  <c r="W86" s="1"/>
  <c r="D115"/>
  <c r="W115" s="1"/>
  <c r="D59"/>
  <c r="W59" s="1"/>
  <c r="D111"/>
  <c r="W111" s="1"/>
  <c r="D110"/>
  <c r="W110" s="1"/>
  <c r="D93"/>
  <c r="W93" s="1"/>
  <c r="D12"/>
  <c r="D64"/>
  <c r="W64" s="1"/>
  <c r="D91"/>
  <c r="W91" s="1"/>
  <c r="D63"/>
  <c r="W63" s="1"/>
  <c r="D90"/>
  <c r="W90" s="1"/>
  <c r="D120"/>
  <c r="W120" s="1"/>
  <c r="D17"/>
  <c r="W17" s="1"/>
  <c r="D23" i="5"/>
  <c r="W23" s="1"/>
  <c r="D27"/>
  <c r="W27" s="1"/>
  <c r="D28"/>
  <c r="W28" s="1"/>
  <c r="D29"/>
  <c r="W29" s="1"/>
  <c r="D30"/>
  <c r="W30" s="1"/>
  <c r="D31"/>
  <c r="W31" s="1"/>
  <c r="D32"/>
  <c r="W32" s="1"/>
  <c r="D13" i="26"/>
  <c r="W13" s="1"/>
  <c r="D26"/>
  <c r="W26" s="1"/>
  <c r="D15"/>
  <c r="W15" s="1"/>
  <c r="D24"/>
  <c r="W24" s="1"/>
  <c r="D20"/>
  <c r="W20" s="1"/>
  <c r="D6"/>
  <c r="W6" s="1"/>
  <c r="D13" i="25"/>
  <c r="D77"/>
  <c r="W77" s="1"/>
  <c r="D8"/>
  <c r="W8" s="1"/>
  <c r="D84"/>
  <c r="W84" s="1"/>
  <c r="D6"/>
  <c r="W6" s="1"/>
  <c r="D56"/>
  <c r="W56" s="1"/>
  <c r="D45"/>
  <c r="W45" s="1"/>
  <c r="D109"/>
  <c r="W109" s="1"/>
  <c r="D69"/>
  <c r="W69" s="1"/>
  <c r="D96"/>
  <c r="W96" s="1"/>
  <c r="D18" i="24"/>
  <c r="C18" s="1"/>
  <c r="D22"/>
  <c r="C22" s="1"/>
  <c r="D23"/>
  <c r="C23" s="1"/>
  <c r="D16"/>
  <c r="C16" s="1"/>
  <c r="D17"/>
  <c r="C17" s="1"/>
  <c r="D25"/>
  <c r="C25" s="1"/>
  <c r="D26"/>
  <c r="C26" s="1"/>
  <c r="D5"/>
  <c r="C5" s="1"/>
  <c r="D14"/>
  <c r="C14" s="1"/>
  <c r="D15"/>
  <c r="C15" s="1"/>
  <c r="D4"/>
  <c r="C4" s="1"/>
  <c r="D9"/>
  <c r="C9" s="1"/>
  <c r="D8"/>
  <c r="C8" s="1"/>
  <c r="D12"/>
  <c r="C12" s="1"/>
  <c r="D21"/>
  <c r="C21" s="1"/>
  <c r="D10"/>
  <c r="C10" s="1"/>
  <c r="D11"/>
  <c r="C11" s="1"/>
  <c r="D6"/>
  <c r="C6" s="1"/>
  <c r="D7"/>
  <c r="C7" s="1"/>
  <c r="D20"/>
  <c r="C20" s="1"/>
  <c r="D19"/>
  <c r="C19" s="1"/>
  <c r="D27" i="10"/>
  <c r="W27" s="1"/>
  <c r="D31"/>
  <c r="W31" s="1"/>
  <c r="D33"/>
  <c r="W33" s="1"/>
  <c r="D36"/>
  <c r="W36" s="1"/>
  <c r="D34"/>
  <c r="W34" s="1"/>
  <c r="D22" i="8"/>
  <c r="D25"/>
  <c r="D24"/>
  <c r="C19" i="15"/>
  <c r="J19"/>
  <c r="G19"/>
  <c r="I19"/>
  <c r="D19"/>
  <c r="F19"/>
  <c r="B19"/>
  <c r="H19"/>
  <c r="E19"/>
  <c r="D7" i="22"/>
  <c r="C7" s="1"/>
  <c r="D11"/>
  <c r="C11" s="1"/>
  <c r="D10"/>
  <c r="C10" s="1"/>
  <c r="D9"/>
  <c r="C9" s="1"/>
  <c r="D8"/>
  <c r="C8" s="1"/>
  <c r="D6"/>
  <c r="C6" s="1"/>
  <c r="D20" i="8"/>
  <c r="D19"/>
  <c r="D18"/>
  <c r="D17"/>
  <c r="D21"/>
  <c r="D10"/>
  <c r="D24" i="5"/>
  <c r="W24" s="1"/>
  <c r="D25"/>
  <c r="W25" s="1"/>
  <c r="D28" i="9"/>
  <c r="W28" s="1"/>
  <c r="D29"/>
  <c r="W29" s="1"/>
  <c r="AE242" i="20"/>
  <c r="AI242" s="1"/>
  <c r="AE238"/>
  <c r="AI238" s="1"/>
  <c r="AE234"/>
  <c r="AI234" s="1"/>
  <c r="AE230"/>
  <c r="AI230" s="1"/>
  <c r="AE226"/>
  <c r="AI226" s="1"/>
  <c r="AE222"/>
  <c r="AI222" s="1"/>
  <c r="AE218"/>
  <c r="AI218" s="1"/>
  <c r="AE214"/>
  <c r="AI214" s="1"/>
  <c r="AE210"/>
  <c r="AI210" s="1"/>
  <c r="AE206"/>
  <c r="AI206" s="1"/>
  <c r="AE202"/>
  <c r="AI202" s="1"/>
  <c r="AE198"/>
  <c r="AI198" s="1"/>
  <c r="AE194"/>
  <c r="AI194" s="1"/>
  <c r="AE190"/>
  <c r="AI190" s="1"/>
  <c r="AE186"/>
  <c r="AI186" s="1"/>
  <c r="AE182"/>
  <c r="AI182" s="1"/>
  <c r="AE178"/>
  <c r="AI178" s="1"/>
  <c r="AE174"/>
  <c r="AI174" s="1"/>
  <c r="AE170"/>
  <c r="AI170" s="1"/>
  <c r="AE166"/>
  <c r="AI166" s="1"/>
  <c r="AE162"/>
  <c r="AI162" s="1"/>
  <c r="AE158"/>
  <c r="AI158" s="1"/>
  <c r="AE154"/>
  <c r="AI154" s="1"/>
  <c r="AE150"/>
  <c r="AI150" s="1"/>
  <c r="AE146"/>
  <c r="AI146" s="1"/>
  <c r="AE142"/>
  <c r="AI142" s="1"/>
  <c r="AE138"/>
  <c r="AI138" s="1"/>
  <c r="AE134"/>
  <c r="AI134" s="1"/>
  <c r="AE130"/>
  <c r="AI130" s="1"/>
  <c r="AE126"/>
  <c r="AI126" s="1"/>
  <c r="AE122"/>
  <c r="AI122" s="1"/>
  <c r="AE118"/>
  <c r="AI118" s="1"/>
  <c r="AE114"/>
  <c r="AI114" s="1"/>
  <c r="AE110"/>
  <c r="AI110" s="1"/>
  <c r="AE106"/>
  <c r="AI106" s="1"/>
  <c r="AE102"/>
  <c r="AI102" s="1"/>
  <c r="AE98"/>
  <c r="AI98" s="1"/>
  <c r="AE94"/>
  <c r="AI94" s="1"/>
  <c r="AE90"/>
  <c r="AI90" s="1"/>
  <c r="AE86"/>
  <c r="AI86" s="1"/>
  <c r="AE82"/>
  <c r="AI82" s="1"/>
  <c r="AE78"/>
  <c r="AI78" s="1"/>
  <c r="AE74"/>
  <c r="AI74" s="1"/>
  <c r="AE70"/>
  <c r="AI70" s="1"/>
  <c r="AE66"/>
  <c r="AI66" s="1"/>
  <c r="AE62"/>
  <c r="AI62" s="1"/>
  <c r="AE58"/>
  <c r="AI58" s="1"/>
  <c r="AE54"/>
  <c r="AI54" s="1"/>
  <c r="AE50"/>
  <c r="AI50" s="1"/>
  <c r="AE46"/>
  <c r="AI46" s="1"/>
  <c r="AE42"/>
  <c r="AI42" s="1"/>
  <c r="AE38"/>
  <c r="AI38" s="1"/>
  <c r="AE34"/>
  <c r="AI34" s="1"/>
  <c r="J239"/>
  <c r="N239" s="1"/>
  <c r="J235"/>
  <c r="N235" s="1"/>
  <c r="J231"/>
  <c r="N231" s="1"/>
  <c r="J227"/>
  <c r="N227" s="1"/>
  <c r="J223"/>
  <c r="N223" s="1"/>
  <c r="J219"/>
  <c r="N219" s="1"/>
  <c r="J215"/>
  <c r="N215" s="1"/>
  <c r="J211"/>
  <c r="N211" s="1"/>
  <c r="J207"/>
  <c r="N207" s="1"/>
  <c r="J203"/>
  <c r="N203" s="1"/>
  <c r="J199"/>
  <c r="N199" s="1"/>
  <c r="J195"/>
  <c r="N195" s="1"/>
  <c r="J191"/>
  <c r="N191" s="1"/>
  <c r="J187"/>
  <c r="N187" s="1"/>
  <c r="J183"/>
  <c r="N183" s="1"/>
  <c r="J179"/>
  <c r="N179" s="1"/>
  <c r="J175"/>
  <c r="N175" s="1"/>
  <c r="J171"/>
  <c r="N171" s="1"/>
  <c r="J167"/>
  <c r="N167" s="1"/>
  <c r="J163"/>
  <c r="N163" s="1"/>
  <c r="J159"/>
  <c r="N159" s="1"/>
  <c r="J155"/>
  <c r="N155" s="1"/>
  <c r="J151"/>
  <c r="N151" s="1"/>
  <c r="J147"/>
  <c r="N147" s="1"/>
  <c r="J143"/>
  <c r="N143" s="1"/>
  <c r="J139"/>
  <c r="N139" s="1"/>
  <c r="J135"/>
  <c r="N135" s="1"/>
  <c r="J131"/>
  <c r="N131" s="1"/>
  <c r="J127"/>
  <c r="N127" s="1"/>
  <c r="J123"/>
  <c r="N123" s="1"/>
  <c r="J119"/>
  <c r="N119" s="1"/>
  <c r="J115"/>
  <c r="N115" s="1"/>
  <c r="J111"/>
  <c r="N111" s="1"/>
  <c r="J107"/>
  <c r="N107" s="1"/>
  <c r="J103"/>
  <c r="N103" s="1"/>
  <c r="J99"/>
  <c r="N99" s="1"/>
  <c r="J95"/>
  <c r="N95" s="1"/>
  <c r="J91"/>
  <c r="N91" s="1"/>
  <c r="J87"/>
  <c r="N87" s="1"/>
  <c r="J83"/>
  <c r="N83" s="1"/>
  <c r="J79"/>
  <c r="N79" s="1"/>
  <c r="J75"/>
  <c r="N75" s="1"/>
  <c r="J71"/>
  <c r="N71" s="1"/>
  <c r="J67"/>
  <c r="N67" s="1"/>
  <c r="J63"/>
  <c r="N63" s="1"/>
  <c r="J59"/>
  <c r="N59" s="1"/>
  <c r="J55"/>
  <c r="N55" s="1"/>
  <c r="J51"/>
  <c r="N51" s="1"/>
  <c r="J47"/>
  <c r="N47" s="1"/>
  <c r="J43"/>
  <c r="N43" s="1"/>
  <c r="J39"/>
  <c r="N39" s="1"/>
  <c r="J35"/>
  <c r="N35" s="1"/>
  <c r="AE239"/>
  <c r="AI239" s="1"/>
  <c r="AE235"/>
  <c r="AI235" s="1"/>
  <c r="AE231"/>
  <c r="AI231" s="1"/>
  <c r="AE227"/>
  <c r="AI227" s="1"/>
  <c r="AE223"/>
  <c r="AI223" s="1"/>
  <c r="AE219"/>
  <c r="AI219" s="1"/>
  <c r="AE215"/>
  <c r="AI215" s="1"/>
  <c r="AE211"/>
  <c r="AI211" s="1"/>
  <c r="AE207"/>
  <c r="AI207" s="1"/>
  <c r="AE203"/>
  <c r="AI203" s="1"/>
  <c r="AE199"/>
  <c r="AI199" s="1"/>
  <c r="AE195"/>
  <c r="AI195" s="1"/>
  <c r="AE191"/>
  <c r="AI191" s="1"/>
  <c r="AE187"/>
  <c r="AI187" s="1"/>
  <c r="AE183"/>
  <c r="AI183" s="1"/>
  <c r="AE179"/>
  <c r="AI179" s="1"/>
  <c r="AE175"/>
  <c r="AI175" s="1"/>
  <c r="AE171"/>
  <c r="AI171" s="1"/>
  <c r="AE167"/>
  <c r="AI167" s="1"/>
  <c r="AE163"/>
  <c r="AI163" s="1"/>
  <c r="AE159"/>
  <c r="AI159" s="1"/>
  <c r="AE155"/>
  <c r="AI155" s="1"/>
  <c r="AE151"/>
  <c r="AI151" s="1"/>
  <c r="AE147"/>
  <c r="AI147" s="1"/>
  <c r="AE143"/>
  <c r="AI143" s="1"/>
  <c r="AE139"/>
  <c r="AI139" s="1"/>
  <c r="AE135"/>
  <c r="AI135" s="1"/>
  <c r="AE131"/>
  <c r="AI131" s="1"/>
  <c r="AE127"/>
  <c r="AI127" s="1"/>
  <c r="AE123"/>
  <c r="AI123" s="1"/>
  <c r="AE119"/>
  <c r="AI119" s="1"/>
  <c r="AE115"/>
  <c r="AI115" s="1"/>
  <c r="AE111"/>
  <c r="AI111" s="1"/>
  <c r="AE107"/>
  <c r="AI107" s="1"/>
  <c r="AE103"/>
  <c r="AI103" s="1"/>
  <c r="AE99"/>
  <c r="AI99" s="1"/>
  <c r="AE95"/>
  <c r="AI95" s="1"/>
  <c r="AE91"/>
  <c r="AI91" s="1"/>
  <c r="AE87"/>
  <c r="AI87" s="1"/>
  <c r="AE83"/>
  <c r="AI83" s="1"/>
  <c r="AE79"/>
  <c r="AI79" s="1"/>
  <c r="AE75"/>
  <c r="AI75" s="1"/>
  <c r="AE71"/>
  <c r="AI71" s="1"/>
  <c r="AE67"/>
  <c r="AI67" s="1"/>
  <c r="AE63"/>
  <c r="AI63" s="1"/>
  <c r="AE59"/>
  <c r="AI59" s="1"/>
  <c r="AE55"/>
  <c r="AI55" s="1"/>
  <c r="AE51"/>
  <c r="AI51" s="1"/>
  <c r="AE47"/>
  <c r="AI47" s="1"/>
  <c r="AE43"/>
  <c r="AI43" s="1"/>
  <c r="AE39"/>
  <c r="AI39" s="1"/>
  <c r="AE35"/>
  <c r="AI35" s="1"/>
  <c r="J240"/>
  <c r="N240" s="1"/>
  <c r="J236"/>
  <c r="N236" s="1"/>
  <c r="J232"/>
  <c r="N232" s="1"/>
  <c r="J228"/>
  <c r="N228" s="1"/>
  <c r="J224"/>
  <c r="N224" s="1"/>
  <c r="J220"/>
  <c r="N220" s="1"/>
  <c r="J216"/>
  <c r="N216" s="1"/>
  <c r="J212"/>
  <c r="N212" s="1"/>
  <c r="J208"/>
  <c r="N208" s="1"/>
  <c r="J204"/>
  <c r="N204" s="1"/>
  <c r="J200"/>
  <c r="N200" s="1"/>
  <c r="J196"/>
  <c r="N196" s="1"/>
  <c r="J192"/>
  <c r="N192" s="1"/>
  <c r="J188"/>
  <c r="N188" s="1"/>
  <c r="J184"/>
  <c r="N184" s="1"/>
  <c r="J180"/>
  <c r="N180" s="1"/>
  <c r="J176"/>
  <c r="N176" s="1"/>
  <c r="J172"/>
  <c r="N172" s="1"/>
  <c r="J168"/>
  <c r="N168" s="1"/>
  <c r="J164"/>
  <c r="N164" s="1"/>
  <c r="J160"/>
  <c r="N160" s="1"/>
  <c r="J156"/>
  <c r="N156" s="1"/>
  <c r="J152"/>
  <c r="N152" s="1"/>
  <c r="J148"/>
  <c r="N148" s="1"/>
  <c r="J144"/>
  <c r="N144" s="1"/>
  <c r="J140"/>
  <c r="N140" s="1"/>
  <c r="J136"/>
  <c r="N136" s="1"/>
  <c r="J132"/>
  <c r="N132" s="1"/>
  <c r="J128"/>
  <c r="N128" s="1"/>
  <c r="J124"/>
  <c r="N124" s="1"/>
  <c r="J120"/>
  <c r="N120" s="1"/>
  <c r="J116"/>
  <c r="N116" s="1"/>
  <c r="J112"/>
  <c r="N112" s="1"/>
  <c r="J108"/>
  <c r="N108" s="1"/>
  <c r="J104"/>
  <c r="N104" s="1"/>
  <c r="J100"/>
  <c r="N100" s="1"/>
  <c r="J96"/>
  <c r="N96" s="1"/>
  <c r="J92"/>
  <c r="N92" s="1"/>
  <c r="J88"/>
  <c r="N88" s="1"/>
  <c r="J84"/>
  <c r="N84" s="1"/>
  <c r="J80"/>
  <c r="N80" s="1"/>
  <c r="J76"/>
  <c r="N76" s="1"/>
  <c r="J72"/>
  <c r="N72" s="1"/>
  <c r="J68"/>
  <c r="N68" s="1"/>
  <c r="J64"/>
  <c r="N64" s="1"/>
  <c r="J60"/>
  <c r="N60" s="1"/>
  <c r="J56"/>
  <c r="N56" s="1"/>
  <c r="J52"/>
  <c r="N52" s="1"/>
  <c r="J48"/>
  <c r="N48" s="1"/>
  <c r="J44"/>
  <c r="N44" s="1"/>
  <c r="J40"/>
  <c r="N40" s="1"/>
  <c r="J36"/>
  <c r="N36" s="1"/>
  <c r="AE240"/>
  <c r="AI240" s="1"/>
  <c r="AE236"/>
  <c r="AI236" s="1"/>
  <c r="AE232"/>
  <c r="AI232" s="1"/>
  <c r="AE228"/>
  <c r="AI228" s="1"/>
  <c r="AE224"/>
  <c r="AI224" s="1"/>
  <c r="AE220"/>
  <c r="AI220" s="1"/>
  <c r="AE216"/>
  <c r="AI216" s="1"/>
  <c r="AE212"/>
  <c r="AI212" s="1"/>
  <c r="AE208"/>
  <c r="AI208" s="1"/>
  <c r="AE204"/>
  <c r="AI204" s="1"/>
  <c r="AE200"/>
  <c r="AI200" s="1"/>
  <c r="AE196"/>
  <c r="AI196" s="1"/>
  <c r="AE192"/>
  <c r="AI192" s="1"/>
  <c r="AE188"/>
  <c r="AI188" s="1"/>
  <c r="AE184"/>
  <c r="AI184" s="1"/>
  <c r="AE180"/>
  <c r="AI180" s="1"/>
  <c r="AE176"/>
  <c r="AI176" s="1"/>
  <c r="AK176" s="1"/>
  <c r="AE172"/>
  <c r="AI172" s="1"/>
  <c r="AE168"/>
  <c r="AI168" s="1"/>
  <c r="AE164"/>
  <c r="AI164" s="1"/>
  <c r="AE160"/>
  <c r="AI160" s="1"/>
  <c r="AE156"/>
  <c r="AI156" s="1"/>
  <c r="AE152"/>
  <c r="AI152" s="1"/>
  <c r="AE148"/>
  <c r="AI148" s="1"/>
  <c r="AE144"/>
  <c r="AI144" s="1"/>
  <c r="AE140"/>
  <c r="AI140" s="1"/>
  <c r="AE136"/>
  <c r="AI136" s="1"/>
  <c r="AE132"/>
  <c r="AI132" s="1"/>
  <c r="AE128"/>
  <c r="AI128" s="1"/>
  <c r="AE124"/>
  <c r="AI124" s="1"/>
  <c r="AE120"/>
  <c r="AI120" s="1"/>
  <c r="AE116"/>
  <c r="AI116" s="1"/>
  <c r="AE112"/>
  <c r="AI112" s="1"/>
  <c r="AE108"/>
  <c r="AI108" s="1"/>
  <c r="AE104"/>
  <c r="AI104" s="1"/>
  <c r="AE100"/>
  <c r="AI100" s="1"/>
  <c r="AE96"/>
  <c r="AI96" s="1"/>
  <c r="AE92"/>
  <c r="AI92" s="1"/>
  <c r="AE88"/>
  <c r="AI88" s="1"/>
  <c r="AE84"/>
  <c r="AI84" s="1"/>
  <c r="AE80"/>
  <c r="AI80" s="1"/>
  <c r="AE76"/>
  <c r="AI76" s="1"/>
  <c r="AE72"/>
  <c r="AI72" s="1"/>
  <c r="AE68"/>
  <c r="AI68" s="1"/>
  <c r="AE64"/>
  <c r="AI64" s="1"/>
  <c r="AE60"/>
  <c r="AI60" s="1"/>
  <c r="AE56"/>
  <c r="AI56" s="1"/>
  <c r="AE52"/>
  <c r="AI52" s="1"/>
  <c r="AE48"/>
  <c r="AI48" s="1"/>
  <c r="AE44"/>
  <c r="AI44" s="1"/>
  <c r="AE40"/>
  <c r="AI40" s="1"/>
  <c r="AE36"/>
  <c r="AI36" s="1"/>
  <c r="J241"/>
  <c r="N241" s="1"/>
  <c r="J237"/>
  <c r="N237" s="1"/>
  <c r="J233"/>
  <c r="N233" s="1"/>
  <c r="J229"/>
  <c r="N229" s="1"/>
  <c r="J225"/>
  <c r="N225" s="1"/>
  <c r="J221"/>
  <c r="N221" s="1"/>
  <c r="J217"/>
  <c r="N217" s="1"/>
  <c r="J213"/>
  <c r="N213" s="1"/>
  <c r="J209"/>
  <c r="N209" s="1"/>
  <c r="J205"/>
  <c r="N205" s="1"/>
  <c r="J201"/>
  <c r="N201" s="1"/>
  <c r="J197"/>
  <c r="N197" s="1"/>
  <c r="J193"/>
  <c r="N193" s="1"/>
  <c r="J189"/>
  <c r="N189" s="1"/>
  <c r="J185"/>
  <c r="N185" s="1"/>
  <c r="J181"/>
  <c r="N181" s="1"/>
  <c r="J177"/>
  <c r="N177" s="1"/>
  <c r="J173"/>
  <c r="N173" s="1"/>
  <c r="J169"/>
  <c r="N169" s="1"/>
  <c r="J165"/>
  <c r="N165" s="1"/>
  <c r="J161"/>
  <c r="N161" s="1"/>
  <c r="J157"/>
  <c r="N157" s="1"/>
  <c r="J153"/>
  <c r="N153" s="1"/>
  <c r="J149"/>
  <c r="N149" s="1"/>
  <c r="J145"/>
  <c r="N145" s="1"/>
  <c r="J141"/>
  <c r="N141" s="1"/>
  <c r="J137"/>
  <c r="N137" s="1"/>
  <c r="J133"/>
  <c r="N133" s="1"/>
  <c r="J129"/>
  <c r="N129" s="1"/>
  <c r="J125"/>
  <c r="N125" s="1"/>
  <c r="J121"/>
  <c r="N121" s="1"/>
  <c r="J117"/>
  <c r="N117" s="1"/>
  <c r="J113"/>
  <c r="N113" s="1"/>
  <c r="J109"/>
  <c r="N109" s="1"/>
  <c r="J105"/>
  <c r="N105" s="1"/>
  <c r="J101"/>
  <c r="N101" s="1"/>
  <c r="J97"/>
  <c r="N97" s="1"/>
  <c r="J93"/>
  <c r="N93" s="1"/>
  <c r="J89"/>
  <c r="N89" s="1"/>
  <c r="J85"/>
  <c r="N85" s="1"/>
  <c r="J81"/>
  <c r="N81" s="1"/>
  <c r="J77"/>
  <c r="N77" s="1"/>
  <c r="J73"/>
  <c r="N73" s="1"/>
  <c r="J69"/>
  <c r="N69" s="1"/>
  <c r="J65"/>
  <c r="N65" s="1"/>
  <c r="J61"/>
  <c r="N61" s="1"/>
  <c r="J57"/>
  <c r="N57" s="1"/>
  <c r="J53"/>
  <c r="N53" s="1"/>
  <c r="J49"/>
  <c r="N49" s="1"/>
  <c r="J45"/>
  <c r="N45" s="1"/>
  <c r="J41"/>
  <c r="N41" s="1"/>
  <c r="J37"/>
  <c r="N37" s="1"/>
  <c r="J33"/>
  <c r="N33" s="1"/>
  <c r="AE241"/>
  <c r="AI241" s="1"/>
  <c r="AE237"/>
  <c r="AI237" s="1"/>
  <c r="AE233"/>
  <c r="AI233" s="1"/>
  <c r="AE229"/>
  <c r="AI229" s="1"/>
  <c r="AE225"/>
  <c r="AI225" s="1"/>
  <c r="AE221"/>
  <c r="AI221" s="1"/>
  <c r="AE217"/>
  <c r="AI217" s="1"/>
  <c r="AE213"/>
  <c r="AI213" s="1"/>
  <c r="AE209"/>
  <c r="AI209" s="1"/>
  <c r="AE205"/>
  <c r="AI205" s="1"/>
  <c r="AE201"/>
  <c r="AI201" s="1"/>
  <c r="AE197"/>
  <c r="AI197" s="1"/>
  <c r="AE193"/>
  <c r="AI193" s="1"/>
  <c r="AE189"/>
  <c r="AI189" s="1"/>
  <c r="AE185"/>
  <c r="AI185" s="1"/>
  <c r="AE181"/>
  <c r="AI181" s="1"/>
  <c r="AE177"/>
  <c r="AI177" s="1"/>
  <c r="AE173"/>
  <c r="AI173" s="1"/>
  <c r="AE169"/>
  <c r="AI169" s="1"/>
  <c r="AE165"/>
  <c r="AI165" s="1"/>
  <c r="AE161"/>
  <c r="AI161" s="1"/>
  <c r="AE157"/>
  <c r="AI157" s="1"/>
  <c r="AE153"/>
  <c r="AI153" s="1"/>
  <c r="AE149"/>
  <c r="AI149" s="1"/>
  <c r="AE145"/>
  <c r="AI145" s="1"/>
  <c r="AE141"/>
  <c r="AI141" s="1"/>
  <c r="AE137"/>
  <c r="AI137" s="1"/>
  <c r="AE133"/>
  <c r="AI133" s="1"/>
  <c r="AE129"/>
  <c r="AI129" s="1"/>
  <c r="AE125"/>
  <c r="AI125" s="1"/>
  <c r="AE121"/>
  <c r="AI121" s="1"/>
  <c r="AE117"/>
  <c r="AI117" s="1"/>
  <c r="AE113"/>
  <c r="AI113" s="1"/>
  <c r="AE109"/>
  <c r="AI109" s="1"/>
  <c r="AE105"/>
  <c r="AI105" s="1"/>
  <c r="AE101"/>
  <c r="AI101" s="1"/>
  <c r="AE97"/>
  <c r="AI97" s="1"/>
  <c r="AE93"/>
  <c r="AI93" s="1"/>
  <c r="AE89"/>
  <c r="AI89" s="1"/>
  <c r="AE85"/>
  <c r="AI85" s="1"/>
  <c r="AE81"/>
  <c r="AI81" s="1"/>
  <c r="AE77"/>
  <c r="AI77" s="1"/>
  <c r="AE73"/>
  <c r="AI73" s="1"/>
  <c r="AE69"/>
  <c r="AI69" s="1"/>
  <c r="AE65"/>
  <c r="AI65" s="1"/>
  <c r="AE61"/>
  <c r="AI61" s="1"/>
  <c r="AE57"/>
  <c r="AI57" s="1"/>
  <c r="AE53"/>
  <c r="AI53" s="1"/>
  <c r="AE49"/>
  <c r="AI49" s="1"/>
  <c r="AE45"/>
  <c r="AI45" s="1"/>
  <c r="AE41"/>
  <c r="AI41" s="1"/>
  <c r="AE37"/>
  <c r="AI37" s="1"/>
  <c r="J242"/>
  <c r="N242" s="1"/>
  <c r="J238"/>
  <c r="N238" s="1"/>
  <c r="J234"/>
  <c r="N234" s="1"/>
  <c r="J230"/>
  <c r="N230" s="1"/>
  <c r="J226"/>
  <c r="N226" s="1"/>
  <c r="J222"/>
  <c r="N222" s="1"/>
  <c r="J218"/>
  <c r="N218" s="1"/>
  <c r="J214"/>
  <c r="N214" s="1"/>
  <c r="J210"/>
  <c r="N210" s="1"/>
  <c r="J206"/>
  <c r="N206" s="1"/>
  <c r="J202"/>
  <c r="N202" s="1"/>
  <c r="J198"/>
  <c r="N198" s="1"/>
  <c r="J194"/>
  <c r="N194" s="1"/>
  <c r="J190"/>
  <c r="N190" s="1"/>
  <c r="J186"/>
  <c r="N186" s="1"/>
  <c r="J182"/>
  <c r="N182" s="1"/>
  <c r="J178"/>
  <c r="N178" s="1"/>
  <c r="J174"/>
  <c r="N174" s="1"/>
  <c r="J170"/>
  <c r="N170" s="1"/>
  <c r="J166"/>
  <c r="N166" s="1"/>
  <c r="J162"/>
  <c r="N162" s="1"/>
  <c r="J158"/>
  <c r="N158" s="1"/>
  <c r="J154"/>
  <c r="N154" s="1"/>
  <c r="J150"/>
  <c r="N150" s="1"/>
  <c r="J146"/>
  <c r="N146" s="1"/>
  <c r="J142"/>
  <c r="N142" s="1"/>
  <c r="J138"/>
  <c r="N138" s="1"/>
  <c r="J134"/>
  <c r="N134" s="1"/>
  <c r="J130"/>
  <c r="N130" s="1"/>
  <c r="J126"/>
  <c r="N126" s="1"/>
  <c r="J122"/>
  <c r="N122" s="1"/>
  <c r="J118"/>
  <c r="N118" s="1"/>
  <c r="J114"/>
  <c r="N114" s="1"/>
  <c r="J110"/>
  <c r="N110" s="1"/>
  <c r="J106"/>
  <c r="N106" s="1"/>
  <c r="J102"/>
  <c r="N102" s="1"/>
  <c r="J98"/>
  <c r="N98" s="1"/>
  <c r="J94"/>
  <c r="N94" s="1"/>
  <c r="J90"/>
  <c r="N90" s="1"/>
  <c r="J86"/>
  <c r="N86" s="1"/>
  <c r="J82"/>
  <c r="N82" s="1"/>
  <c r="J78"/>
  <c r="N78" s="1"/>
  <c r="J74"/>
  <c r="N74" s="1"/>
  <c r="J70"/>
  <c r="N70" s="1"/>
  <c r="J66"/>
  <c r="N66" s="1"/>
  <c r="J62"/>
  <c r="N62" s="1"/>
  <c r="J58"/>
  <c r="N58" s="1"/>
  <c r="J54"/>
  <c r="N54" s="1"/>
  <c r="J50"/>
  <c r="N50" s="1"/>
  <c r="J46"/>
  <c r="N46" s="1"/>
  <c r="J42"/>
  <c r="N42" s="1"/>
  <c r="J38"/>
  <c r="N38" s="1"/>
  <c r="P38" s="1"/>
  <c r="J34"/>
  <c r="N34" s="1"/>
  <c r="D26" i="5"/>
  <c r="W26" s="1"/>
  <c r="D13"/>
  <c r="W13" s="1"/>
  <c r="D20"/>
  <c r="W20" s="1"/>
  <c r="D21"/>
  <c r="W21" s="1"/>
  <c r="D22"/>
  <c r="W22" s="1"/>
  <c r="E101" i="9"/>
  <c r="D101" s="1"/>
  <c r="W101" s="1"/>
  <c r="E69"/>
  <c r="D69" s="1"/>
  <c r="W69" s="1"/>
  <c r="E102"/>
  <c r="D102" s="1"/>
  <c r="W102" s="1"/>
  <c r="E70"/>
  <c r="D70" s="1"/>
  <c r="W70" s="1"/>
  <c r="E103"/>
  <c r="D103" s="1"/>
  <c r="W103" s="1"/>
  <c r="E71"/>
  <c r="D71" s="1"/>
  <c r="W71" s="1"/>
  <c r="E104"/>
  <c r="D104" s="1"/>
  <c r="W104" s="1"/>
  <c r="E72"/>
  <c r="D72" s="1"/>
  <c r="W72" s="1"/>
  <c r="E105"/>
  <c r="D105" s="1"/>
  <c r="W105" s="1"/>
  <c r="E73"/>
  <c r="D73" s="1"/>
  <c r="W73" s="1"/>
  <c r="E106"/>
  <c r="D106" s="1"/>
  <c r="W106" s="1"/>
  <c r="E74"/>
  <c r="D74" s="1"/>
  <c r="W74" s="1"/>
  <c r="E40"/>
  <c r="D40" s="1"/>
  <c r="W40" s="1"/>
  <c r="E107"/>
  <c r="D107" s="1"/>
  <c r="W107" s="1"/>
  <c r="E75"/>
  <c r="D75" s="1"/>
  <c r="W75" s="1"/>
  <c r="E43"/>
  <c r="D43" s="1"/>
  <c r="W43" s="1"/>
  <c r="E108"/>
  <c r="D108" s="1"/>
  <c r="W108" s="1"/>
  <c r="E76"/>
  <c r="D76" s="1"/>
  <c r="W76" s="1"/>
  <c r="E44"/>
  <c r="D44" s="1"/>
  <c r="W44" s="1"/>
  <c r="E109"/>
  <c r="D109" s="1"/>
  <c r="W109" s="1"/>
  <c r="E77"/>
  <c r="D77" s="1"/>
  <c r="W77" s="1"/>
  <c r="E110"/>
  <c r="D110" s="1"/>
  <c r="W110" s="1"/>
  <c r="E78"/>
  <c r="D78" s="1"/>
  <c r="W78" s="1"/>
  <c r="E111"/>
  <c r="D111" s="1"/>
  <c r="W111" s="1"/>
  <c r="E79"/>
  <c r="D79" s="1"/>
  <c r="W79" s="1"/>
  <c r="E47"/>
  <c r="D47" s="1"/>
  <c r="W47" s="1"/>
  <c r="E112"/>
  <c r="D112" s="1"/>
  <c r="W112" s="1"/>
  <c r="E80"/>
  <c r="D80" s="1"/>
  <c r="W80" s="1"/>
  <c r="E113"/>
  <c r="D113" s="1"/>
  <c r="W113" s="1"/>
  <c r="E81"/>
  <c r="D81" s="1"/>
  <c r="W81" s="1"/>
  <c r="E114"/>
  <c r="D114" s="1"/>
  <c r="W114" s="1"/>
  <c r="E82"/>
  <c r="D82" s="1"/>
  <c r="W82" s="1"/>
  <c r="E115"/>
  <c r="D115" s="1"/>
  <c r="W115" s="1"/>
  <c r="E83"/>
  <c r="D83" s="1"/>
  <c r="W83" s="1"/>
  <c r="E51"/>
  <c r="D51" s="1"/>
  <c r="W51" s="1"/>
  <c r="E116"/>
  <c r="D116" s="1"/>
  <c r="W116" s="1"/>
  <c r="E84"/>
  <c r="D84" s="1"/>
  <c r="W84" s="1"/>
  <c r="E52"/>
  <c r="D52" s="1"/>
  <c r="W52" s="1"/>
  <c r="E117"/>
  <c r="D117" s="1"/>
  <c r="W117" s="1"/>
  <c r="E85"/>
  <c r="D85" s="1"/>
  <c r="W85" s="1"/>
  <c r="E53"/>
  <c r="D53" s="1"/>
  <c r="W53" s="1"/>
  <c r="E118"/>
  <c r="D118" s="1"/>
  <c r="W118" s="1"/>
  <c r="E86"/>
  <c r="D86" s="1"/>
  <c r="W86" s="1"/>
  <c r="E54"/>
  <c r="D54" s="1"/>
  <c r="W54" s="1"/>
  <c r="E120"/>
  <c r="D120" s="1"/>
  <c r="W120" s="1"/>
  <c r="E88"/>
  <c r="D88" s="1"/>
  <c r="W88" s="1"/>
  <c r="E121"/>
  <c r="D121" s="1"/>
  <c r="W121" s="1"/>
  <c r="E89"/>
  <c r="D89" s="1"/>
  <c r="W89" s="1"/>
  <c r="E57"/>
  <c r="D57" s="1"/>
  <c r="W57" s="1"/>
  <c r="E122"/>
  <c r="D122" s="1"/>
  <c r="W122" s="1"/>
  <c r="E90"/>
  <c r="D90" s="1"/>
  <c r="W90" s="1"/>
  <c r="E58"/>
  <c r="D58" s="1"/>
  <c r="W58" s="1"/>
  <c r="E123"/>
  <c r="D123" s="1"/>
  <c r="W123" s="1"/>
  <c r="E91"/>
  <c r="D91" s="1"/>
  <c r="W91" s="1"/>
  <c r="E59"/>
  <c r="D59" s="1"/>
  <c r="W59" s="1"/>
  <c r="E93"/>
  <c r="D93" s="1"/>
  <c r="W93" s="1"/>
  <c r="E61"/>
  <c r="D61" s="1"/>
  <c r="W61" s="1"/>
  <c r="E22"/>
  <c r="D22" s="1"/>
  <c r="E95"/>
  <c r="D95" s="1"/>
  <c r="W95" s="1"/>
  <c r="E63"/>
  <c r="D63" s="1"/>
  <c r="W63" s="1"/>
  <c r="E96"/>
  <c r="D96" s="1"/>
  <c r="W96" s="1"/>
  <c r="E64"/>
  <c r="D64" s="1"/>
  <c r="W64" s="1"/>
  <c r="E97"/>
  <c r="D97" s="1"/>
  <c r="W97" s="1"/>
  <c r="E65"/>
  <c r="D65" s="1"/>
  <c r="W65" s="1"/>
  <c r="E30"/>
  <c r="D30" s="1"/>
  <c r="W30" s="1"/>
  <c r="E98"/>
  <c r="D98" s="1"/>
  <c r="W98" s="1"/>
  <c r="E66"/>
  <c r="D66" s="1"/>
  <c r="W66" s="1"/>
  <c r="E99"/>
  <c r="D99" s="1"/>
  <c r="W99" s="1"/>
  <c r="E67"/>
  <c r="D67" s="1"/>
  <c r="W67" s="1"/>
  <c r="E32"/>
  <c r="D32" s="1"/>
  <c r="W32" s="1"/>
  <c r="E100"/>
  <c r="D100" s="1"/>
  <c r="W100" s="1"/>
  <c r="E68"/>
  <c r="D68" s="1"/>
  <c r="W68" s="1"/>
  <c r="E33"/>
  <c r="D33" s="1"/>
  <c r="W33" s="1"/>
  <c r="D56"/>
  <c r="W56" s="1"/>
  <c r="D92"/>
  <c r="W92" s="1"/>
  <c r="D60"/>
  <c r="W60" s="1"/>
  <c r="D94"/>
  <c r="W94" s="1"/>
  <c r="D62"/>
  <c r="W62" s="1"/>
  <c r="D27"/>
  <c r="W27" s="1"/>
  <c r="D31"/>
  <c r="W31" s="1"/>
  <c r="D23"/>
  <c r="W23" s="1"/>
  <c r="D24"/>
  <c r="W24" s="1"/>
  <c r="D25"/>
  <c r="W25" s="1"/>
  <c r="D26"/>
  <c r="D45"/>
  <c r="W45" s="1"/>
  <c r="D46"/>
  <c r="W46" s="1"/>
  <c r="D48"/>
  <c r="W48" s="1"/>
  <c r="D49"/>
  <c r="W49" s="1"/>
  <c r="D50"/>
  <c r="W50" s="1"/>
  <c r="D119"/>
  <c r="W119" s="1"/>
  <c r="D87"/>
  <c r="W87" s="1"/>
  <c r="D55"/>
  <c r="W55" s="1"/>
  <c r="G242" i="20"/>
  <c r="G241"/>
  <c r="G240"/>
  <c r="G239"/>
  <c r="G238"/>
  <c r="G237"/>
  <c r="G236"/>
  <c r="G235"/>
  <c r="G234"/>
  <c r="G233"/>
  <c r="G232"/>
  <c r="G231"/>
  <c r="G230"/>
  <c r="G229"/>
  <c r="G228"/>
  <c r="G227"/>
  <c r="G226"/>
  <c r="G225"/>
  <c r="G224"/>
  <c r="G223"/>
  <c r="G222"/>
  <c r="G221"/>
  <c r="G220"/>
  <c r="G219"/>
  <c r="G218"/>
  <c r="G217"/>
  <c r="G216"/>
  <c r="G215"/>
  <c r="G214"/>
  <c r="G213"/>
  <c r="G212"/>
  <c r="G211"/>
  <c r="G210"/>
  <c r="G209"/>
  <c r="G208"/>
  <c r="G207"/>
  <c r="G206"/>
  <c r="G205"/>
  <c r="G204"/>
  <c r="G203"/>
  <c r="G202"/>
  <c r="G201"/>
  <c r="G200"/>
  <c r="G199"/>
  <c r="G198"/>
  <c r="G197"/>
  <c r="G196"/>
  <c r="G195"/>
  <c r="G194"/>
  <c r="G193"/>
  <c r="G192"/>
  <c r="G191"/>
  <c r="G190"/>
  <c r="G189"/>
  <c r="G188"/>
  <c r="G187"/>
  <c r="G186"/>
  <c r="G185"/>
  <c r="G184"/>
  <c r="G183"/>
  <c r="G182"/>
  <c r="G181"/>
  <c r="G180"/>
  <c r="G179"/>
  <c r="G178"/>
  <c r="G177"/>
  <c r="G176"/>
  <c r="G175"/>
  <c r="G174"/>
  <c r="G173"/>
  <c r="G172"/>
  <c r="G171"/>
  <c r="G170"/>
  <c r="G169"/>
  <c r="G168"/>
  <c r="G167"/>
  <c r="G166"/>
  <c r="G165"/>
  <c r="G164"/>
  <c r="G163"/>
  <c r="G162"/>
  <c r="G161"/>
  <c r="G160"/>
  <c r="G159"/>
  <c r="G158"/>
  <c r="G157"/>
  <c r="G156"/>
  <c r="G155"/>
  <c r="G154"/>
  <c r="G153"/>
  <c r="G152"/>
  <c r="G151"/>
  <c r="G150"/>
  <c r="G149"/>
  <c r="G148"/>
  <c r="G147"/>
  <c r="G146"/>
  <c r="G145"/>
  <c r="G144"/>
  <c r="G143"/>
  <c r="G142"/>
  <c r="G141"/>
  <c r="G140"/>
  <c r="G139"/>
  <c r="G138"/>
  <c r="G137"/>
  <c r="G136"/>
  <c r="G135"/>
  <c r="G134"/>
  <c r="G133"/>
  <c r="G132"/>
  <c r="G131"/>
  <c r="G130"/>
  <c r="G129"/>
  <c r="G128"/>
  <c r="G127"/>
  <c r="G126"/>
  <c r="G125"/>
  <c r="G124"/>
  <c r="G123"/>
  <c r="G122"/>
  <c r="G121"/>
  <c r="G120"/>
  <c r="G119"/>
  <c r="G118"/>
  <c r="G117"/>
  <c r="G116"/>
  <c r="G115"/>
  <c r="G114"/>
  <c r="G113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H242"/>
  <c r="L242" s="1"/>
  <c r="H241"/>
  <c r="L241" s="1"/>
  <c r="H240"/>
  <c r="L240" s="1"/>
  <c r="H239"/>
  <c r="L239" s="1"/>
  <c r="H238"/>
  <c r="L238" s="1"/>
  <c r="H237"/>
  <c r="L237" s="1"/>
  <c r="H236"/>
  <c r="L236" s="1"/>
  <c r="H235"/>
  <c r="L235" s="1"/>
  <c r="H234"/>
  <c r="L234" s="1"/>
  <c r="H233"/>
  <c r="L233" s="1"/>
  <c r="H232"/>
  <c r="L232" s="1"/>
  <c r="H231"/>
  <c r="L231" s="1"/>
  <c r="H230"/>
  <c r="L230" s="1"/>
  <c r="H229"/>
  <c r="L229" s="1"/>
  <c r="H228"/>
  <c r="L228" s="1"/>
  <c r="H227"/>
  <c r="L227" s="1"/>
  <c r="H226"/>
  <c r="L226" s="1"/>
  <c r="H225"/>
  <c r="L225" s="1"/>
  <c r="H224"/>
  <c r="L224" s="1"/>
  <c r="H223"/>
  <c r="L223" s="1"/>
  <c r="H222"/>
  <c r="L222" s="1"/>
  <c r="H221"/>
  <c r="L221" s="1"/>
  <c r="H220"/>
  <c r="L220" s="1"/>
  <c r="H219"/>
  <c r="L219" s="1"/>
  <c r="H218"/>
  <c r="L218" s="1"/>
  <c r="H217"/>
  <c r="L217" s="1"/>
  <c r="H216"/>
  <c r="L216" s="1"/>
  <c r="H215"/>
  <c r="L215" s="1"/>
  <c r="H214"/>
  <c r="L214" s="1"/>
  <c r="H213"/>
  <c r="L213" s="1"/>
  <c r="H212"/>
  <c r="L212" s="1"/>
  <c r="H211"/>
  <c r="L211" s="1"/>
  <c r="H210"/>
  <c r="L210" s="1"/>
  <c r="H209"/>
  <c r="L209" s="1"/>
  <c r="H208"/>
  <c r="L208" s="1"/>
  <c r="H207"/>
  <c r="L207" s="1"/>
  <c r="H206"/>
  <c r="L206" s="1"/>
  <c r="H205"/>
  <c r="L205" s="1"/>
  <c r="H204"/>
  <c r="L204" s="1"/>
  <c r="H203"/>
  <c r="L203" s="1"/>
  <c r="H202"/>
  <c r="L202" s="1"/>
  <c r="H201"/>
  <c r="L201" s="1"/>
  <c r="H200"/>
  <c r="L200" s="1"/>
  <c r="H199"/>
  <c r="L199" s="1"/>
  <c r="H198"/>
  <c r="L198" s="1"/>
  <c r="H197"/>
  <c r="L197" s="1"/>
  <c r="H196"/>
  <c r="L196" s="1"/>
  <c r="H195"/>
  <c r="L195" s="1"/>
  <c r="H194"/>
  <c r="L194" s="1"/>
  <c r="H193"/>
  <c r="L193" s="1"/>
  <c r="H192"/>
  <c r="L192" s="1"/>
  <c r="H191"/>
  <c r="L191" s="1"/>
  <c r="H190"/>
  <c r="L190" s="1"/>
  <c r="H189"/>
  <c r="L189" s="1"/>
  <c r="H188"/>
  <c r="L188" s="1"/>
  <c r="H187"/>
  <c r="L187" s="1"/>
  <c r="H186"/>
  <c r="L186" s="1"/>
  <c r="H185"/>
  <c r="L185" s="1"/>
  <c r="H184"/>
  <c r="L184" s="1"/>
  <c r="H183"/>
  <c r="L183" s="1"/>
  <c r="H182"/>
  <c r="L182" s="1"/>
  <c r="H181"/>
  <c r="L181" s="1"/>
  <c r="H180"/>
  <c r="L180" s="1"/>
  <c r="H179"/>
  <c r="L179" s="1"/>
  <c r="H178"/>
  <c r="L178" s="1"/>
  <c r="H177"/>
  <c r="L177" s="1"/>
  <c r="H176"/>
  <c r="L176" s="1"/>
  <c r="H175"/>
  <c r="L175" s="1"/>
  <c r="H174"/>
  <c r="L174" s="1"/>
  <c r="H173"/>
  <c r="L173" s="1"/>
  <c r="H172"/>
  <c r="L172" s="1"/>
  <c r="H171"/>
  <c r="L171" s="1"/>
  <c r="H170"/>
  <c r="L170" s="1"/>
  <c r="H169"/>
  <c r="L169" s="1"/>
  <c r="H168"/>
  <c r="L168" s="1"/>
  <c r="H167"/>
  <c r="L167" s="1"/>
  <c r="H166"/>
  <c r="L166" s="1"/>
  <c r="H165"/>
  <c r="L165" s="1"/>
  <c r="H164"/>
  <c r="L164" s="1"/>
  <c r="H163"/>
  <c r="L163" s="1"/>
  <c r="H162"/>
  <c r="L162" s="1"/>
  <c r="H161"/>
  <c r="L161" s="1"/>
  <c r="H160"/>
  <c r="L160" s="1"/>
  <c r="H159"/>
  <c r="L159" s="1"/>
  <c r="H158"/>
  <c r="L158" s="1"/>
  <c r="H157"/>
  <c r="L157" s="1"/>
  <c r="H156"/>
  <c r="L156" s="1"/>
  <c r="H155"/>
  <c r="L155" s="1"/>
  <c r="H154"/>
  <c r="L154" s="1"/>
  <c r="H153"/>
  <c r="L153" s="1"/>
  <c r="H152"/>
  <c r="L152" s="1"/>
  <c r="H151"/>
  <c r="L151" s="1"/>
  <c r="H150"/>
  <c r="L150" s="1"/>
  <c r="H149"/>
  <c r="L149" s="1"/>
  <c r="H148"/>
  <c r="L148" s="1"/>
  <c r="H147"/>
  <c r="L147" s="1"/>
  <c r="H146"/>
  <c r="L146" s="1"/>
  <c r="H145"/>
  <c r="L145" s="1"/>
  <c r="H144"/>
  <c r="L144" s="1"/>
  <c r="H143"/>
  <c r="L143" s="1"/>
  <c r="H142"/>
  <c r="L142" s="1"/>
  <c r="H141"/>
  <c r="L141" s="1"/>
  <c r="H140"/>
  <c r="L140" s="1"/>
  <c r="H139"/>
  <c r="L139" s="1"/>
  <c r="H138"/>
  <c r="L138" s="1"/>
  <c r="H137"/>
  <c r="L137" s="1"/>
  <c r="H136"/>
  <c r="L136" s="1"/>
  <c r="H135"/>
  <c r="L135" s="1"/>
  <c r="H134"/>
  <c r="L134" s="1"/>
  <c r="H133"/>
  <c r="L133" s="1"/>
  <c r="H132"/>
  <c r="L132" s="1"/>
  <c r="H131"/>
  <c r="L131" s="1"/>
  <c r="H130"/>
  <c r="L130" s="1"/>
  <c r="H129"/>
  <c r="L129" s="1"/>
  <c r="H128"/>
  <c r="L128" s="1"/>
  <c r="H127"/>
  <c r="L127" s="1"/>
  <c r="H126"/>
  <c r="L126" s="1"/>
  <c r="H125"/>
  <c r="L125" s="1"/>
  <c r="H124"/>
  <c r="L124" s="1"/>
  <c r="H123"/>
  <c r="L123" s="1"/>
  <c r="H122"/>
  <c r="L122" s="1"/>
  <c r="H121"/>
  <c r="L121" s="1"/>
  <c r="H120"/>
  <c r="L120" s="1"/>
  <c r="H119"/>
  <c r="L119" s="1"/>
  <c r="H118"/>
  <c r="L118" s="1"/>
  <c r="H117"/>
  <c r="L117" s="1"/>
  <c r="H116"/>
  <c r="L116" s="1"/>
  <c r="H115"/>
  <c r="L115" s="1"/>
  <c r="H114"/>
  <c r="L114" s="1"/>
  <c r="H113"/>
  <c r="L113" s="1"/>
  <c r="H112"/>
  <c r="L112" s="1"/>
  <c r="H111"/>
  <c r="L111" s="1"/>
  <c r="H110"/>
  <c r="L110" s="1"/>
  <c r="H109"/>
  <c r="L109" s="1"/>
  <c r="H108"/>
  <c r="L108" s="1"/>
  <c r="H107"/>
  <c r="L107" s="1"/>
  <c r="H106"/>
  <c r="L106" s="1"/>
  <c r="H105"/>
  <c r="L105" s="1"/>
  <c r="H104"/>
  <c r="L104" s="1"/>
  <c r="H103"/>
  <c r="L103" s="1"/>
  <c r="H102"/>
  <c r="L102" s="1"/>
  <c r="H101"/>
  <c r="L101" s="1"/>
  <c r="H100"/>
  <c r="L100" s="1"/>
  <c r="H99"/>
  <c r="L99" s="1"/>
  <c r="H98"/>
  <c r="L98" s="1"/>
  <c r="H97"/>
  <c r="L97" s="1"/>
  <c r="H96"/>
  <c r="L96" s="1"/>
  <c r="H95"/>
  <c r="L95" s="1"/>
  <c r="H94"/>
  <c r="L94" s="1"/>
  <c r="H93"/>
  <c r="L93" s="1"/>
  <c r="H92"/>
  <c r="L92" s="1"/>
  <c r="H91"/>
  <c r="L91" s="1"/>
  <c r="H90"/>
  <c r="L90" s="1"/>
  <c r="H89"/>
  <c r="L89" s="1"/>
  <c r="H88"/>
  <c r="L88" s="1"/>
  <c r="H87"/>
  <c r="L87" s="1"/>
  <c r="H86"/>
  <c r="L86" s="1"/>
  <c r="H85"/>
  <c r="L85" s="1"/>
  <c r="H84"/>
  <c r="L84" s="1"/>
  <c r="H83"/>
  <c r="L83" s="1"/>
  <c r="H82"/>
  <c r="L82" s="1"/>
  <c r="H81"/>
  <c r="L81" s="1"/>
  <c r="H80"/>
  <c r="L80" s="1"/>
  <c r="H79"/>
  <c r="L79" s="1"/>
  <c r="H78"/>
  <c r="L78" s="1"/>
  <c r="H77"/>
  <c r="L77" s="1"/>
  <c r="H76"/>
  <c r="L76" s="1"/>
  <c r="H75"/>
  <c r="L75" s="1"/>
  <c r="H74"/>
  <c r="L74" s="1"/>
  <c r="H73"/>
  <c r="L73" s="1"/>
  <c r="H72"/>
  <c r="L72" s="1"/>
  <c r="H71"/>
  <c r="L71" s="1"/>
  <c r="H70"/>
  <c r="L70" s="1"/>
  <c r="H69"/>
  <c r="L69" s="1"/>
  <c r="H68"/>
  <c r="L68" s="1"/>
  <c r="H67"/>
  <c r="L67" s="1"/>
  <c r="H66"/>
  <c r="L66" s="1"/>
  <c r="H65"/>
  <c r="L65" s="1"/>
  <c r="H64"/>
  <c r="L64" s="1"/>
  <c r="H63"/>
  <c r="L63" s="1"/>
  <c r="H62"/>
  <c r="L62" s="1"/>
  <c r="H61"/>
  <c r="L61" s="1"/>
  <c r="H60"/>
  <c r="L60" s="1"/>
  <c r="H59"/>
  <c r="L59" s="1"/>
  <c r="H58"/>
  <c r="L58" s="1"/>
  <c r="H57"/>
  <c r="L57" s="1"/>
  <c r="H56"/>
  <c r="L56" s="1"/>
  <c r="H55"/>
  <c r="L55" s="1"/>
  <c r="H54"/>
  <c r="L54" s="1"/>
  <c r="H53"/>
  <c r="L53" s="1"/>
  <c r="H52"/>
  <c r="L52" s="1"/>
  <c r="H51"/>
  <c r="L51" s="1"/>
  <c r="H50"/>
  <c r="L50" s="1"/>
  <c r="H49"/>
  <c r="L49" s="1"/>
  <c r="H48"/>
  <c r="L48" s="1"/>
  <c r="H47"/>
  <c r="L47" s="1"/>
  <c r="H46"/>
  <c r="L46" s="1"/>
  <c r="H45"/>
  <c r="L45" s="1"/>
  <c r="H44"/>
  <c r="L44" s="1"/>
  <c r="H43"/>
  <c r="L43" s="1"/>
  <c r="H42"/>
  <c r="L42" s="1"/>
  <c r="H41"/>
  <c r="L41" s="1"/>
  <c r="H40"/>
  <c r="L40" s="1"/>
  <c r="H39"/>
  <c r="L39" s="1"/>
  <c r="H38"/>
  <c r="L38" s="1"/>
  <c r="H37"/>
  <c r="L37" s="1"/>
  <c r="H36"/>
  <c r="L36" s="1"/>
  <c r="H35"/>
  <c r="L35" s="1"/>
  <c r="H34"/>
  <c r="L34" s="1"/>
  <c r="H33"/>
  <c r="L33" s="1"/>
  <c r="I242"/>
  <c r="M242" s="1"/>
  <c r="I241"/>
  <c r="M241" s="1"/>
  <c r="P241" s="1"/>
  <c r="I240"/>
  <c r="M240" s="1"/>
  <c r="P240" s="1"/>
  <c r="I239"/>
  <c r="M239" s="1"/>
  <c r="P239" s="1"/>
  <c r="I238"/>
  <c r="M238" s="1"/>
  <c r="P238" s="1"/>
  <c r="I237"/>
  <c r="M237" s="1"/>
  <c r="I236"/>
  <c r="M236" s="1"/>
  <c r="I235"/>
  <c r="M235" s="1"/>
  <c r="I234"/>
  <c r="M234" s="1"/>
  <c r="I233"/>
  <c r="M233" s="1"/>
  <c r="P233" s="1"/>
  <c r="I232"/>
  <c r="M232" s="1"/>
  <c r="I231"/>
  <c r="M231" s="1"/>
  <c r="I230"/>
  <c r="M230" s="1"/>
  <c r="I229"/>
  <c r="M229" s="1"/>
  <c r="P229" s="1"/>
  <c r="I228"/>
  <c r="M228" s="1"/>
  <c r="I227"/>
  <c r="M227" s="1"/>
  <c r="P227" s="1"/>
  <c r="I226"/>
  <c r="M226" s="1"/>
  <c r="P226" s="1"/>
  <c r="I225"/>
  <c r="M225" s="1"/>
  <c r="I224"/>
  <c r="M224" s="1"/>
  <c r="I223"/>
  <c r="M223" s="1"/>
  <c r="I222"/>
  <c r="M222" s="1"/>
  <c r="I221"/>
  <c r="M221" s="1"/>
  <c r="P221" s="1"/>
  <c r="I220"/>
  <c r="M220" s="1"/>
  <c r="P220" s="1"/>
  <c r="I219"/>
  <c r="M219" s="1"/>
  <c r="P219" s="1"/>
  <c r="I218"/>
  <c r="M218" s="1"/>
  <c r="I217"/>
  <c r="M217" s="1"/>
  <c r="P217" s="1"/>
  <c r="I216"/>
  <c r="M216" s="1"/>
  <c r="I215"/>
  <c r="M215" s="1"/>
  <c r="I214"/>
  <c r="M214" s="1"/>
  <c r="I213"/>
  <c r="M213" s="1"/>
  <c r="I212"/>
  <c r="M212" s="1"/>
  <c r="P212" s="1"/>
  <c r="I211"/>
  <c r="M211" s="1"/>
  <c r="P211" s="1"/>
  <c r="I210"/>
  <c r="M210" s="1"/>
  <c r="I209"/>
  <c r="M209" s="1"/>
  <c r="P209" s="1"/>
  <c r="I208"/>
  <c r="M208" s="1"/>
  <c r="P208" s="1"/>
  <c r="I207"/>
  <c r="M207" s="1"/>
  <c r="P207" s="1"/>
  <c r="I206"/>
  <c r="M206" s="1"/>
  <c r="P206" s="1"/>
  <c r="I205"/>
  <c r="M205" s="1"/>
  <c r="I204"/>
  <c r="M204" s="1"/>
  <c r="I203"/>
  <c r="M203" s="1"/>
  <c r="I202"/>
  <c r="M202" s="1"/>
  <c r="I201"/>
  <c r="M201" s="1"/>
  <c r="P201" s="1"/>
  <c r="I200"/>
  <c r="M200" s="1"/>
  <c r="I199"/>
  <c r="M199" s="1"/>
  <c r="P199" s="1"/>
  <c r="I198"/>
  <c r="M198" s="1"/>
  <c r="I197"/>
  <c r="M197" s="1"/>
  <c r="P197" s="1"/>
  <c r="I196"/>
  <c r="M196" s="1"/>
  <c r="P196" s="1"/>
  <c r="I195"/>
  <c r="M195" s="1"/>
  <c r="I194"/>
  <c r="M194" s="1"/>
  <c r="P194" s="1"/>
  <c r="I193"/>
  <c r="M193" s="1"/>
  <c r="I192"/>
  <c r="M192" s="1"/>
  <c r="I191"/>
  <c r="M191" s="1"/>
  <c r="I190"/>
  <c r="M190" s="1"/>
  <c r="I189"/>
  <c r="M189" s="1"/>
  <c r="P189" s="1"/>
  <c r="I188"/>
  <c r="M188" s="1"/>
  <c r="P188" s="1"/>
  <c r="I187"/>
  <c r="M187" s="1"/>
  <c r="P187" s="1"/>
  <c r="I186"/>
  <c r="M186" s="1"/>
  <c r="I185"/>
  <c r="M185" s="1"/>
  <c r="P185" s="1"/>
  <c r="I184"/>
  <c r="M184" s="1"/>
  <c r="I183"/>
  <c r="M183" s="1"/>
  <c r="I182"/>
  <c r="M182" s="1"/>
  <c r="I181"/>
  <c r="M181" s="1"/>
  <c r="I180"/>
  <c r="M180" s="1"/>
  <c r="P180" s="1"/>
  <c r="I179"/>
  <c r="M179" s="1"/>
  <c r="P179" s="1"/>
  <c r="I178"/>
  <c r="M178" s="1"/>
  <c r="I177"/>
  <c r="M177" s="1"/>
  <c r="P177" s="1"/>
  <c r="I176"/>
  <c r="M176" s="1"/>
  <c r="P176" s="1"/>
  <c r="I175"/>
  <c r="M175" s="1"/>
  <c r="P175" s="1"/>
  <c r="I174"/>
  <c r="M174" s="1"/>
  <c r="P174" s="1"/>
  <c r="I173"/>
  <c r="M173" s="1"/>
  <c r="I172"/>
  <c r="M172" s="1"/>
  <c r="I171"/>
  <c r="M171" s="1"/>
  <c r="I170"/>
  <c r="M170" s="1"/>
  <c r="I169"/>
  <c r="M169" s="1"/>
  <c r="P169" s="1"/>
  <c r="I168"/>
  <c r="M168" s="1"/>
  <c r="I167"/>
  <c r="M167" s="1"/>
  <c r="I166"/>
  <c r="M166" s="1"/>
  <c r="I165"/>
  <c r="M165" s="1"/>
  <c r="P165" s="1"/>
  <c r="I164"/>
  <c r="M164" s="1"/>
  <c r="P164" s="1"/>
  <c r="I163"/>
  <c r="M163" s="1"/>
  <c r="P163" s="1"/>
  <c r="I162"/>
  <c r="M162" s="1"/>
  <c r="P162" s="1"/>
  <c r="I161"/>
  <c r="M161" s="1"/>
  <c r="I160"/>
  <c r="M160" s="1"/>
  <c r="I159"/>
  <c r="M159" s="1"/>
  <c r="I158"/>
  <c r="M158" s="1"/>
  <c r="I157"/>
  <c r="M157" s="1"/>
  <c r="P157" s="1"/>
  <c r="I156"/>
  <c r="M156" s="1"/>
  <c r="P156" s="1"/>
  <c r="I155"/>
  <c r="M155" s="1"/>
  <c r="P155" s="1"/>
  <c r="I154"/>
  <c r="M154" s="1"/>
  <c r="I153"/>
  <c r="M153" s="1"/>
  <c r="P153" s="1"/>
  <c r="I152"/>
  <c r="M152" s="1"/>
  <c r="P152" s="1"/>
  <c r="I151"/>
  <c r="M151" s="1"/>
  <c r="I150"/>
  <c r="M150" s="1"/>
  <c r="I149"/>
  <c r="M149" s="1"/>
  <c r="I148"/>
  <c r="M148" s="1"/>
  <c r="P148" s="1"/>
  <c r="I147"/>
  <c r="M147" s="1"/>
  <c r="P147" s="1"/>
  <c r="I146"/>
  <c r="M146" s="1"/>
  <c r="I145"/>
  <c r="M145" s="1"/>
  <c r="P145" s="1"/>
  <c r="I144"/>
  <c r="M144" s="1"/>
  <c r="P144" s="1"/>
  <c r="I143"/>
  <c r="M143" s="1"/>
  <c r="P143" s="1"/>
  <c r="I142"/>
  <c r="M142" s="1"/>
  <c r="P142" s="1"/>
  <c r="I141"/>
  <c r="M141" s="1"/>
  <c r="I140"/>
  <c r="M140" s="1"/>
  <c r="I139"/>
  <c r="M139" s="1"/>
  <c r="I138"/>
  <c r="M138" s="1"/>
  <c r="I137"/>
  <c r="M137" s="1"/>
  <c r="P137" s="1"/>
  <c r="I136"/>
  <c r="M136" s="1"/>
  <c r="I135"/>
  <c r="M135" s="1"/>
  <c r="I134"/>
  <c r="M134" s="1"/>
  <c r="I133"/>
  <c r="M133" s="1"/>
  <c r="I132"/>
  <c r="M132" s="1"/>
  <c r="P132" s="1"/>
  <c r="I131"/>
  <c r="M131" s="1"/>
  <c r="P131" s="1"/>
  <c r="I130"/>
  <c r="M130" s="1"/>
  <c r="P130" s="1"/>
  <c r="I129"/>
  <c r="M129" s="1"/>
  <c r="I128"/>
  <c r="M128" s="1"/>
  <c r="I127"/>
  <c r="M127" s="1"/>
  <c r="I126"/>
  <c r="M126" s="1"/>
  <c r="I125"/>
  <c r="M125" s="1"/>
  <c r="P125" s="1"/>
  <c r="I124"/>
  <c r="M124" s="1"/>
  <c r="P124" s="1"/>
  <c r="I123"/>
  <c r="M123" s="1"/>
  <c r="P123" s="1"/>
  <c r="I122"/>
  <c r="M122" s="1"/>
  <c r="I121"/>
  <c r="M121" s="1"/>
  <c r="P121" s="1"/>
  <c r="I120"/>
  <c r="M120" s="1"/>
  <c r="I119"/>
  <c r="M119" s="1"/>
  <c r="I118"/>
  <c r="M118" s="1"/>
  <c r="I117"/>
  <c r="M117" s="1"/>
  <c r="I116"/>
  <c r="M116" s="1"/>
  <c r="P116" s="1"/>
  <c r="I115"/>
  <c r="M115" s="1"/>
  <c r="P115" s="1"/>
  <c r="I114"/>
  <c r="M114" s="1"/>
  <c r="I113"/>
  <c r="M113" s="1"/>
  <c r="P113" s="1"/>
  <c r="I112"/>
  <c r="M112" s="1"/>
  <c r="P112" s="1"/>
  <c r="I111"/>
  <c r="M111" s="1"/>
  <c r="P111" s="1"/>
  <c r="I110"/>
  <c r="M110" s="1"/>
  <c r="P110" s="1"/>
  <c r="I109"/>
  <c r="M109" s="1"/>
  <c r="I108"/>
  <c r="M108" s="1"/>
  <c r="I107"/>
  <c r="M107" s="1"/>
  <c r="I106"/>
  <c r="M106" s="1"/>
  <c r="I105"/>
  <c r="M105" s="1"/>
  <c r="P105" s="1"/>
  <c r="I104"/>
  <c r="M104" s="1"/>
  <c r="I103"/>
  <c r="M103" s="1"/>
  <c r="I102"/>
  <c r="M102" s="1"/>
  <c r="I101"/>
  <c r="M101" s="1"/>
  <c r="P101" s="1"/>
  <c r="I100"/>
  <c r="M100" s="1"/>
  <c r="I99"/>
  <c r="M99" s="1"/>
  <c r="P99" s="1"/>
  <c r="I98"/>
  <c r="M98" s="1"/>
  <c r="P98" s="1"/>
  <c r="I97"/>
  <c r="M97" s="1"/>
  <c r="I96"/>
  <c r="M96" s="1"/>
  <c r="I95"/>
  <c r="M95" s="1"/>
  <c r="I94"/>
  <c r="M94" s="1"/>
  <c r="I93"/>
  <c r="M93" s="1"/>
  <c r="P93" s="1"/>
  <c r="I92"/>
  <c r="M92" s="1"/>
  <c r="P92" s="1"/>
  <c r="I91"/>
  <c r="M91" s="1"/>
  <c r="P91" s="1"/>
  <c r="I90"/>
  <c r="M90" s="1"/>
  <c r="I89"/>
  <c r="M89" s="1"/>
  <c r="P89" s="1"/>
  <c r="I88"/>
  <c r="M88" s="1"/>
  <c r="I87"/>
  <c r="M87" s="1"/>
  <c r="I86"/>
  <c r="M86" s="1"/>
  <c r="I85"/>
  <c r="M85" s="1"/>
  <c r="I84"/>
  <c r="M84" s="1"/>
  <c r="P84" s="1"/>
  <c r="I83"/>
  <c r="M83" s="1"/>
  <c r="P83" s="1"/>
  <c r="I82"/>
  <c r="M82" s="1"/>
  <c r="I81"/>
  <c r="M81" s="1"/>
  <c r="P81" s="1"/>
  <c r="I80"/>
  <c r="M80" s="1"/>
  <c r="P80" s="1"/>
  <c r="I79"/>
  <c r="M79" s="1"/>
  <c r="P79" s="1"/>
  <c r="I78"/>
  <c r="M78" s="1"/>
  <c r="P78" s="1"/>
  <c r="I77"/>
  <c r="M77" s="1"/>
  <c r="I76"/>
  <c r="M76" s="1"/>
  <c r="I75"/>
  <c r="M75" s="1"/>
  <c r="I74"/>
  <c r="M74" s="1"/>
  <c r="I73"/>
  <c r="M73" s="1"/>
  <c r="P73" s="1"/>
  <c r="I72"/>
  <c r="M72" s="1"/>
  <c r="I71"/>
  <c r="M71" s="1"/>
  <c r="I70"/>
  <c r="M70" s="1"/>
  <c r="I69"/>
  <c r="M69" s="1"/>
  <c r="P69" s="1"/>
  <c r="I68"/>
  <c r="M68" s="1"/>
  <c r="P68" s="1"/>
  <c r="I67"/>
  <c r="M67" s="1"/>
  <c r="I66"/>
  <c r="M66" s="1"/>
  <c r="P66" s="1"/>
  <c r="I65"/>
  <c r="M65" s="1"/>
  <c r="I64"/>
  <c r="M64" s="1"/>
  <c r="I63"/>
  <c r="M63" s="1"/>
  <c r="I62"/>
  <c r="M62" s="1"/>
  <c r="I61"/>
  <c r="M61" s="1"/>
  <c r="P61" s="1"/>
  <c r="I60"/>
  <c r="M60" s="1"/>
  <c r="P60" s="1"/>
  <c r="I59"/>
  <c r="M59" s="1"/>
  <c r="P59" s="1"/>
  <c r="I58"/>
  <c r="M58" s="1"/>
  <c r="I57"/>
  <c r="M57" s="1"/>
  <c r="P57" s="1"/>
  <c r="I56"/>
  <c r="M56" s="1"/>
  <c r="I55"/>
  <c r="M55" s="1"/>
  <c r="I54"/>
  <c r="M54" s="1"/>
  <c r="I53"/>
  <c r="M53" s="1"/>
  <c r="I52"/>
  <c r="M52" s="1"/>
  <c r="P52" s="1"/>
  <c r="I51"/>
  <c r="M51" s="1"/>
  <c r="P51" s="1"/>
  <c r="I50"/>
  <c r="M50" s="1"/>
  <c r="I49"/>
  <c r="M49" s="1"/>
  <c r="P49" s="1"/>
  <c r="I48"/>
  <c r="M48" s="1"/>
  <c r="P48" s="1"/>
  <c r="I47"/>
  <c r="M47" s="1"/>
  <c r="P47" s="1"/>
  <c r="I46"/>
  <c r="M46" s="1"/>
  <c r="P46" s="1"/>
  <c r="I45"/>
  <c r="M45" s="1"/>
  <c r="I44"/>
  <c r="M44" s="1"/>
  <c r="I43"/>
  <c r="M43" s="1"/>
  <c r="I42"/>
  <c r="M42" s="1"/>
  <c r="I41"/>
  <c r="M41" s="1"/>
  <c r="P41" s="1"/>
  <c r="I40"/>
  <c r="M40" s="1"/>
  <c r="I39"/>
  <c r="M39" s="1"/>
  <c r="I38"/>
  <c r="M38" s="1"/>
  <c r="I37"/>
  <c r="M37" s="1"/>
  <c r="P37" s="1"/>
  <c r="I36"/>
  <c r="M36" s="1"/>
  <c r="P36" s="1"/>
  <c r="I35"/>
  <c r="M35" s="1"/>
  <c r="P35" s="1"/>
  <c r="I34"/>
  <c r="M34" s="1"/>
  <c r="P34" s="1"/>
  <c r="I33"/>
  <c r="M33" s="1"/>
  <c r="AB242"/>
  <c r="AB241"/>
  <c r="AB240"/>
  <c r="AB239"/>
  <c r="AB238"/>
  <c r="AB237"/>
  <c r="AB236"/>
  <c r="AB235"/>
  <c r="AB234"/>
  <c r="AB233"/>
  <c r="AB232"/>
  <c r="AB231"/>
  <c r="AB230"/>
  <c r="AB229"/>
  <c r="AB228"/>
  <c r="AB227"/>
  <c r="AB226"/>
  <c r="AB225"/>
  <c r="AB224"/>
  <c r="AB223"/>
  <c r="AB222"/>
  <c r="AB221"/>
  <c r="AB220"/>
  <c r="AB219"/>
  <c r="AB218"/>
  <c r="AB217"/>
  <c r="AB216"/>
  <c r="AB215"/>
  <c r="AB214"/>
  <c r="AB213"/>
  <c r="AB212"/>
  <c r="AB211"/>
  <c r="AB210"/>
  <c r="AB209"/>
  <c r="AB208"/>
  <c r="AB207"/>
  <c r="AB206"/>
  <c r="AB205"/>
  <c r="AB204"/>
  <c r="AB203"/>
  <c r="AB202"/>
  <c r="AB201"/>
  <c r="AB200"/>
  <c r="AB199"/>
  <c r="AB198"/>
  <c r="AB197"/>
  <c r="AB196"/>
  <c r="AB195"/>
  <c r="AB194"/>
  <c r="AB193"/>
  <c r="AB192"/>
  <c r="AB191"/>
  <c r="AB190"/>
  <c r="AB189"/>
  <c r="AB188"/>
  <c r="AB187"/>
  <c r="AB186"/>
  <c r="AB185"/>
  <c r="AB184"/>
  <c r="AB183"/>
  <c r="AB182"/>
  <c r="AB181"/>
  <c r="AB180"/>
  <c r="AB179"/>
  <c r="AB178"/>
  <c r="AB177"/>
  <c r="AB176"/>
  <c r="AB175"/>
  <c r="AB174"/>
  <c r="AB173"/>
  <c r="AB172"/>
  <c r="AB171"/>
  <c r="AB170"/>
  <c r="AB169"/>
  <c r="AB168"/>
  <c r="AB167"/>
  <c r="AB166"/>
  <c r="AB165"/>
  <c r="AB164"/>
  <c r="AB163"/>
  <c r="AB162"/>
  <c r="AB161"/>
  <c r="AB160"/>
  <c r="AB159"/>
  <c r="AB158"/>
  <c r="AB157"/>
  <c r="AB156"/>
  <c r="AB155"/>
  <c r="AB154"/>
  <c r="AB153"/>
  <c r="AB152"/>
  <c r="AB151"/>
  <c r="AB150"/>
  <c r="AB149"/>
  <c r="AB148"/>
  <c r="AB147"/>
  <c r="AB146"/>
  <c r="AB145"/>
  <c r="AB144"/>
  <c r="AB143"/>
  <c r="AB142"/>
  <c r="AB141"/>
  <c r="AB140"/>
  <c r="AB139"/>
  <c r="AB138"/>
  <c r="AB137"/>
  <c r="AB136"/>
  <c r="AB135"/>
  <c r="AB134"/>
  <c r="AB133"/>
  <c r="AB132"/>
  <c r="AB131"/>
  <c r="AB130"/>
  <c r="AB129"/>
  <c r="AB128"/>
  <c r="AB127"/>
  <c r="AB126"/>
  <c r="AB125"/>
  <c r="AB124"/>
  <c r="AB123"/>
  <c r="AB122"/>
  <c r="AB121"/>
  <c r="AB120"/>
  <c r="AB119"/>
  <c r="AB118"/>
  <c r="AB117"/>
  <c r="AB116"/>
  <c r="AB115"/>
  <c r="AB114"/>
  <c r="AB113"/>
  <c r="AB112"/>
  <c r="AB111"/>
  <c r="AB110"/>
  <c r="AB109"/>
  <c r="AB108"/>
  <c r="AB107"/>
  <c r="AB106"/>
  <c r="AB105"/>
  <c r="AB104"/>
  <c r="AB103"/>
  <c r="AB102"/>
  <c r="AB101"/>
  <c r="AB100"/>
  <c r="AB99"/>
  <c r="AB98"/>
  <c r="AB97"/>
  <c r="AB96"/>
  <c r="AB95"/>
  <c r="AB94"/>
  <c r="AB93"/>
  <c r="AB92"/>
  <c r="AB91"/>
  <c r="AB90"/>
  <c r="AB89"/>
  <c r="AB88"/>
  <c r="AB87"/>
  <c r="AB86"/>
  <c r="AB85"/>
  <c r="AB84"/>
  <c r="AB83"/>
  <c r="AB82"/>
  <c r="AB81"/>
  <c r="AB80"/>
  <c r="AB79"/>
  <c r="AB78"/>
  <c r="AB77"/>
  <c r="AB76"/>
  <c r="AB75"/>
  <c r="AB74"/>
  <c r="AB73"/>
  <c r="AB72"/>
  <c r="AB71"/>
  <c r="AB70"/>
  <c r="AB69"/>
  <c r="AB68"/>
  <c r="AB67"/>
  <c r="AB66"/>
  <c r="AB65"/>
  <c r="AB64"/>
  <c r="AB63"/>
  <c r="AB62"/>
  <c r="AB61"/>
  <c r="AB60"/>
  <c r="AB59"/>
  <c r="AB58"/>
  <c r="AB57"/>
  <c r="AB56"/>
  <c r="AB55"/>
  <c r="AB54"/>
  <c r="AB53"/>
  <c r="AB52"/>
  <c r="AB51"/>
  <c r="AB50"/>
  <c r="AB49"/>
  <c r="AB48"/>
  <c r="AB47"/>
  <c r="AB46"/>
  <c r="AB45"/>
  <c r="AB44"/>
  <c r="AB43"/>
  <c r="AB42"/>
  <c r="AB41"/>
  <c r="AB40"/>
  <c r="AB39"/>
  <c r="AB38"/>
  <c r="AB37"/>
  <c r="AB36"/>
  <c r="AB35"/>
  <c r="AB34"/>
  <c r="AB33"/>
  <c r="AC242"/>
  <c r="AG242" s="1"/>
  <c r="AC241"/>
  <c r="AG241" s="1"/>
  <c r="AC240"/>
  <c r="AG240" s="1"/>
  <c r="AC239"/>
  <c r="AG239" s="1"/>
  <c r="AC238"/>
  <c r="AG238" s="1"/>
  <c r="AC237"/>
  <c r="AG237" s="1"/>
  <c r="AC236"/>
  <c r="AG236" s="1"/>
  <c r="AC235"/>
  <c r="AG235" s="1"/>
  <c r="AC234"/>
  <c r="AG234" s="1"/>
  <c r="AC233"/>
  <c r="AG233" s="1"/>
  <c r="AC232"/>
  <c r="AG232" s="1"/>
  <c r="AC231"/>
  <c r="AG231" s="1"/>
  <c r="AC230"/>
  <c r="AG230" s="1"/>
  <c r="AC229"/>
  <c r="AG229" s="1"/>
  <c r="AC228"/>
  <c r="AG228" s="1"/>
  <c r="AC227"/>
  <c r="AG227" s="1"/>
  <c r="AC226"/>
  <c r="AG226" s="1"/>
  <c r="AC225"/>
  <c r="AG225" s="1"/>
  <c r="AC224"/>
  <c r="AG224" s="1"/>
  <c r="AC223"/>
  <c r="AG223" s="1"/>
  <c r="AC222"/>
  <c r="AG222" s="1"/>
  <c r="AC221"/>
  <c r="AG221" s="1"/>
  <c r="AC220"/>
  <c r="AG220" s="1"/>
  <c r="AC219"/>
  <c r="AG219" s="1"/>
  <c r="AC218"/>
  <c r="AG218" s="1"/>
  <c r="AC217"/>
  <c r="AG217" s="1"/>
  <c r="AC216"/>
  <c r="AG216" s="1"/>
  <c r="AC215"/>
  <c r="AG215" s="1"/>
  <c r="AC214"/>
  <c r="AG214" s="1"/>
  <c r="AC213"/>
  <c r="AG213" s="1"/>
  <c r="AC212"/>
  <c r="AG212" s="1"/>
  <c r="AC211"/>
  <c r="AG211" s="1"/>
  <c r="AC210"/>
  <c r="AG210" s="1"/>
  <c r="AC209"/>
  <c r="AG209" s="1"/>
  <c r="AC208"/>
  <c r="AG208" s="1"/>
  <c r="AC207"/>
  <c r="AG207" s="1"/>
  <c r="AC206"/>
  <c r="AG206" s="1"/>
  <c r="AC205"/>
  <c r="AG205" s="1"/>
  <c r="AC204"/>
  <c r="AG204" s="1"/>
  <c r="AC203"/>
  <c r="AG203" s="1"/>
  <c r="AC202"/>
  <c r="AG202" s="1"/>
  <c r="AC201"/>
  <c r="AG201" s="1"/>
  <c r="AC200"/>
  <c r="AG200" s="1"/>
  <c r="AC199"/>
  <c r="AG199" s="1"/>
  <c r="AC198"/>
  <c r="AG198" s="1"/>
  <c r="AC197"/>
  <c r="AG197" s="1"/>
  <c r="AC196"/>
  <c r="AG196" s="1"/>
  <c r="AC195"/>
  <c r="AG195" s="1"/>
  <c r="AC194"/>
  <c r="AG194" s="1"/>
  <c r="AC193"/>
  <c r="AG193" s="1"/>
  <c r="AC192"/>
  <c r="AG192" s="1"/>
  <c r="AC191"/>
  <c r="AG191" s="1"/>
  <c r="AC190"/>
  <c r="AG190" s="1"/>
  <c r="AC189"/>
  <c r="AG189" s="1"/>
  <c r="AC188"/>
  <c r="AG188" s="1"/>
  <c r="AC187"/>
  <c r="AG187" s="1"/>
  <c r="AC186"/>
  <c r="AG186" s="1"/>
  <c r="AC185"/>
  <c r="AG185" s="1"/>
  <c r="AC184"/>
  <c r="AG184" s="1"/>
  <c r="AC183"/>
  <c r="AG183" s="1"/>
  <c r="AC182"/>
  <c r="AG182" s="1"/>
  <c r="AC181"/>
  <c r="AG181" s="1"/>
  <c r="AC180"/>
  <c r="AG180" s="1"/>
  <c r="AC179"/>
  <c r="AG179" s="1"/>
  <c r="AC178"/>
  <c r="AG178" s="1"/>
  <c r="AC177"/>
  <c r="AG177" s="1"/>
  <c r="AC176"/>
  <c r="AG176" s="1"/>
  <c r="AC175"/>
  <c r="AG175" s="1"/>
  <c r="AC174"/>
  <c r="AG174" s="1"/>
  <c r="AC173"/>
  <c r="AG173" s="1"/>
  <c r="AC172"/>
  <c r="AG172" s="1"/>
  <c r="AC171"/>
  <c r="AG171" s="1"/>
  <c r="AC170"/>
  <c r="AG170" s="1"/>
  <c r="AC169"/>
  <c r="AG169" s="1"/>
  <c r="AC168"/>
  <c r="AG168" s="1"/>
  <c r="AC167"/>
  <c r="AG167" s="1"/>
  <c r="AC166"/>
  <c r="AG166" s="1"/>
  <c r="AC165"/>
  <c r="AG165" s="1"/>
  <c r="AC164"/>
  <c r="AG164" s="1"/>
  <c r="AC163"/>
  <c r="AG163" s="1"/>
  <c r="AC162"/>
  <c r="AG162" s="1"/>
  <c r="AC161"/>
  <c r="AG161" s="1"/>
  <c r="AC160"/>
  <c r="AG160" s="1"/>
  <c r="AC159"/>
  <c r="AG159" s="1"/>
  <c r="AC158"/>
  <c r="AG158" s="1"/>
  <c r="AC157"/>
  <c r="AG157" s="1"/>
  <c r="AC156"/>
  <c r="AG156" s="1"/>
  <c r="AC155"/>
  <c r="AG155" s="1"/>
  <c r="AC154"/>
  <c r="AG154" s="1"/>
  <c r="AC153"/>
  <c r="AG153" s="1"/>
  <c r="AC152"/>
  <c r="AG152" s="1"/>
  <c r="AC151"/>
  <c r="AG151" s="1"/>
  <c r="AC150"/>
  <c r="AG150" s="1"/>
  <c r="AC149"/>
  <c r="AG149" s="1"/>
  <c r="AC148"/>
  <c r="AG148" s="1"/>
  <c r="AC147"/>
  <c r="AG147" s="1"/>
  <c r="AC146"/>
  <c r="AG146" s="1"/>
  <c r="AC145"/>
  <c r="AG145" s="1"/>
  <c r="AC144"/>
  <c r="AG144" s="1"/>
  <c r="AC143"/>
  <c r="AG143" s="1"/>
  <c r="AC142"/>
  <c r="AG142" s="1"/>
  <c r="AC141"/>
  <c r="AG141" s="1"/>
  <c r="AC140"/>
  <c r="AG140" s="1"/>
  <c r="AC139"/>
  <c r="AG139" s="1"/>
  <c r="AC138"/>
  <c r="AG138" s="1"/>
  <c r="AC137"/>
  <c r="AG137" s="1"/>
  <c r="AC136"/>
  <c r="AG136" s="1"/>
  <c r="AC135"/>
  <c r="AG135" s="1"/>
  <c r="AC134"/>
  <c r="AG134" s="1"/>
  <c r="AC133"/>
  <c r="AG133" s="1"/>
  <c r="AC132"/>
  <c r="AG132" s="1"/>
  <c r="AC131"/>
  <c r="AG131" s="1"/>
  <c r="AC130"/>
  <c r="AG130" s="1"/>
  <c r="AC129"/>
  <c r="AG129" s="1"/>
  <c r="AC128"/>
  <c r="AG128" s="1"/>
  <c r="AC127"/>
  <c r="AG127" s="1"/>
  <c r="AC126"/>
  <c r="AG126" s="1"/>
  <c r="AC125"/>
  <c r="AG125" s="1"/>
  <c r="AC124"/>
  <c r="AG124" s="1"/>
  <c r="AC123"/>
  <c r="AG123" s="1"/>
  <c r="AC122"/>
  <c r="AG122" s="1"/>
  <c r="AC121"/>
  <c r="AG121" s="1"/>
  <c r="AC120"/>
  <c r="AG120" s="1"/>
  <c r="AC119"/>
  <c r="AG119" s="1"/>
  <c r="AC118"/>
  <c r="AG118" s="1"/>
  <c r="AC117"/>
  <c r="AG117" s="1"/>
  <c r="AC116"/>
  <c r="AG116" s="1"/>
  <c r="AC115"/>
  <c r="AG115" s="1"/>
  <c r="AC114"/>
  <c r="AG114" s="1"/>
  <c r="AC113"/>
  <c r="AG113" s="1"/>
  <c r="AC112"/>
  <c r="AG112" s="1"/>
  <c r="AC111"/>
  <c r="AG111" s="1"/>
  <c r="AC110"/>
  <c r="AG110" s="1"/>
  <c r="AC109"/>
  <c r="AG109" s="1"/>
  <c r="AC108"/>
  <c r="AG108" s="1"/>
  <c r="AC107"/>
  <c r="AG107" s="1"/>
  <c r="AC106"/>
  <c r="AG106" s="1"/>
  <c r="AC105"/>
  <c r="AG105" s="1"/>
  <c r="AC104"/>
  <c r="AG104" s="1"/>
  <c r="AC103"/>
  <c r="AG103" s="1"/>
  <c r="AC102"/>
  <c r="AG102" s="1"/>
  <c r="AC101"/>
  <c r="AG101" s="1"/>
  <c r="AC100"/>
  <c r="AG100" s="1"/>
  <c r="AC99"/>
  <c r="AG99" s="1"/>
  <c r="AC98"/>
  <c r="AG98" s="1"/>
  <c r="AC97"/>
  <c r="AG97" s="1"/>
  <c r="AC96"/>
  <c r="AG96" s="1"/>
  <c r="AC95"/>
  <c r="AG95" s="1"/>
  <c r="AC94"/>
  <c r="AG94" s="1"/>
  <c r="AC93"/>
  <c r="AG93" s="1"/>
  <c r="AC92"/>
  <c r="AG92" s="1"/>
  <c r="AC91"/>
  <c r="AG91" s="1"/>
  <c r="AC90"/>
  <c r="AG90" s="1"/>
  <c r="AC89"/>
  <c r="AG89" s="1"/>
  <c r="AC88"/>
  <c r="AG88" s="1"/>
  <c r="AC87"/>
  <c r="AG87" s="1"/>
  <c r="AC86"/>
  <c r="AG86" s="1"/>
  <c r="AC85"/>
  <c r="AG85" s="1"/>
  <c r="AC84"/>
  <c r="AG84" s="1"/>
  <c r="AC83"/>
  <c r="AG83" s="1"/>
  <c r="AC82"/>
  <c r="AG82" s="1"/>
  <c r="AC81"/>
  <c r="AG81" s="1"/>
  <c r="AC80"/>
  <c r="AG80" s="1"/>
  <c r="AC79"/>
  <c r="AG79" s="1"/>
  <c r="AC78"/>
  <c r="AG78" s="1"/>
  <c r="AC77"/>
  <c r="AG77" s="1"/>
  <c r="AC76"/>
  <c r="AG76" s="1"/>
  <c r="AC75"/>
  <c r="AG75" s="1"/>
  <c r="AC74"/>
  <c r="AG74" s="1"/>
  <c r="AC73"/>
  <c r="AG73" s="1"/>
  <c r="AC72"/>
  <c r="AG72" s="1"/>
  <c r="AC71"/>
  <c r="AG71" s="1"/>
  <c r="AC70"/>
  <c r="AG70" s="1"/>
  <c r="AC69"/>
  <c r="AG69" s="1"/>
  <c r="AC68"/>
  <c r="AG68" s="1"/>
  <c r="AC67"/>
  <c r="AG67" s="1"/>
  <c r="AC66"/>
  <c r="AG66" s="1"/>
  <c r="AC65"/>
  <c r="AG65" s="1"/>
  <c r="AC64"/>
  <c r="AG64" s="1"/>
  <c r="AC63"/>
  <c r="AG63" s="1"/>
  <c r="AC62"/>
  <c r="AG62" s="1"/>
  <c r="AC61"/>
  <c r="AG61" s="1"/>
  <c r="AC60"/>
  <c r="AG60" s="1"/>
  <c r="AC59"/>
  <c r="AG59" s="1"/>
  <c r="AC58"/>
  <c r="AG58" s="1"/>
  <c r="AC57"/>
  <c r="AG57" s="1"/>
  <c r="AC56"/>
  <c r="AG56" s="1"/>
  <c r="AC55"/>
  <c r="AG55" s="1"/>
  <c r="AC54"/>
  <c r="AG54" s="1"/>
  <c r="AC53"/>
  <c r="AG53" s="1"/>
  <c r="AC52"/>
  <c r="AG52" s="1"/>
  <c r="AC51"/>
  <c r="AG51" s="1"/>
  <c r="AC50"/>
  <c r="AG50" s="1"/>
  <c r="AC49"/>
  <c r="AG49" s="1"/>
  <c r="AC48"/>
  <c r="AG48" s="1"/>
  <c r="AC47"/>
  <c r="AG47" s="1"/>
  <c r="AC46"/>
  <c r="AG46" s="1"/>
  <c r="AC45"/>
  <c r="AG45" s="1"/>
  <c r="AC44"/>
  <c r="AG44" s="1"/>
  <c r="AC43"/>
  <c r="AG43" s="1"/>
  <c r="AC42"/>
  <c r="AG42" s="1"/>
  <c r="AC41"/>
  <c r="AG41" s="1"/>
  <c r="AC40"/>
  <c r="AG40" s="1"/>
  <c r="AC39"/>
  <c r="AG39" s="1"/>
  <c r="AC38"/>
  <c r="AG38" s="1"/>
  <c r="AC37"/>
  <c r="AG37" s="1"/>
  <c r="AC36"/>
  <c r="AG36" s="1"/>
  <c r="AC35"/>
  <c r="AG35" s="1"/>
  <c r="AC34"/>
  <c r="AG34" s="1"/>
  <c r="AC33"/>
  <c r="AG33" s="1"/>
  <c r="AD242"/>
  <c r="AH242" s="1"/>
  <c r="AD241"/>
  <c r="AH241" s="1"/>
  <c r="AK241" s="1"/>
  <c r="AD240"/>
  <c r="AH240" s="1"/>
  <c r="AD239"/>
  <c r="AH239" s="1"/>
  <c r="AK239" s="1"/>
  <c r="AD238"/>
  <c r="AH238" s="1"/>
  <c r="AD237"/>
  <c r="AH237" s="1"/>
  <c r="AD236"/>
  <c r="AH236" s="1"/>
  <c r="AD235"/>
  <c r="AH235" s="1"/>
  <c r="AD234"/>
  <c r="AH234" s="1"/>
  <c r="AD233"/>
  <c r="AH233" s="1"/>
  <c r="AK233" s="1"/>
  <c r="AD232"/>
  <c r="AH232" s="1"/>
  <c r="AD231"/>
  <c r="AH231" s="1"/>
  <c r="AK231" s="1"/>
  <c r="AD230"/>
  <c r="AH230" s="1"/>
  <c r="AK230" s="1"/>
  <c r="AD229"/>
  <c r="AH229" s="1"/>
  <c r="AK229" s="1"/>
  <c r="AD228"/>
  <c r="AH228" s="1"/>
  <c r="AK228" s="1"/>
  <c r="AD227"/>
  <c r="AH227" s="1"/>
  <c r="AD226"/>
  <c r="AH226" s="1"/>
  <c r="AK226" s="1"/>
  <c r="AD225"/>
  <c r="AH225" s="1"/>
  <c r="AD224"/>
  <c r="AH224" s="1"/>
  <c r="AD223"/>
  <c r="AH223" s="1"/>
  <c r="AK223" s="1"/>
  <c r="AD222"/>
  <c r="AH222" s="1"/>
  <c r="AD221"/>
  <c r="AH221" s="1"/>
  <c r="AD220"/>
  <c r="AH220" s="1"/>
  <c r="AD219"/>
  <c r="AH219" s="1"/>
  <c r="AD218"/>
  <c r="AH218" s="1"/>
  <c r="AD217"/>
  <c r="AH217" s="1"/>
  <c r="AD216"/>
  <c r="AH216" s="1"/>
  <c r="AK216" s="1"/>
  <c r="AD215"/>
  <c r="AH215" s="1"/>
  <c r="AD214"/>
  <c r="AH214" s="1"/>
  <c r="AD213"/>
  <c r="AH213" s="1"/>
  <c r="AD212"/>
  <c r="AH212" s="1"/>
  <c r="AD211"/>
  <c r="AH211" s="1"/>
  <c r="AK211" s="1"/>
  <c r="AD210"/>
  <c r="AH210" s="1"/>
  <c r="AK210" s="1"/>
  <c r="AD209"/>
  <c r="AH209" s="1"/>
  <c r="AD208"/>
  <c r="AH208" s="1"/>
  <c r="AD207"/>
  <c r="AH207" s="1"/>
  <c r="AK207" s="1"/>
  <c r="AD206"/>
  <c r="AH206" s="1"/>
  <c r="AD205"/>
  <c r="AH205" s="1"/>
  <c r="AD204"/>
  <c r="AH204" s="1"/>
  <c r="AD203"/>
  <c r="AH203" s="1"/>
  <c r="AD202"/>
  <c r="AH202" s="1"/>
  <c r="AD201"/>
  <c r="AH201" s="1"/>
  <c r="AK201" s="1"/>
  <c r="AD200"/>
  <c r="AH200" s="1"/>
  <c r="AD199"/>
  <c r="AH199" s="1"/>
  <c r="AK199" s="1"/>
  <c r="AD198"/>
  <c r="AH198" s="1"/>
  <c r="AK198" s="1"/>
  <c r="AD197"/>
  <c r="AH197" s="1"/>
  <c r="AK197" s="1"/>
  <c r="AD196"/>
  <c r="AH196" s="1"/>
  <c r="AK196" s="1"/>
  <c r="AD195"/>
  <c r="AH195" s="1"/>
  <c r="AD194"/>
  <c r="AH194" s="1"/>
  <c r="AD193"/>
  <c r="AH193" s="1"/>
  <c r="AD192"/>
  <c r="AH192" s="1"/>
  <c r="AD191"/>
  <c r="AH191" s="1"/>
  <c r="AK191" s="1"/>
  <c r="AD190"/>
  <c r="AH190" s="1"/>
  <c r="AD189"/>
  <c r="AH189" s="1"/>
  <c r="AD188"/>
  <c r="AH188" s="1"/>
  <c r="AD187"/>
  <c r="AH187" s="1"/>
  <c r="AD186"/>
  <c r="AH186" s="1"/>
  <c r="AD185"/>
  <c r="AH185" s="1"/>
  <c r="AK185" s="1"/>
  <c r="AD184"/>
  <c r="AH184" s="1"/>
  <c r="AK184" s="1"/>
  <c r="AD183"/>
  <c r="AH183" s="1"/>
  <c r="AD182"/>
  <c r="AH182" s="1"/>
  <c r="AD181"/>
  <c r="AH181" s="1"/>
  <c r="AD180"/>
  <c r="AH180" s="1"/>
  <c r="AD179"/>
  <c r="AH179" s="1"/>
  <c r="AK179" s="1"/>
  <c r="AD178"/>
  <c r="AH178" s="1"/>
  <c r="AK178" s="1"/>
  <c r="AD177"/>
  <c r="AH177" s="1"/>
  <c r="AK177" s="1"/>
  <c r="AD176"/>
  <c r="AH176" s="1"/>
  <c r="AD175"/>
  <c r="AH175" s="1"/>
  <c r="AK175" s="1"/>
  <c r="AD174"/>
  <c r="AH174" s="1"/>
  <c r="AD173"/>
  <c r="AH173" s="1"/>
  <c r="AD172"/>
  <c r="AH172" s="1"/>
  <c r="AD171"/>
  <c r="AH171" s="1"/>
  <c r="AD170"/>
  <c r="AH170" s="1"/>
  <c r="AD169"/>
  <c r="AH169" s="1"/>
  <c r="AK169" s="1"/>
  <c r="AD168"/>
  <c r="AH168" s="1"/>
  <c r="AD167"/>
  <c r="AH167" s="1"/>
  <c r="AK167" s="1"/>
  <c r="AD166"/>
  <c r="AH166" s="1"/>
  <c r="AK166" s="1"/>
  <c r="AD165"/>
  <c r="AH165" s="1"/>
  <c r="AK165" s="1"/>
  <c r="AD164"/>
  <c r="AH164" s="1"/>
  <c r="AK164" s="1"/>
  <c r="AD163"/>
  <c r="AH163" s="1"/>
  <c r="AD162"/>
  <c r="AH162" s="1"/>
  <c r="AD161"/>
  <c r="AH161" s="1"/>
  <c r="AD160"/>
  <c r="AH160" s="1"/>
  <c r="AD159"/>
  <c r="AH159" s="1"/>
  <c r="AK159" s="1"/>
  <c r="AD158"/>
  <c r="AH158" s="1"/>
  <c r="AD157"/>
  <c r="AH157" s="1"/>
  <c r="AD156"/>
  <c r="AH156" s="1"/>
  <c r="AD155"/>
  <c r="AH155" s="1"/>
  <c r="AD154"/>
  <c r="AH154" s="1"/>
  <c r="AD153"/>
  <c r="AH153" s="1"/>
  <c r="AK153" s="1"/>
  <c r="AD152"/>
  <c r="AH152" s="1"/>
  <c r="AK152" s="1"/>
  <c r="AD151"/>
  <c r="AH151" s="1"/>
  <c r="AD150"/>
  <c r="AH150" s="1"/>
  <c r="AD149"/>
  <c r="AH149" s="1"/>
  <c r="AD148"/>
  <c r="AH148" s="1"/>
  <c r="AD147"/>
  <c r="AH147" s="1"/>
  <c r="AD146"/>
  <c r="AH146" s="1"/>
  <c r="AK146" s="1"/>
  <c r="AD145"/>
  <c r="AH145" s="1"/>
  <c r="AK145" s="1"/>
  <c r="AD144"/>
  <c r="AH144" s="1"/>
  <c r="AD143"/>
  <c r="AH143" s="1"/>
  <c r="AD142"/>
  <c r="AH142" s="1"/>
  <c r="AD141"/>
  <c r="AH141" s="1"/>
  <c r="AD140"/>
  <c r="AH140" s="1"/>
  <c r="AD139"/>
  <c r="AH139" s="1"/>
  <c r="AD138"/>
  <c r="AH138" s="1"/>
  <c r="AD137"/>
  <c r="AH137" s="1"/>
  <c r="AK137" s="1"/>
  <c r="AD136"/>
  <c r="AH136" s="1"/>
  <c r="AD135"/>
  <c r="AH135" s="1"/>
  <c r="AK135" s="1"/>
  <c r="AD134"/>
  <c r="AH134" s="1"/>
  <c r="AK134" s="1"/>
  <c r="AD133"/>
  <c r="AH133" s="1"/>
  <c r="AK133" s="1"/>
  <c r="AD132"/>
  <c r="AH132" s="1"/>
  <c r="AK132" s="1"/>
  <c r="AD131"/>
  <c r="AH131" s="1"/>
  <c r="AD130"/>
  <c r="AH130" s="1"/>
  <c r="AD129"/>
  <c r="AH129" s="1"/>
  <c r="AD128"/>
  <c r="AH128" s="1"/>
  <c r="AD127"/>
  <c r="AH127" s="1"/>
  <c r="AK127" s="1"/>
  <c r="AD126"/>
  <c r="AH126" s="1"/>
  <c r="AD125"/>
  <c r="AH125" s="1"/>
  <c r="AD124"/>
  <c r="AH124" s="1"/>
  <c r="AD123"/>
  <c r="AH123" s="1"/>
  <c r="AD122"/>
  <c r="AH122" s="1"/>
  <c r="AD121"/>
  <c r="AH121" s="1"/>
  <c r="AK121" s="1"/>
  <c r="AD120"/>
  <c r="AH120" s="1"/>
  <c r="AK120" s="1"/>
  <c r="AD119"/>
  <c r="AH119" s="1"/>
  <c r="AD118"/>
  <c r="AH118" s="1"/>
  <c r="AD117"/>
  <c r="AH117" s="1"/>
  <c r="AD116"/>
  <c r="AH116" s="1"/>
  <c r="AD115"/>
  <c r="AH115" s="1"/>
  <c r="AK115" s="1"/>
  <c r="AD114"/>
  <c r="AH114" s="1"/>
  <c r="AD113"/>
  <c r="AH113" s="1"/>
  <c r="AK113" s="1"/>
  <c r="AD112"/>
  <c r="AH112" s="1"/>
  <c r="AD111"/>
  <c r="AH111" s="1"/>
  <c r="AK111" s="1"/>
  <c r="AD110"/>
  <c r="AH110" s="1"/>
  <c r="AD109"/>
  <c r="AH109" s="1"/>
  <c r="AD108"/>
  <c r="AH108" s="1"/>
  <c r="AD107"/>
  <c r="AH107" s="1"/>
  <c r="AD106"/>
  <c r="AH106" s="1"/>
  <c r="AD105"/>
  <c r="AH105" s="1"/>
  <c r="AK105" s="1"/>
  <c r="AD104"/>
  <c r="AH104" s="1"/>
  <c r="AD103"/>
  <c r="AH103" s="1"/>
  <c r="AK103" s="1"/>
  <c r="AD102"/>
  <c r="AH102" s="1"/>
  <c r="AK102" s="1"/>
  <c r="AD101"/>
  <c r="AH101" s="1"/>
  <c r="AK101" s="1"/>
  <c r="AD100"/>
  <c r="AH100" s="1"/>
  <c r="AK100" s="1"/>
  <c r="AD99"/>
  <c r="AH99" s="1"/>
  <c r="AD98"/>
  <c r="AH98" s="1"/>
  <c r="AD97"/>
  <c r="AH97" s="1"/>
  <c r="AD96"/>
  <c r="AH96" s="1"/>
  <c r="AD95"/>
  <c r="AH95" s="1"/>
  <c r="AK95" s="1"/>
  <c r="AD94"/>
  <c r="AH94" s="1"/>
  <c r="AK94" s="1"/>
  <c r="AD93"/>
  <c r="AH93" s="1"/>
  <c r="AD92"/>
  <c r="AH92" s="1"/>
  <c r="AD91"/>
  <c r="AH91" s="1"/>
  <c r="AD90"/>
  <c r="AH90" s="1"/>
  <c r="AK90" s="1"/>
  <c r="AD89"/>
  <c r="AH89" s="1"/>
  <c r="AD88"/>
  <c r="AH88" s="1"/>
  <c r="AK88" s="1"/>
  <c r="AD87"/>
  <c r="AH87" s="1"/>
  <c r="AD86"/>
  <c r="AH86" s="1"/>
  <c r="AD85"/>
  <c r="AH85" s="1"/>
  <c r="AD84"/>
  <c r="AH84" s="1"/>
  <c r="AD83"/>
  <c r="AH83" s="1"/>
  <c r="AK83" s="1"/>
  <c r="AD82"/>
  <c r="AH82" s="1"/>
  <c r="AK82" s="1"/>
  <c r="AD81"/>
  <c r="AH81" s="1"/>
  <c r="AK81" s="1"/>
  <c r="AD80"/>
  <c r="AH80" s="1"/>
  <c r="AD79"/>
  <c r="AH79" s="1"/>
  <c r="AK79" s="1"/>
  <c r="AD78"/>
  <c r="AH78" s="1"/>
  <c r="AD77"/>
  <c r="AH77" s="1"/>
  <c r="AD76"/>
  <c r="AH76" s="1"/>
  <c r="AD75"/>
  <c r="AH75" s="1"/>
  <c r="AD74"/>
  <c r="AH74" s="1"/>
  <c r="AD73"/>
  <c r="AH73" s="1"/>
  <c r="AK73" s="1"/>
  <c r="AD72"/>
  <c r="AH72" s="1"/>
  <c r="AD71"/>
  <c r="AH71" s="1"/>
  <c r="AK71" s="1"/>
  <c r="AD70"/>
  <c r="AH70" s="1"/>
  <c r="AK70" s="1"/>
  <c r="AD69"/>
  <c r="AH69" s="1"/>
  <c r="AK69" s="1"/>
  <c r="AD68"/>
  <c r="AH68" s="1"/>
  <c r="AK68" s="1"/>
  <c r="AD67"/>
  <c r="AH67" s="1"/>
  <c r="AD66"/>
  <c r="AH66" s="1"/>
  <c r="AD65"/>
  <c r="AH65" s="1"/>
  <c r="AD64"/>
  <c r="AH64" s="1"/>
  <c r="AD63"/>
  <c r="AH63" s="1"/>
  <c r="AK63" s="1"/>
  <c r="AD62"/>
  <c r="AH62" s="1"/>
  <c r="AD61"/>
  <c r="AH61" s="1"/>
  <c r="AD60"/>
  <c r="AH60" s="1"/>
  <c r="AD59"/>
  <c r="AH59" s="1"/>
  <c r="AD58"/>
  <c r="AH58" s="1"/>
  <c r="AD57"/>
  <c r="AH57" s="1"/>
  <c r="AK57" s="1"/>
  <c r="AD56"/>
  <c r="AH56" s="1"/>
  <c r="AK56" s="1"/>
  <c r="AD55"/>
  <c r="AH55" s="1"/>
  <c r="AD54"/>
  <c r="AH54" s="1"/>
  <c r="AD53"/>
  <c r="AH53" s="1"/>
  <c r="AD52"/>
  <c r="AH52" s="1"/>
  <c r="AD51"/>
  <c r="AH51" s="1"/>
  <c r="AK51" s="1"/>
  <c r="AD50"/>
  <c r="AH50" s="1"/>
  <c r="AK50" s="1"/>
  <c r="AD49"/>
  <c r="AH49" s="1"/>
  <c r="AK49" s="1"/>
  <c r="AD48"/>
  <c r="AH48" s="1"/>
  <c r="AD47"/>
  <c r="AH47" s="1"/>
  <c r="AK47" s="1"/>
  <c r="AD46"/>
  <c r="AH46" s="1"/>
  <c r="AD45"/>
  <c r="AH45" s="1"/>
  <c r="AD44"/>
  <c r="AH44" s="1"/>
  <c r="AD43"/>
  <c r="AH43" s="1"/>
  <c r="AD42"/>
  <c r="AH42" s="1"/>
  <c r="AD41"/>
  <c r="AH41" s="1"/>
  <c r="AK41" s="1"/>
  <c r="AD40"/>
  <c r="AH40" s="1"/>
  <c r="AD39"/>
  <c r="AH39" s="1"/>
  <c r="AK39" s="1"/>
  <c r="AD38"/>
  <c r="AH38" s="1"/>
  <c r="AK38" s="1"/>
  <c r="AD37"/>
  <c r="AH37" s="1"/>
  <c r="AK37" s="1"/>
  <c r="AD36"/>
  <c r="AH36" s="1"/>
  <c r="AK36" s="1"/>
  <c r="AD35"/>
  <c r="AH35" s="1"/>
  <c r="AD34"/>
  <c r="AH34" s="1"/>
  <c r="AD33"/>
  <c r="AH33" s="1"/>
  <c r="AE29"/>
  <c r="AI29" s="1"/>
  <c r="AC23"/>
  <c r="AG23" s="1"/>
  <c r="AC18"/>
  <c r="AG18" s="1"/>
  <c r="AD27"/>
  <c r="AH27" s="1"/>
  <c r="AE27"/>
  <c r="AI27" s="1"/>
  <c r="AB27"/>
  <c r="AE32"/>
  <c r="AI32" s="1"/>
  <c r="AC8"/>
  <c r="AG8" s="1"/>
  <c r="AE10"/>
  <c r="AI10" s="1"/>
  <c r="AE18"/>
  <c r="AI18" s="1"/>
  <c r="AE12"/>
  <c r="AI12" s="1"/>
  <c r="AC16"/>
  <c r="AG16" s="1"/>
  <c r="AD20"/>
  <c r="AH20" s="1"/>
  <c r="AE20"/>
  <c r="AI20" s="1"/>
  <c r="AC29"/>
  <c r="AG29" s="1"/>
  <c r="AE25"/>
  <c r="AI25" s="1"/>
  <c r="AB23"/>
  <c r="AE28"/>
  <c r="AI28" s="1"/>
  <c r="AB16"/>
  <c r="AC30"/>
  <c r="AG30" s="1"/>
  <c r="AE24"/>
  <c r="AI24" s="1"/>
  <c r="AD17"/>
  <c r="AH17" s="1"/>
  <c r="AB10"/>
  <c r="AD31"/>
  <c r="AH31" s="1"/>
  <c r="AC10"/>
  <c r="AG10" s="1"/>
  <c r="AD10"/>
  <c r="AH10" s="1"/>
  <c r="AE31"/>
  <c r="AI31" s="1"/>
  <c r="AD18"/>
  <c r="AH18" s="1"/>
  <c r="AE11"/>
  <c r="AI11" s="1"/>
  <c r="AB25"/>
  <c r="AC25"/>
  <c r="AG25" s="1"/>
  <c r="AD25"/>
  <c r="AH25" s="1"/>
  <c r="AD19"/>
  <c r="AH19" s="1"/>
  <c r="AD12"/>
  <c r="AH12" s="1"/>
  <c r="AD26"/>
  <c r="AH26" s="1"/>
  <c r="AB12"/>
  <c r="AC27"/>
  <c r="AG27" s="1"/>
  <c r="AE13"/>
  <c r="AI13" s="1"/>
  <c r="AE7"/>
  <c r="AI7" s="1"/>
  <c r="AD21"/>
  <c r="AH21" s="1"/>
  <c r="AE14"/>
  <c r="AI14" s="1"/>
  <c r="AE22"/>
  <c r="AI22" s="1"/>
  <c r="AK22" s="1"/>
  <c r="AC15"/>
  <c r="AG15" s="1"/>
  <c r="AE8"/>
  <c r="AI8" s="1"/>
  <c r="AD8"/>
  <c r="AH8" s="1"/>
  <c r="AE16"/>
  <c r="AI16" s="1"/>
  <c r="AE9"/>
  <c r="AI9" s="1"/>
  <c r="AE23"/>
  <c r="AI23" s="1"/>
  <c r="AE6"/>
  <c r="AI6" s="1"/>
  <c r="AC6"/>
  <c r="AG6" s="1"/>
  <c r="AC21"/>
  <c r="AG21" s="1"/>
  <c r="AD6"/>
  <c r="AH6" s="1"/>
  <c r="AD15"/>
  <c r="AH15" s="1"/>
  <c r="AE15"/>
  <c r="AI15" s="1"/>
  <c r="AC13"/>
  <c r="AG13" s="1"/>
  <c r="AD30"/>
  <c r="AH30" s="1"/>
  <c r="AD13"/>
  <c r="AH13" s="1"/>
  <c r="AD28"/>
  <c r="AH28" s="1"/>
  <c r="AC11"/>
  <c r="AG11" s="1"/>
  <c r="AE19"/>
  <c r="AI19" s="1"/>
  <c r="AC28"/>
  <c r="AG28" s="1"/>
  <c r="AC26"/>
  <c r="AG26" s="1"/>
  <c r="AD11"/>
  <c r="AH11" s="1"/>
  <c r="AD23"/>
  <c r="AH23" s="1"/>
  <c r="AC32"/>
  <c r="AG32" s="1"/>
  <c r="AC9"/>
  <c r="AG9" s="1"/>
  <c r="AE26"/>
  <c r="AI26" s="1"/>
  <c r="AC24"/>
  <c r="AG24" s="1"/>
  <c r="AD9"/>
  <c r="AH9" s="1"/>
  <c r="AD24"/>
  <c r="AH24" s="1"/>
  <c r="AC7"/>
  <c r="AG7" s="1"/>
  <c r="AC19"/>
  <c r="AG19" s="1"/>
  <c r="AE17"/>
  <c r="AI17" s="1"/>
  <c r="AC22"/>
  <c r="AG22" s="1"/>
  <c r="AD7"/>
  <c r="AH7" s="1"/>
  <c r="AD22"/>
  <c r="AH22" s="1"/>
  <c r="AC20"/>
  <c r="AG20" s="1"/>
  <c r="AE21"/>
  <c r="AI21" s="1"/>
  <c r="AC17"/>
  <c r="AG17" s="1"/>
  <c r="AE30"/>
  <c r="AI30" s="1"/>
  <c r="AC31"/>
  <c r="AG31" s="1"/>
  <c r="AD16"/>
  <c r="AH16" s="1"/>
  <c r="AC14"/>
  <c r="AG14" s="1"/>
  <c r="AD14"/>
  <c r="AH14" s="1"/>
  <c r="AD32"/>
  <c r="AH32" s="1"/>
  <c r="AD29"/>
  <c r="AH29" s="1"/>
  <c r="AC12"/>
  <c r="AG12" s="1"/>
  <c r="AE5"/>
  <c r="AI5" s="1"/>
  <c r="AD5"/>
  <c r="AH5" s="1"/>
  <c r="AC5"/>
  <c r="AG5" s="1"/>
  <c r="I32"/>
  <c r="M32" s="1"/>
  <c r="H22"/>
  <c r="L22" s="1"/>
  <c r="J31"/>
  <c r="N31" s="1"/>
  <c r="H10"/>
  <c r="L10" s="1"/>
  <c r="J26"/>
  <c r="N26" s="1"/>
  <c r="J27"/>
  <c r="N27" s="1"/>
  <c r="J25"/>
  <c r="N25" s="1"/>
  <c r="J23"/>
  <c r="N23" s="1"/>
  <c r="J6"/>
  <c r="N6" s="1"/>
  <c r="J7"/>
  <c r="N7" s="1"/>
  <c r="J8"/>
  <c r="N8" s="1"/>
  <c r="J17"/>
  <c r="N17" s="1"/>
  <c r="J14"/>
  <c r="N14" s="1"/>
  <c r="J12"/>
  <c r="N12" s="1"/>
  <c r="J13"/>
  <c r="N13" s="1"/>
  <c r="J15"/>
  <c r="N15" s="1"/>
  <c r="J24"/>
  <c r="N24" s="1"/>
  <c r="H16"/>
  <c r="L16" s="1"/>
  <c r="H20"/>
  <c r="L20" s="1"/>
  <c r="J9"/>
  <c r="N9" s="1"/>
  <c r="J11"/>
  <c r="N11" s="1"/>
  <c r="J19"/>
  <c r="N19" s="1"/>
  <c r="J29"/>
  <c r="N29" s="1"/>
  <c r="J21"/>
  <c r="N21" s="1"/>
  <c r="J30"/>
  <c r="N30" s="1"/>
  <c r="G32"/>
  <c r="G16"/>
  <c r="G12"/>
  <c r="G10"/>
  <c r="G8"/>
  <c r="G6"/>
  <c r="H14"/>
  <c r="L14" s="1"/>
  <c r="H8"/>
  <c r="L8" s="1"/>
  <c r="H6"/>
  <c r="L6" s="1"/>
  <c r="G30"/>
  <c r="H26"/>
  <c r="L26" s="1"/>
  <c r="I28"/>
  <c r="M28" s="1"/>
  <c r="I26"/>
  <c r="M26" s="1"/>
  <c r="I24"/>
  <c r="M24" s="1"/>
  <c r="I22"/>
  <c r="M22" s="1"/>
  <c r="I20"/>
  <c r="M20" s="1"/>
  <c r="I18"/>
  <c r="M18" s="1"/>
  <c r="I16"/>
  <c r="M16" s="1"/>
  <c r="I14"/>
  <c r="M14" s="1"/>
  <c r="I12"/>
  <c r="M12" s="1"/>
  <c r="I10"/>
  <c r="M10" s="1"/>
  <c r="I8"/>
  <c r="M8" s="1"/>
  <c r="I6"/>
  <c r="M6" s="1"/>
  <c r="G24"/>
  <c r="H28"/>
  <c r="L28" s="1"/>
  <c r="J20"/>
  <c r="N20" s="1"/>
  <c r="G14"/>
  <c r="G26"/>
  <c r="H24"/>
  <c r="L24" s="1"/>
  <c r="J32"/>
  <c r="N32" s="1"/>
  <c r="J10"/>
  <c r="N10" s="1"/>
  <c r="H12"/>
  <c r="L12" s="1"/>
  <c r="J28"/>
  <c r="N28" s="1"/>
  <c r="J18"/>
  <c r="N18" s="1"/>
  <c r="G20"/>
  <c r="H32"/>
  <c r="L32" s="1"/>
  <c r="H18"/>
  <c r="L18" s="1"/>
  <c r="J16"/>
  <c r="N16" s="1"/>
  <c r="G22"/>
  <c r="H30"/>
  <c r="L30" s="1"/>
  <c r="I30"/>
  <c r="M30" s="1"/>
  <c r="J22"/>
  <c r="N22" s="1"/>
  <c r="G15"/>
  <c r="G9"/>
  <c r="G7"/>
  <c r="H29"/>
  <c r="L29" s="1"/>
  <c r="H13"/>
  <c r="L13" s="1"/>
  <c r="H9"/>
  <c r="L9" s="1"/>
  <c r="H7"/>
  <c r="L7" s="1"/>
  <c r="G31"/>
  <c r="G27"/>
  <c r="G23"/>
  <c r="G19"/>
  <c r="G11"/>
  <c r="H31"/>
  <c r="L31" s="1"/>
  <c r="H17"/>
  <c r="L17" s="1"/>
  <c r="I29"/>
  <c r="M29" s="1"/>
  <c r="I27"/>
  <c r="M27" s="1"/>
  <c r="I25"/>
  <c r="M25" s="1"/>
  <c r="I23"/>
  <c r="M23" s="1"/>
  <c r="I21"/>
  <c r="M21" s="1"/>
  <c r="I19"/>
  <c r="M19" s="1"/>
  <c r="I17"/>
  <c r="M17" s="1"/>
  <c r="I15"/>
  <c r="M15" s="1"/>
  <c r="I13"/>
  <c r="M13" s="1"/>
  <c r="I11"/>
  <c r="M11" s="1"/>
  <c r="I9"/>
  <c r="M9" s="1"/>
  <c r="I7"/>
  <c r="M7" s="1"/>
  <c r="G29"/>
  <c r="G25"/>
  <c r="G21"/>
  <c r="G17"/>
  <c r="G13"/>
  <c r="H27"/>
  <c r="L27" s="1"/>
  <c r="H25"/>
  <c r="L25" s="1"/>
  <c r="H23"/>
  <c r="L23" s="1"/>
  <c r="H21"/>
  <c r="L21" s="1"/>
  <c r="H19"/>
  <c r="L19" s="1"/>
  <c r="H15"/>
  <c r="L15" s="1"/>
  <c r="H11"/>
  <c r="L11" s="1"/>
  <c r="I31"/>
  <c r="M31" s="1"/>
  <c r="C11" i="25" l="1"/>
  <c r="W11" s="1"/>
  <c r="C12"/>
  <c r="W12" s="1"/>
  <c r="C37" i="9"/>
  <c r="W37" s="1"/>
  <c r="C34"/>
  <c r="W34" s="1"/>
  <c r="C36"/>
  <c r="W36" s="1"/>
  <c r="R19" i="15"/>
  <c r="AK209" i="20"/>
  <c r="AP209" s="1"/>
  <c r="AK35"/>
  <c r="AL35" s="1"/>
  <c r="AM35" s="1"/>
  <c r="AK67"/>
  <c r="AL67" s="1"/>
  <c r="AM67" s="1"/>
  <c r="AK99"/>
  <c r="AK131"/>
  <c r="AK163"/>
  <c r="AK195"/>
  <c r="AK227"/>
  <c r="AL227" s="1"/>
  <c r="AM227" s="1"/>
  <c r="P45"/>
  <c r="Q45" s="1"/>
  <c r="P77"/>
  <c r="P109"/>
  <c r="P141"/>
  <c r="P173"/>
  <c r="P205"/>
  <c r="P237"/>
  <c r="AK60"/>
  <c r="AK92"/>
  <c r="AK124"/>
  <c r="AK156"/>
  <c r="AK188"/>
  <c r="AK220"/>
  <c r="P70"/>
  <c r="P102"/>
  <c r="P134"/>
  <c r="P198"/>
  <c r="P230"/>
  <c r="AK59"/>
  <c r="AK91"/>
  <c r="AK123"/>
  <c r="AK155"/>
  <c r="AK187"/>
  <c r="AK219"/>
  <c r="P95"/>
  <c r="Q95" s="1"/>
  <c r="R95" s="1"/>
  <c r="P159"/>
  <c r="Q159" s="1"/>
  <c r="R159" s="1"/>
  <c r="P127"/>
  <c r="Q127" s="1"/>
  <c r="R127" s="1"/>
  <c r="P223"/>
  <c r="Q223" s="1"/>
  <c r="R223" s="1"/>
  <c r="S223" s="1"/>
  <c r="AK147"/>
  <c r="AL147" s="1"/>
  <c r="AK242"/>
  <c r="AL242" s="1"/>
  <c r="AM242" s="1"/>
  <c r="AK114"/>
  <c r="AL114" s="1"/>
  <c r="AM114" s="1"/>
  <c r="AK80"/>
  <c r="AP80" s="1"/>
  <c r="AK112"/>
  <c r="AK144"/>
  <c r="AK208"/>
  <c r="AK240"/>
  <c r="P58"/>
  <c r="P90"/>
  <c r="P122"/>
  <c r="P154"/>
  <c r="P186"/>
  <c r="P218"/>
  <c r="AK44"/>
  <c r="AK204"/>
  <c r="P86"/>
  <c r="P118"/>
  <c r="P150"/>
  <c r="P214"/>
  <c r="AK76"/>
  <c r="AK108"/>
  <c r="AK140"/>
  <c r="AK172"/>
  <c r="AK236"/>
  <c r="P54"/>
  <c r="P182"/>
  <c r="AK43"/>
  <c r="AK75"/>
  <c r="AL75" s="1"/>
  <c r="AK107"/>
  <c r="AL107" s="1"/>
  <c r="AM107" s="1"/>
  <c r="AK139"/>
  <c r="AL139" s="1"/>
  <c r="AM139" s="1"/>
  <c r="AK171"/>
  <c r="AP171" s="1"/>
  <c r="AK203"/>
  <c r="AK235"/>
  <c r="P53"/>
  <c r="P85"/>
  <c r="P117"/>
  <c r="P149"/>
  <c r="P181"/>
  <c r="P213"/>
  <c r="AK85"/>
  <c r="AK40"/>
  <c r="AP40" s="1"/>
  <c r="AK72"/>
  <c r="AL72" s="1"/>
  <c r="AM72" s="1"/>
  <c r="AK104"/>
  <c r="AP104" s="1"/>
  <c r="AK136"/>
  <c r="AL136" s="1"/>
  <c r="AM136" s="1"/>
  <c r="AK168"/>
  <c r="AL168" s="1"/>
  <c r="AM168" s="1"/>
  <c r="AK200"/>
  <c r="AK232"/>
  <c r="P50"/>
  <c r="P82"/>
  <c r="P114"/>
  <c r="P146"/>
  <c r="P178"/>
  <c r="P210"/>
  <c r="P242"/>
  <c r="AK143"/>
  <c r="AL143" s="1"/>
  <c r="AM143" s="1"/>
  <c r="AK46"/>
  <c r="AL46" s="1"/>
  <c r="AM46" s="1"/>
  <c r="AN46" s="1"/>
  <c r="AK78"/>
  <c r="AK110"/>
  <c r="AK142"/>
  <c r="AK174"/>
  <c r="AL174" s="1"/>
  <c r="AM174" s="1"/>
  <c r="AN174" s="1"/>
  <c r="AK206"/>
  <c r="AL206" s="1"/>
  <c r="AK238"/>
  <c r="AL238" s="1"/>
  <c r="AM238" s="1"/>
  <c r="P56"/>
  <c r="Q56" s="1"/>
  <c r="R56" s="1"/>
  <c r="S56" s="1"/>
  <c r="P88"/>
  <c r="Q88" s="1"/>
  <c r="R88" s="1"/>
  <c r="P120"/>
  <c r="Q120" s="1"/>
  <c r="R120" s="1"/>
  <c r="P184"/>
  <c r="Q184" s="1"/>
  <c r="R184" s="1"/>
  <c r="S184" s="1"/>
  <c r="P216"/>
  <c r="Q216" s="1"/>
  <c r="R216" s="1"/>
  <c r="S216" s="1"/>
  <c r="AK45"/>
  <c r="AL45" s="1"/>
  <c r="AM45" s="1"/>
  <c r="AK77"/>
  <c r="AL77" s="1"/>
  <c r="AK109"/>
  <c r="AL109" s="1"/>
  <c r="AK141"/>
  <c r="AL141" s="1"/>
  <c r="AM141" s="1"/>
  <c r="AK173"/>
  <c r="AL173" s="1"/>
  <c r="AM173" s="1"/>
  <c r="AK205"/>
  <c r="AL205" s="1"/>
  <c r="AM205" s="1"/>
  <c r="AN205" s="1"/>
  <c r="AK237"/>
  <c r="AL237" s="1"/>
  <c r="AM237" s="1"/>
  <c r="AN237" s="1"/>
  <c r="P55"/>
  <c r="U55" s="1"/>
  <c r="P87"/>
  <c r="P119"/>
  <c r="P151"/>
  <c r="P183"/>
  <c r="P215"/>
  <c r="AK48"/>
  <c r="AL48" s="1"/>
  <c r="AM48" s="1"/>
  <c r="AN48" s="1"/>
  <c r="AK42"/>
  <c r="AK74"/>
  <c r="AK106"/>
  <c r="AK138"/>
  <c r="AK170"/>
  <c r="AK202"/>
  <c r="AK234"/>
  <c r="AP234" s="1"/>
  <c r="AK34"/>
  <c r="AP34" s="1"/>
  <c r="AK66"/>
  <c r="AK98"/>
  <c r="AK130"/>
  <c r="AL130" s="1"/>
  <c r="AM130" s="1"/>
  <c r="AK162"/>
  <c r="AP162" s="1"/>
  <c r="AK194"/>
  <c r="P44"/>
  <c r="Q44" s="1"/>
  <c r="R44" s="1"/>
  <c r="P76"/>
  <c r="P108"/>
  <c r="Q108" s="1"/>
  <c r="R108" s="1"/>
  <c r="P140"/>
  <c r="P172"/>
  <c r="P204"/>
  <c r="P236"/>
  <c r="AK33"/>
  <c r="AK65"/>
  <c r="AL65" s="1"/>
  <c r="AM65" s="1"/>
  <c r="AK97"/>
  <c r="AK129"/>
  <c r="AK161"/>
  <c r="AK193"/>
  <c r="AK225"/>
  <c r="P43"/>
  <c r="Q43" s="1"/>
  <c r="P75"/>
  <c r="U75" s="1"/>
  <c r="P107"/>
  <c r="P139"/>
  <c r="P171"/>
  <c r="P203"/>
  <c r="P235"/>
  <c r="AK64"/>
  <c r="AK96"/>
  <c r="AK128"/>
  <c r="AK160"/>
  <c r="AL160" s="1"/>
  <c r="AM160" s="1"/>
  <c r="AK192"/>
  <c r="AL192" s="1"/>
  <c r="AK224"/>
  <c r="AP224" s="1"/>
  <c r="P42"/>
  <c r="P74"/>
  <c r="P106"/>
  <c r="Q106" s="1"/>
  <c r="R106" s="1"/>
  <c r="P138"/>
  <c r="Q138" s="1"/>
  <c r="R138" s="1"/>
  <c r="S138" s="1"/>
  <c r="P170"/>
  <c r="Q170" s="1"/>
  <c r="R170" s="1"/>
  <c r="P202"/>
  <c r="Q202" s="1"/>
  <c r="R202" s="1"/>
  <c r="P234"/>
  <c r="Q234" s="1"/>
  <c r="AK158"/>
  <c r="AK222"/>
  <c r="AL222" s="1"/>
  <c r="AM222" s="1"/>
  <c r="P40"/>
  <c r="P72"/>
  <c r="U72" s="1"/>
  <c r="P104"/>
  <c r="Q104" s="1"/>
  <c r="R104" s="1"/>
  <c r="P136"/>
  <c r="P168"/>
  <c r="P200"/>
  <c r="Q200" s="1"/>
  <c r="R200" s="1"/>
  <c r="P232"/>
  <c r="AK62"/>
  <c r="AK126"/>
  <c r="AK190"/>
  <c r="AK61"/>
  <c r="AK93"/>
  <c r="AK125"/>
  <c r="AK157"/>
  <c r="AK189"/>
  <c r="AK221"/>
  <c r="P39"/>
  <c r="Q39" s="1"/>
  <c r="R39" s="1"/>
  <c r="S39" s="1"/>
  <c r="P71"/>
  <c r="P103"/>
  <c r="P135"/>
  <c r="P167"/>
  <c r="Q167" s="1"/>
  <c r="R167" s="1"/>
  <c r="P231"/>
  <c r="U231" s="1"/>
  <c r="P166"/>
  <c r="P133"/>
  <c r="AK58"/>
  <c r="AL58" s="1"/>
  <c r="AK122"/>
  <c r="AP122" s="1"/>
  <c r="AK154"/>
  <c r="AL154" s="1"/>
  <c r="AM154" s="1"/>
  <c r="AN154" s="1"/>
  <c r="AK186"/>
  <c r="AL186" s="1"/>
  <c r="AK218"/>
  <c r="AL218" s="1"/>
  <c r="P100"/>
  <c r="Q100" s="1"/>
  <c r="R100" s="1"/>
  <c r="S100" s="1"/>
  <c r="P228"/>
  <c r="Q228" s="1"/>
  <c r="AK217"/>
  <c r="AP217" s="1"/>
  <c r="P67"/>
  <c r="Q67" s="1"/>
  <c r="R67" s="1"/>
  <c r="P195"/>
  <c r="Q195" s="1"/>
  <c r="R195" s="1"/>
  <c r="AK55"/>
  <c r="AL55" s="1"/>
  <c r="AK87"/>
  <c r="AL87" s="1"/>
  <c r="AM87" s="1"/>
  <c r="AN87" s="1"/>
  <c r="AK119"/>
  <c r="AL119" s="1"/>
  <c r="AM119" s="1"/>
  <c r="AK151"/>
  <c r="AL151" s="1"/>
  <c r="AM151" s="1"/>
  <c r="AK183"/>
  <c r="AL183" s="1"/>
  <c r="AM183" s="1"/>
  <c r="AN183" s="1"/>
  <c r="AK215"/>
  <c r="AP215" s="1"/>
  <c r="P33"/>
  <c r="P65"/>
  <c r="P97"/>
  <c r="P129"/>
  <c r="P161"/>
  <c r="P193"/>
  <c r="P225"/>
  <c r="AK89"/>
  <c r="AK54"/>
  <c r="AL54" s="1"/>
  <c r="AK86"/>
  <c r="AM86" s="1"/>
  <c r="AN86" s="1"/>
  <c r="AK118"/>
  <c r="AL118" s="1"/>
  <c r="AK150"/>
  <c r="AK182"/>
  <c r="AL182" s="1"/>
  <c r="AM182" s="1"/>
  <c r="AK214"/>
  <c r="AL214" s="1"/>
  <c r="AM214" s="1"/>
  <c r="AN214" s="1"/>
  <c r="P64"/>
  <c r="Q64" s="1"/>
  <c r="P96"/>
  <c r="Q96" s="1"/>
  <c r="R96" s="1"/>
  <c r="S96" s="1"/>
  <c r="P128"/>
  <c r="Q128" s="1"/>
  <c r="P160"/>
  <c r="Q160" s="1"/>
  <c r="P192"/>
  <c r="Q192" s="1"/>
  <c r="P224"/>
  <c r="Q224" s="1"/>
  <c r="R224" s="1"/>
  <c r="AK53"/>
  <c r="AP53" s="1"/>
  <c r="AK117"/>
  <c r="AK149"/>
  <c r="AK181"/>
  <c r="AL181" s="1"/>
  <c r="AK213"/>
  <c r="AP213" s="1"/>
  <c r="P63"/>
  <c r="Q63" s="1"/>
  <c r="R63" s="1"/>
  <c r="S63" s="1"/>
  <c r="P191"/>
  <c r="Q191" s="1"/>
  <c r="AK52"/>
  <c r="AK84"/>
  <c r="AL84" s="1"/>
  <c r="AK116"/>
  <c r="AP116" s="1"/>
  <c r="AK148"/>
  <c r="AL148" s="1"/>
  <c r="AM148" s="1"/>
  <c r="AN148" s="1"/>
  <c r="AK180"/>
  <c r="AL180" s="1"/>
  <c r="AM180" s="1"/>
  <c r="AK212"/>
  <c r="AL212" s="1"/>
  <c r="AM212" s="1"/>
  <c r="P62"/>
  <c r="Q62" s="1"/>
  <c r="R62" s="1"/>
  <c r="P94"/>
  <c r="P126"/>
  <c r="P158"/>
  <c r="P190"/>
  <c r="P222"/>
  <c r="U36"/>
  <c r="Q36"/>
  <c r="R36" s="1"/>
  <c r="S36" s="1"/>
  <c r="U68"/>
  <c r="Q68"/>
  <c r="R68" s="1"/>
  <c r="U132"/>
  <c r="R132"/>
  <c r="Q132"/>
  <c r="U164"/>
  <c r="Q164"/>
  <c r="R164" s="1"/>
  <c r="S164" s="1"/>
  <c r="U196"/>
  <c r="R196"/>
  <c r="S196" s="1"/>
  <c r="Q196"/>
  <c r="AP184"/>
  <c r="AL184"/>
  <c r="AM184" s="1"/>
  <c r="AP216"/>
  <c r="AL216"/>
  <c r="AM216" s="1"/>
  <c r="AN216" s="1"/>
  <c r="U34"/>
  <c r="Q34"/>
  <c r="R34" s="1"/>
  <c r="U66"/>
  <c r="Q66"/>
  <c r="R66" s="1"/>
  <c r="S66" s="1"/>
  <c r="U98"/>
  <c r="Q98"/>
  <c r="R98" s="1"/>
  <c r="U130"/>
  <c r="Q130"/>
  <c r="R130" s="1"/>
  <c r="S130" s="1"/>
  <c r="U162"/>
  <c r="Q162"/>
  <c r="R162" s="1"/>
  <c r="U194"/>
  <c r="Q194"/>
  <c r="R194" s="1"/>
  <c r="S194" s="1"/>
  <c r="U226"/>
  <c r="Q226"/>
  <c r="AM215"/>
  <c r="AN215" s="1"/>
  <c r="AL215"/>
  <c r="U33"/>
  <c r="Q33"/>
  <c r="R33" s="1"/>
  <c r="S33" s="1"/>
  <c r="U65"/>
  <c r="Q65"/>
  <c r="R65" s="1"/>
  <c r="U97"/>
  <c r="Q97"/>
  <c r="R97" s="1"/>
  <c r="S97" s="1"/>
  <c r="U129"/>
  <c r="Q129"/>
  <c r="R129" s="1"/>
  <c r="S129" s="1"/>
  <c r="U161"/>
  <c r="R161"/>
  <c r="Q161"/>
  <c r="U193"/>
  <c r="Q193"/>
  <c r="R193" s="1"/>
  <c r="U225"/>
  <c r="Q225"/>
  <c r="R225" s="1"/>
  <c r="S225" s="1"/>
  <c r="AP88"/>
  <c r="AN88"/>
  <c r="AM88"/>
  <c r="AL88"/>
  <c r="AP86"/>
  <c r="AL86"/>
  <c r="AP150"/>
  <c r="AL150"/>
  <c r="AM150" s="1"/>
  <c r="AL53"/>
  <c r="AM53" s="1"/>
  <c r="AN53" s="1"/>
  <c r="AP117"/>
  <c r="AL117"/>
  <c r="AM117" s="1"/>
  <c r="AN117" s="1"/>
  <c r="AP149"/>
  <c r="AL149"/>
  <c r="AM149" s="1"/>
  <c r="AN149" s="1"/>
  <c r="AL213"/>
  <c r="AM213" s="1"/>
  <c r="U94"/>
  <c r="Q94"/>
  <c r="R94" s="1"/>
  <c r="S94" s="1"/>
  <c r="U126"/>
  <c r="Q126"/>
  <c r="R126" s="1"/>
  <c r="S126" s="1"/>
  <c r="U158"/>
  <c r="Q158"/>
  <c r="R158" s="1"/>
  <c r="U190"/>
  <c r="Q190"/>
  <c r="R190" s="1"/>
  <c r="U222"/>
  <c r="R222"/>
  <c r="S222" s="1"/>
  <c r="Q222"/>
  <c r="AP83"/>
  <c r="AL83"/>
  <c r="AM83" s="1"/>
  <c r="AP211"/>
  <c r="AL211"/>
  <c r="AM211" s="1"/>
  <c r="U61"/>
  <c r="Q61"/>
  <c r="R61" s="1"/>
  <c r="U93"/>
  <c r="Q93"/>
  <c r="R93" s="1"/>
  <c r="S93" s="1"/>
  <c r="U125"/>
  <c r="Q125"/>
  <c r="R125" s="1"/>
  <c r="S125" s="1"/>
  <c r="U157"/>
  <c r="Q157"/>
  <c r="R157" s="1"/>
  <c r="U189"/>
  <c r="R189"/>
  <c r="Q189"/>
  <c r="U221"/>
  <c r="R221"/>
  <c r="S221" s="1"/>
  <c r="Q221"/>
  <c r="AP178"/>
  <c r="AL178"/>
  <c r="AM178" s="1"/>
  <c r="U60"/>
  <c r="Q60"/>
  <c r="R60" s="1"/>
  <c r="U92"/>
  <c r="Q92"/>
  <c r="R92" s="1"/>
  <c r="S92" s="1"/>
  <c r="U124"/>
  <c r="Q124"/>
  <c r="R124" s="1"/>
  <c r="S124" s="1"/>
  <c r="U188"/>
  <c r="Q188"/>
  <c r="R188" s="1"/>
  <c r="S188" s="1"/>
  <c r="U220"/>
  <c r="Q220"/>
  <c r="R220" s="1"/>
  <c r="AP51"/>
  <c r="AL51"/>
  <c r="AM51" s="1"/>
  <c r="AP179"/>
  <c r="AM179"/>
  <c r="AN179" s="1"/>
  <c r="AL179"/>
  <c r="AP82"/>
  <c r="AL82"/>
  <c r="AM82" s="1"/>
  <c r="AP210"/>
  <c r="AL210"/>
  <c r="AM210" s="1"/>
  <c r="AN210" s="1"/>
  <c r="AP81"/>
  <c r="AL81"/>
  <c r="AM81" s="1"/>
  <c r="AN81" s="1"/>
  <c r="AP113"/>
  <c r="AL113"/>
  <c r="AM113" s="1"/>
  <c r="AN113" s="1"/>
  <c r="AP145"/>
  <c r="AM145"/>
  <c r="AL145"/>
  <c r="AP177"/>
  <c r="AL177"/>
  <c r="AM177" s="1"/>
  <c r="AP241"/>
  <c r="AL241"/>
  <c r="AM241" s="1"/>
  <c r="AN241" s="1"/>
  <c r="U59"/>
  <c r="Q59"/>
  <c r="R59" s="1"/>
  <c r="U91"/>
  <c r="Q91"/>
  <c r="R91" s="1"/>
  <c r="U123"/>
  <c r="Q123"/>
  <c r="R123" s="1"/>
  <c r="S123" s="1"/>
  <c r="U155"/>
  <c r="Q155"/>
  <c r="R155" s="1"/>
  <c r="S155" s="1"/>
  <c r="U187"/>
  <c r="Q187"/>
  <c r="R187" s="1"/>
  <c r="S187" s="1"/>
  <c r="U219"/>
  <c r="Q219"/>
  <c r="R219" s="1"/>
  <c r="AP56"/>
  <c r="AL56"/>
  <c r="AP50"/>
  <c r="AL50"/>
  <c r="AM50" s="1"/>
  <c r="AP146"/>
  <c r="AL146"/>
  <c r="AM146" s="1"/>
  <c r="AP49"/>
  <c r="AL49"/>
  <c r="AM49" s="1"/>
  <c r="AN49" s="1"/>
  <c r="AL80"/>
  <c r="AM80" s="1"/>
  <c r="AP112"/>
  <c r="AL112"/>
  <c r="AM112" s="1"/>
  <c r="AP144"/>
  <c r="AL144"/>
  <c r="AM144" s="1"/>
  <c r="AN144" s="1"/>
  <c r="AP208"/>
  <c r="AL208"/>
  <c r="AM208" s="1"/>
  <c r="AP240"/>
  <c r="AL240"/>
  <c r="AM240" s="1"/>
  <c r="U58"/>
  <c r="Q58"/>
  <c r="R58" s="1"/>
  <c r="S58" s="1"/>
  <c r="U90"/>
  <c r="Q90"/>
  <c r="R90" s="1"/>
  <c r="S90" s="1"/>
  <c r="U122"/>
  <c r="Q122"/>
  <c r="R122" s="1"/>
  <c r="S122" s="1"/>
  <c r="U154"/>
  <c r="R154"/>
  <c r="Q154"/>
  <c r="U186"/>
  <c r="R186"/>
  <c r="Q186"/>
  <c r="U218"/>
  <c r="R218"/>
  <c r="S218" s="1"/>
  <c r="Q218"/>
  <c r="U57"/>
  <c r="Q57"/>
  <c r="R57" s="1"/>
  <c r="U89"/>
  <c r="Q89"/>
  <c r="R89" s="1"/>
  <c r="S89" s="1"/>
  <c r="U121"/>
  <c r="Q121"/>
  <c r="R121" s="1"/>
  <c r="S121" s="1"/>
  <c r="U153"/>
  <c r="Q153"/>
  <c r="R153" s="1"/>
  <c r="S153" s="1"/>
  <c r="U185"/>
  <c r="Q185"/>
  <c r="R185" s="1"/>
  <c r="U217"/>
  <c r="Q217"/>
  <c r="R217" s="1"/>
  <c r="AP79"/>
  <c r="AL79"/>
  <c r="AM79" s="1"/>
  <c r="AN79" s="1"/>
  <c r="AP175"/>
  <c r="AL175"/>
  <c r="AM175" s="1"/>
  <c r="AP239"/>
  <c r="AL239"/>
  <c r="AM239" s="1"/>
  <c r="AP78"/>
  <c r="AL78"/>
  <c r="AM78" s="1"/>
  <c r="AN78" s="1"/>
  <c r="AP142"/>
  <c r="AL142"/>
  <c r="AM142" s="1"/>
  <c r="AN142" s="1"/>
  <c r="AP153"/>
  <c r="AL153"/>
  <c r="AM153" s="1"/>
  <c r="AN153" s="1"/>
  <c r="U227"/>
  <c r="Q227"/>
  <c r="R227" s="1"/>
  <c r="AP120"/>
  <c r="AL120"/>
  <c r="AM120" s="1"/>
  <c r="AP52"/>
  <c r="AM52"/>
  <c r="AN52" s="1"/>
  <c r="AL52"/>
  <c r="AP115"/>
  <c r="AL115"/>
  <c r="AM115" s="1"/>
  <c r="AP111"/>
  <c r="AL111"/>
  <c r="AM111" s="1"/>
  <c r="AP207"/>
  <c r="AL207"/>
  <c r="AM207" s="1"/>
  <c r="AN207" s="1"/>
  <c r="AP110"/>
  <c r="AL110"/>
  <c r="AM110" s="1"/>
  <c r="AN110" s="1"/>
  <c r="AP77"/>
  <c r="AP109"/>
  <c r="U87"/>
  <c r="R87"/>
  <c r="Q87"/>
  <c r="U119"/>
  <c r="R119"/>
  <c r="Q119"/>
  <c r="U151"/>
  <c r="Q151"/>
  <c r="R151" s="1"/>
  <c r="S151" s="1"/>
  <c r="U183"/>
  <c r="Q183"/>
  <c r="R183" s="1"/>
  <c r="U215"/>
  <c r="Q215"/>
  <c r="R215" s="1"/>
  <c r="U35"/>
  <c r="Q35"/>
  <c r="R35" s="1"/>
  <c r="S35" s="1"/>
  <c r="AP152"/>
  <c r="AL152"/>
  <c r="AM152" s="1"/>
  <c r="AP172"/>
  <c r="AL172"/>
  <c r="AM172" s="1"/>
  <c r="AN172" s="1"/>
  <c r="U182"/>
  <c r="R182"/>
  <c r="Q182"/>
  <c r="AP43"/>
  <c r="AM43"/>
  <c r="AL43"/>
  <c r="AL171"/>
  <c r="AM171" s="1"/>
  <c r="AN171" s="1"/>
  <c r="AP203"/>
  <c r="AL203"/>
  <c r="AM203" s="1"/>
  <c r="AP235"/>
  <c r="AL235"/>
  <c r="AM235" s="1"/>
  <c r="AN235" s="1"/>
  <c r="U53"/>
  <c r="Q53"/>
  <c r="R53" s="1"/>
  <c r="U85"/>
  <c r="Q85"/>
  <c r="R85" s="1"/>
  <c r="U117"/>
  <c r="Q117"/>
  <c r="R117" s="1"/>
  <c r="S117" s="1"/>
  <c r="U149"/>
  <c r="Q149"/>
  <c r="R149" s="1"/>
  <c r="U181"/>
  <c r="Q181"/>
  <c r="R181" s="1"/>
  <c r="U213"/>
  <c r="Q213"/>
  <c r="R213" s="1"/>
  <c r="S213" s="1"/>
  <c r="AP74"/>
  <c r="AL74"/>
  <c r="AM74" s="1"/>
  <c r="U52"/>
  <c r="Q52"/>
  <c r="R52" s="1"/>
  <c r="S52" s="1"/>
  <c r="U84"/>
  <c r="R84"/>
  <c r="Q84"/>
  <c r="U116"/>
  <c r="R116"/>
  <c r="Q116"/>
  <c r="U148"/>
  <c r="R148"/>
  <c r="S148" s="1"/>
  <c r="Q148"/>
  <c r="U180"/>
  <c r="Q180"/>
  <c r="R180" s="1"/>
  <c r="U212"/>
  <c r="Q212"/>
  <c r="R212" s="1"/>
  <c r="U51"/>
  <c r="Q51"/>
  <c r="R51" s="1"/>
  <c r="S51" s="1"/>
  <c r="U83"/>
  <c r="Q83"/>
  <c r="R83" s="1"/>
  <c r="U115"/>
  <c r="Q115"/>
  <c r="R115" s="1"/>
  <c r="S115" s="1"/>
  <c r="U147"/>
  <c r="Q147"/>
  <c r="R147" s="1"/>
  <c r="U179"/>
  <c r="Q179"/>
  <c r="R179" s="1"/>
  <c r="U211"/>
  <c r="R211"/>
  <c r="S211" s="1"/>
  <c r="Q211"/>
  <c r="AP44"/>
  <c r="AL44"/>
  <c r="AM44" s="1"/>
  <c r="AP138"/>
  <c r="AL138"/>
  <c r="AM138" s="1"/>
  <c r="AL40"/>
  <c r="AM40" s="1"/>
  <c r="AN40" s="1"/>
  <c r="AP72"/>
  <c r="AL104"/>
  <c r="AM104" s="1"/>
  <c r="AN104" s="1"/>
  <c r="AP200"/>
  <c r="AL200"/>
  <c r="AM200" s="1"/>
  <c r="AN200" s="1"/>
  <c r="AP232"/>
  <c r="AL232"/>
  <c r="AM232" s="1"/>
  <c r="U50"/>
  <c r="Q50"/>
  <c r="R50" s="1"/>
  <c r="U82"/>
  <c r="Q82"/>
  <c r="R82" s="1"/>
  <c r="S82" s="1"/>
  <c r="U114"/>
  <c r="Q114"/>
  <c r="R114" s="1"/>
  <c r="U146"/>
  <c r="Q146"/>
  <c r="R146" s="1"/>
  <c r="S146" s="1"/>
  <c r="U178"/>
  <c r="Q178"/>
  <c r="R178" s="1"/>
  <c r="U210"/>
  <c r="R210"/>
  <c r="Q210"/>
  <c r="U242"/>
  <c r="Q242"/>
  <c r="R242" s="1"/>
  <c r="S242" s="1"/>
  <c r="AP76"/>
  <c r="AL76"/>
  <c r="AM76" s="1"/>
  <c r="AN76" s="1"/>
  <c r="AP201"/>
  <c r="AL201"/>
  <c r="AM201" s="1"/>
  <c r="AN201" s="1"/>
  <c r="AP39"/>
  <c r="AL39"/>
  <c r="AM39" s="1"/>
  <c r="AP71"/>
  <c r="AM71"/>
  <c r="AL71"/>
  <c r="AP103"/>
  <c r="AL103"/>
  <c r="AM103" s="1"/>
  <c r="AN103" s="1"/>
  <c r="AP135"/>
  <c r="AL135"/>
  <c r="AM135" s="1"/>
  <c r="AP167"/>
  <c r="AL167"/>
  <c r="AM167" s="1"/>
  <c r="AP199"/>
  <c r="AL199"/>
  <c r="AM199" s="1"/>
  <c r="AN199" s="1"/>
  <c r="AP231"/>
  <c r="AL231"/>
  <c r="AM231" s="1"/>
  <c r="U49"/>
  <c r="Q49"/>
  <c r="R49" s="1"/>
  <c r="S49" s="1"/>
  <c r="U81"/>
  <c r="Q81"/>
  <c r="R81" s="1"/>
  <c r="U113"/>
  <c r="Q113"/>
  <c r="R113" s="1"/>
  <c r="U145"/>
  <c r="Q145"/>
  <c r="R145" s="1"/>
  <c r="S145" s="1"/>
  <c r="U177"/>
  <c r="Q177"/>
  <c r="R177" s="1"/>
  <c r="U209"/>
  <c r="Q209"/>
  <c r="R209" s="1"/>
  <c r="U241"/>
  <c r="Q241"/>
  <c r="R241" s="1"/>
  <c r="S241" s="1"/>
  <c r="AP185"/>
  <c r="AL185"/>
  <c r="AM185" s="1"/>
  <c r="AP140"/>
  <c r="AL140"/>
  <c r="AM140" s="1"/>
  <c r="AN140" s="1"/>
  <c r="AP233"/>
  <c r="AL233"/>
  <c r="AM233" s="1"/>
  <c r="AP70"/>
  <c r="AL70"/>
  <c r="AM70" s="1"/>
  <c r="AN70" s="1"/>
  <c r="AP134"/>
  <c r="AL134"/>
  <c r="AM134" s="1"/>
  <c r="AP198"/>
  <c r="AL198"/>
  <c r="AM198" s="1"/>
  <c r="U48"/>
  <c r="Q48"/>
  <c r="R48" s="1"/>
  <c r="S48" s="1"/>
  <c r="U80"/>
  <c r="Q80"/>
  <c r="R80" s="1"/>
  <c r="U112"/>
  <c r="Q112"/>
  <c r="R112" s="1"/>
  <c r="S112" s="1"/>
  <c r="U144"/>
  <c r="Q144"/>
  <c r="U176"/>
  <c r="Q176"/>
  <c r="R176" s="1"/>
  <c r="U208"/>
  <c r="Q208"/>
  <c r="R208" s="1"/>
  <c r="S208" s="1"/>
  <c r="U240"/>
  <c r="Q240"/>
  <c r="R240" s="1"/>
  <c r="AP57"/>
  <c r="AL57"/>
  <c r="AM57" s="1"/>
  <c r="U163"/>
  <c r="Q163"/>
  <c r="R163" s="1"/>
  <c r="S163" s="1"/>
  <c r="U86"/>
  <c r="Q86"/>
  <c r="R86" s="1"/>
  <c r="AP169"/>
  <c r="AL169"/>
  <c r="AM169" s="1"/>
  <c r="AN169" s="1"/>
  <c r="AP38"/>
  <c r="AL38"/>
  <c r="AM38" s="1"/>
  <c r="AP102"/>
  <c r="AL102"/>
  <c r="AM102" s="1"/>
  <c r="AP166"/>
  <c r="AL166"/>
  <c r="AM166" s="1"/>
  <c r="AP230"/>
  <c r="AL230"/>
  <c r="AM230" s="1"/>
  <c r="AP37"/>
  <c r="AL37"/>
  <c r="AM37" s="1"/>
  <c r="AP69"/>
  <c r="AL69"/>
  <c r="AM69" s="1"/>
  <c r="AN69" s="1"/>
  <c r="AP101"/>
  <c r="AL101"/>
  <c r="AM101" s="1"/>
  <c r="AP133"/>
  <c r="AL133"/>
  <c r="AM133" s="1"/>
  <c r="AN133" s="1"/>
  <c r="AP165"/>
  <c r="AL165"/>
  <c r="AM165" s="1"/>
  <c r="AP197"/>
  <c r="AL197"/>
  <c r="AM197" s="1"/>
  <c r="AP229"/>
  <c r="AL229"/>
  <c r="AM229" s="1"/>
  <c r="U47"/>
  <c r="Q47"/>
  <c r="R47" s="1"/>
  <c r="U79"/>
  <c r="Q79"/>
  <c r="R79" s="1"/>
  <c r="U111"/>
  <c r="Q111"/>
  <c r="R111" s="1"/>
  <c r="S111" s="1"/>
  <c r="U143"/>
  <c r="Q143"/>
  <c r="R143" s="1"/>
  <c r="U175"/>
  <c r="Q175"/>
  <c r="R175" s="1"/>
  <c r="S175" s="1"/>
  <c r="U207"/>
  <c r="Q207"/>
  <c r="R207" s="1"/>
  <c r="U239"/>
  <c r="Q239"/>
  <c r="R239" s="1"/>
  <c r="U46"/>
  <c r="Q46"/>
  <c r="R46" s="1"/>
  <c r="U78"/>
  <c r="Q78"/>
  <c r="R78" s="1"/>
  <c r="U110"/>
  <c r="Q110"/>
  <c r="R110" s="1"/>
  <c r="U142"/>
  <c r="Q142"/>
  <c r="R142" s="1"/>
  <c r="S142" s="1"/>
  <c r="U174"/>
  <c r="Q174"/>
  <c r="R174" s="1"/>
  <c r="U206"/>
  <c r="Q206"/>
  <c r="R206" s="1"/>
  <c r="S206" s="1"/>
  <c r="U238"/>
  <c r="Q238"/>
  <c r="R238" s="1"/>
  <c r="U109"/>
  <c r="Q109"/>
  <c r="R109" s="1"/>
  <c r="U141"/>
  <c r="Q141"/>
  <c r="R141" s="1"/>
  <c r="U173"/>
  <c r="Q173"/>
  <c r="R173" s="1"/>
  <c r="U237"/>
  <c r="Q237"/>
  <c r="R237" s="1"/>
  <c r="U54"/>
  <c r="Q54"/>
  <c r="R54" s="1"/>
  <c r="S54" s="1"/>
  <c r="AP170"/>
  <c r="AL170"/>
  <c r="AM170" s="1"/>
  <c r="AP105"/>
  <c r="AL105"/>
  <c r="AM105" s="1"/>
  <c r="AN105" s="1"/>
  <c r="AP196"/>
  <c r="AL196"/>
  <c r="AM196" s="1"/>
  <c r="AP66"/>
  <c r="AL66"/>
  <c r="AM66" s="1"/>
  <c r="U76"/>
  <c r="Q76"/>
  <c r="R76" s="1"/>
  <c r="U172"/>
  <c r="Q172"/>
  <c r="R172" s="1"/>
  <c r="U236"/>
  <c r="Q236"/>
  <c r="R236" s="1"/>
  <c r="AP108"/>
  <c r="AL108"/>
  <c r="AM108" s="1"/>
  <c r="AN108" s="1"/>
  <c r="AP42"/>
  <c r="AL42"/>
  <c r="AM42" s="1"/>
  <c r="AP36"/>
  <c r="AL36"/>
  <c r="AM36" s="1"/>
  <c r="AN36" s="1"/>
  <c r="AP99"/>
  <c r="AL99"/>
  <c r="AM99" s="1"/>
  <c r="AL34"/>
  <c r="AM34" s="1"/>
  <c r="U44"/>
  <c r="AP97"/>
  <c r="AL97"/>
  <c r="AM97" s="1"/>
  <c r="AP129"/>
  <c r="AL129"/>
  <c r="AM129" s="1"/>
  <c r="AP161"/>
  <c r="AL161"/>
  <c r="AM161" s="1"/>
  <c r="AP193"/>
  <c r="AL193"/>
  <c r="AM193" s="1"/>
  <c r="AP225"/>
  <c r="AL225"/>
  <c r="AM225" s="1"/>
  <c r="AN225" s="1"/>
  <c r="U43"/>
  <c r="Q75"/>
  <c r="R75" s="1"/>
  <c r="U107"/>
  <c r="Q107"/>
  <c r="R107" s="1"/>
  <c r="U139"/>
  <c r="Q139"/>
  <c r="R139" s="1"/>
  <c r="U171"/>
  <c r="Q171"/>
  <c r="R171" s="1"/>
  <c r="U203"/>
  <c r="Q203"/>
  <c r="R203" s="1"/>
  <c r="U235"/>
  <c r="Q235"/>
  <c r="R235" s="1"/>
  <c r="AP204"/>
  <c r="AL204"/>
  <c r="AM204" s="1"/>
  <c r="AN204" s="1"/>
  <c r="AP41"/>
  <c r="AL41"/>
  <c r="AM41" s="1"/>
  <c r="AP132"/>
  <c r="AL132"/>
  <c r="AM132" s="1"/>
  <c r="AP227"/>
  <c r="U204"/>
  <c r="Q204"/>
  <c r="R204" s="1"/>
  <c r="AP64"/>
  <c r="AL64"/>
  <c r="AM64" s="1"/>
  <c r="AP96"/>
  <c r="AL96"/>
  <c r="AM96" s="1"/>
  <c r="AN96" s="1"/>
  <c r="AP128"/>
  <c r="AL128"/>
  <c r="AM128" s="1"/>
  <c r="AL224"/>
  <c r="AM224" s="1"/>
  <c r="U42"/>
  <c r="Q42"/>
  <c r="R42" s="1"/>
  <c r="U74"/>
  <c r="Q74"/>
  <c r="R74" s="1"/>
  <c r="U202"/>
  <c r="U234"/>
  <c r="AP236"/>
  <c r="AL236"/>
  <c r="AM236" s="1"/>
  <c r="AP228"/>
  <c r="AL228"/>
  <c r="AM228" s="1"/>
  <c r="AP131"/>
  <c r="AL131"/>
  <c r="AM131" s="1"/>
  <c r="AN131" s="1"/>
  <c r="U77"/>
  <c r="Q77"/>
  <c r="R77" s="1"/>
  <c r="AP63"/>
  <c r="AL63"/>
  <c r="AM63" s="1"/>
  <c r="AP95"/>
  <c r="AL95"/>
  <c r="AM95" s="1"/>
  <c r="AP127"/>
  <c r="AL127"/>
  <c r="AM127" s="1"/>
  <c r="AP159"/>
  <c r="AL159"/>
  <c r="AM159" s="1"/>
  <c r="AP191"/>
  <c r="AL191"/>
  <c r="AM191" s="1"/>
  <c r="AP223"/>
  <c r="AL223"/>
  <c r="AM223" s="1"/>
  <c r="AN223" s="1"/>
  <c r="U41"/>
  <c r="R41"/>
  <c r="Q41"/>
  <c r="U73"/>
  <c r="Q73"/>
  <c r="R73" s="1"/>
  <c r="U105"/>
  <c r="Q105"/>
  <c r="R105" s="1"/>
  <c r="U137"/>
  <c r="Q137"/>
  <c r="R137" s="1"/>
  <c r="U169"/>
  <c r="Q169"/>
  <c r="R169" s="1"/>
  <c r="U201"/>
  <c r="Q201"/>
  <c r="R201" s="1"/>
  <c r="U195"/>
  <c r="U118"/>
  <c r="Q118"/>
  <c r="R118" s="1"/>
  <c r="S118" s="1"/>
  <c r="AP137"/>
  <c r="AL137"/>
  <c r="AM137" s="1"/>
  <c r="AP164"/>
  <c r="AL164"/>
  <c r="AM164" s="1"/>
  <c r="AP194"/>
  <c r="AL194"/>
  <c r="AM194" s="1"/>
  <c r="U140"/>
  <c r="Q140"/>
  <c r="R140" s="1"/>
  <c r="AP33"/>
  <c r="AL33"/>
  <c r="AM33" s="1"/>
  <c r="AN33" s="1"/>
  <c r="AP62"/>
  <c r="AL62"/>
  <c r="AM62" s="1"/>
  <c r="AP94"/>
  <c r="AL94"/>
  <c r="AM94" s="1"/>
  <c r="AN94" s="1"/>
  <c r="AP126"/>
  <c r="AM126"/>
  <c r="AL126"/>
  <c r="AP158"/>
  <c r="AL158"/>
  <c r="AM158" s="1"/>
  <c r="AP190"/>
  <c r="AL190"/>
  <c r="AM190" s="1"/>
  <c r="AP222"/>
  <c r="U40"/>
  <c r="Q40"/>
  <c r="R40" s="1"/>
  <c r="Q72"/>
  <c r="R72" s="1"/>
  <c r="U104"/>
  <c r="U136"/>
  <c r="Q136"/>
  <c r="R136" s="1"/>
  <c r="S136" s="1"/>
  <c r="U232"/>
  <c r="R232"/>
  <c r="Q232"/>
  <c r="AP89"/>
  <c r="AL89"/>
  <c r="AM89" s="1"/>
  <c r="AN89" s="1"/>
  <c r="U150"/>
  <c r="Q150"/>
  <c r="R150" s="1"/>
  <c r="AP106"/>
  <c r="AL106"/>
  <c r="AM106" s="1"/>
  <c r="AP100"/>
  <c r="AL100"/>
  <c r="AM100" s="1"/>
  <c r="AP195"/>
  <c r="AL195"/>
  <c r="AM195" s="1"/>
  <c r="AN195" s="1"/>
  <c r="AP98"/>
  <c r="AM98"/>
  <c r="AL98"/>
  <c r="AP61"/>
  <c r="AL61"/>
  <c r="AM61" s="1"/>
  <c r="AP93"/>
  <c r="AM93"/>
  <c r="AL93"/>
  <c r="AP125"/>
  <c r="AL125"/>
  <c r="AM125" s="1"/>
  <c r="AP157"/>
  <c r="AL157"/>
  <c r="AM157" s="1"/>
  <c r="AP189"/>
  <c r="AL189"/>
  <c r="AM189" s="1"/>
  <c r="AP221"/>
  <c r="AL221"/>
  <c r="AM221" s="1"/>
  <c r="U39"/>
  <c r="U71"/>
  <c r="R71"/>
  <c r="Q71"/>
  <c r="U103"/>
  <c r="Q103"/>
  <c r="R103" s="1"/>
  <c r="U135"/>
  <c r="Q135"/>
  <c r="R135" s="1"/>
  <c r="Q231"/>
  <c r="R231" s="1"/>
  <c r="AP121"/>
  <c r="AL121"/>
  <c r="AM121" s="1"/>
  <c r="U99"/>
  <c r="Q99"/>
  <c r="R99" s="1"/>
  <c r="U214"/>
  <c r="Q214"/>
  <c r="R214" s="1"/>
  <c r="S214" s="1"/>
  <c r="AP73"/>
  <c r="AM73"/>
  <c r="AL73"/>
  <c r="AP163"/>
  <c r="AL163"/>
  <c r="AM163" s="1"/>
  <c r="AP60"/>
  <c r="AL60"/>
  <c r="AM60" s="1"/>
  <c r="AP92"/>
  <c r="AL92"/>
  <c r="AM92" s="1"/>
  <c r="AP124"/>
  <c r="AL124"/>
  <c r="AM124" s="1"/>
  <c r="AP156"/>
  <c r="AL156"/>
  <c r="AM156" s="1"/>
  <c r="AP188"/>
  <c r="AL188"/>
  <c r="AM188" s="1"/>
  <c r="AN188" s="1"/>
  <c r="AP220"/>
  <c r="AL220"/>
  <c r="AM220" s="1"/>
  <c r="U70"/>
  <c r="Q70"/>
  <c r="R70" s="1"/>
  <c r="U102"/>
  <c r="R102"/>
  <c r="Q102"/>
  <c r="U134"/>
  <c r="Q134"/>
  <c r="R134" s="1"/>
  <c r="U166"/>
  <c r="Q166"/>
  <c r="R166" s="1"/>
  <c r="U198"/>
  <c r="Q198"/>
  <c r="R198" s="1"/>
  <c r="U230"/>
  <c r="R230"/>
  <c r="Q230"/>
  <c r="AP59"/>
  <c r="AL59"/>
  <c r="AM59" s="1"/>
  <c r="AN59" s="1"/>
  <c r="AP91"/>
  <c r="AL91"/>
  <c r="AM91" s="1"/>
  <c r="AP123"/>
  <c r="AL123"/>
  <c r="AM123" s="1"/>
  <c r="AP155"/>
  <c r="AM155"/>
  <c r="AL155"/>
  <c r="AP187"/>
  <c r="AL187"/>
  <c r="AM187" s="1"/>
  <c r="AN187" s="1"/>
  <c r="AP219"/>
  <c r="AL219"/>
  <c r="AM219" s="1"/>
  <c r="U37"/>
  <c r="Q37"/>
  <c r="R37" s="1"/>
  <c r="U69"/>
  <c r="R69"/>
  <c r="Q69"/>
  <c r="U101"/>
  <c r="Q101"/>
  <c r="R101" s="1"/>
  <c r="S101" s="1"/>
  <c r="U133"/>
  <c r="R133"/>
  <c r="Q133"/>
  <c r="U165"/>
  <c r="Q165"/>
  <c r="R165" s="1"/>
  <c r="U197"/>
  <c r="R197"/>
  <c r="Q197"/>
  <c r="U229"/>
  <c r="Q229"/>
  <c r="R229" s="1"/>
  <c r="AP85"/>
  <c r="AL85"/>
  <c r="AM85" s="1"/>
  <c r="U205"/>
  <c r="Q205"/>
  <c r="R205" s="1"/>
  <c r="U233"/>
  <c r="Q233"/>
  <c r="R233" s="1"/>
  <c r="S233" s="1"/>
  <c r="U131"/>
  <c r="R131"/>
  <c r="Q131"/>
  <c r="AP47"/>
  <c r="AL47"/>
  <c r="AM47" s="1"/>
  <c r="AP226"/>
  <c r="AL226"/>
  <c r="AM226" s="1"/>
  <c r="U152"/>
  <c r="Q152"/>
  <c r="R152" s="1"/>
  <c r="AP176"/>
  <c r="AL176"/>
  <c r="AM176" s="1"/>
  <c r="U38"/>
  <c r="Q38"/>
  <c r="R38" s="1"/>
  <c r="S38" s="1"/>
  <c r="U156"/>
  <c r="Q156"/>
  <c r="R156" s="1"/>
  <c r="U199"/>
  <c r="Q199"/>
  <c r="R199" s="1"/>
  <c r="S199" s="1"/>
  <c r="AP68"/>
  <c r="AL68"/>
  <c r="AM68" s="1"/>
  <c r="AP90"/>
  <c r="AL90"/>
  <c r="AM90" s="1"/>
  <c r="AK6"/>
  <c r="AL6" s="1"/>
  <c r="AM6" s="1"/>
  <c r="AN6" s="1"/>
  <c r="AK23"/>
  <c r="AL23" s="1"/>
  <c r="AK13"/>
  <c r="AP13" s="1"/>
  <c r="R12" i="17" s="1"/>
  <c r="S12" s="1"/>
  <c r="T12" s="1"/>
  <c r="AK20" i="20"/>
  <c r="AL20" s="1"/>
  <c r="AM20" s="1"/>
  <c r="AN20" s="1"/>
  <c r="AK25"/>
  <c r="AP25" s="1"/>
  <c r="AK27"/>
  <c r="AL27" s="1"/>
  <c r="AM27" s="1"/>
  <c r="AN27" s="1"/>
  <c r="AK29"/>
  <c r="AL29" s="1"/>
  <c r="AK32"/>
  <c r="AP32" s="1"/>
  <c r="AK8"/>
  <c r="AK7"/>
  <c r="AK21"/>
  <c r="AK10"/>
  <c r="AL10" s="1"/>
  <c r="AM10" s="1"/>
  <c r="AK18"/>
  <c r="AP18" s="1"/>
  <c r="R17" i="17" s="1"/>
  <c r="S17" s="1"/>
  <c r="T17" s="1"/>
  <c r="AK11" i="20"/>
  <c r="AP11" s="1"/>
  <c r="R10" i="17" s="1"/>
  <c r="S10" s="1"/>
  <c r="T10" s="1"/>
  <c r="AK16" i="20"/>
  <c r="AP16" s="1"/>
  <c r="R15" i="17" s="1"/>
  <c r="S15" s="1"/>
  <c r="T15" s="1"/>
  <c r="AK14" i="20"/>
  <c r="AL14" s="1"/>
  <c r="AK9"/>
  <c r="AK17"/>
  <c r="AL17" s="1"/>
  <c r="AK31"/>
  <c r="AP31" s="1"/>
  <c r="AK24"/>
  <c r="AP24" s="1"/>
  <c r="AK15"/>
  <c r="AP15" s="1"/>
  <c r="R14" i="17" s="1"/>
  <c r="S14" s="1"/>
  <c r="T14" s="1"/>
  <c r="AK12" i="20"/>
  <c r="AL12" s="1"/>
  <c r="AK28"/>
  <c r="AL28" s="1"/>
  <c r="AM28" s="1"/>
  <c r="AN28" s="1"/>
  <c r="AK19"/>
  <c r="AL19" s="1"/>
  <c r="AM19" s="1"/>
  <c r="AN19" s="1"/>
  <c r="AP22"/>
  <c r="AL22"/>
  <c r="AM22" s="1"/>
  <c r="AK26"/>
  <c r="AK30"/>
  <c r="AK5"/>
  <c r="P31"/>
  <c r="Q31" s="1"/>
  <c r="R31" s="1"/>
  <c r="S31" s="1"/>
  <c r="P8"/>
  <c r="Q8" s="1"/>
  <c r="R8" s="1"/>
  <c r="S8" s="1"/>
  <c r="P32"/>
  <c r="Q32" s="1"/>
  <c r="R32" s="1"/>
  <c r="S32" s="1"/>
  <c r="P14"/>
  <c r="Q14" s="1"/>
  <c r="R14" s="1"/>
  <c r="S14" s="1"/>
  <c r="P27"/>
  <c r="U27" s="1"/>
  <c r="P25"/>
  <c r="Q25" s="1"/>
  <c r="R25" s="1"/>
  <c r="P23"/>
  <c r="Q23" s="1"/>
  <c r="R23" s="1"/>
  <c r="P21"/>
  <c r="U21" s="1"/>
  <c r="P6"/>
  <c r="Q6" s="1"/>
  <c r="R6" s="1"/>
  <c r="S6" s="1"/>
  <c r="P19"/>
  <c r="U19" s="1"/>
  <c r="E18" i="17" s="1"/>
  <c r="P30" i="20"/>
  <c r="U30" s="1"/>
  <c r="P26"/>
  <c r="P24"/>
  <c r="Q24" s="1"/>
  <c r="P15"/>
  <c r="Q15" s="1"/>
  <c r="R15" s="1"/>
  <c r="S15" s="1"/>
  <c r="P13"/>
  <c r="Q13" s="1"/>
  <c r="P11"/>
  <c r="Q11" s="1"/>
  <c r="R11" s="1"/>
  <c r="S11" s="1"/>
  <c r="P9"/>
  <c r="P7"/>
  <c r="P12"/>
  <c r="Q12" s="1"/>
  <c r="P17"/>
  <c r="Q17" s="1"/>
  <c r="R17" s="1"/>
  <c r="P29"/>
  <c r="Q29" s="1"/>
  <c r="R29" s="1"/>
  <c r="P20"/>
  <c r="P10"/>
  <c r="P28"/>
  <c r="P18"/>
  <c r="P16"/>
  <c r="P22"/>
  <c r="R168" l="1"/>
  <c r="S168" s="1"/>
  <c r="U106"/>
  <c r="S132"/>
  <c r="U170"/>
  <c r="AP181"/>
  <c r="AM181"/>
  <c r="AN181" s="1"/>
  <c r="U138"/>
  <c r="U63"/>
  <c r="U95"/>
  <c r="AP174"/>
  <c r="U127"/>
  <c r="AL209"/>
  <c r="AM209" s="1"/>
  <c r="AP45"/>
  <c r="AP206"/>
  <c r="AP35"/>
  <c r="AP67"/>
  <c r="AM206"/>
  <c r="AP147"/>
  <c r="U159"/>
  <c r="AM147"/>
  <c r="AN147" s="1"/>
  <c r="AP114"/>
  <c r="AL162"/>
  <c r="AM162" s="1"/>
  <c r="AN162" s="1"/>
  <c r="AL217"/>
  <c r="AM217" s="1"/>
  <c r="AM77"/>
  <c r="AP238"/>
  <c r="U223"/>
  <c r="U108"/>
  <c r="S98"/>
  <c r="U56"/>
  <c r="AL122"/>
  <c r="AM122" s="1"/>
  <c r="AN122" s="1"/>
  <c r="AM109"/>
  <c r="AN109" s="1"/>
  <c r="AL116"/>
  <c r="AM116" s="1"/>
  <c r="AP154"/>
  <c r="AP65"/>
  <c r="AP75"/>
  <c r="U88"/>
  <c r="AP148"/>
  <c r="AM75"/>
  <c r="AN75" s="1"/>
  <c r="AP141"/>
  <c r="AP242"/>
  <c r="AP54"/>
  <c r="AP186"/>
  <c r="U120"/>
  <c r="AP180"/>
  <c r="AM186"/>
  <c r="AN186" s="1"/>
  <c r="U168"/>
  <c r="AP136"/>
  <c r="AP107"/>
  <c r="AP173"/>
  <c r="U184"/>
  <c r="AP212"/>
  <c r="AP218"/>
  <c r="Q168"/>
  <c r="U45"/>
  <c r="R43"/>
  <c r="AP139"/>
  <c r="AP205"/>
  <c r="AP48"/>
  <c r="AP118"/>
  <c r="AM218"/>
  <c r="AN218" s="1"/>
  <c r="U200"/>
  <c r="R45"/>
  <c r="AP168"/>
  <c r="AP237"/>
  <c r="U216"/>
  <c r="U62"/>
  <c r="AM118"/>
  <c r="AN118" s="1"/>
  <c r="Q55"/>
  <c r="R55" s="1"/>
  <c r="S55" s="1"/>
  <c r="R226"/>
  <c r="S226" s="1"/>
  <c r="S128"/>
  <c r="AM202"/>
  <c r="AN84"/>
  <c r="AN192"/>
  <c r="AN126"/>
  <c r="AL234"/>
  <c r="AM234" s="1"/>
  <c r="S87"/>
  <c r="S43"/>
  <c r="S176"/>
  <c r="S154"/>
  <c r="S76"/>
  <c r="AN168"/>
  <c r="S157"/>
  <c r="AN98"/>
  <c r="S119"/>
  <c r="AN190"/>
  <c r="AN165"/>
  <c r="S186"/>
  <c r="AN68"/>
  <c r="AN128"/>
  <c r="AN39"/>
  <c r="S189"/>
  <c r="S65"/>
  <c r="AP160"/>
  <c r="S107"/>
  <c r="S53"/>
  <c r="AP182"/>
  <c r="AN73"/>
  <c r="AN197"/>
  <c r="AP46"/>
  <c r="AN206"/>
  <c r="AN93"/>
  <c r="AP192"/>
  <c r="AN71"/>
  <c r="AP143"/>
  <c r="AN145"/>
  <c r="AP214"/>
  <c r="S230"/>
  <c r="S108"/>
  <c r="AM192"/>
  <c r="AP202"/>
  <c r="S85"/>
  <c r="AN238"/>
  <c r="AN213"/>
  <c r="U64"/>
  <c r="AL202"/>
  <c r="AN177"/>
  <c r="S64"/>
  <c r="AN163"/>
  <c r="S147"/>
  <c r="R64"/>
  <c r="AN91"/>
  <c r="AN137"/>
  <c r="S109"/>
  <c r="AN45"/>
  <c r="U100"/>
  <c r="AN63"/>
  <c r="AN233"/>
  <c r="AN80"/>
  <c r="U96"/>
  <c r="S162"/>
  <c r="S197"/>
  <c r="AN99"/>
  <c r="S179"/>
  <c r="S158"/>
  <c r="S161"/>
  <c r="S141"/>
  <c r="AN77"/>
  <c r="U128"/>
  <c r="AN38"/>
  <c r="AN112"/>
  <c r="R128"/>
  <c r="S205"/>
  <c r="AN155"/>
  <c r="S45"/>
  <c r="S178"/>
  <c r="S190"/>
  <c r="S131"/>
  <c r="AN41"/>
  <c r="S182"/>
  <c r="U160"/>
  <c r="S44"/>
  <c r="AN102"/>
  <c r="S185"/>
  <c r="U191"/>
  <c r="R160"/>
  <c r="S160" s="1"/>
  <c r="S210"/>
  <c r="S220"/>
  <c r="S102"/>
  <c r="S232"/>
  <c r="AN43"/>
  <c r="R191"/>
  <c r="S191" s="1"/>
  <c r="U192"/>
  <c r="AP55"/>
  <c r="S170"/>
  <c r="S207"/>
  <c r="AN166"/>
  <c r="S217"/>
  <c r="R192"/>
  <c r="S192" s="1"/>
  <c r="AM55"/>
  <c r="AN55" s="1"/>
  <c r="S81"/>
  <c r="AN51"/>
  <c r="AP87"/>
  <c r="U228"/>
  <c r="S105"/>
  <c r="AN226"/>
  <c r="AN67"/>
  <c r="S84"/>
  <c r="U224"/>
  <c r="AP119"/>
  <c r="R228"/>
  <c r="S228" s="1"/>
  <c r="AP58"/>
  <c r="AN229"/>
  <c r="S71"/>
  <c r="S135"/>
  <c r="S227"/>
  <c r="AP84"/>
  <c r="S133"/>
  <c r="AN220"/>
  <c r="S239"/>
  <c r="S69"/>
  <c r="U167"/>
  <c r="S41"/>
  <c r="R234"/>
  <c r="S234" s="1"/>
  <c r="AP130"/>
  <c r="S113"/>
  <c r="U67"/>
  <c r="S219"/>
  <c r="AM84"/>
  <c r="AP151"/>
  <c r="AM54"/>
  <c r="AN54" s="1"/>
  <c r="AP183"/>
  <c r="AM58"/>
  <c r="AN58" s="1"/>
  <c r="S144"/>
  <c r="AN156"/>
  <c r="S116"/>
  <c r="AN184"/>
  <c r="AN136"/>
  <c r="S238"/>
  <c r="AN196"/>
  <c r="S46"/>
  <c r="R144"/>
  <c r="AN120"/>
  <c r="AM56"/>
  <c r="AN56" s="1"/>
  <c r="S156"/>
  <c r="S99"/>
  <c r="AN221"/>
  <c r="AN100"/>
  <c r="S104"/>
  <c r="AN62"/>
  <c r="S195"/>
  <c r="AN191"/>
  <c r="S77"/>
  <c r="S106"/>
  <c r="AN64"/>
  <c r="S235"/>
  <c r="AN193"/>
  <c r="AN42"/>
  <c r="AN170"/>
  <c r="S174"/>
  <c r="S143"/>
  <c r="AN101"/>
  <c r="S86"/>
  <c r="S80"/>
  <c r="AN185"/>
  <c r="AN231"/>
  <c r="S114"/>
  <c r="AN72"/>
  <c r="S83"/>
  <c r="AN74"/>
  <c r="AN203"/>
  <c r="AN152"/>
  <c r="AN90"/>
  <c r="AN47"/>
  <c r="S165"/>
  <c r="AN123"/>
  <c r="S70"/>
  <c r="AN35"/>
  <c r="S103"/>
  <c r="AN61"/>
  <c r="S200"/>
  <c r="AN158"/>
  <c r="AN164"/>
  <c r="S73"/>
  <c r="AN65"/>
  <c r="S202"/>
  <c r="AN160"/>
  <c r="AN132"/>
  <c r="S75"/>
  <c r="AN34"/>
  <c r="AN66"/>
  <c r="S167"/>
  <c r="AN125"/>
  <c r="AN222"/>
  <c r="AN194"/>
  <c r="S137"/>
  <c r="AN95"/>
  <c r="AN236"/>
  <c r="AN224"/>
  <c r="AN227"/>
  <c r="S139"/>
  <c r="AN97"/>
  <c r="S172"/>
  <c r="S173"/>
  <c r="S78"/>
  <c r="S47"/>
  <c r="AN230"/>
  <c r="S240"/>
  <c r="AN134"/>
  <c r="S177"/>
  <c r="AN135"/>
  <c r="AN232"/>
  <c r="AN44"/>
  <c r="S180"/>
  <c r="S149"/>
  <c r="AN107"/>
  <c r="S183"/>
  <c r="AN141"/>
  <c r="AN115"/>
  <c r="S88"/>
  <c r="AN175"/>
  <c r="AN143"/>
  <c r="AN208"/>
  <c r="AN50"/>
  <c r="S59"/>
  <c r="AN82"/>
  <c r="AN178"/>
  <c r="AN83"/>
  <c r="AN180"/>
  <c r="S95"/>
  <c r="S224"/>
  <c r="AN150"/>
  <c r="S152"/>
  <c r="S229"/>
  <c r="S134"/>
  <c r="AN60"/>
  <c r="AN176"/>
  <c r="AN85"/>
  <c r="AN219"/>
  <c r="S166"/>
  <c r="AN92"/>
  <c r="S231"/>
  <c r="AN157"/>
  <c r="S150"/>
  <c r="S40"/>
  <c r="S140"/>
  <c r="S169"/>
  <c r="AN127"/>
  <c r="AN228"/>
  <c r="S42"/>
  <c r="AN130"/>
  <c r="S171"/>
  <c r="AN129"/>
  <c r="S236"/>
  <c r="S237"/>
  <c r="S110"/>
  <c r="S79"/>
  <c r="AN37"/>
  <c r="AN57"/>
  <c r="AN198"/>
  <c r="S209"/>
  <c r="AN167"/>
  <c r="S67"/>
  <c r="S50"/>
  <c r="AN138"/>
  <c r="S212"/>
  <c r="S181"/>
  <c r="AN139"/>
  <c r="S215"/>
  <c r="AN173"/>
  <c r="AN111"/>
  <c r="S120"/>
  <c r="AN239"/>
  <c r="S57"/>
  <c r="AN240"/>
  <c r="AN146"/>
  <c r="S91"/>
  <c r="AN114"/>
  <c r="S60"/>
  <c r="AN211"/>
  <c r="AN212"/>
  <c r="S127"/>
  <c r="AN151"/>
  <c r="AN182"/>
  <c r="S193"/>
  <c r="AN119"/>
  <c r="S34"/>
  <c r="S68"/>
  <c r="AN209"/>
  <c r="S37"/>
  <c r="S198"/>
  <c r="AN124"/>
  <c r="AN121"/>
  <c r="AN189"/>
  <c r="AN106"/>
  <c r="S72"/>
  <c r="S201"/>
  <c r="AN159"/>
  <c r="S74"/>
  <c r="S204"/>
  <c r="S203"/>
  <c r="AN161"/>
  <c r="AN242"/>
  <c r="S61"/>
  <c r="S62"/>
  <c r="S159"/>
  <c r="AP23"/>
  <c r="AL13"/>
  <c r="AM13" s="1"/>
  <c r="AN13" s="1"/>
  <c r="AP6"/>
  <c r="R5" i="17" s="1"/>
  <c r="S5" s="1"/>
  <c r="T5" s="1"/>
  <c r="AP29" i="20"/>
  <c r="AP20"/>
  <c r="R19" i="17" s="1"/>
  <c r="S19" s="1"/>
  <c r="T19" s="1"/>
  <c r="AL32" i="20"/>
  <c r="AM32" s="1"/>
  <c r="AN32" s="1"/>
  <c r="AL25"/>
  <c r="AM25" s="1"/>
  <c r="AN25" s="1"/>
  <c r="AP27"/>
  <c r="AM21"/>
  <c r="AL7"/>
  <c r="AM7" s="1"/>
  <c r="AN7" s="1"/>
  <c r="AL21"/>
  <c r="AL18"/>
  <c r="AM18" s="1"/>
  <c r="AP21"/>
  <c r="AP14"/>
  <c r="R13" i="17" s="1"/>
  <c r="S13" s="1"/>
  <c r="T13" s="1"/>
  <c r="D18"/>
  <c r="C18" s="1"/>
  <c r="AP10" i="20"/>
  <c r="R9" i="17" s="1"/>
  <c r="S9" s="1"/>
  <c r="T9" s="1"/>
  <c r="AL11" i="20"/>
  <c r="AM11" s="1"/>
  <c r="AL16"/>
  <c r="AM16" s="1"/>
  <c r="AN16" s="1"/>
  <c r="AL8"/>
  <c r="AM8" s="1"/>
  <c r="AN8" s="1"/>
  <c r="AN22"/>
  <c r="AN12"/>
  <c r="AL9"/>
  <c r="AM9" s="1"/>
  <c r="AN9" s="1"/>
  <c r="AP19"/>
  <c r="R18" i="17" s="1"/>
  <c r="S18" s="1"/>
  <c r="T18" s="1"/>
  <c r="AL15" i="20"/>
  <c r="AM15" s="1"/>
  <c r="AN15" s="1"/>
  <c r="AL24"/>
  <c r="AM12"/>
  <c r="AL31"/>
  <c r="AM31" s="1"/>
  <c r="AN31" s="1"/>
  <c r="AP17"/>
  <c r="R16" i="17" s="1"/>
  <c r="S16" s="1"/>
  <c r="T16" s="1"/>
  <c r="AM17" i="20"/>
  <c r="AN17" s="1"/>
  <c r="AP12"/>
  <c r="R11" i="17" s="1"/>
  <c r="S11" s="1"/>
  <c r="T11" s="1"/>
  <c r="AP28" i="20"/>
  <c r="AM14"/>
  <c r="AN14" s="1"/>
  <c r="AP26"/>
  <c r="AL26"/>
  <c r="AM26" s="1"/>
  <c r="AN26" s="1"/>
  <c r="AM29"/>
  <c r="AN29" s="1"/>
  <c r="AP30"/>
  <c r="AL30"/>
  <c r="AM30" s="1"/>
  <c r="AN30" s="1"/>
  <c r="AN10"/>
  <c r="AM23"/>
  <c r="AN23" s="1"/>
  <c r="AL5"/>
  <c r="AM5" s="1"/>
  <c r="AN5" s="1"/>
  <c r="U31"/>
  <c r="U8"/>
  <c r="E7" i="17" s="1"/>
  <c r="U32" i="20"/>
  <c r="Q27"/>
  <c r="R27" s="1"/>
  <c r="S27" s="1"/>
  <c r="U14"/>
  <c r="E13" i="17" s="1"/>
  <c r="U23" i="20"/>
  <c r="U25"/>
  <c r="U6"/>
  <c r="E5" i="17" s="1"/>
  <c r="Q21" i="20"/>
  <c r="R21" s="1"/>
  <c r="Q19"/>
  <c r="R19" s="1"/>
  <c r="Q30"/>
  <c r="Q9"/>
  <c r="R9" s="1"/>
  <c r="S9" s="1"/>
  <c r="Q7"/>
  <c r="R7" s="1"/>
  <c r="S7" s="1"/>
  <c r="U12"/>
  <c r="E11" i="17" s="1"/>
  <c r="R12" i="20"/>
  <c r="S12" s="1"/>
  <c r="U17"/>
  <c r="E16" i="17" s="1"/>
  <c r="U26" i="20"/>
  <c r="U29"/>
  <c r="Q26"/>
  <c r="R26" s="1"/>
  <c r="S26" s="1"/>
  <c r="U24"/>
  <c r="R24"/>
  <c r="S24" s="1"/>
  <c r="U15"/>
  <c r="E14" i="17" s="1"/>
  <c r="D14" s="1"/>
  <c r="C14" s="1"/>
  <c r="U13" i="20"/>
  <c r="E12" i="17" s="1"/>
  <c r="D12" s="1"/>
  <c r="C12" s="1"/>
  <c r="R13" i="20"/>
  <c r="S13" s="1"/>
  <c r="U11"/>
  <c r="E10" i="17" s="1"/>
  <c r="D10" s="1"/>
  <c r="C10" s="1"/>
  <c r="S23" i="20"/>
  <c r="S17"/>
  <c r="S29"/>
  <c r="U16"/>
  <c r="E15" i="17" s="1"/>
  <c r="D15" s="1"/>
  <c r="C15" s="1"/>
  <c r="Q16" i="20"/>
  <c r="R16" s="1"/>
  <c r="Q22"/>
  <c r="R22" s="1"/>
  <c r="U22"/>
  <c r="S25"/>
  <c r="U28"/>
  <c r="Q28"/>
  <c r="R28" s="1"/>
  <c r="S28" s="1"/>
  <c r="U18"/>
  <c r="E17" i="17" s="1"/>
  <c r="D17" s="1"/>
  <c r="C17" s="1"/>
  <c r="Q18" i="20"/>
  <c r="R18" s="1"/>
  <c r="S18" s="1"/>
  <c r="U20"/>
  <c r="E19" i="17" s="1"/>
  <c r="Q20" i="20"/>
  <c r="R20" s="1"/>
  <c r="Q10"/>
  <c r="R10" s="1"/>
  <c r="S10" s="1"/>
  <c r="AN116" l="1"/>
  <c r="AN217"/>
  <c r="AN11"/>
  <c r="U7"/>
  <c r="E6" i="17" s="1"/>
  <c r="U9" i="20"/>
  <c r="E8" i="17" s="1"/>
  <c r="AN234" i="20"/>
  <c r="AN202"/>
  <c r="AP9"/>
  <c r="R8" i="17" s="1"/>
  <c r="S8" s="1"/>
  <c r="T8" s="1"/>
  <c r="AP7" i="20"/>
  <c r="R6" i="17" s="1"/>
  <c r="S6" s="1"/>
  <c r="T6" s="1"/>
  <c r="U10" i="20"/>
  <c r="E9" i="17" s="1"/>
  <c r="D9" s="1"/>
  <c r="C9" s="1"/>
  <c r="AP8" i="20"/>
  <c r="R7" i="17" s="1"/>
  <c r="S7" s="1"/>
  <c r="T7" s="1"/>
  <c r="D7" s="1"/>
  <c r="C7" s="1"/>
  <c r="D5"/>
  <c r="C5" s="1"/>
  <c r="D19"/>
  <c r="C19" s="1"/>
  <c r="AN21" i="20"/>
  <c r="AN18"/>
  <c r="D13" i="17"/>
  <c r="C13" s="1"/>
  <c r="D11"/>
  <c r="C11" s="1"/>
  <c r="D16"/>
  <c r="C16" s="1"/>
  <c r="AM24" i="20"/>
  <c r="AN24" s="1"/>
  <c r="AP5"/>
  <c r="R4" i="17" s="1"/>
  <c r="S4" s="1"/>
  <c r="T4" s="1"/>
  <c r="S21" i="20"/>
  <c r="R30"/>
  <c r="S30" s="1"/>
  <c r="S20"/>
  <c r="S19"/>
  <c r="S16"/>
  <c r="S22"/>
  <c r="D8" i="17" l="1"/>
  <c r="C8" s="1"/>
  <c r="D6"/>
  <c r="C6" s="1"/>
  <c r="G5" i="20"/>
  <c r="D5"/>
  <c r="E5"/>
  <c r="C5"/>
  <c r="H5" s="1"/>
  <c r="L5" s="1"/>
  <c r="E5" i="12"/>
  <c r="G19" i="9"/>
  <c r="G20"/>
  <c r="G21"/>
  <c r="O20"/>
  <c r="E20" s="1"/>
  <c r="O8" i="11"/>
  <c r="E8" s="1"/>
  <c r="O12" i="9"/>
  <c r="E12" s="1"/>
  <c r="G12"/>
  <c r="E12" i="11"/>
  <c r="G12"/>
  <c r="O12"/>
  <c r="O6" i="5"/>
  <c r="E6" s="1"/>
  <c r="G6"/>
  <c r="E26" i="8"/>
  <c r="G12" i="14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O12"/>
  <c r="E12" s="1"/>
  <c r="O13"/>
  <c r="E13" s="1"/>
  <c r="O14"/>
  <c r="E14" s="1"/>
  <c r="O15"/>
  <c r="E15" s="1"/>
  <c r="O16"/>
  <c r="E16" s="1"/>
  <c r="O17"/>
  <c r="E17" s="1"/>
  <c r="O18"/>
  <c r="E18" s="1"/>
  <c r="O19"/>
  <c r="E19" s="1"/>
  <c r="O20"/>
  <c r="E20" s="1"/>
  <c r="O21"/>
  <c r="E21" s="1"/>
  <c r="O22"/>
  <c r="E22" s="1"/>
  <c r="O23"/>
  <c r="E23" s="1"/>
  <c r="O24"/>
  <c r="E24" s="1"/>
  <c r="O25"/>
  <c r="E25" s="1"/>
  <c r="O26"/>
  <c r="E26" s="1"/>
  <c r="O27"/>
  <c r="E27" s="1"/>
  <c r="O28"/>
  <c r="E28" s="1"/>
  <c r="O29"/>
  <c r="E29" s="1"/>
  <c r="O30"/>
  <c r="E30" s="1"/>
  <c r="O31"/>
  <c r="E31" s="1"/>
  <c r="O32"/>
  <c r="E32" s="1"/>
  <c r="O11"/>
  <c r="E11" s="1"/>
  <c r="G11"/>
  <c r="O10"/>
  <c r="E10" s="1"/>
  <c r="G10"/>
  <c r="O9"/>
  <c r="E9" s="1"/>
  <c r="G9"/>
  <c r="O8"/>
  <c r="E8" s="1"/>
  <c r="G8"/>
  <c r="O7"/>
  <c r="E7" s="1"/>
  <c r="G7"/>
  <c r="O6"/>
  <c r="E6" s="1"/>
  <c r="G6"/>
  <c r="E5"/>
  <c r="G5"/>
  <c r="O4"/>
  <c r="E4" s="1"/>
  <c r="G4"/>
  <c r="O19" i="12"/>
  <c r="E19" s="1"/>
  <c r="G19"/>
  <c r="O18"/>
  <c r="E18" s="1"/>
  <c r="G18"/>
  <c r="O17"/>
  <c r="E17" s="1"/>
  <c r="G17"/>
  <c r="O16"/>
  <c r="E16" s="1"/>
  <c r="D16" s="1"/>
  <c r="W16" s="1"/>
  <c r="G16"/>
  <c r="O15"/>
  <c r="E15" s="1"/>
  <c r="G15"/>
  <c r="O14"/>
  <c r="E14" s="1"/>
  <c r="D14" s="1"/>
  <c r="W14" s="1"/>
  <c r="G14"/>
  <c r="O13"/>
  <c r="E13" s="1"/>
  <c r="G13"/>
  <c r="O12"/>
  <c r="E12" s="1"/>
  <c r="G12"/>
  <c r="E11"/>
  <c r="G11"/>
  <c r="E8"/>
  <c r="G8"/>
  <c r="E7"/>
  <c r="G7"/>
  <c r="E6"/>
  <c r="G6"/>
  <c r="G5"/>
  <c r="E4"/>
  <c r="G4"/>
  <c r="E9"/>
  <c r="G9"/>
  <c r="E9" i="8"/>
  <c r="E5" i="5"/>
  <c r="G5"/>
  <c r="O5"/>
  <c r="O11" i="11"/>
  <c r="O10"/>
  <c r="E10" s="1"/>
  <c r="O20"/>
  <c r="E20" s="1"/>
  <c r="G20"/>
  <c r="O19"/>
  <c r="E19" s="1"/>
  <c r="G19"/>
  <c r="O18"/>
  <c r="E18" s="1"/>
  <c r="G18"/>
  <c r="O17"/>
  <c r="E17" s="1"/>
  <c r="G17"/>
  <c r="O16"/>
  <c r="E16" s="1"/>
  <c r="D16" s="1"/>
  <c r="W16" s="1"/>
  <c r="G16"/>
  <c r="O15"/>
  <c r="E15" s="1"/>
  <c r="G15"/>
  <c r="O14"/>
  <c r="E14" s="1"/>
  <c r="G14"/>
  <c r="O13"/>
  <c r="E13" s="1"/>
  <c r="G13"/>
  <c r="O9"/>
  <c r="E9" s="1"/>
  <c r="G9"/>
  <c r="G8"/>
  <c r="O7"/>
  <c r="E7" s="1"/>
  <c r="G7"/>
  <c r="O6"/>
  <c r="E6" s="1"/>
  <c r="G6"/>
  <c r="O5"/>
  <c r="E5" s="1"/>
  <c r="G5"/>
  <c r="O4"/>
  <c r="E4" s="1"/>
  <c r="G4"/>
  <c r="G10"/>
  <c r="G11"/>
  <c r="E11"/>
  <c r="E16" i="10"/>
  <c r="G16"/>
  <c r="E6"/>
  <c r="G6"/>
  <c r="E4"/>
  <c r="G4"/>
  <c r="E5"/>
  <c r="G5"/>
  <c r="E7"/>
  <c r="G7"/>
  <c r="E8"/>
  <c r="G8"/>
  <c r="G9"/>
  <c r="E9"/>
  <c r="G10"/>
  <c r="E10"/>
  <c r="E11"/>
  <c r="G11"/>
  <c r="G12"/>
  <c r="E12"/>
  <c r="E15"/>
  <c r="G15"/>
  <c r="E14"/>
  <c r="G14"/>
  <c r="E13"/>
  <c r="G13"/>
  <c r="E18"/>
  <c r="G18"/>
  <c r="O41" i="9"/>
  <c r="E41" s="1"/>
  <c r="E16" i="8"/>
  <c r="O18" i="9"/>
  <c r="E18" s="1"/>
  <c r="G18"/>
  <c r="O17"/>
  <c r="E17" s="1"/>
  <c r="G17"/>
  <c r="G16"/>
  <c r="O15"/>
  <c r="E15" s="1"/>
  <c r="G15"/>
  <c r="O14"/>
  <c r="E14" s="1"/>
  <c r="G14"/>
  <c r="O13"/>
  <c r="E13" s="1"/>
  <c r="G13"/>
  <c r="O11"/>
  <c r="E11" s="1"/>
  <c r="G11"/>
  <c r="O10"/>
  <c r="E10" s="1"/>
  <c r="G10"/>
  <c r="O9"/>
  <c r="E9" s="1"/>
  <c r="G9"/>
  <c r="O8"/>
  <c r="E8" s="1"/>
  <c r="G8"/>
  <c r="O7"/>
  <c r="E7" s="1"/>
  <c r="G7"/>
  <c r="O6"/>
  <c r="E6" s="1"/>
  <c r="G6"/>
  <c r="O5"/>
  <c r="E5" s="1"/>
  <c r="G5"/>
  <c r="O4"/>
  <c r="E4" s="1"/>
  <c r="G4"/>
  <c r="G41"/>
  <c r="G16" i="5"/>
  <c r="O16"/>
  <c r="E16" s="1"/>
  <c r="E15" i="8"/>
  <c r="E14"/>
  <c r="E13"/>
  <c r="E12"/>
  <c r="O11"/>
  <c r="E11" s="1"/>
  <c r="E8"/>
  <c r="E7"/>
  <c r="E6"/>
  <c r="E5"/>
  <c r="E4"/>
  <c r="E4" i="7"/>
  <c r="E5"/>
  <c r="E6"/>
  <c r="O9"/>
  <c r="E9" s="1"/>
  <c r="O10"/>
  <c r="E10" s="1"/>
  <c r="O11"/>
  <c r="E11" s="1"/>
  <c r="O12"/>
  <c r="E12" s="1"/>
  <c r="O13"/>
  <c r="E13" s="1"/>
  <c r="O14"/>
  <c r="E14" s="1"/>
  <c r="O15"/>
  <c r="E15" s="1"/>
  <c r="O16"/>
  <c r="E16" s="1"/>
  <c r="O17"/>
  <c r="E17" s="1"/>
  <c r="O18"/>
  <c r="E18" s="1"/>
  <c r="O19"/>
  <c r="E19" s="1"/>
  <c r="O20"/>
  <c r="E20" s="1"/>
  <c r="G4"/>
  <c r="G5"/>
  <c r="G6"/>
  <c r="G7"/>
  <c r="G9"/>
  <c r="G10"/>
  <c r="G11"/>
  <c r="G12"/>
  <c r="G13"/>
  <c r="G14"/>
  <c r="G15"/>
  <c r="G16"/>
  <c r="G17"/>
  <c r="G18"/>
  <c r="G19"/>
  <c r="G20"/>
  <c r="E7"/>
  <c r="E8"/>
  <c r="G8"/>
  <c r="O12" i="5"/>
  <c r="E12" s="1"/>
  <c r="G12"/>
  <c r="O11"/>
  <c r="E11" s="1"/>
  <c r="G11"/>
  <c r="O10"/>
  <c r="E10" s="1"/>
  <c r="G10"/>
  <c r="O9"/>
  <c r="E9" s="1"/>
  <c r="G9"/>
  <c r="O8"/>
  <c r="E8" s="1"/>
  <c r="G8"/>
  <c r="E7"/>
  <c r="G7"/>
  <c r="O4"/>
  <c r="E4" s="1"/>
  <c r="G4"/>
  <c r="D11" i="12" l="1"/>
  <c r="C11" s="1"/>
  <c r="W11" s="1"/>
  <c r="D7"/>
  <c r="C7" s="1"/>
  <c r="W7" s="1"/>
  <c r="D17" i="11"/>
  <c r="W17" s="1"/>
  <c r="D6" i="12"/>
  <c r="D14" i="10"/>
  <c r="W14" s="1"/>
  <c r="D5" i="14"/>
  <c r="D13" i="10"/>
  <c r="W13" s="1"/>
  <c r="D12" i="12"/>
  <c r="W12" s="1"/>
  <c r="D28" i="14"/>
  <c r="D29"/>
  <c r="D30"/>
  <c r="D10" i="10"/>
  <c r="W10" s="1"/>
  <c r="D15"/>
  <c r="J5" i="20"/>
  <c r="N5" s="1"/>
  <c r="I5"/>
  <c r="M5" s="1"/>
  <c r="D5" i="10"/>
  <c r="W5" s="1"/>
  <c r="D18" i="12"/>
  <c r="W18" s="1"/>
  <c r="D15"/>
  <c r="W15" s="1"/>
  <c r="D8"/>
  <c r="D20" i="11"/>
  <c r="W20" s="1"/>
  <c r="D18"/>
  <c r="W18" s="1"/>
  <c r="D26" i="14"/>
  <c r="D27"/>
  <c r="D8"/>
  <c r="D18"/>
  <c r="D20"/>
  <c r="D21"/>
  <c r="D22"/>
  <c r="D23"/>
  <c r="D24"/>
  <c r="D25"/>
  <c r="D12"/>
  <c r="D13"/>
  <c r="D14"/>
  <c r="D15"/>
  <c r="D17"/>
  <c r="D19"/>
  <c r="D16"/>
  <c r="D31"/>
  <c r="D32"/>
  <c r="D18" i="10"/>
  <c r="D8"/>
  <c r="W8" s="1"/>
  <c r="D6" i="9"/>
  <c r="W6" s="1"/>
  <c r="D9" i="8"/>
  <c r="D19" i="9"/>
  <c r="D21"/>
  <c r="C21" s="1"/>
  <c r="D20"/>
  <c r="D19" i="12"/>
  <c r="W19" s="1"/>
  <c r="D17"/>
  <c r="W17" s="1"/>
  <c r="D7" i="9"/>
  <c r="W7" s="1"/>
  <c r="D18"/>
  <c r="W18" s="1"/>
  <c r="D17"/>
  <c r="W17" s="1"/>
  <c r="D14"/>
  <c r="D4" i="12"/>
  <c r="D8" i="11"/>
  <c r="W8" s="1"/>
  <c r="D15"/>
  <c r="W15" s="1"/>
  <c r="D7"/>
  <c r="W7" s="1"/>
  <c r="D19"/>
  <c r="W19" s="1"/>
  <c r="D5"/>
  <c r="W5" s="1"/>
  <c r="D9"/>
  <c r="W9" s="1"/>
  <c r="D12" i="9"/>
  <c r="W12" s="1"/>
  <c r="D6" i="5"/>
  <c r="W6" s="1"/>
  <c r="D7" i="10"/>
  <c r="D6"/>
  <c r="W6" s="1"/>
  <c r="D4" i="11"/>
  <c r="W4" s="1"/>
  <c r="D12"/>
  <c r="D26" i="8"/>
  <c r="D9" i="10"/>
  <c r="D10" i="14"/>
  <c r="D4" i="10"/>
  <c r="W4" s="1"/>
  <c r="D7" i="14"/>
  <c r="D6"/>
  <c r="D11"/>
  <c r="D4"/>
  <c r="D9"/>
  <c r="D9" i="12"/>
  <c r="C9" s="1"/>
  <c r="D13"/>
  <c r="W13" s="1"/>
  <c r="D8" i="7"/>
  <c r="D5" i="12"/>
  <c r="D5" i="5"/>
  <c r="W5" s="1"/>
  <c r="D16" i="8"/>
  <c r="D14" i="11"/>
  <c r="D11"/>
  <c r="C11" s="1"/>
  <c r="D13"/>
  <c r="D10"/>
  <c r="W10" s="1"/>
  <c r="D6"/>
  <c r="W6" s="1"/>
  <c r="D16" i="10"/>
  <c r="W16" s="1"/>
  <c r="D12"/>
  <c r="W12" s="1"/>
  <c r="D11"/>
  <c r="W11" s="1"/>
  <c r="D9" i="9"/>
  <c r="D4"/>
  <c r="W4" s="1"/>
  <c r="D8"/>
  <c r="W8" s="1"/>
  <c r="D4" i="8"/>
  <c r="W4" s="1"/>
  <c r="D15" i="9"/>
  <c r="D10"/>
  <c r="W10" s="1"/>
  <c r="D7" i="8"/>
  <c r="W7" s="1"/>
  <c r="D8"/>
  <c r="W8" s="1"/>
  <c r="D6"/>
  <c r="W6" s="1"/>
  <c r="D5"/>
  <c r="W5" s="1"/>
  <c r="D41" i="9"/>
  <c r="D11"/>
  <c r="W11" s="1"/>
  <c r="D16"/>
  <c r="W16" s="1"/>
  <c r="D13"/>
  <c r="D5"/>
  <c r="W5" s="1"/>
  <c r="D14" i="8"/>
  <c r="D13"/>
  <c r="D15"/>
  <c r="D11"/>
  <c r="D12"/>
  <c r="D16" i="5"/>
  <c r="D10"/>
  <c r="W10" s="1"/>
  <c r="D12"/>
  <c r="W12" s="1"/>
  <c r="D4"/>
  <c r="W4" s="1"/>
  <c r="D11"/>
  <c r="W11" s="1"/>
  <c r="D6" i="7"/>
  <c r="W6" s="1"/>
  <c r="D16"/>
  <c r="W16" s="1"/>
  <c r="D17"/>
  <c r="W17" s="1"/>
  <c r="D18"/>
  <c r="W18" s="1"/>
  <c r="D4"/>
  <c r="W4" s="1"/>
  <c r="D5"/>
  <c r="W5" s="1"/>
  <c r="D7"/>
  <c r="W7" s="1"/>
  <c r="D9"/>
  <c r="W9" s="1"/>
  <c r="D10"/>
  <c r="W10" s="1"/>
  <c r="D11"/>
  <c r="W11" s="1"/>
  <c r="D12"/>
  <c r="W12" s="1"/>
  <c r="D13"/>
  <c r="W13" s="1"/>
  <c r="D14"/>
  <c r="W14" s="1"/>
  <c r="D15"/>
  <c r="W15" s="1"/>
  <c r="D19"/>
  <c r="W19" s="1"/>
  <c r="D20"/>
  <c r="W20" s="1"/>
  <c r="D9" i="5"/>
  <c r="W9" s="1"/>
  <c r="D7"/>
  <c r="W7" s="1"/>
  <c r="D8"/>
  <c r="W8" s="1"/>
  <c r="C6" i="12" l="1"/>
  <c r="W6" s="1"/>
  <c r="C5"/>
  <c r="W5" s="1"/>
  <c r="C4"/>
  <c r="W4" s="1"/>
  <c r="C8"/>
  <c r="W8" s="1"/>
  <c r="C14" i="11"/>
  <c r="W14" s="1"/>
  <c r="C13"/>
  <c r="W13" s="1"/>
  <c r="C15" i="10"/>
  <c r="W15" s="1"/>
  <c r="C9" i="9"/>
  <c r="W9" s="1"/>
  <c r="P5" i="20"/>
  <c r="Q5" s="1"/>
  <c r="R5" l="1"/>
  <c r="S5" s="1"/>
  <c r="U5" l="1"/>
  <c r="E4" i="17" s="1"/>
  <c r="D4" s="1"/>
  <c r="C4" s="1"/>
</calcChain>
</file>

<file path=xl/sharedStrings.xml><?xml version="1.0" encoding="utf-8"?>
<sst xmlns="http://schemas.openxmlformats.org/spreadsheetml/2006/main" count="1364" uniqueCount="471">
  <si>
    <t>Weapon Stats - Sleepy's Weapons</t>
  </si>
  <si>
    <t>Weapon Name</t>
  </si>
  <si>
    <t>Heavy SMG (Stock)</t>
  </si>
  <si>
    <t>Damage</t>
  </si>
  <si>
    <t>DPS</t>
  </si>
  <si>
    <t>Burst</t>
  </si>
  <si>
    <t>Ranged Cooldown</t>
  </si>
  <si>
    <t>Warm-up</t>
  </si>
  <si>
    <t>RPM</t>
  </si>
  <si>
    <t>Burst Time</t>
  </si>
  <si>
    <t>Avg Accuracy</t>
  </si>
  <si>
    <t>Range</t>
  </si>
  <si>
    <t>Stopping Pwr</t>
  </si>
  <si>
    <t>Arm Pen (%)</t>
  </si>
  <si>
    <t>Accuracy (Close)</t>
  </si>
  <si>
    <t>Accuracy (Short)</t>
  </si>
  <si>
    <t>Accuracy (Medium)</t>
  </si>
  <si>
    <t>Accuracy (Long)</t>
  </si>
  <si>
    <t>Avg DPS</t>
  </si>
  <si>
    <t>Balance</t>
  </si>
  <si>
    <t>MP5A3</t>
  </si>
  <si>
    <t>Avg Accuracy doesn’t factor range</t>
  </si>
  <si>
    <t>MP5SD*</t>
  </si>
  <si>
    <t>* Cant be made</t>
  </si>
  <si>
    <t>All stats based off normal quality</t>
  </si>
  <si>
    <t>Higher is overall better</t>
  </si>
  <si>
    <t>MP5K STK*</t>
  </si>
  <si>
    <t>M249</t>
  </si>
  <si>
    <t>Machine Pistol (Stock)</t>
  </si>
  <si>
    <t>HK416 L*</t>
  </si>
  <si>
    <t>HK416 DMR</t>
  </si>
  <si>
    <t>0.4 Lowest</t>
  </si>
  <si>
    <t>0.98 Highest</t>
  </si>
  <si>
    <t>Aim for:</t>
  </si>
  <si>
    <t>Vol.</t>
  </si>
  <si>
    <t>Stock</t>
  </si>
  <si>
    <t>Auto Pistol</t>
  </si>
  <si>
    <t>Revolver</t>
  </si>
  <si>
    <t>Assault Rifle</t>
  </si>
  <si>
    <t>Charge Rifle</t>
  </si>
  <si>
    <t>Bolt Action Rifle</t>
  </si>
  <si>
    <t>Sniper Rifle</t>
  </si>
  <si>
    <t>LMG</t>
  </si>
  <si>
    <t>Pump Shotgun</t>
  </si>
  <si>
    <t>Chain Shotgun</t>
  </si>
  <si>
    <t>Handgun</t>
  </si>
  <si>
    <t>SMG</t>
  </si>
  <si>
    <t>Rifle</t>
  </si>
  <si>
    <t>Space Rifle</t>
  </si>
  <si>
    <t>Shotgun</t>
  </si>
  <si>
    <t>Adds:</t>
  </si>
  <si>
    <t>Vol 1</t>
  </si>
  <si>
    <t>Total Weapons</t>
  </si>
  <si>
    <t>Vol 2</t>
  </si>
  <si>
    <t>Vol 3</t>
  </si>
  <si>
    <t>Vol 4</t>
  </si>
  <si>
    <t>Vol 5</t>
  </si>
  <si>
    <t>Vol 6</t>
  </si>
  <si>
    <t>Vol 7</t>
  </si>
  <si>
    <t>Vol 8</t>
  </si>
  <si>
    <t>MP7</t>
  </si>
  <si>
    <t>Melee</t>
  </si>
  <si>
    <t>Minigun</t>
  </si>
  <si>
    <t>MG3</t>
  </si>
  <si>
    <t>WA2000</t>
  </si>
  <si>
    <t>M400 Thread Predator*</t>
  </si>
  <si>
    <t>RIFLE MAX RANGE: 44.9</t>
  </si>
  <si>
    <t>LMG MAX RANGE: 32.9</t>
  </si>
  <si>
    <t>SHOTGUN MAX RANGE: 20.9</t>
  </si>
  <si>
    <t>REVOLVER MAX RANGE: 25.9</t>
  </si>
  <si>
    <t>HANDGUN MAX RANGE: 25.9</t>
  </si>
  <si>
    <t>MG5*</t>
  </si>
  <si>
    <t>Bullet Speed</t>
  </si>
  <si>
    <t>Weight</t>
  </si>
  <si>
    <t>LMG MIN RANGE: 23.9</t>
  </si>
  <si>
    <t>F3 ST</t>
  </si>
  <si>
    <t>RIFLE MIN RANGE: 23.9</t>
  </si>
  <si>
    <t>SMG MAX RANGE: 22.9</t>
  </si>
  <si>
    <t>G36K TAC*</t>
  </si>
  <si>
    <t>CR300*</t>
  </si>
  <si>
    <t>SPF9 SF SD TAC</t>
  </si>
  <si>
    <t>MP5A3 TAC*</t>
  </si>
  <si>
    <t>MP5A5 MIL*</t>
  </si>
  <si>
    <t>HAENEL MK556*</t>
  </si>
  <si>
    <t>MXC RATTLER SBR*</t>
  </si>
  <si>
    <t>Craftable</t>
  </si>
  <si>
    <t>Yes</t>
  </si>
  <si>
    <t>No</t>
  </si>
  <si>
    <t>Craftable Weapons</t>
  </si>
  <si>
    <t>Blast Range</t>
  </si>
  <si>
    <t>AP</t>
  </si>
  <si>
    <t>Stopping Power</t>
  </si>
  <si>
    <t>Single Use</t>
  </si>
  <si>
    <t>Warm-Up</t>
  </si>
  <si>
    <t>Cooldown</t>
  </si>
  <si>
    <t>GEWEHR43*</t>
  </si>
  <si>
    <t>K98K*</t>
  </si>
  <si>
    <t>Stick Grenade</t>
  </si>
  <si>
    <t>Frag Grenade</t>
  </si>
  <si>
    <t>DetDelay</t>
  </si>
  <si>
    <t>ForcedMiss</t>
  </si>
  <si>
    <t>MP40*</t>
  </si>
  <si>
    <t>Bundle Stick Grenade*</t>
  </si>
  <si>
    <t>N/A</t>
  </si>
  <si>
    <t>HK USC*</t>
  </si>
  <si>
    <t>MP5K*</t>
  </si>
  <si>
    <t>G36*</t>
  </si>
  <si>
    <t>HK243 SSAR*</t>
  </si>
  <si>
    <t>M82A1 CQ 50BMG*</t>
  </si>
  <si>
    <t>HAENEL RS9*</t>
  </si>
  <si>
    <t>MG4 KE*</t>
  </si>
  <si>
    <t>HK21 E*</t>
  </si>
  <si>
    <t>FGM-148 Javelin (HEAT)*</t>
  </si>
  <si>
    <t>P229 Compact*</t>
  </si>
  <si>
    <t>P320 Spectre*</t>
  </si>
  <si>
    <t>Q5 MatchSF*</t>
  </si>
  <si>
    <t>HK USP Match*</t>
  </si>
  <si>
    <t>MPX CU*</t>
  </si>
  <si>
    <t>R8 ULTS*</t>
  </si>
  <si>
    <t>HK169 HE*</t>
  </si>
  <si>
    <t>HK169 AP*</t>
  </si>
  <si>
    <t>HK169 ICD*</t>
  </si>
  <si>
    <t>Triple Rocket</t>
  </si>
  <si>
    <t>Doomsday</t>
  </si>
  <si>
    <t>Panzerfaust 3</t>
  </si>
  <si>
    <t>HPM</t>
  </si>
  <si>
    <t>Damage 1</t>
  </si>
  <si>
    <t>Damage 2</t>
  </si>
  <si>
    <t>Damage 3</t>
  </si>
  <si>
    <t>Melee Avg Damage Checks</t>
  </si>
  <si>
    <t>Get 1</t>
  </si>
  <si>
    <t>Get 2</t>
  </si>
  <si>
    <t>Get 3</t>
  </si>
  <si>
    <t>Get 4</t>
  </si>
  <si>
    <t>Is 2Null?</t>
  </si>
  <si>
    <t>Is 3 Null?</t>
  </si>
  <si>
    <t>Damage 4</t>
  </si>
  <si>
    <t>Is 4 Null?</t>
  </si>
  <si>
    <t>Avg Dam 1</t>
  </si>
  <si>
    <t>Avg Dam 2</t>
  </si>
  <si>
    <t>Avg Dam 3</t>
  </si>
  <si>
    <t>Avg Dam 4</t>
  </si>
  <si>
    <t>Send Data</t>
  </si>
  <si>
    <t>Send Avg 1?</t>
  </si>
  <si>
    <t>Send Avg 2?</t>
  </si>
  <si>
    <t>Send Avg 3?</t>
  </si>
  <si>
    <t>Send Avg 4?</t>
  </si>
  <si>
    <t>Cooldown 1</t>
  </si>
  <si>
    <t>Cooldown 2</t>
  </si>
  <si>
    <t>Cooldown 3</t>
  </si>
  <si>
    <t>Cooldown 4</t>
  </si>
  <si>
    <t>Avg DAM</t>
  </si>
  <si>
    <t>Avg Cooldown</t>
  </si>
  <si>
    <t>Melee Avg Cooldown Checks</t>
  </si>
  <si>
    <t>Avg CD 1</t>
  </si>
  <si>
    <t>Avg CD 2</t>
  </si>
  <si>
    <t>Avg CD 3</t>
  </si>
  <si>
    <t>Avg CD 4</t>
  </si>
  <si>
    <t>Gladis</t>
  </si>
  <si>
    <t>Misc</t>
  </si>
  <si>
    <t>Extra Dam</t>
  </si>
  <si>
    <t>No balance calculations based on difficulty concerning special effects (e.g. doomsday extra blasts)</t>
  </si>
  <si>
    <t>Mace</t>
  </si>
  <si>
    <t>Long Sword</t>
  </si>
  <si>
    <t>Monosword</t>
  </si>
  <si>
    <t>All stats based off normal quality, does not take material into effect</t>
  </si>
  <si>
    <t xml:space="preserve">Arm Pen 0 means no adjustment, Highest of all attacks </t>
  </si>
  <si>
    <t>Extra Dam C%</t>
  </si>
  <si>
    <t>ExtraDamFactor</t>
  </si>
  <si>
    <t>ArmPen+</t>
  </si>
  <si>
    <t>HPS</t>
  </si>
  <si>
    <t>Damage doesn't factor Blunt/Sharp types, DPS doesn't take pawn into account or extra dam (skill, weighting, etc)</t>
  </si>
  <si>
    <t>Total extra damage</t>
  </si>
  <si>
    <t>Average cooldown doesn't factor weighted attacks</t>
  </si>
  <si>
    <t>Zeus Hammer*</t>
  </si>
  <si>
    <t>Plasma Sword*</t>
  </si>
  <si>
    <t>Balance Higher is overall better</t>
  </si>
  <si>
    <t>Modding is much easier if we all work together.</t>
  </si>
  <si>
    <t>Kind Regards,</t>
  </si>
  <si>
    <t>Sleepy068</t>
  </si>
  <si>
    <t>This document, if any modder finds useful, is free to use, distribute copy, etc, if it helps you, it is yours to use.</t>
  </si>
  <si>
    <t>Boomerang</t>
  </si>
  <si>
    <t>F1 Grenade</t>
  </si>
  <si>
    <t>F1*</t>
  </si>
  <si>
    <t>Owen*</t>
  </si>
  <si>
    <t>Austen</t>
  </si>
  <si>
    <t>F88 Austeyr</t>
  </si>
  <si>
    <t>F90*</t>
  </si>
  <si>
    <t>Jam Tin Grenade*</t>
  </si>
  <si>
    <t>L1A1 SLR</t>
  </si>
  <si>
    <t>LA101*</t>
  </si>
  <si>
    <t>LA105 Woomera*</t>
  </si>
  <si>
    <t>T2M K5*</t>
  </si>
  <si>
    <t>HK416 M</t>
  </si>
  <si>
    <t>AMAPMC*</t>
  </si>
  <si>
    <t>CSW GEN1 FP*</t>
  </si>
  <si>
    <t>Value</t>
  </si>
  <si>
    <t>Bolt Action Value Factor</t>
  </si>
  <si>
    <t>Rifle Value Factor</t>
  </si>
  <si>
    <t>SMG Value Factor</t>
  </si>
  <si>
    <t>Machine Pistol Value Factor</t>
  </si>
  <si>
    <t>Factor</t>
  </si>
  <si>
    <t>Minigun Factor</t>
  </si>
  <si>
    <t>Pump Factor</t>
  </si>
  <si>
    <t>Accuracy</t>
  </si>
  <si>
    <t>81, 71, 64, 52</t>
  </si>
  <si>
    <t>Glock 17</t>
  </si>
  <si>
    <t>AUG A3 SA SE</t>
  </si>
  <si>
    <t>AUG A3 SA*</t>
  </si>
  <si>
    <t>AUG A3 SF*</t>
  </si>
  <si>
    <t>AUG A3 Z*</t>
  </si>
  <si>
    <t>MK22 COM</t>
  </si>
  <si>
    <t>STM 556*</t>
  </si>
  <si>
    <t>ISSC XM5</t>
  </si>
  <si>
    <t>Glock 18</t>
  </si>
  <si>
    <t>Glock 17L*</t>
  </si>
  <si>
    <t>Glock 19X*</t>
  </si>
  <si>
    <t>Glock 19X COM*</t>
  </si>
  <si>
    <t>Glock 34*</t>
  </si>
  <si>
    <t>Glock 40 MOS*</t>
  </si>
  <si>
    <t>Glock 43*</t>
  </si>
  <si>
    <t>Glock 43X</t>
  </si>
  <si>
    <t>Glock 44 22LR</t>
  </si>
  <si>
    <t>Steyr M9A1</t>
  </si>
  <si>
    <t>Steyr L9A2MF</t>
  </si>
  <si>
    <t>Scout Ranger</t>
  </si>
  <si>
    <t>Steyr Monobloc</t>
  </si>
  <si>
    <t>SSG04A1*</t>
  </si>
  <si>
    <t>SSG69*</t>
  </si>
  <si>
    <t>SX1MTR*</t>
  </si>
  <si>
    <t>ML Scout*</t>
  </si>
  <si>
    <t>HS50*</t>
  </si>
  <si>
    <t>Elite 08*</t>
  </si>
  <si>
    <t>MG74</t>
  </si>
  <si>
    <t>Steyr GL40*</t>
  </si>
  <si>
    <t>Glock 34 CM*</t>
  </si>
  <si>
    <t>Overall</t>
  </si>
  <si>
    <t>Charge Lance</t>
  </si>
  <si>
    <t>Anzio 20mm*</t>
  </si>
  <si>
    <t>SNIPER MAX RANGE: 54.9 (game wont draw range circle if above this)</t>
  </si>
  <si>
    <t>Materials</t>
  </si>
  <si>
    <t>Penalty</t>
  </si>
  <si>
    <t>LMG Factor</t>
  </si>
  <si>
    <t>0.01 Lowest</t>
  </si>
  <si>
    <t>0.25 Peak</t>
  </si>
  <si>
    <t>HMG MIN RANGE: 23.9</t>
  </si>
  <si>
    <t>Range Avg: 23.9 to 32.9</t>
  </si>
  <si>
    <t>Class</t>
  </si>
  <si>
    <t>Min Range: 4.9 to 8.9</t>
  </si>
  <si>
    <t>HMG MAX RANGE: 35.9</t>
  </si>
  <si>
    <t>Min Weight 19KG (+10 for Mount)</t>
  </si>
  <si>
    <t xml:space="preserve">Max 50 Weapons Total / Max 10 Craftable Per Volume </t>
  </si>
  <si>
    <t>Germany</t>
  </si>
  <si>
    <t>Australia</t>
  </si>
  <si>
    <t>Austria</t>
  </si>
  <si>
    <t>United States</t>
  </si>
  <si>
    <t>Completed?</t>
  </si>
  <si>
    <t>Germany P2</t>
  </si>
  <si>
    <t>Vol 1B</t>
  </si>
  <si>
    <t>HK416 M SRS</t>
  </si>
  <si>
    <t>HK416 S*</t>
  </si>
  <si>
    <t>HK416 L SRS*</t>
  </si>
  <si>
    <t>HK416 DMR SRS*</t>
  </si>
  <si>
    <t>HK416 DMR LRS*</t>
  </si>
  <si>
    <t>MG4 E SRS*</t>
  </si>
  <si>
    <t>LEAVE DAMAGE 2, 3 AND 4, BLANK IF NOT USED (E.G. HANDLE, STAB, CUT)</t>
  </si>
  <si>
    <t>ACAR 556</t>
  </si>
  <si>
    <t>ACAR 762</t>
  </si>
  <si>
    <t>ACAR 762 LRS</t>
  </si>
  <si>
    <t>MIROKU MK38 TRAP</t>
  </si>
  <si>
    <t>Maxim 9*</t>
  </si>
  <si>
    <t>Colt Python</t>
  </si>
  <si>
    <t>S&amp;W 460*</t>
  </si>
  <si>
    <t>S&amp;W 500*</t>
  </si>
  <si>
    <t>Keltec CP33*</t>
  </si>
  <si>
    <t>Keltec P50*</t>
  </si>
  <si>
    <t>STR9S</t>
  </si>
  <si>
    <t>Thompson M1</t>
  </si>
  <si>
    <t>M200 Intervention</t>
  </si>
  <si>
    <t>M870</t>
  </si>
  <si>
    <t>AC/DPS</t>
  </si>
  <si>
    <t>SSSTX357</t>
  </si>
  <si>
    <t>F90 GL*</t>
  </si>
  <si>
    <t>Special</t>
  </si>
  <si>
    <t>GL Attachment</t>
  </si>
  <si>
    <t>S. Ammo</t>
  </si>
  <si>
    <t>S. Range</t>
  </si>
  <si>
    <t>S. Damage</t>
  </si>
  <si>
    <t>S. Cost</t>
  </si>
  <si>
    <t>15 Steel</t>
  </si>
  <si>
    <t>Security</t>
  </si>
  <si>
    <t>Mini-turret</t>
  </si>
  <si>
    <t>COG</t>
  </si>
  <si>
    <t>Autocannon Turret</t>
  </si>
  <si>
    <t>Minify?</t>
  </si>
  <si>
    <t>350 S, 6 C, 40 P</t>
  </si>
  <si>
    <t>Min Range</t>
  </si>
  <si>
    <t>Power</t>
  </si>
  <si>
    <t>Uranium Slug Turret</t>
  </si>
  <si>
    <t>300 S, 6 C, 40 P, 60 U</t>
  </si>
  <si>
    <t>Rearm Cost</t>
  </si>
  <si>
    <t>Bursts</t>
  </si>
  <si>
    <t>Mounted Minigun</t>
  </si>
  <si>
    <t>30mm Sentry Turret</t>
  </si>
  <si>
    <t>20mm Sentry Turret</t>
  </si>
  <si>
    <t>300 S, 8 C, 40 P</t>
  </si>
  <si>
    <t>Rearm Mat</t>
  </si>
  <si>
    <t>Steel</t>
  </si>
  <si>
    <t>Plasteel</t>
  </si>
  <si>
    <t>Ammo</t>
  </si>
  <si>
    <t>A.P.C.</t>
  </si>
  <si>
    <t>100 S, 2 C</t>
  </si>
  <si>
    <t>Tactical Mortar</t>
  </si>
  <si>
    <t>350 S, 8 C</t>
  </si>
  <si>
    <t>300 S, 8 C</t>
  </si>
  <si>
    <t>Mounted HMG</t>
  </si>
  <si>
    <t>Mounted LMG</t>
  </si>
  <si>
    <t>M. 20mm Turret</t>
  </si>
  <si>
    <t>M. 75mm Cannon</t>
  </si>
  <si>
    <t>Twin Sentry Turret</t>
  </si>
  <si>
    <t>Sentry Turret</t>
  </si>
  <si>
    <t>Hellfire Turret</t>
  </si>
  <si>
    <t>Vortex Ring Sentry</t>
  </si>
  <si>
    <t>150 S, 6 C</t>
  </si>
  <si>
    <t>Mounted GMG</t>
  </si>
  <si>
    <t>150 S, 3 C</t>
  </si>
  <si>
    <t>150 S, 5 C</t>
  </si>
  <si>
    <t>200 S, 4 C</t>
  </si>
  <si>
    <t>200 S, 6 C</t>
  </si>
  <si>
    <t>250 S, 8 C</t>
  </si>
  <si>
    <t>350 S, 11 C, 40 P</t>
  </si>
  <si>
    <t>275 S, 8 C, 20 P</t>
  </si>
  <si>
    <t>275 S, 6 C, 20 P</t>
  </si>
  <si>
    <t>300 S, 6 C, 40 P, 20 U</t>
  </si>
  <si>
    <t>Uranium</t>
  </si>
  <si>
    <t>Machine Pistol</t>
  </si>
  <si>
    <t>Avg Acc</t>
  </si>
  <si>
    <t>Calculate Comparsion</t>
  </si>
  <si>
    <t>Plasma Bolt Turret</t>
  </si>
  <si>
    <t>Railgun Turret</t>
  </si>
  <si>
    <t>Exotic (Reward Only)</t>
  </si>
  <si>
    <t>AA12</t>
  </si>
  <si>
    <t>M60E6</t>
  </si>
  <si>
    <t>M240LW</t>
  </si>
  <si>
    <t>M1 GARAND</t>
  </si>
  <si>
    <t>CMR30*</t>
  </si>
  <si>
    <t>M3 Grease Gun*</t>
  </si>
  <si>
    <t>Vector*</t>
  </si>
  <si>
    <t>AR57*</t>
  </si>
  <si>
    <t>DPMSGII 308 AR*</t>
  </si>
  <si>
    <t>Banshee Mk57*</t>
  </si>
  <si>
    <t>RDB Defender*</t>
  </si>
  <si>
    <t>MDRX Tactical*</t>
  </si>
  <si>
    <t>M1918 BROWNING*</t>
  </si>
  <si>
    <t>SLP_GRENADELIGHT</t>
  </si>
  <si>
    <t>SoundDamage</t>
  </si>
  <si>
    <t>SoundInteract</t>
  </si>
  <si>
    <t>SLP_GLInter1</t>
  </si>
  <si>
    <t>InfernoCannon_Fire</t>
  </si>
  <si>
    <t>SoundShoot</t>
  </si>
  <si>
    <t>Default Explosion</t>
  </si>
  <si>
    <t>SLP_P229Inter</t>
  </si>
  <si>
    <t>SLP_P229Shot</t>
  </si>
  <si>
    <t>SLP_Q5MatchInter</t>
  </si>
  <si>
    <t>SLP_Q5MatchShot</t>
  </si>
  <si>
    <t>SLP_HKUSPInter</t>
  </si>
  <si>
    <t>SLP_HKUSPShot</t>
  </si>
  <si>
    <t>SLP_GLOCKInter</t>
  </si>
  <si>
    <t>SLP_HandgunShot</t>
  </si>
  <si>
    <t>SLP_GLOCKShot</t>
  </si>
  <si>
    <t>SLP_MP5Inter</t>
  </si>
  <si>
    <t>SLP_MP5Shot</t>
  </si>
  <si>
    <t>SLP_MP5SDShot</t>
  </si>
  <si>
    <t>SLP_MP5KInter</t>
  </si>
  <si>
    <t>SLP_MG3Inter</t>
  </si>
  <si>
    <t>SLP_MG3Shot</t>
  </si>
  <si>
    <t>SLP_MG4Shot</t>
  </si>
  <si>
    <t>SLP_HK216Shot</t>
  </si>
  <si>
    <t>SLP_M249Inter</t>
  </si>
  <si>
    <t>SLP_M249Shot</t>
  </si>
  <si>
    <t>SLP_M82A1Inter</t>
  </si>
  <si>
    <t>SLP_M85A1CQShot</t>
  </si>
  <si>
    <t>SLP_MSRShot</t>
  </si>
  <si>
    <t>SoundAim</t>
  </si>
  <si>
    <t>SLP_Javshot</t>
  </si>
  <si>
    <t>SLP_Lockon</t>
  </si>
  <si>
    <t>Default Interact</t>
  </si>
  <si>
    <t>SLP_GL01Shot</t>
  </si>
  <si>
    <t>SLP_GL02Shot</t>
  </si>
  <si>
    <t>SLP_GL03Shot</t>
  </si>
  <si>
    <t>SLP_RIFLEInter</t>
  </si>
  <si>
    <t>SLP_Bullet_CR300_S</t>
  </si>
  <si>
    <t>SLP_G36Inter</t>
  </si>
  <si>
    <t>SLP_G36Shot</t>
  </si>
  <si>
    <t>SLP_GenericRifleInter01</t>
  </si>
  <si>
    <t>SLP_HMK556Shot</t>
  </si>
  <si>
    <t>SLP_Generic2Inter</t>
  </si>
  <si>
    <t>SLP_HK243Shot</t>
  </si>
  <si>
    <t>SLP_M4Inter</t>
  </si>
  <si>
    <t>SLP_HK416Shot</t>
  </si>
  <si>
    <t>SLP_HK416DMRShot</t>
  </si>
  <si>
    <t>SLP_M400THShot</t>
  </si>
  <si>
    <t>SLP_SL556Shot</t>
  </si>
  <si>
    <t>SLP_ShotgunInter</t>
  </si>
  <si>
    <t>SLP_ShotgunShot</t>
  </si>
  <si>
    <t>SLP_SLHSMG1</t>
  </si>
  <si>
    <t>SLP_WA2000Inter</t>
  </si>
  <si>
    <t>SLP_SNIPER_R8ULTShot</t>
  </si>
  <si>
    <t>SLP_SLSniperShot</t>
  </si>
  <si>
    <t>SLP_WA2000Shot</t>
  </si>
  <si>
    <t>SLP_GenBoltInter</t>
  </si>
  <si>
    <t>SLP_MP40Shot</t>
  </si>
  <si>
    <t>SLP_GenBoltInter02</t>
  </si>
  <si>
    <t>SLP_WW2RifleShot01_S</t>
  </si>
  <si>
    <t>Interact_Grenade</t>
  </si>
  <si>
    <t>ThrowGrenade</t>
  </si>
  <si>
    <t>SLP_GRENADEHEAVY</t>
  </si>
  <si>
    <t>Interact_BeatFire</t>
  </si>
  <si>
    <t>SLP_AUGInter</t>
  </si>
  <si>
    <t>SLP_RIFLE_AUGShot2</t>
  </si>
  <si>
    <t>SLP_GenericInter</t>
  </si>
  <si>
    <t>SLP_RIFLE_M21Shot</t>
  </si>
  <si>
    <t>SLP_RIFLE_AUGShot3</t>
  </si>
  <si>
    <t>SLP_RIFLE_22RIFLEShot</t>
  </si>
  <si>
    <t>SLP_RIFLE_M4Shot</t>
  </si>
  <si>
    <t>SLP_SMG_GenericInter</t>
  </si>
  <si>
    <t>SLP_SMG_PP19ShotHeavy</t>
  </si>
  <si>
    <t>SLP_SMG_PP19Shot</t>
  </si>
  <si>
    <t>SLP_SNIPERBASIC1Shot</t>
  </si>
  <si>
    <t>SLP_RIFLE_AUGShot1</t>
  </si>
  <si>
    <t>SLP_SLSMG1</t>
  </si>
  <si>
    <t>SLP_SNIPERBASIC3Shot</t>
  </si>
  <si>
    <t>SLP_Bullet_HS50_S</t>
  </si>
  <si>
    <t>SLP_SNIPERBASIC2Shot</t>
  </si>
  <si>
    <t>SLP_HMG_30CALShot</t>
  </si>
  <si>
    <t>SLP_HMG_50CALALTShot</t>
  </si>
  <si>
    <t>SLP_MinigunShot</t>
  </si>
  <si>
    <t>&lt;!-- 1800RPM=2, 1200RPM=3, 900RPM=4, 720RPM=5, 600RPM=6, 512.29RPM=7, 450RPM=8, 400RPM=9, 360RPM=10, 327.27RPM=11, 300RPM=12, 240RPM=15, 180RPM=20, 120RPM=30, 60RPM=60--&gt;</t>
  </si>
  <si>
    <t>Spare</t>
  </si>
  <si>
    <t>Spare Factor</t>
  </si>
  <si>
    <t>76mm Cannon</t>
  </si>
  <si>
    <t>76mm RF Cannon</t>
  </si>
  <si>
    <t>105mm Cannon</t>
  </si>
  <si>
    <t>127mm Cannon</t>
  </si>
  <si>
    <t>155mm Cannon</t>
  </si>
  <si>
    <t>203mm Cannon</t>
  </si>
  <si>
    <t>305mm Cannon</t>
  </si>
  <si>
    <t>460mm Cannon</t>
  </si>
  <si>
    <t>40mm Turret</t>
  </si>
  <si>
    <t>40mm Quad Turret</t>
  </si>
  <si>
    <t>Crewed</t>
  </si>
  <si>
    <t>Uncrewed</t>
  </si>
  <si>
    <t>76mm Sentry Cannon</t>
  </si>
  <si>
    <t>105mm Sentry Cannon</t>
  </si>
  <si>
    <t>155mm Sentry Cannon</t>
  </si>
  <si>
    <t>40mm Sentry Turret</t>
  </si>
  <si>
    <t>40mm Quad Sentry Turret</t>
  </si>
  <si>
    <t>M4A1 CQBR</t>
  </si>
  <si>
    <t>M1A*</t>
  </si>
  <si>
    <t>DT HTI*</t>
  </si>
  <si>
    <t>M99*</t>
  </si>
  <si>
    <t>M870 Breacher*</t>
  </si>
  <si>
    <t>MIROKU MK70*</t>
  </si>
  <si>
    <t>DP-12*</t>
  </si>
  <si>
    <t>KS7*</t>
  </si>
  <si>
    <t>40mm Tac 1440LL*</t>
  </si>
  <si>
    <t>L2D M203*</t>
  </si>
  <si>
    <t>APC 9K</t>
  </si>
  <si>
    <t>M7</t>
  </si>
  <si>
    <t>M250</t>
  </si>
  <si>
    <t>M1866</t>
  </si>
</sst>
</file>

<file path=xl/styles.xml><?xml version="1.0" encoding="utf-8"?>
<styleSheet xmlns="http://schemas.openxmlformats.org/spreadsheetml/2006/main">
  <fonts count="1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3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823B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theme="1"/>
      <name val="Calibri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CC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34998626667073579"/>
        <bgColor theme="4" tint="0.59999389629810485"/>
      </patternFill>
    </fill>
    <fill>
      <patternFill patternType="solid">
        <fgColor theme="0" tint="-0.34998626667073579"/>
        <bgColor theme="4" tint="0.79998168889431442"/>
      </patternFill>
    </fill>
  </fills>
  <borders count="9">
    <border>
      <left/>
      <right/>
      <top/>
      <bottom/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/>
      <right/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0" fontId="9" fillId="5" borderId="6" applyNumberFormat="0" applyFont="0" applyAlignment="0" applyProtection="0"/>
  </cellStyleXfs>
  <cellXfs count="91">
    <xf numFmtId="0" fontId="0" fillId="0" borderId="0" xfId="0"/>
    <xf numFmtId="0" fontId="1" fillId="0" borderId="0" xfId="0" applyFont="1"/>
    <xf numFmtId="2" fontId="0" fillId="0" borderId="0" xfId="0" applyNumberFormat="1"/>
    <xf numFmtId="2" fontId="0" fillId="0" borderId="0" xfId="0" applyNumberFormat="1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Border="1"/>
    <xf numFmtId="2" fontId="0" fillId="0" borderId="0" xfId="0" applyNumberFormat="1" applyBorder="1"/>
    <xf numFmtId="2" fontId="0" fillId="0" borderId="0" xfId="0" applyNumberFormat="1" applyFont="1" applyBorder="1"/>
    <xf numFmtId="0" fontId="2" fillId="0" borderId="0" xfId="0" applyFont="1" applyBorder="1"/>
    <xf numFmtId="0" fontId="4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2" fillId="0" borderId="0" xfId="0" applyFont="1" applyBorder="1" applyAlignment="1">
      <alignment horizontal="right"/>
    </xf>
    <xf numFmtId="0" fontId="5" fillId="0" borderId="0" xfId="0" applyFont="1"/>
    <xf numFmtId="0" fontId="6" fillId="2" borderId="1" xfId="0" applyFont="1" applyFill="1" applyBorder="1"/>
    <xf numFmtId="0" fontId="6" fillId="2" borderId="2" xfId="0" applyFont="1" applyFill="1" applyBorder="1"/>
    <xf numFmtId="0" fontId="6" fillId="2" borderId="0" xfId="0" applyFont="1" applyFill="1" applyBorder="1"/>
    <xf numFmtId="0" fontId="0" fillId="3" borderId="0" xfId="0" applyFill="1" applyBorder="1"/>
    <xf numFmtId="0" fontId="0" fillId="4" borderId="0" xfId="0" applyFill="1" applyBorder="1"/>
    <xf numFmtId="10" fontId="2" fillId="0" borderId="0" xfId="0" applyNumberFormat="1" applyFont="1" applyAlignment="1">
      <alignment horizontal="right"/>
    </xf>
    <xf numFmtId="10" fontId="2" fillId="0" borderId="0" xfId="0" applyNumberFormat="1" applyFont="1"/>
    <xf numFmtId="10" fontId="2" fillId="0" borderId="0" xfId="0" applyNumberFormat="1" applyFont="1" applyBorder="1"/>
    <xf numFmtId="0" fontId="7" fillId="0" borderId="0" xfId="0" applyFont="1"/>
    <xf numFmtId="10" fontId="7" fillId="0" borderId="0" xfId="0" applyNumberFormat="1" applyFont="1"/>
    <xf numFmtId="0" fontId="2" fillId="0" borderId="3" xfId="0" applyFont="1" applyFill="1" applyBorder="1"/>
    <xf numFmtId="0" fontId="2" fillId="0" borderId="4" xfId="0" applyFont="1" applyFill="1" applyBorder="1"/>
    <xf numFmtId="0" fontId="2" fillId="0" borderId="0" xfId="0" applyFont="1" applyFill="1" applyBorder="1"/>
    <xf numFmtId="0" fontId="0" fillId="0" borderId="3" xfId="0" applyFont="1" applyFill="1" applyBorder="1"/>
    <xf numFmtId="0" fontId="0" fillId="0" borderId="4" xfId="0" applyFont="1" applyFill="1" applyBorder="1"/>
    <xf numFmtId="0" fontId="0" fillId="0" borderId="0" xfId="0" applyFill="1" applyBorder="1"/>
    <xf numFmtId="0" fontId="8" fillId="0" borderId="3" xfId="0" applyFont="1" applyFill="1" applyBorder="1"/>
    <xf numFmtId="0" fontId="8" fillId="0" borderId="4" xfId="0" applyFont="1" applyFill="1" applyBorder="1"/>
    <xf numFmtId="0" fontId="0" fillId="0" borderId="0" xfId="0" applyFont="1" applyFill="1" applyBorder="1"/>
    <xf numFmtId="0" fontId="0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2" fontId="2" fillId="0" borderId="0" xfId="0" applyNumberFormat="1" applyFont="1"/>
    <xf numFmtId="0" fontId="0" fillId="0" borderId="0" xfId="0" applyBorder="1" applyAlignment="1">
      <alignment horizontal="right"/>
    </xf>
    <xf numFmtId="0" fontId="1" fillId="0" borderId="0" xfId="0" applyFont="1" applyBorder="1"/>
    <xf numFmtId="0" fontId="0" fillId="0" borderId="0" xfId="0" applyFont="1" applyFill="1"/>
    <xf numFmtId="0" fontId="0" fillId="0" borderId="5" xfId="0" applyFont="1" applyFill="1" applyBorder="1"/>
    <xf numFmtId="1" fontId="0" fillId="0" borderId="0" xfId="0" applyNumberFormat="1"/>
    <xf numFmtId="0" fontId="0" fillId="0" borderId="0" xfId="0" applyFont="1" applyBorder="1"/>
    <xf numFmtId="0" fontId="0" fillId="5" borderId="6" xfId="1" applyFont="1"/>
    <xf numFmtId="0" fontId="0" fillId="0" borderId="0" xfId="0" applyAlignment="1">
      <alignment horizontal="center"/>
    </xf>
    <xf numFmtId="1" fontId="0" fillId="0" borderId="0" xfId="0" applyNumberFormat="1" applyFill="1" applyBorder="1"/>
    <xf numFmtId="0" fontId="10" fillId="0" borderId="0" xfId="0" applyFont="1"/>
    <xf numFmtId="0" fontId="0" fillId="0" borderId="0" xfId="0" applyFill="1"/>
    <xf numFmtId="0" fontId="11" fillId="0" borderId="0" xfId="0" applyFont="1" applyAlignment="1">
      <alignment horizontal="right"/>
    </xf>
    <xf numFmtId="1" fontId="0" fillId="0" borderId="0" xfId="0" applyNumberFormat="1" applyFont="1" applyFill="1" applyBorder="1"/>
    <xf numFmtId="1" fontId="0" fillId="0" borderId="0" xfId="0" applyNumberFormat="1" applyAlignment="1">
      <alignment horizontal="right"/>
    </xf>
    <xf numFmtId="0" fontId="12" fillId="0" borderId="0" xfId="0" applyFont="1"/>
    <xf numFmtId="0" fontId="0" fillId="0" borderId="0" xfId="0" applyBorder="1" applyAlignment="1">
      <alignment horizontal="center"/>
    </xf>
    <xf numFmtId="0" fontId="5" fillId="0" borderId="0" xfId="0" applyFont="1" applyFill="1"/>
    <xf numFmtId="0" fontId="2" fillId="0" borderId="0" xfId="0" applyFont="1" applyFill="1"/>
    <xf numFmtId="2" fontId="0" fillId="0" borderId="0" xfId="0" applyNumberFormat="1" applyFill="1"/>
    <xf numFmtId="2" fontId="0" fillId="0" borderId="0" xfId="0" applyNumberFormat="1" applyFont="1" applyFill="1"/>
    <xf numFmtId="0" fontId="1" fillId="0" borderId="0" xfId="0" applyFont="1" applyFill="1"/>
    <xf numFmtId="0" fontId="1" fillId="0" borderId="7" xfId="0" applyFont="1" applyBorder="1"/>
    <xf numFmtId="0" fontId="0" fillId="0" borderId="3" xfId="0" applyFill="1" applyBorder="1"/>
    <xf numFmtId="0" fontId="0" fillId="0" borderId="4" xfId="0" applyFill="1" applyBorder="1"/>
    <xf numFmtId="0" fontId="4" fillId="0" borderId="0" xfId="0" applyFont="1" applyFill="1"/>
    <xf numFmtId="0" fontId="4" fillId="0" borderId="0" xfId="0" applyFont="1" applyFill="1" applyAlignment="1">
      <alignment horizontal="right"/>
    </xf>
    <xf numFmtId="0" fontId="5" fillId="0" borderId="0" xfId="0" applyFont="1" applyBorder="1"/>
    <xf numFmtId="0" fontId="2" fillId="0" borderId="0" xfId="0" applyFont="1" applyFill="1" applyAlignment="1">
      <alignment horizontal="right"/>
    </xf>
    <xf numFmtId="2" fontId="0" fillId="4" borderId="8" xfId="0" applyNumberFormat="1" applyFont="1" applyFill="1" applyBorder="1"/>
    <xf numFmtId="0" fontId="13" fillId="0" borderId="0" xfId="0" applyFont="1" applyFill="1" applyBorder="1"/>
    <xf numFmtId="0" fontId="13" fillId="0" borderId="0" xfId="0" applyFont="1" applyFill="1"/>
    <xf numFmtId="1" fontId="0" fillId="0" borderId="0" xfId="0" applyNumberFormat="1" applyFill="1"/>
    <xf numFmtId="0" fontId="2" fillId="0" borderId="0" xfId="0" applyFont="1" applyAlignment="1">
      <alignment horizontal="left"/>
    </xf>
    <xf numFmtId="0" fontId="2" fillId="6" borderId="0" xfId="0" applyFont="1" applyFill="1"/>
    <xf numFmtId="0" fontId="2" fillId="6" borderId="0" xfId="0" applyFont="1" applyFill="1" applyAlignment="1">
      <alignment horizontal="right"/>
    </xf>
    <xf numFmtId="2" fontId="2" fillId="6" borderId="0" xfId="0" applyNumberFormat="1" applyFont="1" applyFill="1"/>
    <xf numFmtId="0" fontId="2" fillId="6" borderId="0" xfId="0" applyFont="1" applyFill="1" applyBorder="1"/>
    <xf numFmtId="0" fontId="2" fillId="7" borderId="0" xfId="0" applyFont="1" applyFill="1" applyBorder="1"/>
    <xf numFmtId="1" fontId="2" fillId="7" borderId="0" xfId="0" applyNumberFormat="1" applyFont="1" applyFill="1" applyBorder="1"/>
    <xf numFmtId="1" fontId="2" fillId="6" borderId="0" xfId="0" applyNumberFormat="1" applyFont="1" applyFill="1" applyBorder="1"/>
    <xf numFmtId="1" fontId="2" fillId="6" borderId="0" xfId="0" applyNumberFormat="1" applyFont="1" applyFill="1"/>
    <xf numFmtId="0" fontId="2" fillId="6" borderId="0" xfId="0" applyFont="1" applyFill="1" applyAlignment="1">
      <alignment horizontal="left"/>
    </xf>
    <xf numFmtId="0" fontId="2" fillId="6" borderId="0" xfId="0" applyFont="1" applyFill="1" applyAlignment="1">
      <alignment horizontal="center"/>
    </xf>
    <xf numFmtId="0" fontId="2" fillId="6" borderId="3" xfId="0" applyFont="1" applyFill="1" applyBorder="1"/>
    <xf numFmtId="0" fontId="2" fillId="6" borderId="4" xfId="0" applyFont="1" applyFill="1" applyBorder="1"/>
    <xf numFmtId="2" fontId="2" fillId="6" borderId="0" xfId="0" applyNumberFormat="1" applyFont="1" applyFill="1" applyAlignment="1">
      <alignment horizontal="right"/>
    </xf>
    <xf numFmtId="10" fontId="2" fillId="6" borderId="0" xfId="0" applyNumberFormat="1" applyFont="1" applyFill="1"/>
    <xf numFmtId="2" fontId="2" fillId="7" borderId="4" xfId="0" applyNumberFormat="1" applyFont="1" applyFill="1" applyBorder="1"/>
    <xf numFmtId="2" fontId="2" fillId="7" borderId="0" xfId="0" applyNumberFormat="1" applyFont="1" applyFill="1" applyBorder="1"/>
    <xf numFmtId="2" fontId="2" fillId="8" borderId="4" xfId="0" applyNumberFormat="1" applyFont="1" applyFill="1" applyBorder="1"/>
    <xf numFmtId="0" fontId="2" fillId="8" borderId="0" xfId="0" applyFont="1" applyFill="1" applyBorder="1"/>
    <xf numFmtId="2" fontId="2" fillId="8" borderId="0" xfId="0" applyNumberFormat="1" applyFont="1" applyFill="1" applyBorder="1"/>
  </cellXfs>
  <cellStyles count="2">
    <cellStyle name="Normal" xfId="0" builtinId="0"/>
    <cellStyle name="Note" xfId="1" builtinId="10"/>
  </cellStyles>
  <dxfs count="381"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ill>
        <patternFill>
          <bgColor theme="9" tint="0.5999633777886288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2" formatCode="0.00"/>
      <fill>
        <patternFill patternType="none">
          <bgColor indexed="6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2" formatCode="0.00"/>
      <fill>
        <patternFill patternType="none">
          <bgColor indexed="65"/>
        </patternFill>
      </fill>
    </dxf>
    <dxf>
      <fill>
        <patternFill patternType="none">
          <bgColor auto="1"/>
        </patternFill>
      </fill>
    </dxf>
    <dxf>
      <numFmt numFmtId="2" formatCode="0.00"/>
      <fill>
        <patternFill patternType="none">
          <bgColor indexed="65"/>
        </patternFill>
      </fill>
    </dxf>
    <dxf>
      <font>
        <b val="0"/>
      </font>
      <numFmt numFmtId="2" formatCode="0.00"/>
      <fill>
        <patternFill patternType="none">
          <bgColor indexed="65"/>
        </patternFill>
      </fill>
    </dxf>
    <dxf>
      <numFmt numFmtId="2" formatCode="0.00"/>
      <fill>
        <patternFill patternType="none">
          <bgColor indexed="6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2" formatCode="0.00"/>
      <fill>
        <patternFill patternType="none">
          <bgColor indexed="6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2" formatCode="0.00"/>
      <fill>
        <patternFill patternType="none">
          <bgColor indexed="65"/>
        </patternFill>
      </fill>
    </dxf>
    <dxf>
      <fill>
        <patternFill patternType="none">
          <bgColor auto="1"/>
        </patternFill>
      </fill>
    </dxf>
    <dxf>
      <numFmt numFmtId="2" formatCode="0.00"/>
      <fill>
        <patternFill patternType="none">
          <bgColor indexed="65"/>
        </patternFill>
      </fill>
    </dxf>
    <dxf>
      <font>
        <b val="0"/>
      </font>
      <numFmt numFmtId="2" formatCode="0.00"/>
      <fill>
        <patternFill patternType="none">
          <bgColor indexed="65"/>
        </patternFill>
      </fill>
    </dxf>
    <dxf>
      <numFmt numFmtId="2" formatCode="0.00"/>
      <fill>
        <patternFill patternType="none">
          <bgColor indexed="6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strike/>
        <color theme="0"/>
      </font>
    </dxf>
    <dxf>
      <font>
        <strike/>
        <color theme="0"/>
      </font>
    </dxf>
    <dxf>
      <font>
        <strike/>
        <color theme="0"/>
      </font>
    </dxf>
    <dxf>
      <font>
        <strike/>
        <color theme="0"/>
      </font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9" tint="0.59996337778862885"/>
        </patternFill>
      </fill>
    </dxf>
    <dxf>
      <alignment horizontal="center" vertical="bottom" textRotation="0" wrapText="0" indent="0" relativeIndent="255" justifyLastLine="0" shrinkToFit="0" mergeCell="0" readingOrder="0"/>
    </dxf>
    <dxf>
      <alignment horizontal="center" vertical="bottom" textRotation="0" wrapText="0" indent="0" relativeIndent="255" justifyLastLine="0" shrinkToFit="0" mergeCell="0" readingOrder="0"/>
    </dxf>
    <dxf>
      <alignment horizontal="right" vertical="bottom" textRotation="0" wrapText="0" indent="0" relativeIndent="255" justifyLastLine="0" shrinkToFit="0" mergeCell="0" readingOrder="0"/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alignment horizontal="right" vertical="bottom" textRotation="0" wrapText="0" indent="0" relativeIndent="255" justifyLastLine="0" shrinkToFit="0" mergeCell="0" readingOrder="0"/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fill>
        <patternFill>
          <bgColor theme="9" tint="0.59996337778862885"/>
        </patternFill>
      </fill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9" tint="0.59996337778862885"/>
        </patternFill>
      </fill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fill>
        <patternFill>
          <bgColor theme="9" tint="0.59996337778862885"/>
        </patternFill>
      </fill>
    </dxf>
    <dxf>
      <numFmt numFmtId="1" formatCode="0"/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fill>
        <patternFill>
          <bgColor theme="6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ont>
        <strike/>
        <color theme="0"/>
      </font>
    </dxf>
    <dxf>
      <fill>
        <patternFill>
          <bgColor theme="9" tint="0.59996337778862885"/>
        </patternFill>
      </fill>
    </dxf>
    <dxf>
      <alignment horizontal="left" vertical="bottom" textRotation="0" wrapText="0" indent="0" relativeIndent="255" justifyLastLine="0" shrinkToFit="0" mergeCell="0" readingOrder="0"/>
    </dxf>
    <dxf>
      <alignment horizontal="left" vertical="bottom" textRotation="0" wrapText="0" indent="0" relativeIndent="255" justifyLastLine="0" shrinkToFit="0" mergeCell="0" readingOrder="0"/>
    </dxf>
    <dxf>
      <alignment horizontal="right" vertical="bottom" textRotation="0" wrapText="0" indent="0" relativeIndent="0" justifyLastLine="0" shrinkToFit="0" mergeCell="0" readingOrder="0"/>
    </dxf>
    <dxf>
      <alignment horizontal="right" vertical="bottom" textRotation="0" wrapText="0" indent="0" relativeIndent="0" justifyLastLine="0" shrinkToFit="0" mergeCell="0" readingOrder="0"/>
    </dxf>
    <dxf>
      <alignment horizontal="right" vertical="bottom" textRotation="0" wrapText="0" indent="0" relativeIndent="0" justifyLastLine="0" shrinkToFit="0" mergeCell="0" readingOrder="0"/>
    </dxf>
    <dxf>
      <alignment horizontal="right" vertical="bottom" textRotation="0" wrapText="0" indent="0" relativeIndent="0" justifyLastLine="0" shrinkToFit="0" mergeCell="0" readingOrder="0"/>
    </dxf>
    <dxf>
      <alignment horizontal="right" vertical="bottom" textRotation="0" wrapText="0" indent="0" relativeIndent="255" justifyLastLine="0" shrinkToFit="0" mergeCell="0" readingOrder="0"/>
    </dxf>
    <dxf>
      <alignment horizontal="right" vertical="bottom" textRotation="0" wrapText="0" indent="0" relativeIndent="255" justifyLastLine="0" shrinkToFit="0" mergeCell="0" readingOrder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ont>
        <strike/>
        <color theme="0"/>
      </font>
    </dxf>
    <dxf>
      <font>
        <color auto="1"/>
      </font>
      <fill>
        <patternFill patternType="solid">
          <bgColor theme="9" tint="0.59996337778862885"/>
        </patternFill>
      </fill>
    </dxf>
    <dxf>
      <alignment horizontal="left" vertical="bottom" textRotation="0" wrapText="0" indent="0" relativeIndent="255" justifyLastLine="0" shrinkToFit="0" mergeCell="0" readingOrder="0"/>
    </dxf>
    <dxf>
      <alignment horizontal="left" vertical="bottom" textRotation="0" wrapText="0" indent="0" relativeIndent="255" justifyLastLine="0" shrinkToFit="0" mergeCell="0" readingOrder="0"/>
    </dxf>
    <dxf>
      <alignment horizontal="right" vertical="bottom" textRotation="0" wrapText="0" indent="0" relativeIndent="0" justifyLastLine="0" shrinkToFit="0" mergeCell="0" readingOrder="0"/>
    </dxf>
    <dxf>
      <alignment horizontal="right" vertical="bottom" textRotation="0" wrapText="0" indent="0" relativeIndent="0" justifyLastLine="0" shrinkToFit="0" mergeCell="0" readingOrder="0"/>
    </dxf>
    <dxf>
      <alignment horizontal="right" vertical="bottom" textRotation="0" wrapText="0" indent="0" relativeIndent="0" justifyLastLine="0" shrinkToFit="0" mergeCell="0" readingOrder="0"/>
    </dxf>
    <dxf>
      <alignment horizontal="right" vertical="bottom" textRotation="0" wrapText="0" indent="0" relativeIndent="0" justifyLastLine="0" shrinkToFit="0" mergeCell="0" readingOrder="0"/>
    </dxf>
    <dxf>
      <alignment horizontal="right" vertical="bottom" textRotation="0" wrapText="0" indent="0" relativeIndent="255" justifyLastLine="0" shrinkToFit="0" mergeCell="0" readingOrder="0"/>
    </dxf>
    <dxf>
      <alignment horizontal="right" vertical="bottom" textRotation="0" wrapText="0" indent="0" relativeIndent="255" justifyLastLine="0" shrinkToFit="0" mergeCell="0" readingOrder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/>
        </patternFill>
      </fill>
    </dxf>
    <dxf>
      <font>
        <strike/>
        <color theme="0"/>
      </font>
    </dxf>
    <dxf>
      <font>
        <color auto="1"/>
      </font>
      <fill>
        <patternFill patternType="solid">
          <bgColor theme="9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alignment horizontal="right" vertical="bottom" textRotation="0" wrapText="0" indent="0" relativeIndent="255" justifyLastLine="0" shrinkToFit="0" mergeCell="0" readingOrder="0"/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ont>
        <strike/>
        <color theme="0"/>
      </font>
    </dxf>
    <dxf>
      <fill>
        <patternFill>
          <bgColor theme="9" tint="0.59996337778862885"/>
        </patternFill>
      </fill>
    </dxf>
    <dxf>
      <numFmt numFmtId="1" formatCode="0"/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alignment horizontal="right" vertical="bottom" textRotation="0" wrapText="0" indent="0" relativeIndent="255" justifyLastLine="0" shrinkToFit="0" mergeCell="0" readingOrder="0"/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ont>
        <strike/>
        <color theme="0"/>
      </font>
    </dxf>
    <dxf>
      <fill>
        <patternFill>
          <bgColor theme="9" tint="0.59996337778862885"/>
        </patternFill>
      </fill>
    </dxf>
    <dxf>
      <numFmt numFmtId="1" formatCode="0"/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right" vertical="bottom" textRotation="0" wrapText="0" indent="0" relativeIndent="255" justifyLastLine="0" shrinkToFit="0" mergeCell="0" readingOrder="0"/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0.79998168889431442"/>
        </patternFill>
      </fill>
    </dxf>
    <dxf>
      <font>
        <strike/>
        <color theme="0"/>
      </font>
    </dxf>
    <dxf>
      <fill>
        <patternFill>
          <bgColor theme="9" tint="0.59996337778862885"/>
        </patternFill>
      </fill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ont>
        <strike/>
        <color theme="0"/>
      </font>
    </dxf>
    <dxf>
      <fill>
        <patternFill>
          <bgColor theme="9" tint="0.59996337778862885"/>
        </patternFill>
      </fill>
    </dxf>
  </dxfs>
  <tableStyles count="0" defaultTableStyle="TableStyleMedium9" defaultPivotStyle="PivotStyleLight16"/>
  <colors>
    <mruColors>
      <color rgb="FF00823B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8" name="Table1689" displayName="Table1689" ref="A3:Y51" totalsRowShown="0">
  <autoFilter ref="A3:Y51">
    <filterColumn colId="1"/>
    <filterColumn colId="2"/>
    <filterColumn colId="3"/>
    <filterColumn colId="4"/>
    <filterColumn colId="5"/>
    <filterColumn colId="6"/>
    <filterColumn colId="8"/>
    <filterColumn colId="9"/>
    <filterColumn colId="19"/>
    <filterColumn colId="20"/>
    <filterColumn colId="21"/>
    <filterColumn colId="22"/>
    <filterColumn colId="23"/>
    <filterColumn colId="24"/>
  </autoFilter>
  <sortState ref="A4:W51">
    <sortCondition ref="B3:B51"/>
  </sortState>
  <tableColumns count="25">
    <tableColumn id="1" name="Weapon Name"/>
    <tableColumn id="12" name="Vol."/>
    <tableColumn id="22" name="Balance" dataDxfId="363">
      <calculatedColumnFormula>SUM(((Table1689[[#This Row],[Avg DPS]]*(Table1689[[#This Row],[Range]]))+(Table1689[[#This Row],[Avg DPS]]*(Table1689[[#This Row],[Arm Pen (%)]]/4)))/100)</calculatedColumnFormula>
    </tableColumn>
    <tableColumn id="20" name="Avg DPS" dataDxfId="362">
      <calculatedColumnFormula>SUM(Table1689[[#This Row],[DPS]]*Table1689[[#This Row],[Avg Accuracy]])</calculatedColumnFormula>
    </tableColumn>
    <tableColumn id="15" name="DPS" dataDxfId="361">
      <calculatedColumnFormula>SUM((Table1689[[#This Row],[Damage]]*Table1689[[#This Row],[Burst]])/(Table1689[[#This Row],[Ranged Cooldown]]+Table1689[[#This Row],[Warm-up]]+(Table1689[[#This Row],[Burst Time]]*(Table1689[[#This Row],[Burst]]-1))))</calculatedColumnFormula>
    </tableColumn>
    <tableColumn id="16" name="Range"/>
    <tableColumn id="17" name="Avg Accuracy" dataDxfId="360">
      <calculatedColumnFormula>SUM((Table1689[[#This Row],[Accuracy (Close)]]+Table1689[[#This Row],[Accuracy (Short)]]+Table1689[[#This Row],[Accuracy (Medium)]]+Table1689[[#This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359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/>
    <tableColumn id="14" name="Weight"/>
    <tableColumn id="21" name="Craftable"/>
    <tableColumn id="23" name="Value"/>
    <tableColumn id="24" name="SoundShoot"/>
    <tableColumn id="25" name="SoundInteract"/>
  </tableColumns>
  <tableStyleInfo name="TableStyleMedium9" showFirstColumn="0" showLastColumn="0" showRowStripes="1" showColumnStripes="0"/>
</table>
</file>

<file path=xl/tables/table10.xml><?xml version="1.0" encoding="utf-8"?>
<table xmlns="http://schemas.openxmlformats.org/spreadsheetml/2006/main" id="3" name="Table1681011124" displayName="Table1681011124" ref="A3:AB11" totalsRowShown="0">
  <autoFilter ref="A3:AB11">
    <filterColumn colId="23"/>
    <filterColumn colId="24"/>
    <filterColumn colId="25"/>
    <filterColumn colId="26"/>
    <filterColumn colId="27"/>
  </autoFilter>
  <tableColumns count="28">
    <tableColumn id="1" name="Weapon Name"/>
    <tableColumn id="12" name="Vol."/>
    <tableColumn id="22" name="Balance" dataDxfId="151">
      <calculatedColumnFormula>SUM(((Table1681011124[[#This Row],[Avg DPS]]*(Table1681011124[[#This Row],[Range]]))+(Table1681011124[[#This Row],[Avg DPS]]*(Table1681011124[[#This Row],[Arm Pen (%)]]/4)))/100)</calculatedColumnFormula>
    </tableColumn>
    <tableColumn id="20" name="Avg DPS" dataDxfId="150">
      <calculatedColumnFormula>SUM(Table1681011124[[#This Row],[DPS]]*Table1681011124[[#This Row],[Avg Accuracy]])</calculatedColumnFormula>
    </tableColumn>
    <tableColumn id="15" name="DPS" dataDxfId="149">
      <calculatedColumnFormula>SUM((Table1681011124[[#This Row],[Damage]]*Table1681011124[[#This Row],[Burst]])/(Table1681011124[[#This Row],[Ranged Cooldown]]+Table1681011124[[#This Row],[Warm-up]]+(Table1681011124[[#This Row],[Burst Time]]*(Table1681011124[[#This Row],[Burst]]-1))))</calculatedColumnFormula>
    </tableColumn>
    <tableColumn id="16" name="Range"/>
    <tableColumn id="17" name="Avg Accuracy" dataDxfId="148">
      <calculatedColumnFormula>SUM((Table1681011124[[#This Row],[Accuracy (Close)]]+Table1681011124[[#This Row],[Accuracy (Short)]]+Table1681011124[[#This Row],[Accuracy (Medium)]]+Table1681011124[[#This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147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/>
    <tableColumn id="14" name="Weight"/>
    <tableColumn id="21" name="Craftable"/>
    <tableColumn id="23" name="Value"/>
    <tableColumn id="24" name="Penalty"/>
    <tableColumn id="25" name="Materials"/>
    <tableColumn id="26" name="Class"/>
    <tableColumn id="27" name="SoundShoot"/>
    <tableColumn id="28" name="SoundInteract"/>
  </tableColumns>
  <tableStyleInfo name="TableStyleMedium9" showFirstColumn="0" showLastColumn="0" showRowStripes="1" showColumnStripes="0"/>
</table>
</file>

<file path=xl/tables/table11.xml><?xml version="1.0" encoding="utf-8"?>
<table xmlns="http://schemas.openxmlformats.org/spreadsheetml/2006/main" id="4" name="Table16810111245" displayName="Table16810111245" ref="A3:AH45" totalsRowShown="0">
  <autoFilter ref="A3:AH45">
    <filterColumn colId="19"/>
    <filterColumn colId="22"/>
    <filterColumn colId="23"/>
    <filterColumn colId="24"/>
    <filterColumn colId="25"/>
    <filterColumn colId="26"/>
    <filterColumn colId="28"/>
    <filterColumn colId="29"/>
    <filterColumn colId="30"/>
    <filterColumn colId="31"/>
    <filterColumn colId="32"/>
    <filterColumn colId="33"/>
  </autoFilter>
  <sortState ref="A4:AH26">
    <sortCondition ref="B3:B26"/>
  </sortState>
  <tableColumns count="34">
    <tableColumn id="1" name="Weapon Name"/>
    <tableColumn id="12" name="Vol." dataDxfId="146"/>
    <tableColumn id="22" name="Balance" dataDxfId="145">
      <calculatedColumnFormula>SUM(((Table16810111245[[#This Row],[Avg DPS]]*(Table16810111245[[#This Row],[Range]]))+(Table16810111245[[#This Row],[Avg DPS]]*(Table16810111245[[#This Row],[Arm Pen (%)]]/4)))/100)</calculatedColumnFormula>
    </tableColumn>
    <tableColumn id="20" name="Avg DPS" dataDxfId="144">
      <calculatedColumnFormula>SUM(Table16810111245[[#This Row],[DPS]]*Table16810111245[[#This Row],[Avg Accuracy]])</calculatedColumnFormula>
    </tableColumn>
    <tableColumn id="15" name="DPS" dataDxfId="143">
      <calculatedColumnFormula>SUM((Table16810111245[[#This Row],[Damage]]*Table16810111245[[#This Row],[Burst]])/(Table16810111245[[#This Row],[Ranged Cooldown]]+Table16810111245[[#This Row],[Warm-up]]+(Table16810111245[[#This Row],[Burst Time]]*(Table16810111245[[#This Row],[Burst]]-1))))</calculatedColumnFormula>
    </tableColumn>
    <tableColumn id="16" name="Range"/>
    <tableColumn id="17" name="Avg Accuracy" dataDxfId="142">
      <calculatedColumnFormula>SUM((Table16810111245[[#This Row],[Accuracy (Close)]]+Table16810111245[[#This Row],[Accuracy (Short)]]+Table16810111245[[#This Row],[Accuracy (Medium)]]+Table16810111245[[#This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141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29" name="Min Range"/>
    <tableColumn id="13" name="Bullet Speed"/>
    <tableColumn id="14" name="Weight"/>
    <tableColumn id="24" name="Rearm Cost"/>
    <tableColumn id="33" name="Rearm Mat" dataDxfId="140"/>
    <tableColumn id="28" name="Ammo"/>
    <tableColumn id="31" name="Bursts"/>
    <tableColumn id="32" name="A.P.C."/>
    <tableColumn id="23" name="COG"/>
    <tableColumn id="25" name="Materials"/>
    <tableColumn id="27" name="Minify?" dataDxfId="139"/>
    <tableColumn id="30" name="Power" dataDxfId="138"/>
    <tableColumn id="26" name="Class"/>
    <tableColumn id="21" name="SoundShoot"/>
    <tableColumn id="34" name="SoundInteract"/>
  </tableColumns>
  <tableStyleInfo name="TableStyleMedium9" showFirstColumn="0" showLastColumn="0" showRowStripes="1" showColumnStripes="0"/>
</table>
</file>

<file path=xl/tables/table12.xml><?xml version="1.0" encoding="utf-8"?>
<table xmlns="http://schemas.openxmlformats.org/spreadsheetml/2006/main" id="12" name="Table16810111213" displayName="Table16810111213" ref="A3:Y19" totalsRowShown="0" dataDxfId="114">
  <autoFilter ref="A3:Y19">
    <filterColumn colId="1"/>
    <filterColumn colId="2"/>
    <filterColumn colId="3"/>
    <filterColumn colId="4"/>
    <filterColumn colId="5"/>
    <filterColumn colId="6"/>
    <filterColumn colId="8"/>
    <filterColumn colId="9"/>
    <filterColumn colId="19"/>
    <filterColumn colId="20"/>
    <filterColumn colId="21"/>
    <filterColumn colId="22"/>
    <filterColumn colId="23"/>
    <filterColumn colId="24"/>
  </autoFilter>
  <sortState ref="A4:W19">
    <sortCondition ref="B3:B19"/>
  </sortState>
  <tableColumns count="25">
    <tableColumn id="1" name="Weapon Name" dataDxfId="113"/>
    <tableColumn id="12" name="Vol." dataDxfId="112"/>
    <tableColumn id="22" name="Balance" dataDxfId="111">
      <calculatedColumnFormula>SUM(((Table16810111213[[#This Row],[Avg DPS]]*(Table16810111213[[#This Row],[Range]]))+(Table16810111213[[#This Row],[Avg DPS]]*(Table16810111213[[#This Row],[Arm Pen (%)]]/4)))/100)</calculatedColumnFormula>
    </tableColumn>
    <tableColumn id="20" name="Avg DPS" dataDxfId="110">
      <calculatedColumnFormula>SUM(Table16810111213[[#This Row],[DPS]]*Table16810111213[[#This Row],[Avg Accuracy]])</calculatedColumnFormula>
    </tableColumn>
    <tableColumn id="15" name="DPS" dataDxfId="109">
      <calculatedColumnFormula>SUM((Table16810111213[[#This Row],[Damage]]*Table16810111213[[#This Row],[Burst]])/(Table16810111213[[#This Row],[Ranged Cooldown]]+Table16810111213[[#This Row],[Warm-up]]+(Table16810111213[[#This Row],[Burst Time]]*(Table16810111213[[#This Row],[Burst]]-1))))</calculatedColumnFormula>
    </tableColumn>
    <tableColumn id="16" name="Range" dataDxfId="108"/>
    <tableColumn id="17" name="Avg Accuracy" dataDxfId="107">
      <calculatedColumnFormula>SUM((Table16810111213[[#This Row],[Accuracy (Close)]]+Table16810111213[[#This Row],[Accuracy (Short)]]+Table16810111213[[#This Row],[Accuracy (Medium)]]+Table16810111213[[#This Row],[Accuracy (Long)]])/4)</calculatedColumnFormula>
    </tableColumn>
    <tableColumn id="2" name="Damage" dataDxfId="106"/>
    <tableColumn id="18" name="Stopping Pwr" dataDxfId="105"/>
    <tableColumn id="19" name="Arm Pen (%)" dataDxfId="104"/>
    <tableColumn id="3" name="Burst" dataDxfId="103"/>
    <tableColumn id="4" name="Ranged Cooldown" dataDxfId="102"/>
    <tableColumn id="5" name="Warm-up" dataDxfId="101"/>
    <tableColumn id="6" name="RPM" dataDxfId="100"/>
    <tableColumn id="7" name="Burst Time" dataDxfId="99">
      <calculatedColumnFormula>60/N4</calculatedColumnFormula>
    </tableColumn>
    <tableColumn id="8" name="Accuracy (Close)" dataDxfId="98"/>
    <tableColumn id="9" name="Accuracy (Short)" dataDxfId="97"/>
    <tableColumn id="10" name="Accuracy (Medium)" dataDxfId="96"/>
    <tableColumn id="11" name="Accuracy (Long)" dataDxfId="95"/>
    <tableColumn id="13" name="Bullet Speed" dataDxfId="94"/>
    <tableColumn id="14" name="Weight" dataDxfId="93"/>
    <tableColumn id="21" name="Craftable" dataDxfId="92"/>
    <tableColumn id="23" name="Value" dataDxfId="91">
      <calculatedColumnFormula>Table16810111213[[#This Row],[Balance]]*$W$1</calculatedColumnFormula>
    </tableColumn>
    <tableColumn id="24" name="SoundShoot" dataDxfId="90"/>
    <tableColumn id="25" name="SoundInteract" dataDxfId="89"/>
  </tableColumns>
  <tableStyleInfo name="TableStyleMedium9" showFirstColumn="0" showLastColumn="0" showRowStripes="1" showColumnStripes="0"/>
</table>
</file>

<file path=xl/tables/table13.xml><?xml version="1.0" encoding="utf-8"?>
<table xmlns="http://schemas.openxmlformats.org/spreadsheetml/2006/main" id="16" name="Table1681011121317" displayName="Table1681011121317" ref="A3:Y19" totalsRowShown="0" dataDxfId="69">
  <autoFilter ref="A3:Y19">
    <filterColumn colId="1"/>
    <filterColumn colId="2"/>
    <filterColumn colId="3"/>
    <filterColumn colId="4"/>
    <filterColumn colId="5"/>
    <filterColumn colId="6"/>
    <filterColumn colId="8"/>
    <filterColumn colId="9"/>
    <filterColumn colId="19"/>
    <filterColumn colId="20"/>
    <filterColumn colId="21"/>
    <filterColumn colId="22"/>
    <filterColumn colId="23"/>
    <filterColumn colId="24"/>
  </autoFilter>
  <sortState ref="A4:W19">
    <sortCondition ref="B3:B19"/>
  </sortState>
  <tableColumns count="25">
    <tableColumn id="1" name="Weapon Name" dataDxfId="68"/>
    <tableColumn id="12" name="Vol." dataDxfId="67"/>
    <tableColumn id="22" name="Balance" dataDxfId="66">
      <calculatedColumnFormula>SUM(((Table1681011121317[[#This Row],[Avg DPS]]*(Table1681011121317[[#This Row],[Range]]))+(Table1681011121317[[#This Row],[Avg DPS]]*(Table1681011121317[[#This Row],[Arm Pen (%)]]/4)))/100)</calculatedColumnFormula>
    </tableColumn>
    <tableColumn id="20" name="Avg DPS" dataDxfId="65">
      <calculatedColumnFormula>SUM(Table1681011121317[[#This Row],[DPS]]*Table1681011121317[[#This Row],[Avg Accuracy]])</calculatedColumnFormula>
    </tableColumn>
    <tableColumn id="15" name="DPS" dataDxfId="64">
      <calculatedColumnFormula>SUM((Table1681011121317[[#This Row],[Damage]]*Table1681011121317[[#This Row],[Burst]])/(Table1681011121317[[#This Row],[Ranged Cooldown]]+Table1681011121317[[#This Row],[Warm-up]]+(Table1681011121317[[#This Row],[Burst Time]]*(Table1681011121317[[#This Row],[Burst]]-1))))</calculatedColumnFormula>
    </tableColumn>
    <tableColumn id="16" name="Range" dataDxfId="63"/>
    <tableColumn id="17" name="Avg Accuracy" dataDxfId="62">
      <calculatedColumnFormula>SUM((Table1681011121317[[#This Row],[Accuracy (Close)]]+Table1681011121317[[#This Row],[Accuracy (Short)]]+Table1681011121317[[#This Row],[Accuracy (Medium)]]+Table1681011121317[[#This Row],[Accuracy (Long)]])/4)</calculatedColumnFormula>
    </tableColumn>
    <tableColumn id="2" name="Damage" dataDxfId="61"/>
    <tableColumn id="18" name="Stopping Pwr" dataDxfId="60"/>
    <tableColumn id="19" name="Arm Pen (%)" dataDxfId="59"/>
    <tableColumn id="3" name="Burst" dataDxfId="58"/>
    <tableColumn id="4" name="Ranged Cooldown" dataDxfId="57"/>
    <tableColumn id="5" name="Warm-up" dataDxfId="56"/>
    <tableColumn id="6" name="RPM" dataDxfId="55"/>
    <tableColumn id="7" name="Burst Time" dataDxfId="54">
      <calculatedColumnFormula>60/N4</calculatedColumnFormula>
    </tableColumn>
    <tableColumn id="8" name="Accuracy (Close)" dataDxfId="53"/>
    <tableColumn id="9" name="Accuracy (Short)" dataDxfId="52"/>
    <tableColumn id="10" name="Accuracy (Medium)" dataDxfId="51"/>
    <tableColumn id="11" name="Accuracy (Long)" dataDxfId="50"/>
    <tableColumn id="13" name="Bullet Speed" dataDxfId="49"/>
    <tableColumn id="14" name="Weight" dataDxfId="48"/>
    <tableColumn id="21" name="Craftable" dataDxfId="47"/>
    <tableColumn id="23" name="Value" dataDxfId="46">
      <calculatedColumnFormula>Table1681011121317[[#This Row],[Balance]]*$W$1</calculatedColumnFormula>
    </tableColumn>
    <tableColumn id="24" name="SoundShoot" dataDxfId="45"/>
    <tableColumn id="25" name="SoundInteract" dataDxfId="44"/>
  </tableColumns>
  <tableStyleInfo name="TableStyleMedium9" showFirstColumn="0" showLastColumn="0" showRowStripes="1" showColumnStripes="0"/>
</table>
</file>

<file path=xl/tables/table14.xml><?xml version="1.0" encoding="utf-8"?>
<table xmlns="http://schemas.openxmlformats.org/spreadsheetml/2006/main" id="2" name="Table168101112133" displayName="Table168101112133" ref="A3:Y19" totalsRowShown="0">
  <autoFilter ref="A3:Y19">
    <filterColumn colId="4"/>
    <filterColumn colId="6"/>
    <filterColumn colId="7"/>
    <filterColumn colId="8"/>
    <filterColumn colId="9"/>
    <filterColumn colId="10"/>
    <filterColumn colId="11"/>
    <filterColumn colId="12"/>
    <filterColumn colId="13"/>
    <filterColumn colId="14"/>
    <filterColumn colId="15"/>
    <filterColumn colId="16"/>
    <filterColumn colId="22"/>
    <filterColumn colId="23"/>
    <filterColumn colId="24"/>
  </autoFilter>
  <tableColumns count="25">
    <tableColumn id="1" name="Weapon Name"/>
    <tableColumn id="12" name="Vol."/>
    <tableColumn id="22" name="Balance" dataDxfId="42">
      <calculatedColumnFormula>SUM(((Table168101112133[[#This Row],[DPS]]*Table168101112133[[#This Row],[Avg Cooldown]])+((Table168101112133[[#This Row],[DPS]]*(Table168101112133[[#This Row],[HPM]])))+P4)/100)+(Table168101112133[[#This Row],[ArmPen+]]/5)+(Table168101112133[[#This Row],[ExtraDamFactor]]/20)</calculatedColumnFormula>
    </tableColumn>
    <tableColumn id="15" name="DPS" dataDxfId="41">
      <calculatedColumnFormula>SUM(Table168101112133[[#This Row],[Avg DAM]]*Table168101112133[[#This Row],[HPS]])</calculatedColumnFormula>
    </tableColumn>
    <tableColumn id="3" name="Avg DAM" dataDxfId="40">
      <calculatedColumnFormula>Formulas!U5</calculatedColumnFormula>
    </tableColumn>
    <tableColumn id="2" name="Damage 1"/>
    <tableColumn id="26" name="Cooldown 1"/>
    <tableColumn id="23" name="Damage 2"/>
    <tableColumn id="28" name="Cooldown 2"/>
    <tableColumn id="24" name="Damage 3"/>
    <tableColumn id="29" name="Cooldown 3"/>
    <tableColumn id="25" name="Damage 4"/>
    <tableColumn id="30" name="Cooldown 4"/>
    <tableColumn id="34" name="Extra Dam"/>
    <tableColumn id="32" name="Extra Dam C%" dataDxfId="39"/>
    <tableColumn id="33" name="ExtraDamFactor" dataDxfId="38">
      <calculatedColumnFormula>IF(Table168101112133[[#This Row],[Extra Dam C%]]="N/A",0,SUM((Table168101112133[[#This Row],[Extra Dam C%]]*Table168101112133[[#This Row],[Extra Dam]])))</calculatedColumnFormula>
    </tableColumn>
    <tableColumn id="31" name="ArmPen+"/>
    <tableColumn id="4" name="Avg Cooldown" dataDxfId="37">
      <calculatedColumnFormula>Formulas!AP5</calculatedColumnFormula>
    </tableColumn>
    <tableColumn id="6" name="HPM" dataDxfId="36">
      <calculatedColumnFormula>SUM(60/Table168101112133[[#This Row],[Avg Cooldown]])</calculatedColumnFormula>
    </tableColumn>
    <tableColumn id="7" name="HPS" dataDxfId="35">
      <calculatedColumnFormula>SUM(Table168101112133[[#This Row],[HPM]]/60)</calculatedColumnFormula>
    </tableColumn>
    <tableColumn id="14" name="Weight" dataDxfId="34"/>
    <tableColumn id="21" name="Craftable"/>
    <tableColumn id="5" name="Value" dataDxfId="33"/>
    <tableColumn id="8" name="SoundShoot" dataDxfId="32"/>
    <tableColumn id="9" name="SoundInteract" dataDxfId="31"/>
  </tableColumns>
  <tableStyleInfo name="TableStyleMedium9" showFirstColumn="0" showLastColumn="0" showRowStripes="1" showColumnStripes="0"/>
</table>
</file>

<file path=xl/tables/table15.xml><?xml version="1.0" encoding="utf-8"?>
<table xmlns="http://schemas.openxmlformats.org/spreadsheetml/2006/main" id="1" name="Table16892" displayName="Table16892" ref="A3:U50" totalsRowShown="0">
  <autoFilter ref="A3:U50">
    <filterColumn colId="2"/>
    <filterColumn colId="3"/>
    <filterColumn colId="4"/>
    <filterColumn colId="5"/>
    <filterColumn colId="6"/>
    <filterColumn colId="7"/>
    <filterColumn colId="8"/>
    <filterColumn colId="9"/>
    <filterColumn colId="10"/>
    <filterColumn colId="11"/>
    <filterColumn colId="14"/>
    <filterColumn colId="16"/>
    <filterColumn colId="17"/>
    <filterColumn colId="18"/>
    <filterColumn colId="19"/>
    <filterColumn colId="20"/>
  </autoFilter>
  <sortState ref="A4:U50">
    <sortCondition ref="B3:B50"/>
  </sortState>
  <tableColumns count="21">
    <tableColumn id="1" name="Weapon Name"/>
    <tableColumn id="12" name="Vol."/>
    <tableColumn id="3" name="Range" dataDxfId="30"/>
    <tableColumn id="4" name="Damage" dataDxfId="29"/>
    <tableColumn id="5" name="AP" dataDxfId="28"/>
    <tableColumn id="6" name="Stopping Power" dataDxfId="27"/>
    <tableColumn id="15" name="ForcedMiss" dataDxfId="26"/>
    <tableColumn id="11" name="DetDelay" dataDxfId="25"/>
    <tableColumn id="10" name="Blast Range" dataDxfId="24"/>
    <tableColumn id="8" name="Warm-Up" dataDxfId="23"/>
    <tableColumn id="9" name="Cooldown" dataDxfId="22"/>
    <tableColumn id="20" name="Burst" dataDxfId="21"/>
    <tableColumn id="13" name="Bullet Speed" dataDxfId="20"/>
    <tableColumn id="14" name="Weight" dataDxfId="19"/>
    <tableColumn id="7" name="Single Use" dataDxfId="18"/>
    <tableColumn id="21" name="Craftable" dataDxfId="17"/>
    <tableColumn id="2" name="Accuracy" dataDxfId="16"/>
    <tableColumn id="19" name="SoundAim" dataDxfId="15"/>
    <tableColumn id="18" name="SoundShoot" dataDxfId="14"/>
    <tableColumn id="16" name="SoundDamage" dataDxfId="13"/>
    <tableColumn id="17" name="SoundInteract" dataDxfId="12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7" name="Table168" displayName="Table168" ref="A3:Y20" totalsRowShown="0">
  <autoFilter ref="A3:Y20">
    <filterColumn colId="1"/>
    <filterColumn colId="2"/>
    <filterColumn colId="3"/>
    <filterColumn colId="4"/>
    <filterColumn colId="5"/>
    <filterColumn colId="6"/>
    <filterColumn colId="8"/>
    <filterColumn colId="9"/>
    <filterColumn colId="19"/>
    <filterColumn colId="20"/>
    <filterColumn colId="21"/>
    <filterColumn colId="22"/>
    <filterColumn colId="23"/>
    <filterColumn colId="24"/>
  </autoFilter>
  <sortState ref="A4:W20">
    <sortCondition ref="B3:B20"/>
  </sortState>
  <tableColumns count="25">
    <tableColumn id="1" name="Weapon Name"/>
    <tableColumn id="12" name="Vol." dataDxfId="341"/>
    <tableColumn id="22" name="Balance" dataDxfId="340">
      <calculatedColumnFormula>SUM(((Table168[[#This Row],[Avg DPS]]*(Table168[[#This Row],[Range]]))+(Table168[[#This Row],[Avg DPS]]*(Table168[[#This Row],[Arm Pen (%)]]/4)))/100)</calculatedColumnFormula>
    </tableColumn>
    <tableColumn id="20" name="Avg DPS" dataDxfId="339">
      <calculatedColumnFormula>SUM(Table168[[#This Row],[DPS]]*Table168[[#This Row],[Avg Accuracy]])</calculatedColumnFormula>
    </tableColumn>
    <tableColumn id="15" name="DPS" dataDxfId="338">
      <calculatedColumnFormula>SUM((Table168[[#This Row],[Damage]]*Table168[[#This Row],[Burst]])/(Table168[[#This Row],[Ranged Cooldown]]+Table168[[#This Row],[Warm-up]]+(Table168[[#This Row],[Burst Time]]*(Table168[[#This Row],[Burst]]-1))))</calculatedColumnFormula>
    </tableColumn>
    <tableColumn id="16" name="Range"/>
    <tableColumn id="17" name="Avg Accuracy" dataDxfId="337">
      <calculatedColumnFormula>SUM((Table168[[#This Row],[Accuracy (Close)]]+Table168[[#This Row],[Accuracy (Short)]]+Table168[[#This Row],[Accuracy (Medium)]]+Table168[[#This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336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/>
    <tableColumn id="14" name="Weight"/>
    <tableColumn id="21" name="Craftable"/>
    <tableColumn id="23" name="Value" dataDxfId="335"/>
    <tableColumn id="24" name="SoundShoot"/>
    <tableColumn id="25" name="SoundInteract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13" name="Table1614" displayName="Table1614" ref="A3:Y32" totalsRowShown="0">
  <autoFilter ref="A3:Y32">
    <filterColumn colId="23"/>
    <filterColumn colId="24"/>
  </autoFilter>
  <sortState ref="A4:Y32">
    <sortCondition ref="B3:B32"/>
  </sortState>
  <tableColumns count="25">
    <tableColumn id="1" name="Weapon Name"/>
    <tableColumn id="12" name="Vol." dataDxfId="315"/>
    <tableColumn id="22" name="Balance" dataDxfId="314">
      <calculatedColumnFormula>SUM(((Table1614[[#This Row],[Avg DPS]]*(Table1614[[#This Row],[Range]]))+(Table1614[[#This Row],[Avg DPS]]*(Table1614[[#This Row],[Arm Pen (%)]]/4)))/100)</calculatedColumnFormula>
    </tableColumn>
    <tableColumn id="20" name="Avg DPS" dataDxfId="313">
      <calculatedColumnFormula>SUM(Table1614[[#This Row],[DPS]]*Table1614[[#This Row],[Avg Accuracy]])</calculatedColumnFormula>
    </tableColumn>
    <tableColumn id="15" name="DPS" dataDxfId="312">
      <calculatedColumnFormula>SUM((Table1614[[#This Row],[Damage]]*Table1614[[#This Row],[Burst]])/(Table1614[[#This Row],[Ranged Cooldown]]+Table1614[[#This Row],[Warm-up]]+(Table1614[[#This Row],[Burst Time]]*(Table1614[[#This Row],[Burst]]-1))))</calculatedColumnFormula>
    </tableColumn>
    <tableColumn id="16" name="Range"/>
    <tableColumn id="17" name="Avg Accuracy" dataDxfId="311">
      <calculatedColumnFormula>SUM((Table1614[[#This Row],[Accuracy (Close)]]+Table1614[[#This Row],[Accuracy (Short)]]+Table1614[[#This Row],[Accuracy (Medium)]]+Table1614[[#This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310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/>
    <tableColumn id="14" name="Weight"/>
    <tableColumn id="21" name="Craftable" dataDxfId="309"/>
    <tableColumn id="23" name="Value" dataDxfId="308"/>
    <tableColumn id="24" name="SoundShoot" dataDxfId="307"/>
    <tableColumn id="25" name="SoundInteract" dataDxfId="306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5" name="Table16" displayName="Table16" ref="A3:Y32" totalsRowShown="0">
  <autoFilter ref="A3:Y32">
    <filterColumn colId="1"/>
    <filterColumn colId="2"/>
    <filterColumn colId="3"/>
    <filterColumn colId="4"/>
    <filterColumn colId="5"/>
    <filterColumn colId="6"/>
    <filterColumn colId="8"/>
    <filterColumn colId="9"/>
    <filterColumn colId="19"/>
    <filterColumn colId="20"/>
    <filterColumn colId="21"/>
    <filterColumn colId="22"/>
    <filterColumn colId="23"/>
    <filterColumn colId="24"/>
  </autoFilter>
  <sortState ref="A4:Y32">
    <sortCondition ref="B3:B32"/>
  </sortState>
  <tableColumns count="25">
    <tableColumn id="1" name="Weapon Name"/>
    <tableColumn id="12" name="Vol." dataDxfId="288"/>
    <tableColumn id="22" name="Balance" dataDxfId="287">
      <calculatedColumnFormula>SUM(((Table16[[#This Row],[AC/DPS]]*(Table16[[#This Row],[Range]]))+(Table16[[#This Row],[AC/DPS]]*(Table16[[#This Row],[Arm Pen (%)]]/4)))/100)</calculatedColumnFormula>
    </tableColumn>
    <tableColumn id="20" name="AC/DPS" dataDxfId="286">
      <calculatedColumnFormula>SUM(Table16[[#This Row],[DPS]]*Table16[[#This Row],[Avg Accuracy]])</calculatedColumnFormula>
    </tableColumn>
    <tableColumn id="15" name="DPS" dataDxfId="285">
      <calculatedColumnFormula>SUM((Table16[[#This Row],[Damage]]*Table16[[#This Row],[Burst]])/(Table16[[#This Row],[Ranged Cooldown]]+Table16[[#This Row],[Warm-up]]+(Table16[[#This Row],[Burst Time]]*(Table16[[#This Row],[Burst]]-1))))</calculatedColumnFormula>
    </tableColumn>
    <tableColumn id="16" name="Range"/>
    <tableColumn id="17" name="Avg Accuracy" dataDxfId="284">
      <calculatedColumnFormula>SUM((Table16[[#This Row],[Accuracy (Close)]]+Table16[[#This Row],[Accuracy (Short)]]+Table16[[#This Row],[Accuracy (Medium)]]+Table16[[#This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283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/>
    <tableColumn id="14" name="Weight"/>
    <tableColumn id="21" name="Craftable" dataDxfId="282"/>
    <tableColumn id="23" name="Value" dataDxfId="281"/>
    <tableColumn id="24" name="SoundShoot"/>
    <tableColumn id="25" name="SoundInteract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9" name="Table16810" displayName="Table16810" ref="A3:AD123" totalsRowShown="0">
  <autoFilter ref="A3:AD123">
    <filterColumn colId="1"/>
    <filterColumn colId="2"/>
    <filterColumn colId="3"/>
    <filterColumn colId="4"/>
    <filterColumn colId="5"/>
    <filterColumn colId="6"/>
    <filterColumn colId="8"/>
    <filterColumn colId="9"/>
    <filterColumn colId="19"/>
    <filterColumn colId="20"/>
    <filterColumn colId="21"/>
    <filterColumn colId="22"/>
    <filterColumn colId="23"/>
    <filterColumn colId="24"/>
    <filterColumn colId="25"/>
    <filterColumn colId="26"/>
    <filterColumn colId="27"/>
    <filterColumn colId="28"/>
    <filterColumn colId="29"/>
  </autoFilter>
  <sortState ref="A4:AD123">
    <sortCondition ref="B3:B123"/>
  </sortState>
  <tableColumns count="30">
    <tableColumn id="1" name="Weapon Name"/>
    <tableColumn id="12" name="Vol."/>
    <tableColumn id="22" name="Balance" dataDxfId="260">
      <calculatedColumnFormula>SUM(((Table16810[[#This Row],[Avg DPS]]*(Table16810[[#This Row],[Range]]))+(Table16810[[#This Row],[Avg DPS]]*(Table16810[[#This Row],[Arm Pen (%)]]/4)))/100)</calculatedColumnFormula>
    </tableColumn>
    <tableColumn id="20" name="Avg DPS" dataDxfId="259">
      <calculatedColumnFormula>SUM(Table16810[[#This Row],[DPS]]*Table16810[[#This Row],[Avg Accuracy]])</calculatedColumnFormula>
    </tableColumn>
    <tableColumn id="15" name="DPS" dataDxfId="258">
      <calculatedColumnFormula>SUM((Table16810[[#This Row],[Damage]]*Table16810[[#This Row],[Burst]])/(Table16810[[#This Row],[Ranged Cooldown]]+Table16810[[#This Row],[Warm-up]]+(Table16810[[#This Row],[Burst Time]]*(Table16810[[#This Row],[Burst]]-1))))</calculatedColumnFormula>
    </tableColumn>
    <tableColumn id="16" name="Range"/>
    <tableColumn id="17" name="Avg Accuracy" dataDxfId="257">
      <calculatedColumnFormula>SUM((Table16810[[#This Row],[Accuracy (Close)]]+Table16810[[#This Row],[Accuracy (Short)]]+Table16810[[#This Row],[Accuracy (Medium)]]+Table16810[[#This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 dataDxfId="256"/>
    <tableColumn id="5" name="Warm-up" dataDxfId="255"/>
    <tableColumn id="6" name="RPM"/>
    <tableColumn id="7" name="Burst Time" dataDxfId="254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/>
    <tableColumn id="14" name="Weight" dataDxfId="253"/>
    <tableColumn id="21" name="Craftable" dataDxfId="252"/>
    <tableColumn id="23" name="Value"/>
    <tableColumn id="24" name="Special" dataDxfId="251"/>
    <tableColumn id="28" name="S. Damage" dataDxfId="250"/>
    <tableColumn id="25" name="S. Ammo" dataDxfId="249"/>
    <tableColumn id="26" name="S. Range" dataDxfId="248"/>
    <tableColumn id="29" name="S. Cost" dataDxfId="247"/>
    <tableColumn id="27" name="SoundShoot" dataDxfId="246"/>
    <tableColumn id="30" name="SoundInteract" dataDxfId="245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6" name="Table168107" displayName="Table168107" ref="A3:AD123" totalsRowShown="0">
  <autoFilter ref="A3:AD123">
    <filterColumn colId="28"/>
    <filterColumn colId="29"/>
  </autoFilter>
  <sortState ref="A4:AD123">
    <sortCondition ref="B3:B123"/>
  </sortState>
  <tableColumns count="30">
    <tableColumn id="1" name="Weapon Name"/>
    <tableColumn id="12" name="Vol."/>
    <tableColumn id="22" name="Balance" dataDxfId="224">
      <calculatedColumnFormula>SUM(((Table168107[[#This Row],[Avg DPS]]*(Table168107[[#This Row],[Range]]))+(Table168107[[#This Row],[Avg DPS]]*(Table168107[[#This Row],[Arm Pen (%)]]/4)))/100)</calculatedColumnFormula>
    </tableColumn>
    <tableColumn id="20" name="Avg DPS" dataDxfId="223">
      <calculatedColumnFormula>SUM(Table168107[[#This Row],[DPS]]*Table168107[[#This Row],[Avg Accuracy]])</calculatedColumnFormula>
    </tableColumn>
    <tableColumn id="15" name="DPS" dataDxfId="222">
      <calculatedColumnFormula>SUM((Table168107[[#This Row],[Damage]]*Table168107[[#This Row],[Burst]])/(Table168107[[#This Row],[Ranged Cooldown]]+Table168107[[#This Row],[Warm-up]]+(Table168107[[#This Row],[Burst Time]]*(Table168107[[#This Row],[Burst]]-1))))</calculatedColumnFormula>
    </tableColumn>
    <tableColumn id="16" name="Range"/>
    <tableColumn id="17" name="Avg Accuracy" dataDxfId="221">
      <calculatedColumnFormula>SUM((Table168107[[#This Row],[Accuracy (Close)]]+Table168107[[#This Row],[Accuracy (Short)]]+Table168107[[#This Row],[Accuracy (Medium)]]+Table168107[[#This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 dataDxfId="220"/>
    <tableColumn id="5" name="Warm-up" dataDxfId="219"/>
    <tableColumn id="6" name="RPM"/>
    <tableColumn id="7" name="Burst Time" dataDxfId="218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/>
    <tableColumn id="14" name="Weight" dataDxfId="217"/>
    <tableColumn id="21" name="Craftable" dataDxfId="216"/>
    <tableColumn id="23" name="Value"/>
    <tableColumn id="24" name="Special" dataDxfId="215"/>
    <tableColumn id="28" name="S. Damage" dataDxfId="214"/>
    <tableColumn id="25" name="S. Ammo" dataDxfId="213"/>
    <tableColumn id="26" name="S. Range" dataDxfId="212"/>
    <tableColumn id="29" name="S. Cost" dataDxfId="211"/>
    <tableColumn id="27" name="SoundShoot" dataDxfId="210"/>
    <tableColumn id="30" name="SoundInteract" dataDxfId="209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id="10" name="Table1681011" displayName="Table1681011" ref="A3:Y37" totalsRowShown="0">
  <autoFilter ref="A3:Y37">
    <filterColumn colId="1"/>
    <filterColumn colId="2"/>
    <filterColumn colId="3"/>
    <filterColumn colId="4"/>
    <filterColumn colId="5"/>
    <filterColumn colId="6"/>
    <filterColumn colId="8"/>
    <filterColumn colId="9"/>
    <filterColumn colId="19"/>
    <filterColumn colId="20"/>
    <filterColumn colId="21"/>
    <filterColumn colId="22"/>
    <filterColumn colId="23"/>
    <filterColumn colId="24"/>
  </autoFilter>
  <sortState ref="A4:Y37">
    <sortCondition ref="B3:B37"/>
  </sortState>
  <tableColumns count="25">
    <tableColumn id="1" name="Weapon Name"/>
    <tableColumn id="12" name="Vol."/>
    <tableColumn id="22" name="Balance" dataDxfId="188">
      <calculatedColumnFormula>SUM(((Table1681011[[#This Row],[Avg DPS]]*(Table1681011[[#This Row],[Range]]))+(Table1681011[[#This Row],[Avg DPS]]*(Table1681011[[#This Row],[Arm Pen (%)]]/4)))/100)</calculatedColumnFormula>
    </tableColumn>
    <tableColumn id="20" name="Avg DPS" dataDxfId="187">
      <calculatedColumnFormula>SUM(Table1681011[[#This Row],[DPS]]*Table1681011[[#This Row],[Avg Accuracy]])</calculatedColumnFormula>
    </tableColumn>
    <tableColumn id="15" name="DPS" dataDxfId="186">
      <calculatedColumnFormula>SUM((Table1681011[[#This Row],[Damage]]*Table1681011[[#This Row],[Burst]])/(Table1681011[[#This Row],[Ranged Cooldown]]+Table1681011[[#This Row],[Warm-up]]+(Table1681011[[#This Row],[Burst Time]]*(Table1681011[[#This Row],[Burst]]-1))))</calculatedColumnFormula>
    </tableColumn>
    <tableColumn id="16" name="Range"/>
    <tableColumn id="17" name="Avg Accuracy" dataDxfId="185">
      <calculatedColumnFormula>SUM((Table1681011[[#This Row],[Accuracy (Close)]]+Table1681011[[#This Row],[Accuracy (Short)]]+Table1681011[[#This Row],[Accuracy (Medium)]]+Table1681011[[#This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184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/>
    <tableColumn id="14" name="Weight"/>
    <tableColumn id="21" name="Craftable"/>
    <tableColumn id="23" name="Value" dataDxfId="183"/>
    <tableColumn id="24" name="SoundShoot"/>
    <tableColumn id="25" name="SoundInteract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id="14" name="Table1681015" displayName="Table1681015" ref="A3:Y32" totalsRowShown="0">
  <autoFilter ref="A3:Y32">
    <filterColumn colId="1"/>
    <filterColumn colId="2"/>
    <filterColumn colId="3"/>
    <filterColumn colId="4"/>
    <filterColumn colId="5"/>
    <filterColumn colId="6"/>
    <filterColumn colId="8"/>
    <filterColumn colId="9"/>
    <filterColumn colId="19"/>
    <filterColumn colId="20"/>
    <filterColumn colId="21"/>
    <filterColumn colId="22"/>
    <filterColumn colId="23"/>
    <filterColumn colId="24"/>
  </autoFilter>
  <tableColumns count="25">
    <tableColumn id="1" name="Weapon Name"/>
    <tableColumn id="12" name="Vol."/>
    <tableColumn id="22" name="Balance" dataDxfId="181">
      <calculatedColumnFormula>SUM(((Table1681015[[#This Row],[Avg DPS]]*(Table1681015[[#This Row],[Range]]))+(Table1681015[[#This Row],[Avg DPS]]*(Table1681015[[#This Row],[Arm Pen (%)]]/4)))/100)</calculatedColumnFormula>
    </tableColumn>
    <tableColumn id="20" name="Avg DPS" dataDxfId="180">
      <calculatedColumnFormula>SUM(Table1681015[[#This Row],[DPS]]*Table1681015[[#This Row],[Avg Accuracy]])</calculatedColumnFormula>
    </tableColumn>
    <tableColumn id="15" name="DPS" dataDxfId="179">
      <calculatedColumnFormula>SUM((Table1681015[[#This Row],[Damage]]*Table1681015[[#This Row],[Burst]])/(Table1681015[[#This Row],[Ranged Cooldown]]+Table1681015[[#This Row],[Warm-up]]+(Table1681015[[#This Row],[Burst Time]]*(Table1681015[[#This Row],[Burst]]-1))))</calculatedColumnFormula>
    </tableColumn>
    <tableColumn id="16" name="Range"/>
    <tableColumn id="17" name="Avg Accuracy" dataDxfId="178">
      <calculatedColumnFormula>SUM((Table1681015[[#This Row],[Accuracy (Close)]]+Table1681015[[#This Row],[Accuracy (Short)]]+Table1681015[[#This Row],[Accuracy (Medium)]]+Table1681015[[#This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177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/>
    <tableColumn id="14" name="Weight"/>
    <tableColumn id="21" name="Craftable"/>
    <tableColumn id="23" name="Value"/>
    <tableColumn id="24" name="SoundShoot"/>
    <tableColumn id="25" name="SoundInteract"/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id="11" name="Table168101112" displayName="Table168101112" ref="A3:Y20" totalsRowShown="0">
  <autoFilter ref="A3:Y20">
    <filterColumn colId="1"/>
    <filterColumn colId="2"/>
    <filterColumn colId="3"/>
    <filterColumn colId="4"/>
    <filterColumn colId="5"/>
    <filterColumn colId="6"/>
    <filterColumn colId="8"/>
    <filterColumn colId="9"/>
    <filterColumn colId="19"/>
    <filterColumn colId="20"/>
    <filterColumn colId="21"/>
    <filterColumn colId="22"/>
    <filterColumn colId="23"/>
    <filterColumn colId="24"/>
  </autoFilter>
  <sortState ref="A4:W20">
    <sortCondition ref="B3:B20"/>
  </sortState>
  <tableColumns count="25">
    <tableColumn id="1" name="Weapon Name"/>
    <tableColumn id="12" name="Vol."/>
    <tableColumn id="22" name="Balance" dataDxfId="157">
      <calculatedColumnFormula>SUM(((Table168101112[[#This Row],[Avg DPS]]*(Table168101112[[#This Row],[Range]]))+(Table168101112[[#This Row],[Avg DPS]]*(Table168101112[[#This Row],[Arm Pen (%)]]/4)))/100)</calculatedColumnFormula>
    </tableColumn>
    <tableColumn id="20" name="Avg DPS" dataDxfId="156">
      <calculatedColumnFormula>SUM(Table168101112[[#This Row],[DPS]]*Table168101112[[#This Row],[Avg Accuracy]])</calculatedColumnFormula>
    </tableColumn>
    <tableColumn id="15" name="DPS" dataDxfId="155">
      <calculatedColumnFormula>SUM((Table168101112[[#This Row],[Damage]]*Table168101112[[#This Row],[Burst]])/(Table168101112[[#This Row],[Ranged Cooldown]]+Table168101112[[#This Row],[Warm-up]]+(Table168101112[[#This Row],[Burst Time]]*(Table168101112[[#This Row],[Burst]]-1))))</calculatedColumnFormula>
    </tableColumn>
    <tableColumn id="16" name="Range"/>
    <tableColumn id="17" name="Avg Accuracy" dataDxfId="154">
      <calculatedColumnFormula>SUM((Table168101112[[#This Row],[Accuracy (Close)]]+Table168101112[[#This Row],[Accuracy (Short)]]+Table168101112[[#This Row],[Accuracy (Medium)]]+Table168101112[[#This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153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/>
    <tableColumn id="14" name="Weight"/>
    <tableColumn id="21" name="Craftable"/>
    <tableColumn id="23" name="Value"/>
    <tableColumn id="24" name="SoundShoot"/>
    <tableColumn id="25" name="SoundInteract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51"/>
  <sheetViews>
    <sheetView workbookViewId="0">
      <selection activeCell="A27" sqref="A27"/>
    </sheetView>
  </sheetViews>
  <sheetFormatPr defaultRowHeight="15"/>
  <cols>
    <col min="1" max="1" width="23.28515625" customWidth="1"/>
    <col min="2" max="2" width="8.42578125" customWidth="1"/>
    <col min="3" max="3" width="9.5703125" customWidth="1"/>
    <col min="4" max="4" width="9" customWidth="1"/>
    <col min="5" max="5" width="8.28515625" customWidth="1"/>
    <col min="6" max="6" width="7.85546875" customWidth="1"/>
    <col min="7" max="7" width="11.5703125" customWidth="1"/>
    <col min="8" max="8" width="8.5703125" customWidth="1"/>
    <col min="9" max="9" width="12.5703125" customWidth="1"/>
    <col min="10" max="11" width="8.140625" customWidth="1"/>
    <col min="12" max="12" width="12" customWidth="1"/>
    <col min="13" max="13" width="8.85546875" customWidth="1"/>
    <col min="14" max="14" width="6.85546875" customWidth="1"/>
    <col min="15" max="15" width="9.7109375" customWidth="1"/>
    <col min="16" max="16" width="15.28515625" customWidth="1"/>
    <col min="17" max="17" width="15.140625" customWidth="1"/>
    <col min="18" max="18" width="14.85546875" customWidth="1"/>
    <col min="19" max="19" width="12" customWidth="1"/>
    <col min="20" max="22" width="9.140625" customWidth="1"/>
    <col min="23" max="23" width="10.5703125" customWidth="1"/>
    <col min="24" max="24" width="20.85546875" customWidth="1"/>
    <col min="25" max="25" width="19.28515625" customWidth="1"/>
  </cols>
  <sheetData>
    <row r="1" spans="1:25">
      <c r="A1" s="1" t="s">
        <v>0</v>
      </c>
      <c r="C1" t="s">
        <v>24</v>
      </c>
      <c r="F1" s="1" t="s">
        <v>70</v>
      </c>
    </row>
    <row r="2" spans="1:25">
      <c r="A2" t="s">
        <v>23</v>
      </c>
      <c r="B2" t="s">
        <v>25</v>
      </c>
      <c r="E2" t="s">
        <v>21</v>
      </c>
      <c r="P2" t="s">
        <v>33</v>
      </c>
      <c r="Q2" t="s">
        <v>31</v>
      </c>
      <c r="R2" t="s">
        <v>32</v>
      </c>
      <c r="V2" t="s">
        <v>201</v>
      </c>
      <c r="W2">
        <v>111.2</v>
      </c>
    </row>
    <row r="3" spans="1:25" ht="15.75" thickBot="1">
      <c r="A3" t="s">
        <v>1</v>
      </c>
      <c r="B3" t="s">
        <v>34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s="15" t="s">
        <v>72</v>
      </c>
      <c r="U3" s="16" t="s">
        <v>73</v>
      </c>
      <c r="V3" s="17" t="s">
        <v>85</v>
      </c>
      <c r="W3" s="17" t="s">
        <v>196</v>
      </c>
      <c r="X3" s="17" t="s">
        <v>359</v>
      </c>
      <c r="Y3" s="17" t="s">
        <v>356</v>
      </c>
    </row>
    <row r="4" spans="1:25" ht="15.75" thickTop="1">
      <c r="A4" s="14" t="s">
        <v>80</v>
      </c>
      <c r="B4" s="4">
        <v>1</v>
      </c>
      <c r="C4" s="2">
        <f>SUM(((Table1689[[#This Row],[Avg DPS]]*(Table1689[[#This Row],[Range]]))+(Table1689[[#This Row],[Avg DPS]]*(Table1689[[#This Row],[Arm Pen (%)]]/4)))/100)</f>
        <v>1.1201399999999999</v>
      </c>
      <c r="D4" s="3">
        <f>SUM(Table1689[[#This Row],[DPS]]*Table1689[[#This Row],[Avg Accuracy]])</f>
        <v>4.41</v>
      </c>
      <c r="E4" s="2">
        <f>SUM((Table1689[[#This Row],[Damage]]*Table1689[[#This Row],[Burst]])/(Table1689[[#This Row],[Ranged Cooldown]]+Table1689[[#This Row],[Warm-up]]+(Table1689[[#This Row],[Burst Time]]*(Table1689[[#This Row],[Burst]]-1))))</f>
        <v>9</v>
      </c>
      <c r="F4">
        <v>22.9</v>
      </c>
      <c r="G4" s="2">
        <f>SUM((Table1689[[#This Row],[Accuracy (Close)]]+Table1689[[#This Row],[Accuracy (Short)]]+Table1689[[#This Row],[Accuracy (Medium)]]+Table1689[[#This Row],[Accuracy (Long)]])/4)</f>
        <v>0.49</v>
      </c>
      <c r="H4">
        <v>9</v>
      </c>
      <c r="I4">
        <v>0.5</v>
      </c>
      <c r="J4">
        <v>10</v>
      </c>
      <c r="K4">
        <v>1</v>
      </c>
      <c r="L4">
        <v>0.7</v>
      </c>
      <c r="M4">
        <v>0.3</v>
      </c>
      <c r="N4">
        <v>0</v>
      </c>
      <c r="O4" s="2">
        <v>0</v>
      </c>
      <c r="P4">
        <v>0.81</v>
      </c>
      <c r="Q4">
        <v>0.7</v>
      </c>
      <c r="R4">
        <v>0.25</v>
      </c>
      <c r="S4">
        <v>0.2</v>
      </c>
      <c r="T4">
        <v>60</v>
      </c>
      <c r="U4">
        <v>0.71899999999999997</v>
      </c>
      <c r="V4" t="s">
        <v>86</v>
      </c>
      <c r="W4" s="43">
        <f>Table1689[[#This Row],[Balance]]*$W$2</f>
        <v>124.559568</v>
      </c>
      <c r="X4" s="43" t="s">
        <v>368</v>
      </c>
      <c r="Y4" s="43" t="s">
        <v>367</v>
      </c>
    </row>
    <row r="5" spans="1:25">
      <c r="A5" t="s">
        <v>113</v>
      </c>
      <c r="B5" s="4">
        <v>1</v>
      </c>
      <c r="C5" s="2">
        <f>SUM(((Table1689[[#This Row],[Avg DPS]]*(Table1689[[#This Row],[Range]]))+(Table1689[[#This Row],[Avg DPS]]*(Table1689[[#This Row],[Arm Pen (%)]]/4)))/100)</f>
        <v>0.88404166666666673</v>
      </c>
      <c r="D5" s="3">
        <f>SUM(Table1689[[#This Row],[DPS]]*Table1689[[#This Row],[Avg Accuracy]])</f>
        <v>4.0833333333333339</v>
      </c>
      <c r="E5" s="2">
        <f>SUM((Table1689[[#This Row],[Damage]]*Table1689[[#This Row],[Burst]])/(Table1689[[#This Row],[Ranged Cooldown]]+Table1689[[#This Row],[Warm-up]]+(Table1689[[#This Row],[Burst Time]]*(Table1689[[#This Row],[Burst]]-1))))</f>
        <v>9.3333333333333339</v>
      </c>
      <c r="F5">
        <v>19.899999999999999</v>
      </c>
      <c r="G5" s="2">
        <f>SUM((Table1689[[#This Row],[Accuracy (Close)]]+Table1689[[#This Row],[Accuracy (Short)]]+Table1689[[#This Row],[Accuracy (Medium)]]+Table1689[[#This Row],[Accuracy (Long)]])/4)</f>
        <v>0.43750000000000006</v>
      </c>
      <c r="H5">
        <v>7</v>
      </c>
      <c r="I5">
        <v>0.5</v>
      </c>
      <c r="J5">
        <v>7</v>
      </c>
      <c r="K5">
        <v>1</v>
      </c>
      <c r="L5">
        <v>0.6</v>
      </c>
      <c r="M5">
        <v>0.15</v>
      </c>
      <c r="N5">
        <v>0</v>
      </c>
      <c r="O5" s="2">
        <v>0</v>
      </c>
      <c r="P5">
        <v>0.75</v>
      </c>
      <c r="Q5">
        <v>0.6</v>
      </c>
      <c r="R5">
        <v>0.3</v>
      </c>
      <c r="S5">
        <v>0.1</v>
      </c>
      <c r="T5">
        <v>55</v>
      </c>
      <c r="U5">
        <v>0.90700000000000003</v>
      </c>
      <c r="V5" t="s">
        <v>87</v>
      </c>
      <c r="W5" s="43">
        <f>Table1689[[#This Row],[Balance]]*$W$2</f>
        <v>98.30543333333334</v>
      </c>
      <c r="X5" s="43" t="s">
        <v>362</v>
      </c>
      <c r="Y5" s="43" t="s">
        <v>361</v>
      </c>
    </row>
    <row r="6" spans="1:25">
      <c r="A6" t="s">
        <v>114</v>
      </c>
      <c r="B6" s="4">
        <v>1</v>
      </c>
      <c r="C6" s="2">
        <f>SUM(((Table1689[[#This Row],[Avg DPS]]*(Table1689[[#This Row],[Range]]))+(Table1689[[#This Row],[Avg DPS]]*(Table1689[[#This Row],[Arm Pen (%)]]/4)))/100)</f>
        <v>1.2327857142857139</v>
      </c>
      <c r="D6" s="3">
        <f>SUM(Table1689[[#This Row],[DPS]]*Table1689[[#This Row],[Avg Accuracy]])</f>
        <v>4.7142857142857135</v>
      </c>
      <c r="E6" s="2">
        <f>SUM((Table1689[[#This Row],[Damage]]*Table1689[[#This Row],[Burst]])/(Table1689[[#This Row],[Ranged Cooldown]]+Table1689[[#This Row],[Warm-up]]+(Table1689[[#This Row],[Burst Time]]*(Table1689[[#This Row],[Burst]]-1))))</f>
        <v>8.5714285714285712</v>
      </c>
      <c r="F6">
        <v>22.9</v>
      </c>
      <c r="G6" s="2">
        <f>SUM((Table1689[[#This Row],[Accuracy (Close)]]+Table1689[[#This Row],[Accuracy (Short)]]+Table1689[[#This Row],[Accuracy (Medium)]]+Table1689[[#This Row],[Accuracy (Long)]])/4)</f>
        <v>0.54999999999999993</v>
      </c>
      <c r="H6">
        <v>9</v>
      </c>
      <c r="I6">
        <v>0.5</v>
      </c>
      <c r="J6">
        <v>13</v>
      </c>
      <c r="K6">
        <v>1</v>
      </c>
      <c r="L6">
        <v>0.78</v>
      </c>
      <c r="M6">
        <v>0.27</v>
      </c>
      <c r="N6">
        <v>0</v>
      </c>
      <c r="O6" s="2">
        <v>0</v>
      </c>
      <c r="P6">
        <v>0.8</v>
      </c>
      <c r="Q6">
        <v>0.7</v>
      </c>
      <c r="R6">
        <v>0.4</v>
      </c>
      <c r="S6">
        <v>0.3</v>
      </c>
      <c r="T6">
        <v>55</v>
      </c>
      <c r="U6">
        <v>1.19</v>
      </c>
      <c r="V6" t="s">
        <v>87</v>
      </c>
      <c r="W6" s="43">
        <f>Table1689[[#This Row],[Balance]]*$W$2</f>
        <v>137.08577142857141</v>
      </c>
      <c r="X6" s="43" t="s">
        <v>362</v>
      </c>
      <c r="Y6" s="43" t="s">
        <v>361</v>
      </c>
    </row>
    <row r="7" spans="1:25">
      <c r="A7" t="s">
        <v>115</v>
      </c>
      <c r="B7" s="4">
        <v>1</v>
      </c>
      <c r="C7" s="2">
        <f>SUM(((Table1689[[#This Row],[Avg DPS]]*(Table1689[[#This Row],[Range]]))+(Table1689[[#This Row],[Avg DPS]]*(Table1689[[#This Row],[Arm Pen (%)]]/4)))/100)</f>
        <v>1.2294683544303795</v>
      </c>
      <c r="D7" s="3">
        <f>SUM(Table1689[[#This Row],[DPS]]*Table1689[[#This Row],[Avg Accuracy]])</f>
        <v>4.0443037974683538</v>
      </c>
      <c r="E7" s="2">
        <f>SUM((Table1689[[#This Row],[Damage]]*Table1689[[#This Row],[Burst]])/(Table1689[[#This Row],[Ranged Cooldown]]+Table1689[[#This Row],[Warm-up]]+(Table1689[[#This Row],[Burst Time]]*(Table1689[[#This Row],[Burst]]-1))))</f>
        <v>7.5949367088607591</v>
      </c>
      <c r="F7">
        <v>25.9</v>
      </c>
      <c r="G7" s="2">
        <f>SUM((Table1689[[#This Row],[Accuracy (Close)]]+Table1689[[#This Row],[Accuracy (Short)]]+Table1689[[#This Row],[Accuracy (Medium)]]+Table1689[[#This Row],[Accuracy (Long)]])/4)</f>
        <v>0.53249999999999997</v>
      </c>
      <c r="H7">
        <v>12</v>
      </c>
      <c r="I7">
        <v>0.5</v>
      </c>
      <c r="J7">
        <v>18</v>
      </c>
      <c r="K7">
        <v>1</v>
      </c>
      <c r="L7">
        <v>1.18</v>
      </c>
      <c r="M7">
        <v>0.4</v>
      </c>
      <c r="N7">
        <v>0</v>
      </c>
      <c r="O7" s="2">
        <v>0</v>
      </c>
      <c r="P7">
        <v>0.75</v>
      </c>
      <c r="Q7">
        <v>0.66</v>
      </c>
      <c r="R7">
        <v>0.42</v>
      </c>
      <c r="S7">
        <v>0.3</v>
      </c>
      <c r="T7">
        <v>65</v>
      </c>
      <c r="U7">
        <v>1.1990000000000001</v>
      </c>
      <c r="V7" t="s">
        <v>87</v>
      </c>
      <c r="W7" s="43">
        <f>Table1689[[#This Row],[Balance]]*$W$2</f>
        <v>136.71688101265821</v>
      </c>
      <c r="X7" s="43" t="s">
        <v>364</v>
      </c>
      <c r="Y7" s="43" t="s">
        <v>363</v>
      </c>
    </row>
    <row r="8" spans="1:25">
      <c r="A8" t="s">
        <v>116</v>
      </c>
      <c r="B8" s="4">
        <v>1</v>
      </c>
      <c r="C8" s="2">
        <f>SUM(((Table1689[[#This Row],[Avg DPS]]*(Table1689[[#This Row],[Range]]))+(Table1689[[#This Row],[Avg DPS]]*(Table1689[[#This Row],[Arm Pen (%)]]/4)))/100)</f>
        <v>1.2591860465116278</v>
      </c>
      <c r="D8" s="3">
        <f>SUM(Table1689[[#This Row],[DPS]]*Table1689[[#This Row],[Avg Accuracy]])</f>
        <v>4.2829457364341081</v>
      </c>
      <c r="E8" s="2">
        <f>SUM((Table1689[[#This Row],[Damage]]*Table1689[[#This Row],[Burst]])/(Table1689[[#This Row],[Ranged Cooldown]]+Table1689[[#This Row],[Warm-up]]+(Table1689[[#This Row],[Burst Time]]*(Table1689[[#This Row],[Burst]]-1))))</f>
        <v>7.7519379844961236</v>
      </c>
      <c r="F8">
        <v>25.9</v>
      </c>
      <c r="G8" s="2">
        <f>SUM((Table1689[[#This Row],[Accuracy (Close)]]+Table1689[[#This Row],[Accuracy (Short)]]+Table1689[[#This Row],[Accuracy (Medium)]]+Table1689[[#This Row],[Accuracy (Long)]])/4)</f>
        <v>0.55249999999999999</v>
      </c>
      <c r="H8">
        <v>10</v>
      </c>
      <c r="I8">
        <v>0.5</v>
      </c>
      <c r="J8">
        <v>14</v>
      </c>
      <c r="K8">
        <v>1</v>
      </c>
      <c r="L8">
        <v>1</v>
      </c>
      <c r="M8">
        <v>0.28999999999999998</v>
      </c>
      <c r="N8">
        <v>0</v>
      </c>
      <c r="O8" s="2">
        <v>0</v>
      </c>
      <c r="P8">
        <v>0.78</v>
      </c>
      <c r="Q8">
        <v>0.67</v>
      </c>
      <c r="R8">
        <v>0.45</v>
      </c>
      <c r="S8">
        <v>0.31</v>
      </c>
      <c r="T8">
        <v>60</v>
      </c>
      <c r="U8">
        <v>1.08</v>
      </c>
      <c r="V8" t="s">
        <v>87</v>
      </c>
      <c r="W8" s="43">
        <f>Table1689[[#This Row],[Balance]]*$W$2</f>
        <v>140.02148837209302</v>
      </c>
      <c r="X8" s="43" t="s">
        <v>366</v>
      </c>
      <c r="Y8" s="43" t="s">
        <v>365</v>
      </c>
    </row>
    <row r="9" spans="1:25">
      <c r="A9" s="55" t="s">
        <v>206</v>
      </c>
      <c r="B9" s="56">
        <v>3</v>
      </c>
      <c r="C9" s="2">
        <f>SUM(((Table1689[[#This Row],[Avg DPS]]*(Table1689[[#This Row],[Range]]))+(Table1689[[#This Row],[Avg DPS]]*(Table1689[[#This Row],[Arm Pen (%)]]/4)))/100)</f>
        <v>1.0910454545454547</v>
      </c>
      <c r="D9" s="58">
        <f>SUM(Table1689[[#This Row],[DPS]]*Table1689[[#This Row],[Avg Accuracy]])</f>
        <v>4.2954545454545459</v>
      </c>
      <c r="E9" s="57">
        <f>SUM((Table1689[[#This Row],[Damage]]*Table1689[[#This Row],[Burst]])/(Table1689[[#This Row],[Ranged Cooldown]]+Table1689[[#This Row],[Warm-up]]+(Table1689[[#This Row],[Burst Time]]*(Table1689[[#This Row],[Burst]]-1))))</f>
        <v>8.1818181818181817</v>
      </c>
      <c r="F9" s="49">
        <v>22.9</v>
      </c>
      <c r="G9" s="57">
        <f>SUM((Table1689[[#This Row],[Accuracy (Close)]]+Table1689[[#This Row],[Accuracy (Short)]]+Table1689[[#This Row],[Accuracy (Medium)]]+Table1689[[#This Row],[Accuracy (Long)]])/4)</f>
        <v>0.52500000000000002</v>
      </c>
      <c r="H9" s="49">
        <v>9</v>
      </c>
      <c r="I9" s="49">
        <v>0.5</v>
      </c>
      <c r="J9" s="49">
        <v>10</v>
      </c>
      <c r="K9" s="49">
        <v>1</v>
      </c>
      <c r="L9" s="49">
        <v>0.8</v>
      </c>
      <c r="M9" s="49">
        <v>0.3</v>
      </c>
      <c r="N9">
        <v>0</v>
      </c>
      <c r="O9" s="2">
        <v>0</v>
      </c>
      <c r="P9">
        <v>0.85</v>
      </c>
      <c r="Q9">
        <v>0.75</v>
      </c>
      <c r="R9">
        <v>0.3</v>
      </c>
      <c r="S9">
        <v>0.2</v>
      </c>
      <c r="T9">
        <v>55</v>
      </c>
      <c r="U9">
        <v>1.0900000000000001</v>
      </c>
      <c r="V9" t="s">
        <v>86</v>
      </c>
      <c r="W9" s="43">
        <f>Table1689[[#This Row],[Balance]]*$W$2</f>
        <v>121.32425454545456</v>
      </c>
      <c r="X9" s="43" t="s">
        <v>369</v>
      </c>
      <c r="Y9" s="43" t="s">
        <v>367</v>
      </c>
    </row>
    <row r="10" spans="1:25">
      <c r="A10" s="49" t="s">
        <v>215</v>
      </c>
      <c r="B10" s="56">
        <v>3</v>
      </c>
      <c r="C10" s="2">
        <f>SUM(((Table1689[[#This Row],[Avg DPS]]*(Table1689[[#This Row],[Range]]))+(Table1689[[#This Row],[Avg DPS]]*(Table1689[[#This Row],[Arm Pen (%)]]/4)))/100)</f>
        <v>1.1004230769230767</v>
      </c>
      <c r="D10" s="58">
        <f>SUM(Table1689[[#This Row],[DPS]]*Table1689[[#This Row],[Avg Accuracy]])</f>
        <v>3.8076923076923075</v>
      </c>
      <c r="E10" s="57">
        <f>SUM((Table1689[[#This Row],[Damage]]*Table1689[[#This Row],[Burst]])/(Table1689[[#This Row],[Ranged Cooldown]]+Table1689[[#This Row],[Warm-up]]+(Table1689[[#This Row],[Burst Time]]*(Table1689[[#This Row],[Burst]]-1))))</f>
        <v>6.9230769230769225</v>
      </c>
      <c r="F10" s="49">
        <v>25.9</v>
      </c>
      <c r="G10" s="57">
        <f>SUM((Table1689[[#This Row],[Accuracy (Close)]]+Table1689[[#This Row],[Accuracy (Short)]]+Table1689[[#This Row],[Accuracy (Medium)]]+Table1689[[#This Row],[Accuracy (Long)]])/4)</f>
        <v>0.55000000000000004</v>
      </c>
      <c r="H10" s="49">
        <v>9</v>
      </c>
      <c r="I10" s="49">
        <v>0.5</v>
      </c>
      <c r="J10" s="49">
        <v>12</v>
      </c>
      <c r="K10" s="49">
        <v>1</v>
      </c>
      <c r="L10" s="49">
        <v>1</v>
      </c>
      <c r="M10" s="49">
        <v>0.3</v>
      </c>
      <c r="N10">
        <v>0</v>
      </c>
      <c r="O10" s="2">
        <v>0</v>
      </c>
      <c r="P10">
        <v>0.9</v>
      </c>
      <c r="Q10">
        <v>0.8</v>
      </c>
      <c r="R10">
        <v>0.3</v>
      </c>
      <c r="S10">
        <v>0.2</v>
      </c>
      <c r="T10">
        <v>62</v>
      </c>
      <c r="U10">
        <v>1.1499999999999999</v>
      </c>
      <c r="V10" t="s">
        <v>87</v>
      </c>
      <c r="W10" s="43">
        <f>Table1689[[#This Row],[Balance]]*$W$2</f>
        <v>122.36704615384613</v>
      </c>
      <c r="X10" s="43" t="s">
        <v>369</v>
      </c>
      <c r="Y10" s="43" t="s">
        <v>367</v>
      </c>
    </row>
    <row r="11" spans="1:25">
      <c r="A11" s="59" t="s">
        <v>214</v>
      </c>
      <c r="B11" s="56">
        <v>3</v>
      </c>
      <c r="C11" s="2">
        <f>SUM(((Table1689[[#This Row],[Avg DPS]]*(Table1689[[#This Row],[Range]]))+(Table1689[[#This Row],[Avg DPS]]*(Table1689[[#This Row],[Arm Pen (%)]]/4)))/100)</f>
        <v>1.1004401408450704</v>
      </c>
      <c r="D11" s="58">
        <f>SUM(Table1689[[#This Row],[DPS]]*Table1689[[#This Row],[Avg Accuracy]])</f>
        <v>4.7535211267605639</v>
      </c>
      <c r="E11" s="57">
        <f>SUM((Table1689[[#This Row],[Damage]]*Table1689[[#This Row],[Burst]])/(Table1689[[#This Row],[Ranged Cooldown]]+Table1689[[#This Row],[Warm-up]]+(Table1689[[#This Row],[Burst Time]]*(Table1689[[#This Row],[Burst]]-1))))</f>
        <v>10.563380281690142</v>
      </c>
      <c r="F11" s="49">
        <v>20.9</v>
      </c>
      <c r="G11" s="57">
        <f>SUM((Table1689[[#This Row],[Accuracy (Close)]]+Table1689[[#This Row],[Accuracy (Short)]]+Table1689[[#This Row],[Accuracy (Medium)]]+Table1689[[#This Row],[Accuracy (Long)]])/4)</f>
        <v>0.45</v>
      </c>
      <c r="H11" s="49">
        <v>5</v>
      </c>
      <c r="I11" s="49">
        <v>0.5</v>
      </c>
      <c r="J11" s="49">
        <v>9</v>
      </c>
      <c r="K11" s="49">
        <v>3</v>
      </c>
      <c r="L11" s="49">
        <v>0.72</v>
      </c>
      <c r="M11" s="49">
        <v>0.5</v>
      </c>
      <c r="N11">
        <v>600</v>
      </c>
      <c r="O11" s="2">
        <f>60/N11</f>
        <v>0.1</v>
      </c>
      <c r="P11">
        <v>0.8</v>
      </c>
      <c r="Q11">
        <v>0.6</v>
      </c>
      <c r="R11">
        <v>0.3</v>
      </c>
      <c r="S11">
        <v>0.1</v>
      </c>
      <c r="T11">
        <v>55</v>
      </c>
      <c r="U11">
        <v>1.0900000000000001</v>
      </c>
      <c r="V11" t="s">
        <v>86</v>
      </c>
      <c r="W11" s="43">
        <f>Table1689[[#This Row],[Balance]]*$W$2</f>
        <v>122.36894366197183</v>
      </c>
      <c r="X11" s="43" t="s">
        <v>369</v>
      </c>
      <c r="Y11" s="43" t="s">
        <v>367</v>
      </c>
    </row>
    <row r="12" spans="1:25">
      <c r="A12" s="49" t="s">
        <v>216</v>
      </c>
      <c r="B12" s="56">
        <v>3</v>
      </c>
      <c r="C12" s="2">
        <f>SUM(((Table1689[[#This Row],[Avg DPS]]*(Table1689[[#This Row],[Range]]))+(Table1689[[#This Row],[Avg DPS]]*(Table1689[[#This Row],[Arm Pen (%)]]/4)))/100)</f>
        <v>1.1702142857142857</v>
      </c>
      <c r="D12" s="58">
        <f>SUM(Table1689[[#This Row],[DPS]]*Table1689[[#This Row],[Avg Accuracy]])</f>
        <v>4.6071428571428577</v>
      </c>
      <c r="E12" s="57">
        <f>SUM((Table1689[[#This Row],[Damage]]*Table1689[[#This Row],[Burst]])/(Table1689[[#This Row],[Ranged Cooldown]]+Table1689[[#This Row],[Warm-up]]+(Table1689[[#This Row],[Burst Time]]*(Table1689[[#This Row],[Burst]]-1))))</f>
        <v>8.5714285714285712</v>
      </c>
      <c r="F12" s="49">
        <v>22.9</v>
      </c>
      <c r="G12" s="57">
        <f>SUM((Table1689[[#This Row],[Accuracy (Close)]]+Table1689[[#This Row],[Accuracy (Short)]]+Table1689[[#This Row],[Accuracy (Medium)]]+Table1689[[#This Row],[Accuracy (Long)]])/4)</f>
        <v>0.53750000000000009</v>
      </c>
      <c r="H12" s="49">
        <v>9</v>
      </c>
      <c r="I12" s="49">
        <v>0.5</v>
      </c>
      <c r="J12" s="49">
        <v>10</v>
      </c>
      <c r="K12" s="49">
        <v>1</v>
      </c>
      <c r="L12" s="49">
        <v>0.78</v>
      </c>
      <c r="M12" s="49">
        <v>0.27</v>
      </c>
      <c r="N12">
        <v>0</v>
      </c>
      <c r="O12" s="2">
        <v>0</v>
      </c>
      <c r="P12">
        <v>0.87</v>
      </c>
      <c r="Q12">
        <v>0.77</v>
      </c>
      <c r="R12">
        <v>0.31</v>
      </c>
      <c r="S12">
        <v>0.2</v>
      </c>
      <c r="T12">
        <v>55</v>
      </c>
      <c r="U12">
        <v>1.0900000000000001</v>
      </c>
      <c r="V12" t="s">
        <v>87</v>
      </c>
      <c r="W12" s="43">
        <f>Table1689[[#This Row],[Balance]]*$W$2</f>
        <v>130.12782857142858</v>
      </c>
      <c r="X12" s="43" t="s">
        <v>369</v>
      </c>
      <c r="Y12" s="43" t="s">
        <v>367</v>
      </c>
    </row>
    <row r="13" spans="1:25">
      <c r="A13" s="49" t="s">
        <v>217</v>
      </c>
      <c r="B13" s="56">
        <v>3</v>
      </c>
      <c r="C13" s="2">
        <f>SUM(((Table1689[[#This Row],[Avg DPS]]*(Table1689[[#This Row],[Range]]))+(Table1689[[#This Row],[Avg DPS]]*(Table1689[[#This Row],[Arm Pen (%)]]/4)))/100)</f>
        <v>1.1933999999999998</v>
      </c>
      <c r="D13" s="58">
        <f>SUM(Table1689[[#This Row],[DPS]]*Table1689[[#This Row],[Avg Accuracy]])</f>
        <v>4.5204545454545455</v>
      </c>
      <c r="E13" s="57">
        <f>SUM((Table1689[[#This Row],[Damage]]*Table1689[[#This Row],[Burst]])/(Table1689[[#This Row],[Ranged Cooldown]]+Table1689[[#This Row],[Warm-up]]+(Table1689[[#This Row],[Burst Time]]*(Table1689[[#This Row],[Burst]]-1))))</f>
        <v>8.1818181818181817</v>
      </c>
      <c r="F13" s="49">
        <v>23.9</v>
      </c>
      <c r="G13" s="57">
        <f>SUM((Table1689[[#This Row],[Accuracy (Close)]]+Table1689[[#This Row],[Accuracy (Short)]]+Table1689[[#This Row],[Accuracy (Medium)]]+Table1689[[#This Row],[Accuracy (Long)]])/4)</f>
        <v>0.55249999999999999</v>
      </c>
      <c r="H13" s="49">
        <v>9</v>
      </c>
      <c r="I13" s="49">
        <v>0.5</v>
      </c>
      <c r="J13" s="49">
        <v>10</v>
      </c>
      <c r="K13" s="49">
        <v>1</v>
      </c>
      <c r="L13" s="49">
        <v>0.8</v>
      </c>
      <c r="M13" s="49">
        <v>0.3</v>
      </c>
      <c r="N13">
        <v>0</v>
      </c>
      <c r="O13" s="2">
        <v>0</v>
      </c>
      <c r="P13">
        <v>0.9</v>
      </c>
      <c r="Q13">
        <v>0.79</v>
      </c>
      <c r="R13">
        <v>0.32</v>
      </c>
      <c r="S13">
        <v>0.2</v>
      </c>
      <c r="T13">
        <v>55</v>
      </c>
      <c r="U13">
        <v>1.1499999999999999</v>
      </c>
      <c r="V13" t="s">
        <v>87</v>
      </c>
      <c r="W13" s="43">
        <f>Table1689[[#This Row],[Balance]]*$W$2</f>
        <v>132.70607999999999</v>
      </c>
      <c r="X13" s="43" t="s">
        <v>369</v>
      </c>
      <c r="Y13" s="43" t="s">
        <v>367</v>
      </c>
    </row>
    <row r="14" spans="1:25" s="4" customFormat="1">
      <c r="A14" s="49" t="s">
        <v>218</v>
      </c>
      <c r="B14" s="56">
        <v>3</v>
      </c>
      <c r="C14" s="2">
        <f>SUM(((Table1689[[#This Row],[Avg DPS]]*(Table1689[[#This Row],[Range]]))+(Table1689[[#This Row],[Avg DPS]]*(Table1689[[#This Row],[Arm Pen (%)]]/4)))/100)</f>
        <v>1.2282980769230769</v>
      </c>
      <c r="D14" s="58">
        <f>SUM(Table1689[[#This Row],[DPS]]*Table1689[[#This Row],[Avg Accuracy]])</f>
        <v>4.4423076923076925</v>
      </c>
      <c r="E14" s="57">
        <f>SUM((Table1689[[#This Row],[Damage]]*Table1689[[#This Row],[Burst]])/(Table1689[[#This Row],[Ranged Cooldown]]+Table1689[[#This Row],[Warm-up]]+(Table1689[[#This Row],[Burst Time]]*(Table1689[[#This Row],[Burst]]-1))))</f>
        <v>8.4615384615384617</v>
      </c>
      <c r="F14" s="49">
        <v>23.9</v>
      </c>
      <c r="G14" s="57">
        <f>SUM((Table1689[[#This Row],[Accuracy (Close)]]+Table1689[[#This Row],[Accuracy (Short)]]+Table1689[[#This Row],[Accuracy (Medium)]]+Table1689[[#This Row],[Accuracy (Long)]])/4)</f>
        <v>0.52500000000000002</v>
      </c>
      <c r="H14" s="49">
        <v>11</v>
      </c>
      <c r="I14" s="49">
        <v>0.5</v>
      </c>
      <c r="J14" s="49">
        <v>15</v>
      </c>
      <c r="K14" s="49">
        <v>1</v>
      </c>
      <c r="L14" s="49">
        <v>1</v>
      </c>
      <c r="M14" s="49">
        <v>0.3</v>
      </c>
      <c r="N14">
        <v>0</v>
      </c>
      <c r="O14" s="2">
        <v>0</v>
      </c>
      <c r="P14">
        <v>0.85</v>
      </c>
      <c r="Q14">
        <v>0.75</v>
      </c>
      <c r="R14">
        <v>0.3</v>
      </c>
      <c r="S14">
        <v>0.2</v>
      </c>
      <c r="T14">
        <v>60</v>
      </c>
      <c r="U14">
        <v>1.25</v>
      </c>
      <c r="V14" t="s">
        <v>87</v>
      </c>
      <c r="W14" s="43">
        <f>Table1689[[#This Row],[Balance]]*$W$2</f>
        <v>136.58674615384615</v>
      </c>
      <c r="X14" s="43" t="s">
        <v>369</v>
      </c>
      <c r="Y14" s="43" t="s">
        <v>367</v>
      </c>
    </row>
    <row r="15" spans="1:25">
      <c r="A15" s="30" t="s">
        <v>219</v>
      </c>
      <c r="B15" s="56">
        <v>3</v>
      </c>
      <c r="C15" s="2">
        <f>SUM(((Table1689[[#This Row],[Avg DPS]]*(Table1689[[#This Row],[Range]]))+(Table1689[[#This Row],[Avg DPS]]*(Table1689[[#This Row],[Arm Pen (%)]]/4)))/100)</f>
        <v>1.1271000000000002</v>
      </c>
      <c r="D15" s="58">
        <f>SUM(Table1689[[#This Row],[DPS]]*Table1689[[#This Row],[Avg Accuracy]])</f>
        <v>3.9000000000000008</v>
      </c>
      <c r="E15" s="57">
        <f>SUM((Table1689[[#This Row],[Damage]]*Table1689[[#This Row],[Burst]])/(Table1689[[#This Row],[Ranged Cooldown]]+Table1689[[#This Row],[Warm-up]]+(Table1689[[#This Row],[Burst Time]]*(Table1689[[#This Row],[Burst]]-1))))</f>
        <v>6.666666666666667</v>
      </c>
      <c r="F15" s="30">
        <v>25.9</v>
      </c>
      <c r="G15" s="57">
        <f>SUM((Table1689[[#This Row],[Accuracy (Close)]]+Table1689[[#This Row],[Accuracy (Short)]]+Table1689[[#This Row],[Accuracy (Medium)]]+Table1689[[#This Row],[Accuracy (Long)]])/4)</f>
        <v>0.58500000000000008</v>
      </c>
      <c r="H15" s="30">
        <v>10</v>
      </c>
      <c r="I15" s="49">
        <v>0.5</v>
      </c>
      <c r="J15" s="30">
        <v>12</v>
      </c>
      <c r="K15" s="30">
        <v>1</v>
      </c>
      <c r="L15" s="49">
        <v>1.1000000000000001</v>
      </c>
      <c r="M15" s="49">
        <v>0.4</v>
      </c>
      <c r="N15" s="7">
        <v>0</v>
      </c>
      <c r="O15" s="2">
        <v>0</v>
      </c>
      <c r="P15">
        <v>0.9</v>
      </c>
      <c r="Q15">
        <v>0.79</v>
      </c>
      <c r="R15">
        <v>0.45</v>
      </c>
      <c r="S15">
        <v>0.2</v>
      </c>
      <c r="T15">
        <v>60</v>
      </c>
      <c r="U15">
        <v>1.3</v>
      </c>
      <c r="V15" t="s">
        <v>87</v>
      </c>
      <c r="W15" s="43">
        <f>Table1689[[#This Row],[Balance]]*$W$2</f>
        <v>125.33352000000002</v>
      </c>
      <c r="X15" s="43" t="s">
        <v>369</v>
      </c>
      <c r="Y15" s="43" t="s">
        <v>367</v>
      </c>
    </row>
    <row r="16" spans="1:25">
      <c r="A16" s="49" t="s">
        <v>220</v>
      </c>
      <c r="B16" s="56">
        <v>3</v>
      </c>
      <c r="C16" s="2">
        <f>SUM(((Table1689[[#This Row],[Avg DPS]]*(Table1689[[#This Row],[Range]]))+(Table1689[[#This Row],[Avg DPS]]*(Table1689[[#This Row],[Arm Pen (%)]]/4)))/100)</f>
        <v>0.83394230769230759</v>
      </c>
      <c r="D16" s="58">
        <f>SUM(Table1689[[#This Row],[DPS]]*Table1689[[#This Row],[Avg Accuracy]])</f>
        <v>4.0384615384615383</v>
      </c>
      <c r="E16" s="57">
        <f>SUM((Table1689[[#This Row],[Damage]]*Table1689[[#This Row],[Burst]])/(Table1689[[#This Row],[Ranged Cooldown]]+Table1689[[#This Row],[Warm-up]]+(Table1689[[#This Row],[Burst Time]]*(Table1689[[#This Row],[Burst]]-1))))</f>
        <v>10.769230769230768</v>
      </c>
      <c r="F16" s="49">
        <v>18.899999999999999</v>
      </c>
      <c r="G16" s="57">
        <f>SUM((Table1689[[#This Row],[Accuracy (Close)]]+Table1689[[#This Row],[Accuracy (Short)]]+Table1689[[#This Row],[Accuracy (Medium)]]+Table1689[[#This Row],[Accuracy (Long)]])/4)</f>
        <v>0.375</v>
      </c>
      <c r="H16" s="49">
        <v>7</v>
      </c>
      <c r="I16" s="49">
        <v>0.5</v>
      </c>
      <c r="J16" s="49">
        <v>7</v>
      </c>
      <c r="K16" s="49">
        <v>1</v>
      </c>
      <c r="L16" s="49">
        <v>0.5</v>
      </c>
      <c r="M16" s="49">
        <v>0.15</v>
      </c>
      <c r="N16">
        <v>0</v>
      </c>
      <c r="O16" s="2">
        <v>0</v>
      </c>
      <c r="P16">
        <v>0.7</v>
      </c>
      <c r="Q16">
        <v>0.5</v>
      </c>
      <c r="R16">
        <v>0.2</v>
      </c>
      <c r="S16">
        <v>0.1</v>
      </c>
      <c r="T16">
        <v>55</v>
      </c>
      <c r="U16">
        <v>0.8</v>
      </c>
      <c r="V16" t="s">
        <v>87</v>
      </c>
      <c r="W16" s="43">
        <f>Table1689[[#This Row],[Balance]]*$W$2</f>
        <v>92.734384615384613</v>
      </c>
      <c r="X16" s="43" t="s">
        <v>369</v>
      </c>
      <c r="Y16" s="43" t="s">
        <v>367</v>
      </c>
    </row>
    <row r="17" spans="1:25">
      <c r="A17" s="49" t="s">
        <v>221</v>
      </c>
      <c r="B17" s="56">
        <v>3</v>
      </c>
      <c r="C17" s="2">
        <f>SUM(((Table1689[[#This Row],[Avg DPS]]*(Table1689[[#This Row],[Range]]))+(Table1689[[#This Row],[Avg DPS]]*(Table1689[[#This Row],[Arm Pen (%)]]/4)))/100)</f>
        <v>0.84079109589041079</v>
      </c>
      <c r="D17" s="58">
        <f>SUM(Table1689[[#This Row],[DPS]]*Table1689[[#This Row],[Avg Accuracy]])</f>
        <v>3.8835616438356162</v>
      </c>
      <c r="E17" s="57">
        <f>SUM((Table1689[[#This Row],[Damage]]*Table1689[[#This Row],[Burst]])/(Table1689[[#This Row],[Ranged Cooldown]]+Table1689[[#This Row],[Warm-up]]+(Table1689[[#This Row],[Burst Time]]*(Table1689[[#This Row],[Burst]]-1))))</f>
        <v>9.5890410958904102</v>
      </c>
      <c r="F17" s="49">
        <v>19.899999999999999</v>
      </c>
      <c r="G17" s="57">
        <f>SUM((Table1689[[#This Row],[Accuracy (Close)]]+Table1689[[#This Row],[Accuracy (Short)]]+Table1689[[#This Row],[Accuracy (Medium)]]+Table1689[[#This Row],[Accuracy (Long)]])/4)</f>
        <v>0.40500000000000003</v>
      </c>
      <c r="H17" s="49">
        <v>7</v>
      </c>
      <c r="I17" s="49">
        <v>0.5</v>
      </c>
      <c r="J17" s="49">
        <v>7</v>
      </c>
      <c r="K17" s="49">
        <v>1</v>
      </c>
      <c r="L17" s="49">
        <v>0.56000000000000005</v>
      </c>
      <c r="M17" s="49">
        <v>0.17</v>
      </c>
      <c r="N17">
        <v>0</v>
      </c>
      <c r="O17" s="2">
        <v>0</v>
      </c>
      <c r="P17">
        <v>0.75</v>
      </c>
      <c r="Q17">
        <v>0.52</v>
      </c>
      <c r="R17">
        <v>0.25</v>
      </c>
      <c r="S17">
        <v>0.1</v>
      </c>
      <c r="T17">
        <v>55</v>
      </c>
      <c r="U17">
        <v>0.85</v>
      </c>
      <c r="V17" t="s">
        <v>87</v>
      </c>
      <c r="W17" s="43">
        <f>Table1689[[#This Row],[Balance]]*$W$2</f>
        <v>93.495969863013684</v>
      </c>
      <c r="X17" s="43" t="s">
        <v>369</v>
      </c>
      <c r="Y17" s="43" t="s">
        <v>367</v>
      </c>
    </row>
    <row r="18" spans="1:25">
      <c r="A18" s="49" t="s">
        <v>222</v>
      </c>
      <c r="B18" s="56">
        <v>3</v>
      </c>
      <c r="C18" s="2">
        <f>SUM(((Table1689[[#This Row],[Avg DPS]]*(Table1689[[#This Row],[Range]]))+(Table1689[[#This Row],[Avg DPS]]*(Table1689[[#This Row],[Arm Pen (%)]]/4)))/100)</f>
        <v>0.96170454545454542</v>
      </c>
      <c r="D18" s="58">
        <f>SUM(Table1689[[#This Row],[DPS]]*Table1689[[#This Row],[Avg Accuracy]])</f>
        <v>4.7727272727272734</v>
      </c>
      <c r="E18" s="57">
        <f>SUM((Table1689[[#This Row],[Damage]]*Table1689[[#This Row],[Burst]])/(Table1689[[#This Row],[Ranged Cooldown]]+Table1689[[#This Row],[Warm-up]]+(Table1689[[#This Row],[Burst Time]]*(Table1689[[#This Row],[Burst]]-1))))</f>
        <v>10.909090909090908</v>
      </c>
      <c r="F18" s="49">
        <v>18.899999999999999</v>
      </c>
      <c r="G18" s="57">
        <f>SUM((Table1689[[#This Row],[Accuracy (Close)]]+Table1689[[#This Row],[Accuracy (Short)]]+Table1689[[#This Row],[Accuracy (Medium)]]+Table1689[[#This Row],[Accuracy (Long)]])/4)</f>
        <v>0.43750000000000006</v>
      </c>
      <c r="H18" s="49">
        <v>6</v>
      </c>
      <c r="I18" s="49">
        <v>0.5</v>
      </c>
      <c r="J18" s="49">
        <v>5</v>
      </c>
      <c r="K18" s="49">
        <v>1</v>
      </c>
      <c r="L18" s="49">
        <v>0.4</v>
      </c>
      <c r="M18" s="49">
        <v>0.15</v>
      </c>
      <c r="N18">
        <v>0</v>
      </c>
      <c r="O18" s="2">
        <v>0</v>
      </c>
      <c r="P18">
        <v>0.75</v>
      </c>
      <c r="Q18">
        <v>0.6</v>
      </c>
      <c r="R18">
        <v>0.3</v>
      </c>
      <c r="S18">
        <v>0.1</v>
      </c>
      <c r="T18">
        <v>55</v>
      </c>
      <c r="U18">
        <v>0.7</v>
      </c>
      <c r="V18" t="s">
        <v>87</v>
      </c>
      <c r="W18" s="43">
        <f>Table1689[[#This Row],[Balance]]*$W$2</f>
        <v>106.94154545454545</v>
      </c>
      <c r="X18" s="43" t="s">
        <v>369</v>
      </c>
      <c r="Y18" s="43" t="s">
        <v>367</v>
      </c>
    </row>
    <row r="19" spans="1:25">
      <c r="A19" s="49" t="s">
        <v>224</v>
      </c>
      <c r="B19" s="56">
        <v>3</v>
      </c>
      <c r="C19" s="2">
        <f>SUM(((Table1689[[#This Row],[Avg DPS]]*(Table1689[[#This Row],[Range]]))+(Table1689[[#This Row],[Avg DPS]]*(Table1689[[#This Row],[Arm Pen (%)]]/4)))/100)</f>
        <v>1.1126548672566365</v>
      </c>
      <c r="D19" s="58">
        <f>SUM(Table1689[[#This Row],[DPS]]*Table1689[[#This Row],[Avg Accuracy]])</f>
        <v>4.380530973451326</v>
      </c>
      <c r="E19" s="57">
        <f>SUM((Table1689[[#This Row],[Damage]]*Table1689[[#This Row],[Burst]])/(Table1689[[#This Row],[Ranged Cooldown]]+Table1689[[#This Row],[Warm-up]]+(Table1689[[#This Row],[Burst Time]]*(Table1689[[#This Row],[Burst]]-1))))</f>
        <v>7.9646017699115035</v>
      </c>
      <c r="F19" s="49">
        <v>22.9</v>
      </c>
      <c r="G19" s="57">
        <f>SUM((Table1689[[#This Row],[Accuracy (Close)]]+Table1689[[#This Row],[Accuracy (Short)]]+Table1689[[#This Row],[Accuracy (Medium)]]+Table1689[[#This Row],[Accuracy (Long)]])/4)</f>
        <v>0.54999999999999993</v>
      </c>
      <c r="H19" s="49">
        <v>9</v>
      </c>
      <c r="I19" s="49">
        <v>0.5</v>
      </c>
      <c r="J19" s="49">
        <v>10</v>
      </c>
      <c r="K19" s="49">
        <v>1</v>
      </c>
      <c r="L19" s="49">
        <v>0.9</v>
      </c>
      <c r="M19" s="49">
        <v>0.23</v>
      </c>
      <c r="N19">
        <v>0</v>
      </c>
      <c r="O19" s="2">
        <v>0</v>
      </c>
      <c r="P19">
        <v>0.8</v>
      </c>
      <c r="Q19">
        <v>0.7</v>
      </c>
      <c r="R19">
        <v>0.4</v>
      </c>
      <c r="S19">
        <v>0.3</v>
      </c>
      <c r="T19">
        <v>60</v>
      </c>
      <c r="U19">
        <v>1.08</v>
      </c>
      <c r="V19" t="s">
        <v>87</v>
      </c>
      <c r="W19" s="43">
        <f>Table1689[[#This Row],[Balance]]*$W$2</f>
        <v>123.72722123893799</v>
      </c>
      <c r="X19" s="43" t="s">
        <v>368</v>
      </c>
      <c r="Y19" s="43" t="s">
        <v>365</v>
      </c>
    </row>
    <row r="20" spans="1:25">
      <c r="A20" s="49" t="s">
        <v>223</v>
      </c>
      <c r="B20" s="56">
        <v>3</v>
      </c>
      <c r="C20" s="2">
        <f>SUM(((Table1689[[#This Row],[Avg DPS]]*(Table1689[[#This Row],[Range]]))+(Table1689[[#This Row],[Avg DPS]]*(Table1689[[#This Row],[Arm Pen (%)]]/4)))/100)</f>
        <v>1.1231217391304347</v>
      </c>
      <c r="D20" s="58">
        <f>SUM(Table1689[[#This Row],[DPS]]*Table1689[[#This Row],[Avg Accuracy]])</f>
        <v>4.4217391304347826</v>
      </c>
      <c r="E20" s="57">
        <f>SUM((Table1689[[#This Row],[Damage]]*Table1689[[#This Row],[Burst]])/(Table1689[[#This Row],[Ranged Cooldown]]+Table1689[[#This Row],[Warm-up]]+(Table1689[[#This Row],[Burst Time]]*(Table1689[[#This Row],[Burst]]-1))))</f>
        <v>7.8260869565217401</v>
      </c>
      <c r="F20" s="49">
        <v>22.9</v>
      </c>
      <c r="G20" s="57">
        <f>SUM((Table1689[[#This Row],[Accuracy (Close)]]+Table1689[[#This Row],[Accuracy (Short)]]+Table1689[[#This Row],[Accuracy (Medium)]]+Table1689[[#This Row],[Accuracy (Long)]])/4)</f>
        <v>0.56499999999999995</v>
      </c>
      <c r="H20" s="49">
        <v>9</v>
      </c>
      <c r="I20" s="49">
        <v>0.5</v>
      </c>
      <c r="J20" s="49">
        <v>10</v>
      </c>
      <c r="K20" s="49">
        <v>1</v>
      </c>
      <c r="L20" s="49">
        <v>0.85</v>
      </c>
      <c r="M20" s="49">
        <v>0.3</v>
      </c>
      <c r="N20">
        <v>0</v>
      </c>
      <c r="O20" s="2">
        <v>0</v>
      </c>
      <c r="P20">
        <v>0.83</v>
      </c>
      <c r="Q20">
        <v>0.72</v>
      </c>
      <c r="R20">
        <v>0.41</v>
      </c>
      <c r="S20">
        <v>0.3</v>
      </c>
      <c r="T20">
        <v>55</v>
      </c>
      <c r="U20">
        <v>1.08</v>
      </c>
      <c r="V20" t="s">
        <v>87</v>
      </c>
      <c r="W20" s="43">
        <f>Table1689[[#This Row],[Balance]]*$W$2</f>
        <v>124.89113739130434</v>
      </c>
      <c r="X20" s="43" t="s">
        <v>368</v>
      </c>
      <c r="Y20" s="43" t="s">
        <v>365</v>
      </c>
    </row>
    <row r="21" spans="1:25">
      <c r="A21" s="49" t="s">
        <v>235</v>
      </c>
      <c r="B21" s="49">
        <v>3</v>
      </c>
      <c r="C21" s="2">
        <f>SUM(((Table1689[[#This Row],[Avg DPS]]*(Table1689[[#This Row],[Range]]))+(Table1689[[#This Row],[Avg DPS]]*(Table1689[[#This Row],[Arm Pen (%)]]/4)))/100)</f>
        <v>1.4292537313432836</v>
      </c>
      <c r="D21" s="58">
        <f>SUM(Table1689[[#This Row],[DPS]]*Table1689[[#This Row],[Avg Accuracy]])</f>
        <v>4.7014925373134329</v>
      </c>
      <c r="E21" s="57">
        <f>SUM((Table1689[[#This Row],[Damage]]*Table1689[[#This Row],[Burst]])/(Table1689[[#This Row],[Ranged Cooldown]]+Table1689[[#This Row],[Warm-up]]+(Table1689[[#This Row],[Burst Time]]*(Table1689[[#This Row],[Burst]]-1))))</f>
        <v>8.9552238805970141</v>
      </c>
      <c r="F21" s="49">
        <v>25.9</v>
      </c>
      <c r="G21" s="57">
        <f>SUM((Table1689[[#This Row],[Accuracy (Close)]]+Table1689[[#This Row],[Accuracy (Short)]]+Table1689[[#This Row],[Accuracy (Medium)]]+Table1689[[#This Row],[Accuracy (Long)]])/4)</f>
        <v>0.52500000000000002</v>
      </c>
      <c r="H21" s="49">
        <v>12</v>
      </c>
      <c r="I21" s="49">
        <v>0.5</v>
      </c>
      <c r="J21" s="49">
        <v>18</v>
      </c>
      <c r="K21" s="49">
        <v>1</v>
      </c>
      <c r="L21" s="49">
        <v>1.04</v>
      </c>
      <c r="M21" s="49">
        <v>0.3</v>
      </c>
      <c r="N21">
        <v>0</v>
      </c>
      <c r="O21" s="2">
        <v>0</v>
      </c>
      <c r="P21">
        <v>0.9</v>
      </c>
      <c r="Q21">
        <v>0.8</v>
      </c>
      <c r="R21">
        <v>0.3</v>
      </c>
      <c r="S21">
        <v>0.1</v>
      </c>
      <c r="T21">
        <v>65</v>
      </c>
      <c r="U21">
        <v>1.25</v>
      </c>
      <c r="V21" t="s">
        <v>87</v>
      </c>
      <c r="W21" s="43">
        <f>Table1689[[#This Row],[Balance]]*$W$2</f>
        <v>158.93301492537313</v>
      </c>
      <c r="X21" s="43" t="s">
        <v>369</v>
      </c>
      <c r="Y21" s="43" t="s">
        <v>367</v>
      </c>
    </row>
    <row r="22" spans="1:25">
      <c r="A22" t="s">
        <v>274</v>
      </c>
      <c r="B22">
        <v>4</v>
      </c>
      <c r="C22" s="2">
        <f>SUM(((Table1689[[#This Row],[Avg DPS]]*(Table1689[[#This Row],[Range]]))+(Table1689[[#This Row],[Avg DPS]]*(Table1689[[#This Row],[Arm Pen (%)]]/4)))/100)</f>
        <v>0.9864615384615385</v>
      </c>
      <c r="D22" s="3">
        <f>SUM(Table1689[[#This Row],[DPS]]*Table1689[[#This Row],[Avg Accuracy]])</f>
        <v>4.3076923076923084</v>
      </c>
      <c r="E22" s="2">
        <f>SUM((Table1689[[#This Row],[Damage]]*Table1689[[#This Row],[Burst]])/(Table1689[[#This Row],[Ranged Cooldown]]+Table1689[[#This Row],[Warm-up]]+(Table1689[[#This Row],[Burst Time]]*(Table1689[[#This Row],[Burst]]-1))))</f>
        <v>8.9743589743589745</v>
      </c>
      <c r="F22">
        <v>20.9</v>
      </c>
      <c r="G22" s="2">
        <f>SUM((Table1689[[#This Row],[Accuracy (Close)]]+Table1689[[#This Row],[Accuracy (Short)]]+Table1689[[#This Row],[Accuracy (Medium)]]+Table1689[[#This Row],[Accuracy (Long)]])/4)</f>
        <v>0.48000000000000004</v>
      </c>
      <c r="H22">
        <v>7</v>
      </c>
      <c r="I22">
        <v>0.5</v>
      </c>
      <c r="J22">
        <v>8</v>
      </c>
      <c r="K22">
        <v>1</v>
      </c>
      <c r="L22">
        <v>0.48</v>
      </c>
      <c r="M22">
        <v>0.3</v>
      </c>
      <c r="N22">
        <v>0</v>
      </c>
      <c r="O22" s="2">
        <v>0</v>
      </c>
      <c r="P22">
        <v>0.8</v>
      </c>
      <c r="Q22">
        <v>0.61</v>
      </c>
      <c r="R22">
        <v>0.31</v>
      </c>
      <c r="S22">
        <v>0.2</v>
      </c>
      <c r="T22">
        <v>55</v>
      </c>
      <c r="U22">
        <v>0.83</v>
      </c>
      <c r="V22" t="s">
        <v>87</v>
      </c>
      <c r="W22" s="43">
        <f>Table1689[[#This Row],[Balance]]*$W$2</f>
        <v>109.69452307692309</v>
      </c>
      <c r="X22" s="43"/>
      <c r="Y22" s="43"/>
    </row>
    <row r="23" spans="1:25">
      <c r="A23" t="s">
        <v>270</v>
      </c>
      <c r="B23">
        <v>4</v>
      </c>
      <c r="C23" s="2">
        <f>SUM(((Table1689[[#This Row],[Avg DPS]]*(Table1689[[#This Row],[Range]]))+(Table1689[[#This Row],[Avg DPS]]*(Table1689[[#This Row],[Arm Pen (%)]]/4)))/100)</f>
        <v>1.1305384615384613</v>
      </c>
      <c r="D23" s="3">
        <f>SUM(Table1689[[#This Row],[DPS]]*Table1689[[#This Row],[Avg Accuracy]])</f>
        <v>3.9807692307692299</v>
      </c>
      <c r="E23" s="2">
        <f>SUM((Table1689[[#This Row],[Damage]]*Table1689[[#This Row],[Burst]])/(Table1689[[#This Row],[Ranged Cooldown]]+Table1689[[#This Row],[Warm-up]]+(Table1689[[#This Row],[Burst Time]]*(Table1689[[#This Row],[Burst]]-1))))</f>
        <v>6.9230769230769225</v>
      </c>
      <c r="F23">
        <v>25.9</v>
      </c>
      <c r="G23" s="2">
        <f>SUM((Table1689[[#This Row],[Accuracy (Close)]]+Table1689[[#This Row],[Accuracy (Short)]]+Table1689[[#This Row],[Accuracy (Medium)]]+Table1689[[#This Row],[Accuracy (Long)]])/4)</f>
        <v>0.57499999999999996</v>
      </c>
      <c r="H23">
        <v>9</v>
      </c>
      <c r="I23">
        <v>0.5</v>
      </c>
      <c r="J23">
        <v>10</v>
      </c>
      <c r="K23">
        <v>1</v>
      </c>
      <c r="L23">
        <v>0.8</v>
      </c>
      <c r="M23">
        <v>0.5</v>
      </c>
      <c r="N23">
        <v>0</v>
      </c>
      <c r="O23" s="2">
        <v>0</v>
      </c>
      <c r="P23">
        <v>0.9</v>
      </c>
      <c r="Q23">
        <v>0.8</v>
      </c>
      <c r="R23">
        <v>0.3</v>
      </c>
      <c r="S23">
        <v>0.3</v>
      </c>
      <c r="T23">
        <v>60</v>
      </c>
      <c r="U23">
        <v>1.4</v>
      </c>
      <c r="V23" t="s">
        <v>87</v>
      </c>
      <c r="W23" s="43">
        <f>Table1689[[#This Row],[Balance]]*$W$2</f>
        <v>125.71587692307689</v>
      </c>
      <c r="X23" s="43"/>
      <c r="Y23" s="43"/>
    </row>
    <row r="24" spans="1:25">
      <c r="A24" s="1" t="s">
        <v>276</v>
      </c>
      <c r="B24">
        <v>4</v>
      </c>
      <c r="C24" s="2">
        <f>SUM(((Table1689[[#This Row],[Avg DPS]]*(Table1689[[#This Row],[Range]]))+(Table1689[[#This Row],[Avg DPS]]*(Table1689[[#This Row],[Arm Pen (%)]]/4)))/100)</f>
        <v>1.1216535433070864</v>
      </c>
      <c r="D24" s="3">
        <f>SUM(Table1689[[#This Row],[DPS]]*Table1689[[#This Row],[Avg Accuracy]])</f>
        <v>4.3307086614173222</v>
      </c>
      <c r="E24" s="2">
        <f>SUM((Table1689[[#This Row],[Damage]]*Table1689[[#This Row],[Burst]])/(Table1689[[#This Row],[Ranged Cooldown]]+Table1689[[#This Row],[Warm-up]]+(Table1689[[#This Row],[Burst Time]]*(Table1689[[#This Row],[Burst]]-1))))</f>
        <v>7.8740157480314963</v>
      </c>
      <c r="F24">
        <v>22.9</v>
      </c>
      <c r="G24" s="2">
        <f>SUM((Table1689[[#This Row],[Accuracy (Close)]]+Table1689[[#This Row],[Accuracy (Short)]]+Table1689[[#This Row],[Accuracy (Medium)]]+Table1689[[#This Row],[Accuracy (Long)]])/4)</f>
        <v>0.54999999999999993</v>
      </c>
      <c r="H24">
        <v>10</v>
      </c>
      <c r="I24">
        <v>0.5</v>
      </c>
      <c r="J24">
        <v>12</v>
      </c>
      <c r="K24">
        <v>1</v>
      </c>
      <c r="L24">
        <v>0.95</v>
      </c>
      <c r="M24">
        <v>0.32</v>
      </c>
      <c r="N24">
        <v>0</v>
      </c>
      <c r="O24" s="2">
        <v>0</v>
      </c>
      <c r="P24">
        <v>0.8</v>
      </c>
      <c r="Q24">
        <v>0.7</v>
      </c>
      <c r="R24">
        <v>0.4</v>
      </c>
      <c r="S24">
        <v>0.3</v>
      </c>
      <c r="T24">
        <v>55</v>
      </c>
      <c r="U24">
        <v>1.1000000000000001</v>
      </c>
      <c r="V24" t="s">
        <v>86</v>
      </c>
      <c r="W24" s="43">
        <f>Table1689[[#This Row],[Balance]]*$W$2</f>
        <v>124.72787401574801</v>
      </c>
      <c r="X24" s="43"/>
      <c r="Y24" s="43"/>
    </row>
    <row r="25" spans="1:25">
      <c r="A25" s="7" t="s">
        <v>275</v>
      </c>
      <c r="B25" s="7">
        <v>4</v>
      </c>
      <c r="C25" s="2">
        <f>SUM(((Table1689[[#This Row],[Avg DPS]]*(Table1689[[#This Row],[Range]]))+(Table1689[[#This Row],[Avg DPS]]*(Table1689[[#This Row],[Arm Pen (%)]]/4)))/100)</f>
        <v>1.2101142857142855</v>
      </c>
      <c r="D25" s="9">
        <f>SUM(Table1689[[#This Row],[DPS]]*Table1689[[#This Row],[Avg Accuracy]])</f>
        <v>4.4571428571428564</v>
      </c>
      <c r="E25" s="8">
        <f>SUM((Table1689[[#This Row],[Damage]]*Table1689[[#This Row],[Burst]])/(Table1689[[#This Row],[Ranged Cooldown]]+Table1689[[#This Row],[Warm-up]]+(Table1689[[#This Row],[Burst Time]]*(Table1689[[#This Row],[Burst]]-1))))</f>
        <v>8.5714285714285712</v>
      </c>
      <c r="F25" s="7">
        <v>24.9</v>
      </c>
      <c r="G25" s="8">
        <f>SUM((Table1689[[#This Row],[Accuracy (Close)]]+Table1689[[#This Row],[Accuracy (Short)]]+Table1689[[#This Row],[Accuracy (Medium)]]+Table1689[[#This Row],[Accuracy (Long)]])/4)</f>
        <v>0.51999999999999991</v>
      </c>
      <c r="H25" s="7">
        <v>9</v>
      </c>
      <c r="I25" s="7">
        <v>0.5</v>
      </c>
      <c r="J25" s="7">
        <v>9</v>
      </c>
      <c r="K25" s="7">
        <v>1</v>
      </c>
      <c r="L25" s="7">
        <v>0.3</v>
      </c>
      <c r="M25" s="7">
        <v>0.75</v>
      </c>
      <c r="N25" s="7">
        <v>0</v>
      </c>
      <c r="O25" s="2">
        <v>0</v>
      </c>
      <c r="P25">
        <v>0.75</v>
      </c>
      <c r="Q25">
        <v>0.65</v>
      </c>
      <c r="R25">
        <v>0.38</v>
      </c>
      <c r="S25">
        <v>0.3</v>
      </c>
      <c r="T25">
        <v>65</v>
      </c>
      <c r="U25">
        <v>1.8</v>
      </c>
      <c r="V25" t="s">
        <v>87</v>
      </c>
      <c r="W25" s="43">
        <f>Table1689[[#This Row],[Balance]]*$W$2</f>
        <v>134.56470857142855</v>
      </c>
      <c r="X25" s="43"/>
      <c r="Y25" s="43"/>
    </row>
    <row r="26" spans="1:25" s="72" customFormat="1">
      <c r="A26" s="72" t="s">
        <v>36</v>
      </c>
      <c r="B26" s="73" t="s">
        <v>35</v>
      </c>
      <c r="C26" s="74">
        <f>SUM(((Table1689[[#This Row],[Avg DPS]]*(Table1689[[#This Row],[Range]]))+(Table1689[[#This Row],[Avg DPS]]*(Table1689[[#This Row],[Arm Pen (%)]]/4)))/100)</f>
        <v>1.2544230769230766</v>
      </c>
      <c r="D26" s="74">
        <f>SUM(Table1689[[#This Row],[DPS]]*Table1689[[#This Row],[Avg Accuracy]])</f>
        <v>4.2307692307692299</v>
      </c>
      <c r="E26" s="74">
        <f>SUM((Table1689[[#This Row],[Damage]]*Table1689[[#This Row],[Burst]])/(Table1689[[#This Row],[Ranged Cooldown]]+Table1689[[#This Row],[Warm-up]]+(Table1689[[#This Row],[Burst Time]]*(Table1689[[#This Row],[Burst]]-1))))</f>
        <v>7.6923076923076916</v>
      </c>
      <c r="F26" s="72">
        <v>25.9</v>
      </c>
      <c r="G26" s="74">
        <f>SUM((Table1689[[#This Row],[Accuracy (Close)]]+Table1689[[#This Row],[Accuracy (Short)]]+Table1689[[#This Row],[Accuracy (Medium)]]+Table1689[[#This Row],[Accuracy (Long)]])/4)</f>
        <v>0.54999999999999993</v>
      </c>
      <c r="H26" s="72">
        <v>10</v>
      </c>
      <c r="I26" s="72">
        <v>0.5</v>
      </c>
      <c r="J26" s="72">
        <v>15</v>
      </c>
      <c r="K26" s="72">
        <v>1</v>
      </c>
      <c r="L26" s="72">
        <v>1</v>
      </c>
      <c r="M26" s="72">
        <v>0.3</v>
      </c>
      <c r="N26" s="72">
        <v>0</v>
      </c>
      <c r="O26" s="74">
        <v>0</v>
      </c>
      <c r="P26" s="72">
        <v>0.8</v>
      </c>
      <c r="Q26" s="72">
        <v>0.7</v>
      </c>
      <c r="R26" s="72">
        <v>0.4</v>
      </c>
      <c r="S26" s="72">
        <v>0.3</v>
      </c>
      <c r="T26" s="72">
        <v>55</v>
      </c>
      <c r="V26" s="72" t="s">
        <v>86</v>
      </c>
      <c r="W26" s="72">
        <v>139</v>
      </c>
      <c r="X26" s="75" t="s">
        <v>103</v>
      </c>
      <c r="Y26" s="75" t="s">
        <v>103</v>
      </c>
    </row>
    <row r="27" spans="1:25">
      <c r="A27" s="4"/>
      <c r="B27" s="4"/>
      <c r="C27" s="2" t="e">
        <f>SUM(((Table1689[[#This Row],[Avg DPS]]*(Table1689[[#This Row],[Range]]))+(Table1689[[#This Row],[Avg DPS]]*(Table1689[[#This Row],[Arm Pen (%)]]/4)))/100)</f>
        <v>#DIV/0!</v>
      </c>
      <c r="D27" s="3" t="e">
        <f>SUM(Table1689[[#This Row],[DPS]]*Table1689[[#This Row],[Avg Accuracy]])</f>
        <v>#DIV/0!</v>
      </c>
      <c r="E27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27" s="2">
        <f>SUM((Table1689[[#This Row],[Accuracy (Close)]]+Table1689[[#This Row],[Accuracy (Short)]]+Table1689[[#This Row],[Accuracy (Medium)]]+Table1689[[#This Row],[Accuracy (Long)]])/4)</f>
        <v>0</v>
      </c>
      <c r="O27" s="2" t="e">
        <f t="shared" ref="O27:O51" si="0">60/N27</f>
        <v>#DIV/0!</v>
      </c>
      <c r="W27" t="e">
        <f>Table1689[[#This Row],[Balance]]*$W$2</f>
        <v>#DIV/0!</v>
      </c>
    </row>
    <row r="28" spans="1:25">
      <c r="A28" s="4"/>
      <c r="B28" s="4"/>
      <c r="C28" s="2" t="e">
        <f>SUM(((Table1689[[#This Row],[Avg DPS]]*(Table1689[[#This Row],[Range]]))+(Table1689[[#This Row],[Avg DPS]]*(Table1689[[#This Row],[Arm Pen (%)]]/4)))/100)</f>
        <v>#DIV/0!</v>
      </c>
      <c r="D28" s="3" t="e">
        <f>SUM(Table1689[[#This Row],[DPS]]*Table1689[[#This Row],[Avg Accuracy]])</f>
        <v>#DIV/0!</v>
      </c>
      <c r="E28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28" s="2">
        <f>SUM((Table1689[[#This Row],[Accuracy (Close)]]+Table1689[[#This Row],[Accuracy (Short)]]+Table1689[[#This Row],[Accuracy (Medium)]]+Table1689[[#This Row],[Accuracy (Long)]])/4)</f>
        <v>0</v>
      </c>
      <c r="O28" s="2" t="e">
        <f t="shared" si="0"/>
        <v>#DIV/0!</v>
      </c>
      <c r="W28" t="e">
        <f>Table1689[[#This Row],[Balance]]*$W$2</f>
        <v>#DIV/0!</v>
      </c>
    </row>
    <row r="29" spans="1:25">
      <c r="A29" s="4"/>
      <c r="B29" s="4"/>
      <c r="C29" s="2" t="e">
        <f>SUM(((Table1689[[#This Row],[Avg DPS]]*(Table1689[[#This Row],[Range]]))+(Table1689[[#This Row],[Avg DPS]]*(Table1689[[#This Row],[Arm Pen (%)]]/4)))/100)</f>
        <v>#DIV/0!</v>
      </c>
      <c r="D29" s="3" t="e">
        <f>SUM(Table1689[[#This Row],[DPS]]*Table1689[[#This Row],[Avg Accuracy]])</f>
        <v>#DIV/0!</v>
      </c>
      <c r="E29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29" s="2">
        <f>SUM((Table1689[[#This Row],[Accuracy (Close)]]+Table1689[[#This Row],[Accuracy (Short)]]+Table1689[[#This Row],[Accuracy (Medium)]]+Table1689[[#This Row],[Accuracy (Long)]])/4)</f>
        <v>0</v>
      </c>
      <c r="O29" s="2" t="e">
        <f t="shared" si="0"/>
        <v>#DIV/0!</v>
      </c>
      <c r="W29" t="e">
        <f>Table1689[[#This Row],[Balance]]*$W$2</f>
        <v>#DIV/0!</v>
      </c>
    </row>
    <row r="30" spans="1:25">
      <c r="A30" s="4"/>
      <c r="B30" s="4"/>
      <c r="C30" s="2" t="e">
        <f>SUM(((Table1689[[#This Row],[Avg DPS]]*(Table1689[[#This Row],[Range]]))+(Table1689[[#This Row],[Avg DPS]]*(Table1689[[#This Row],[Arm Pen (%)]]/4)))/100)</f>
        <v>#DIV/0!</v>
      </c>
      <c r="D30" s="3" t="e">
        <f>SUM(Table1689[[#This Row],[DPS]]*Table1689[[#This Row],[Avg Accuracy]])</f>
        <v>#DIV/0!</v>
      </c>
      <c r="E30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30" s="2">
        <f>SUM((Table1689[[#This Row],[Accuracy (Close)]]+Table1689[[#This Row],[Accuracy (Short)]]+Table1689[[#This Row],[Accuracy (Medium)]]+Table1689[[#This Row],[Accuracy (Long)]])/4)</f>
        <v>0</v>
      </c>
      <c r="O30" s="2" t="e">
        <f t="shared" si="0"/>
        <v>#DIV/0!</v>
      </c>
      <c r="W30" t="e">
        <f>Table1689[[#This Row],[Balance]]*$W$2</f>
        <v>#DIV/0!</v>
      </c>
    </row>
    <row r="31" spans="1:25">
      <c r="A31" s="4"/>
      <c r="B31" s="4"/>
      <c r="C31" s="2" t="e">
        <f>SUM(((Table1689[[#This Row],[Avg DPS]]*(Table1689[[#This Row],[Range]]))+(Table1689[[#This Row],[Avg DPS]]*(Table1689[[#This Row],[Arm Pen (%)]]/4)))/100)</f>
        <v>#DIV/0!</v>
      </c>
      <c r="D31" s="3" t="e">
        <f>SUM(Table1689[[#This Row],[DPS]]*Table1689[[#This Row],[Avg Accuracy]])</f>
        <v>#DIV/0!</v>
      </c>
      <c r="E31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31" s="2">
        <f>SUM((Table1689[[#This Row],[Accuracy (Close)]]+Table1689[[#This Row],[Accuracy (Short)]]+Table1689[[#This Row],[Accuracy (Medium)]]+Table1689[[#This Row],[Accuracy (Long)]])/4)</f>
        <v>0</v>
      </c>
      <c r="O31" s="2" t="e">
        <f t="shared" si="0"/>
        <v>#DIV/0!</v>
      </c>
      <c r="W31" t="e">
        <f>Table1689[[#This Row],[Balance]]*$W$2</f>
        <v>#DIV/0!</v>
      </c>
    </row>
    <row r="32" spans="1:25">
      <c r="A32" s="4"/>
      <c r="B32" s="4"/>
      <c r="C32" s="2" t="e">
        <f>SUM(((Table1689[[#This Row],[Avg DPS]]*(Table1689[[#This Row],[Range]]))+(Table1689[[#This Row],[Avg DPS]]*(Table1689[[#This Row],[Arm Pen (%)]]/4)))/100)</f>
        <v>#DIV/0!</v>
      </c>
      <c r="D32" s="3" t="e">
        <f>SUM(Table1689[[#This Row],[DPS]]*Table1689[[#This Row],[Avg Accuracy]])</f>
        <v>#DIV/0!</v>
      </c>
      <c r="E32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32" s="2">
        <f>SUM((Table1689[[#This Row],[Accuracy (Close)]]+Table1689[[#This Row],[Accuracy (Short)]]+Table1689[[#This Row],[Accuracy (Medium)]]+Table1689[[#This Row],[Accuracy (Long)]])/4)</f>
        <v>0</v>
      </c>
      <c r="O32" s="2" t="e">
        <f t="shared" si="0"/>
        <v>#DIV/0!</v>
      </c>
      <c r="W32" t="e">
        <f>Table1689[[#This Row],[Balance]]*$W$2</f>
        <v>#DIV/0!</v>
      </c>
    </row>
    <row r="33" spans="1:23">
      <c r="A33" s="4"/>
      <c r="B33" s="4"/>
      <c r="C33" s="2" t="e">
        <f>SUM(((Table1689[[#This Row],[Avg DPS]]*(Table1689[[#This Row],[Range]]))+(Table1689[[#This Row],[Avg DPS]]*(Table1689[[#This Row],[Arm Pen (%)]]/4)))/100)</f>
        <v>#DIV/0!</v>
      </c>
      <c r="D33" s="3" t="e">
        <f>SUM(Table1689[[#This Row],[DPS]]*Table1689[[#This Row],[Avg Accuracy]])</f>
        <v>#DIV/0!</v>
      </c>
      <c r="E33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33" s="2">
        <f>SUM((Table1689[[#This Row],[Accuracy (Close)]]+Table1689[[#This Row],[Accuracy (Short)]]+Table1689[[#This Row],[Accuracy (Medium)]]+Table1689[[#This Row],[Accuracy (Long)]])/4)</f>
        <v>0</v>
      </c>
      <c r="O33" s="2" t="e">
        <f t="shared" si="0"/>
        <v>#DIV/0!</v>
      </c>
      <c r="W33" t="e">
        <f>Table1689[[#This Row],[Balance]]*$W$2</f>
        <v>#DIV/0!</v>
      </c>
    </row>
    <row r="34" spans="1:23">
      <c r="A34" s="4"/>
      <c r="B34" s="4"/>
      <c r="C34" s="2" t="e">
        <f>SUM(((Table1689[[#This Row],[Avg DPS]]*(Table1689[[#This Row],[Range]]))+(Table1689[[#This Row],[Avg DPS]]*(Table1689[[#This Row],[Arm Pen (%)]]/4)))/100)</f>
        <v>#DIV/0!</v>
      </c>
      <c r="D34" s="3" t="e">
        <f>SUM(Table1689[[#This Row],[DPS]]*Table1689[[#This Row],[Avg Accuracy]])</f>
        <v>#DIV/0!</v>
      </c>
      <c r="E34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34" s="2">
        <f>SUM((Table1689[[#This Row],[Accuracy (Close)]]+Table1689[[#This Row],[Accuracy (Short)]]+Table1689[[#This Row],[Accuracy (Medium)]]+Table1689[[#This Row],[Accuracy (Long)]])/4)</f>
        <v>0</v>
      </c>
      <c r="O34" s="2" t="e">
        <f t="shared" si="0"/>
        <v>#DIV/0!</v>
      </c>
      <c r="W34" t="e">
        <f>Table1689[[#This Row],[Balance]]*$W$2</f>
        <v>#DIV/0!</v>
      </c>
    </row>
    <row r="35" spans="1:23">
      <c r="A35" s="4"/>
      <c r="B35" s="4"/>
      <c r="C35" s="2" t="e">
        <f>SUM(((Table1689[[#This Row],[Avg DPS]]*(Table1689[[#This Row],[Range]]))+(Table1689[[#This Row],[Avg DPS]]*(Table1689[[#This Row],[Arm Pen (%)]]/4)))/100)</f>
        <v>#DIV/0!</v>
      </c>
      <c r="D35" s="3" t="e">
        <f>SUM(Table1689[[#This Row],[DPS]]*Table1689[[#This Row],[Avg Accuracy]])</f>
        <v>#DIV/0!</v>
      </c>
      <c r="E35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35" s="2">
        <f>SUM((Table1689[[#This Row],[Accuracy (Close)]]+Table1689[[#This Row],[Accuracy (Short)]]+Table1689[[#This Row],[Accuracy (Medium)]]+Table1689[[#This Row],[Accuracy (Long)]])/4)</f>
        <v>0</v>
      </c>
      <c r="O35" s="2" t="e">
        <f t="shared" si="0"/>
        <v>#DIV/0!</v>
      </c>
      <c r="W35" t="e">
        <f>Table1689[[#This Row],[Balance]]*$W$2</f>
        <v>#DIV/0!</v>
      </c>
    </row>
    <row r="36" spans="1:23">
      <c r="A36" s="4"/>
      <c r="B36" s="4"/>
      <c r="C36" s="2" t="e">
        <f>SUM(((Table1689[[#This Row],[Avg DPS]]*(Table1689[[#This Row],[Range]]))+(Table1689[[#This Row],[Avg DPS]]*(Table1689[[#This Row],[Arm Pen (%)]]/4)))/100)</f>
        <v>#DIV/0!</v>
      </c>
      <c r="D36" s="3" t="e">
        <f>SUM(Table1689[[#This Row],[DPS]]*Table1689[[#This Row],[Avg Accuracy]])</f>
        <v>#DIV/0!</v>
      </c>
      <c r="E36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36" s="2">
        <f>SUM((Table1689[[#This Row],[Accuracy (Close)]]+Table1689[[#This Row],[Accuracy (Short)]]+Table1689[[#This Row],[Accuracy (Medium)]]+Table1689[[#This Row],[Accuracy (Long)]])/4)</f>
        <v>0</v>
      </c>
      <c r="O36" s="2" t="e">
        <f t="shared" si="0"/>
        <v>#DIV/0!</v>
      </c>
      <c r="W36" t="e">
        <f>Table1689[[#This Row],[Balance]]*$W$2</f>
        <v>#DIV/0!</v>
      </c>
    </row>
    <row r="37" spans="1:23">
      <c r="A37" s="4"/>
      <c r="B37" s="4"/>
      <c r="C37" s="2" t="e">
        <f>SUM(((Table1689[[#This Row],[Avg DPS]]*(Table1689[[#This Row],[Range]]))+(Table1689[[#This Row],[Avg DPS]]*(Table1689[[#This Row],[Arm Pen (%)]]/4)))/100)</f>
        <v>#DIV/0!</v>
      </c>
      <c r="D37" s="3" t="e">
        <f>SUM(Table1689[[#This Row],[DPS]]*Table1689[[#This Row],[Avg Accuracy]])</f>
        <v>#DIV/0!</v>
      </c>
      <c r="E37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37" s="2">
        <f>SUM((Table1689[[#This Row],[Accuracy (Close)]]+Table1689[[#This Row],[Accuracy (Short)]]+Table1689[[#This Row],[Accuracy (Medium)]]+Table1689[[#This Row],[Accuracy (Long)]])/4)</f>
        <v>0</v>
      </c>
      <c r="O37" s="2" t="e">
        <f t="shared" si="0"/>
        <v>#DIV/0!</v>
      </c>
      <c r="W37" t="e">
        <f>Table1689[[#This Row],[Balance]]*$W$2</f>
        <v>#DIV/0!</v>
      </c>
    </row>
    <row r="38" spans="1:23">
      <c r="A38" s="4"/>
      <c r="B38" s="4"/>
      <c r="C38" s="2" t="e">
        <f>SUM(((Table1689[[#This Row],[Avg DPS]]*(Table1689[[#This Row],[Range]]))+(Table1689[[#This Row],[Avg DPS]]*(Table1689[[#This Row],[Arm Pen (%)]]/4)))/100)</f>
        <v>#DIV/0!</v>
      </c>
      <c r="D38" s="3" t="e">
        <f>SUM(Table1689[[#This Row],[DPS]]*Table1689[[#This Row],[Avg Accuracy]])</f>
        <v>#DIV/0!</v>
      </c>
      <c r="E38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38" s="2">
        <f>SUM((Table1689[[#This Row],[Accuracy (Close)]]+Table1689[[#This Row],[Accuracy (Short)]]+Table1689[[#This Row],[Accuracy (Medium)]]+Table1689[[#This Row],[Accuracy (Long)]])/4)</f>
        <v>0</v>
      </c>
      <c r="O38" s="2" t="e">
        <f t="shared" si="0"/>
        <v>#DIV/0!</v>
      </c>
      <c r="W38" t="e">
        <f>Table1689[[#This Row],[Balance]]*$W$2</f>
        <v>#DIV/0!</v>
      </c>
    </row>
    <row r="39" spans="1:23">
      <c r="A39" s="4"/>
      <c r="B39" s="4"/>
      <c r="C39" s="2" t="e">
        <f>SUM(((Table1689[[#This Row],[Avg DPS]]*(Table1689[[#This Row],[Range]]))+(Table1689[[#This Row],[Avg DPS]]*(Table1689[[#This Row],[Arm Pen (%)]]/4)))/100)</f>
        <v>#DIV/0!</v>
      </c>
      <c r="D39" s="3" t="e">
        <f>SUM(Table1689[[#This Row],[DPS]]*Table1689[[#This Row],[Avg Accuracy]])</f>
        <v>#DIV/0!</v>
      </c>
      <c r="E39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39" s="2">
        <f>SUM((Table1689[[#This Row],[Accuracy (Close)]]+Table1689[[#This Row],[Accuracy (Short)]]+Table1689[[#This Row],[Accuracy (Medium)]]+Table1689[[#This Row],[Accuracy (Long)]])/4)</f>
        <v>0</v>
      </c>
      <c r="O39" s="2" t="e">
        <f t="shared" si="0"/>
        <v>#DIV/0!</v>
      </c>
      <c r="W39" t="e">
        <f>Table1689[[#This Row],[Balance]]*$W$2</f>
        <v>#DIV/0!</v>
      </c>
    </row>
    <row r="40" spans="1:23">
      <c r="A40" s="4"/>
      <c r="B40" s="4"/>
      <c r="C40" s="2" t="e">
        <f>SUM(((Table1689[[#This Row],[Avg DPS]]*(Table1689[[#This Row],[Range]]))+(Table1689[[#This Row],[Avg DPS]]*(Table1689[[#This Row],[Arm Pen (%)]]/4)))/100)</f>
        <v>#DIV/0!</v>
      </c>
      <c r="D40" s="3" t="e">
        <f>SUM(Table1689[[#This Row],[DPS]]*Table1689[[#This Row],[Avg Accuracy]])</f>
        <v>#DIV/0!</v>
      </c>
      <c r="E40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40" s="2">
        <f>SUM((Table1689[[#This Row],[Accuracy (Close)]]+Table1689[[#This Row],[Accuracy (Short)]]+Table1689[[#This Row],[Accuracy (Medium)]]+Table1689[[#This Row],[Accuracy (Long)]])/4)</f>
        <v>0</v>
      </c>
      <c r="O40" s="2" t="e">
        <f t="shared" si="0"/>
        <v>#DIV/0!</v>
      </c>
      <c r="W40" t="e">
        <f>Table1689[[#This Row],[Balance]]*$W$2</f>
        <v>#DIV/0!</v>
      </c>
    </row>
    <row r="41" spans="1:23">
      <c r="A41" s="4"/>
      <c r="B41" s="4"/>
      <c r="C41" s="2" t="e">
        <f>SUM(((Table1689[[#This Row],[Avg DPS]]*(Table1689[[#This Row],[Range]]))+(Table1689[[#This Row],[Avg DPS]]*(Table1689[[#This Row],[Arm Pen (%)]]/4)))/100)</f>
        <v>#DIV/0!</v>
      </c>
      <c r="D41" s="3" t="e">
        <f>SUM(Table1689[[#This Row],[DPS]]*Table1689[[#This Row],[Avg Accuracy]])</f>
        <v>#DIV/0!</v>
      </c>
      <c r="E41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41" s="2">
        <f>SUM((Table1689[[#This Row],[Accuracy (Close)]]+Table1689[[#This Row],[Accuracy (Short)]]+Table1689[[#This Row],[Accuracy (Medium)]]+Table1689[[#This Row],[Accuracy (Long)]])/4)</f>
        <v>0</v>
      </c>
      <c r="O41" s="2" t="e">
        <f t="shared" si="0"/>
        <v>#DIV/0!</v>
      </c>
      <c r="W41" t="e">
        <f>Table1689[[#This Row],[Balance]]*$W$2</f>
        <v>#DIV/0!</v>
      </c>
    </row>
    <row r="42" spans="1:23">
      <c r="A42" s="4"/>
      <c r="B42" s="4"/>
      <c r="C42" s="2" t="e">
        <f>SUM(((Table1689[[#This Row],[Avg DPS]]*(Table1689[[#This Row],[Range]]))+(Table1689[[#This Row],[Avg DPS]]*(Table1689[[#This Row],[Arm Pen (%)]]/4)))/100)</f>
        <v>#DIV/0!</v>
      </c>
      <c r="D42" s="3" t="e">
        <f>SUM(Table1689[[#This Row],[DPS]]*Table1689[[#This Row],[Avg Accuracy]])</f>
        <v>#DIV/0!</v>
      </c>
      <c r="E42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42" s="2">
        <f>SUM((Table1689[[#This Row],[Accuracy (Close)]]+Table1689[[#This Row],[Accuracy (Short)]]+Table1689[[#This Row],[Accuracy (Medium)]]+Table1689[[#This Row],[Accuracy (Long)]])/4)</f>
        <v>0</v>
      </c>
      <c r="O42" s="2" t="e">
        <f t="shared" si="0"/>
        <v>#DIV/0!</v>
      </c>
      <c r="W42" t="e">
        <f>Table1689[[#This Row],[Balance]]*$W$2</f>
        <v>#DIV/0!</v>
      </c>
    </row>
    <row r="43" spans="1:23">
      <c r="A43" s="4"/>
      <c r="B43" s="4"/>
      <c r="C43" s="2" t="e">
        <f>SUM(((Table1689[[#This Row],[Avg DPS]]*(Table1689[[#This Row],[Range]]))+(Table1689[[#This Row],[Avg DPS]]*(Table1689[[#This Row],[Arm Pen (%)]]/4)))/100)</f>
        <v>#DIV/0!</v>
      </c>
      <c r="D43" s="3" t="e">
        <f>SUM(Table1689[[#This Row],[DPS]]*Table1689[[#This Row],[Avg Accuracy]])</f>
        <v>#DIV/0!</v>
      </c>
      <c r="E43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43" s="2">
        <f>SUM((Table1689[[#This Row],[Accuracy (Close)]]+Table1689[[#This Row],[Accuracy (Short)]]+Table1689[[#This Row],[Accuracy (Medium)]]+Table1689[[#This Row],[Accuracy (Long)]])/4)</f>
        <v>0</v>
      </c>
      <c r="O43" s="2" t="e">
        <f t="shared" si="0"/>
        <v>#DIV/0!</v>
      </c>
      <c r="W43" t="e">
        <f>Table1689[[#This Row],[Balance]]*$W$2</f>
        <v>#DIV/0!</v>
      </c>
    </row>
    <row r="44" spans="1:23">
      <c r="A44" s="4"/>
      <c r="B44" s="4"/>
      <c r="C44" s="2" t="e">
        <f>SUM(((Table1689[[#This Row],[Avg DPS]]*(Table1689[[#This Row],[Range]]))+(Table1689[[#This Row],[Avg DPS]]*(Table1689[[#This Row],[Arm Pen (%)]]/4)))/100)</f>
        <v>#DIV/0!</v>
      </c>
      <c r="D44" s="3" t="e">
        <f>SUM(Table1689[[#This Row],[DPS]]*Table1689[[#This Row],[Avg Accuracy]])</f>
        <v>#DIV/0!</v>
      </c>
      <c r="E44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44" s="2">
        <f>SUM((Table1689[[#This Row],[Accuracy (Close)]]+Table1689[[#This Row],[Accuracy (Short)]]+Table1689[[#This Row],[Accuracy (Medium)]]+Table1689[[#This Row],[Accuracy (Long)]])/4)</f>
        <v>0</v>
      </c>
      <c r="O44" s="2" t="e">
        <f t="shared" si="0"/>
        <v>#DIV/0!</v>
      </c>
      <c r="W44" t="e">
        <f>Table1689[[#This Row],[Balance]]*$W$2</f>
        <v>#DIV/0!</v>
      </c>
    </row>
    <row r="45" spans="1:23">
      <c r="A45" s="4"/>
      <c r="B45" s="4"/>
      <c r="C45" s="2" t="e">
        <f>SUM(((Table1689[[#This Row],[Avg DPS]]*(Table1689[[#This Row],[Range]]))+(Table1689[[#This Row],[Avg DPS]]*(Table1689[[#This Row],[Arm Pen (%)]]/4)))/100)</f>
        <v>#DIV/0!</v>
      </c>
      <c r="D45" s="3" t="e">
        <f>SUM(Table1689[[#This Row],[DPS]]*Table1689[[#This Row],[Avg Accuracy]])</f>
        <v>#DIV/0!</v>
      </c>
      <c r="E45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45" s="2">
        <f>SUM((Table1689[[#This Row],[Accuracy (Close)]]+Table1689[[#This Row],[Accuracy (Short)]]+Table1689[[#This Row],[Accuracy (Medium)]]+Table1689[[#This Row],[Accuracy (Long)]])/4)</f>
        <v>0</v>
      </c>
      <c r="O45" s="2" t="e">
        <f t="shared" si="0"/>
        <v>#DIV/0!</v>
      </c>
      <c r="W45" t="e">
        <f>Table1689[[#This Row],[Balance]]*$W$2</f>
        <v>#DIV/0!</v>
      </c>
    </row>
    <row r="46" spans="1:23">
      <c r="A46" s="4"/>
      <c r="B46" s="4"/>
      <c r="C46" s="2" t="e">
        <f>SUM(((Table1689[[#This Row],[Avg DPS]]*(Table1689[[#This Row],[Range]]))+(Table1689[[#This Row],[Avg DPS]]*(Table1689[[#This Row],[Arm Pen (%)]]/4)))/100)</f>
        <v>#DIV/0!</v>
      </c>
      <c r="D46" s="3" t="e">
        <f>SUM(Table1689[[#This Row],[DPS]]*Table1689[[#This Row],[Avg Accuracy]])</f>
        <v>#DIV/0!</v>
      </c>
      <c r="E46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46" s="2">
        <f>SUM((Table1689[[#This Row],[Accuracy (Close)]]+Table1689[[#This Row],[Accuracy (Short)]]+Table1689[[#This Row],[Accuracy (Medium)]]+Table1689[[#This Row],[Accuracy (Long)]])/4)</f>
        <v>0</v>
      </c>
      <c r="O46" s="2" t="e">
        <f t="shared" si="0"/>
        <v>#DIV/0!</v>
      </c>
      <c r="W46" t="e">
        <f>Table1689[[#This Row],[Balance]]*$W$2</f>
        <v>#DIV/0!</v>
      </c>
    </row>
    <row r="47" spans="1:23">
      <c r="C47" s="2" t="e">
        <f>SUM(((Table1689[[#This Row],[Avg DPS]]*(Table1689[[#This Row],[Range]]))+(Table1689[[#This Row],[Avg DPS]]*(Table1689[[#This Row],[Arm Pen (%)]]/4)))/100)</f>
        <v>#DIV/0!</v>
      </c>
      <c r="D47" s="3" t="e">
        <f>SUM(Table1689[[#This Row],[DPS]]*Table1689[[#This Row],[Avg Accuracy]])</f>
        <v>#DIV/0!</v>
      </c>
      <c r="E47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47" s="2">
        <f>SUM((Table1689[[#This Row],[Accuracy (Close)]]+Table1689[[#This Row],[Accuracy (Short)]]+Table1689[[#This Row],[Accuracy (Medium)]]+Table1689[[#This Row],[Accuracy (Long)]])/4)</f>
        <v>0</v>
      </c>
      <c r="O47" s="2" t="e">
        <f t="shared" si="0"/>
        <v>#DIV/0!</v>
      </c>
      <c r="W47" t="e">
        <f>Table1689[[#This Row],[Balance]]*$W$2</f>
        <v>#DIV/0!</v>
      </c>
    </row>
    <row r="48" spans="1:23">
      <c r="C48" s="2" t="e">
        <f>SUM(((Table1689[[#This Row],[Avg DPS]]*(Table1689[[#This Row],[Range]]))+(Table1689[[#This Row],[Avg DPS]]*(Table1689[[#This Row],[Arm Pen (%)]]/4)))/100)</f>
        <v>#DIV/0!</v>
      </c>
      <c r="D48" s="3" t="e">
        <f>SUM(Table1689[[#This Row],[DPS]]*Table1689[[#This Row],[Avg Accuracy]])</f>
        <v>#DIV/0!</v>
      </c>
      <c r="E48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48" s="2">
        <f>SUM((Table1689[[#This Row],[Accuracy (Close)]]+Table1689[[#This Row],[Accuracy (Short)]]+Table1689[[#This Row],[Accuracy (Medium)]]+Table1689[[#This Row],[Accuracy (Long)]])/4)</f>
        <v>0</v>
      </c>
      <c r="O48" s="2" t="e">
        <f t="shared" si="0"/>
        <v>#DIV/0!</v>
      </c>
      <c r="W48" t="e">
        <f>Table1689[[#This Row],[Balance]]*$W$2</f>
        <v>#DIV/0!</v>
      </c>
    </row>
    <row r="49" spans="1:23">
      <c r="C49" s="2" t="e">
        <f>SUM(((Table1689[[#This Row],[Avg DPS]]*(Table1689[[#This Row],[Range]]))+(Table1689[[#This Row],[Avg DPS]]*(Table1689[[#This Row],[Arm Pen (%)]]/4)))/100)</f>
        <v>#DIV/0!</v>
      </c>
      <c r="D49" s="3" t="e">
        <f>SUM(Table1689[[#This Row],[DPS]]*Table1689[[#This Row],[Avg Accuracy]])</f>
        <v>#DIV/0!</v>
      </c>
      <c r="E49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49" s="2">
        <f>SUM((Table1689[[#This Row],[Accuracy (Close)]]+Table1689[[#This Row],[Accuracy (Short)]]+Table1689[[#This Row],[Accuracy (Medium)]]+Table1689[[#This Row],[Accuracy (Long)]])/4)</f>
        <v>0</v>
      </c>
      <c r="O49" s="2" t="e">
        <f t="shared" si="0"/>
        <v>#DIV/0!</v>
      </c>
      <c r="W49" t="e">
        <f>Table1689[[#This Row],[Balance]]*$W$2</f>
        <v>#DIV/0!</v>
      </c>
    </row>
    <row r="50" spans="1:23">
      <c r="C50" s="2" t="e">
        <f>SUM(((Table1689[[#This Row],[Avg DPS]]*(Table1689[[#This Row],[Range]]))+(Table1689[[#This Row],[Avg DPS]]*(Table1689[[#This Row],[Arm Pen (%)]]/4)))/100)</f>
        <v>#DIV/0!</v>
      </c>
      <c r="D50" s="3" t="e">
        <f>SUM(Table1689[[#This Row],[DPS]]*Table1689[[#This Row],[Avg Accuracy]])</f>
        <v>#DIV/0!</v>
      </c>
      <c r="E50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50" s="2">
        <f>SUM((Table1689[[#This Row],[Accuracy (Close)]]+Table1689[[#This Row],[Accuracy (Short)]]+Table1689[[#This Row],[Accuracy (Medium)]]+Table1689[[#This Row],[Accuracy (Long)]])/4)</f>
        <v>0</v>
      </c>
      <c r="O50" s="2" t="e">
        <f t="shared" si="0"/>
        <v>#DIV/0!</v>
      </c>
      <c r="W50" t="e">
        <f>Table1689[[#This Row],[Balance]]*$W$2</f>
        <v>#DIV/0!</v>
      </c>
    </row>
    <row r="51" spans="1:23">
      <c r="A51" s="7"/>
      <c r="B51" s="7"/>
      <c r="C51" s="2" t="e">
        <f>SUM(((Table1689[[#This Row],[Avg DPS]]*(Table1689[[#This Row],[Range]]))+(Table1689[[#This Row],[Avg DPS]]*(Table1689[[#This Row],[Arm Pen (%)]]/4)))/100)</f>
        <v>#DIV/0!</v>
      </c>
      <c r="D51" s="9" t="e">
        <f>SUM(Table1689[[#This Row],[DPS]]*Table1689[[#This Row],[Avg Accuracy]])</f>
        <v>#DIV/0!</v>
      </c>
      <c r="E51" s="8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F51" s="7"/>
      <c r="G51" s="8">
        <f>SUM((Table1689[[#This Row],[Accuracy (Close)]]+Table1689[[#This Row],[Accuracy (Short)]]+Table1689[[#This Row],[Accuracy (Medium)]]+Table1689[[#This Row],[Accuracy (Long)]])/4)</f>
        <v>0</v>
      </c>
      <c r="H51" s="7"/>
      <c r="I51" s="7"/>
      <c r="J51" s="7"/>
      <c r="K51" s="7"/>
      <c r="L51" s="7"/>
      <c r="M51" s="7"/>
      <c r="N51" s="7"/>
      <c r="O51" s="8" t="e">
        <f t="shared" si="0"/>
        <v>#DIV/0!</v>
      </c>
      <c r="P51" s="7"/>
      <c r="Q51" s="7"/>
      <c r="R51" s="7"/>
      <c r="S51" s="7"/>
      <c r="T51" s="7"/>
      <c r="U51" s="7"/>
      <c r="V51" s="7"/>
      <c r="W51" t="e">
        <f>Table1689[[#This Row],[Balance]]*$W$2</f>
        <v>#DIV/0!</v>
      </c>
    </row>
  </sheetData>
  <conditionalFormatting sqref="C4:C500">
    <cfRule type="cellIs" dxfId="380" priority="17" operator="greaterThan">
      <formula>1.259</formula>
    </cfRule>
  </conditionalFormatting>
  <conditionalFormatting sqref="O1:O1048576">
    <cfRule type="cellIs" dxfId="379" priority="16" operator="equal">
      <formula>0</formula>
    </cfRule>
  </conditionalFormatting>
  <conditionalFormatting sqref="G4:G500">
    <cfRule type="cellIs" dxfId="378" priority="4" stopIfTrue="1" operator="between">
      <formula>0.47</formula>
      <formula>0.01</formula>
    </cfRule>
    <cfRule type="cellIs" dxfId="377" priority="5" stopIfTrue="1" operator="between">
      <formula>0.5</formula>
      <formula>0.01</formula>
    </cfRule>
    <cfRule type="cellIs" dxfId="376" priority="6" operator="between">
      <formula>0.52</formula>
      <formula>0.01</formula>
    </cfRule>
    <cfRule type="cellIs" dxfId="375" priority="10" stopIfTrue="1" operator="greaterThanOrEqual">
      <formula>0.63</formula>
    </cfRule>
    <cfRule type="cellIs" dxfId="374" priority="11" stopIfTrue="1" operator="greaterThanOrEqual">
      <formula>0.6</formula>
    </cfRule>
    <cfRule type="cellIs" dxfId="373" priority="12" operator="greaterThanOrEqual">
      <formula>0.57</formula>
    </cfRule>
  </conditionalFormatting>
  <conditionalFormatting sqref="F4:F500">
    <cfRule type="cellIs" dxfId="372" priority="9" operator="between">
      <formula>24.5</formula>
      <formula>0.01</formula>
    </cfRule>
  </conditionalFormatting>
  <conditionalFormatting sqref="F3:F500">
    <cfRule type="cellIs" dxfId="371" priority="7" stopIfTrue="1" operator="between">
      <formula>22.5</formula>
      <formula>0.01</formula>
    </cfRule>
    <cfRule type="cellIs" dxfId="370" priority="8" stopIfTrue="1" operator="between">
      <formula>23.5</formula>
      <formula>0.01</formula>
    </cfRule>
  </conditionalFormatting>
  <conditionalFormatting sqref="E4:E500">
    <cfRule type="cellIs" dxfId="369" priority="1" stopIfTrue="1" operator="between">
      <formula>6.69</formula>
      <formula>0.01</formula>
    </cfRule>
    <cfRule type="cellIs" dxfId="368" priority="2" stopIfTrue="1" operator="between">
      <formula>6.99</formula>
      <formula>0.01</formula>
    </cfRule>
    <cfRule type="cellIs" dxfId="367" priority="3" operator="between">
      <formula>7.32</formula>
      <formula>0.01</formula>
    </cfRule>
    <cfRule type="cellIs" dxfId="366" priority="13" stopIfTrue="1" operator="greaterThanOrEqual">
      <formula>8.84</formula>
    </cfRule>
    <cfRule type="cellIs" dxfId="365" priority="14" stopIfTrue="1" operator="greaterThanOrEqual">
      <formula>8.46</formula>
    </cfRule>
    <cfRule type="cellIs" dxfId="364" priority="15" operator="greaterThanOrEqual">
      <formula>8.07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>
  <dimension ref="A1:AB14"/>
  <sheetViews>
    <sheetView workbookViewId="0">
      <selection activeCell="J33" sqref="J33"/>
    </sheetView>
  </sheetViews>
  <sheetFormatPr defaultRowHeight="15"/>
  <cols>
    <col min="1" max="1" width="23.28515625" customWidth="1"/>
    <col min="2" max="2" width="9.5703125" customWidth="1"/>
    <col min="3" max="3" width="11.5703125" customWidth="1"/>
    <col min="4" max="5" width="10.42578125" customWidth="1"/>
    <col min="6" max="6" width="10.7109375" customWidth="1"/>
    <col min="7" max="7" width="11.5703125" customWidth="1"/>
    <col min="8" max="8" width="10.28515625" customWidth="1"/>
    <col min="9" max="9" width="14.5703125" customWidth="1"/>
    <col min="10" max="11" width="8.5703125" customWidth="1"/>
    <col min="12" max="12" width="12" customWidth="1"/>
    <col min="13" max="13" width="8.85546875" customWidth="1"/>
    <col min="14" max="14" width="13.5703125" customWidth="1"/>
    <col min="15" max="15" width="13.28515625" customWidth="1"/>
    <col min="16" max="16" width="18" customWidth="1"/>
    <col min="17" max="17" width="16.28515625" customWidth="1"/>
    <col min="18" max="18" width="18.28515625" customWidth="1"/>
    <col min="19" max="19" width="16.28515625" customWidth="1"/>
    <col min="20" max="20" width="12.42578125" customWidth="1"/>
    <col min="21" max="21" width="8.85546875" customWidth="1"/>
    <col min="23" max="23" width="9" customWidth="1"/>
    <col min="24" max="24" width="16.42578125" customWidth="1"/>
    <col min="25" max="25" width="11.5703125" customWidth="1"/>
    <col min="26" max="26" width="11.28515625" customWidth="1"/>
  </cols>
  <sheetData>
    <row r="1" spans="1:28">
      <c r="A1" s="1" t="s">
        <v>0</v>
      </c>
      <c r="C1" t="s">
        <v>24</v>
      </c>
      <c r="F1" s="1"/>
      <c r="H1" s="1"/>
      <c r="V1" s="35" t="s">
        <v>439</v>
      </c>
      <c r="W1">
        <v>250</v>
      </c>
    </row>
    <row r="2" spans="1:28">
      <c r="A2" t="s">
        <v>23</v>
      </c>
      <c r="B2" t="s">
        <v>25</v>
      </c>
      <c r="E2" t="s">
        <v>21</v>
      </c>
      <c r="P2" t="s">
        <v>33</v>
      </c>
      <c r="Q2" t="s">
        <v>243</v>
      </c>
      <c r="R2" t="s">
        <v>244</v>
      </c>
      <c r="S2" t="s">
        <v>32</v>
      </c>
      <c r="V2" s="35"/>
    </row>
    <row r="3" spans="1:28">
      <c r="A3" t="s">
        <v>1</v>
      </c>
      <c r="B3" t="s">
        <v>34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t="s">
        <v>72</v>
      </c>
      <c r="U3" t="s">
        <v>73</v>
      </c>
      <c r="V3" t="s">
        <v>85</v>
      </c>
      <c r="W3" t="s">
        <v>196</v>
      </c>
      <c r="X3" t="s">
        <v>241</v>
      </c>
      <c r="Y3" t="s">
        <v>240</v>
      </c>
      <c r="Z3" t="s">
        <v>247</v>
      </c>
      <c r="AA3" s="17" t="s">
        <v>359</v>
      </c>
      <c r="AB3" s="17" t="s">
        <v>356</v>
      </c>
    </row>
    <row r="4" spans="1:28">
      <c r="A4" s="4"/>
      <c r="B4" s="12"/>
      <c r="C4" s="2" t="e">
        <f>SUM(((Table1681011124[[#This Row],[Avg DPS]]*(Table1681011124[[#This Row],[Range]]))+(Table1681011124[[#This Row],[Avg DPS]]*(Table1681011124[[#This Row],[Arm Pen (%)]]/4)))/100)</f>
        <v>#DIV/0!</v>
      </c>
      <c r="D4" s="3" t="e">
        <f>SUM(Table1681011124[[#This Row],[DPS]]*Table1681011124[[#This Row],[Avg Accuracy]])</f>
        <v>#DIV/0!</v>
      </c>
      <c r="E4" s="2" t="e">
        <f>SUM((Table1681011124[[#This Row],[Damage]]*Table1681011124[[#This Row],[Burst]])/(Table1681011124[[#This Row],[Ranged Cooldown]]+Table1681011124[[#This Row],[Warm-up]]+(Table1681011124[[#This Row],[Burst Time]]*(Table1681011124[[#This Row],[Burst]]-1))))</f>
        <v>#DIV/0!</v>
      </c>
      <c r="G4" s="2"/>
      <c r="O4" s="2"/>
      <c r="Y4" s="46"/>
    </row>
    <row r="5" spans="1:28">
      <c r="A5" s="4"/>
      <c r="B5" s="12"/>
      <c r="C5" s="2" t="e">
        <f>SUM(((Table1681011124[[#This Row],[Avg DPS]]*(Table1681011124[[#This Row],[Range]]))+(Table1681011124[[#This Row],[Avg DPS]]*(Table1681011124[[#This Row],[Arm Pen (%)]]/4)))/100)</f>
        <v>#DIV/0!</v>
      </c>
      <c r="D5" s="3" t="e">
        <f>SUM(Table1681011124[[#This Row],[DPS]]*Table1681011124[[#This Row],[Avg Accuracy]])</f>
        <v>#DIV/0!</v>
      </c>
      <c r="E5" s="2" t="e">
        <f>SUM((Table1681011124[[#This Row],[Damage]]*Table1681011124[[#This Row],[Burst]])/(Table1681011124[[#This Row],[Ranged Cooldown]]+Table1681011124[[#This Row],[Warm-up]]+(Table1681011124[[#This Row],[Burst Time]]*(Table1681011124[[#This Row],[Burst]]-1))))</f>
        <v>#DIV/0!</v>
      </c>
      <c r="G5" s="2"/>
      <c r="O5" s="2"/>
    </row>
    <row r="6" spans="1:28">
      <c r="A6" s="34"/>
      <c r="C6" s="2" t="e">
        <f>SUM(((Table1681011124[[#This Row],[Avg DPS]]*(Table1681011124[[#This Row],[Range]]))+(Table1681011124[[#This Row],[Avg DPS]]*(Table1681011124[[#This Row],[Arm Pen (%)]]/4)))/100)</f>
        <v>#DIV/0!</v>
      </c>
      <c r="D6" s="3" t="e">
        <f>SUM(Table1681011124[[#This Row],[DPS]]*Table1681011124[[#This Row],[Avg Accuracy]])</f>
        <v>#DIV/0!</v>
      </c>
      <c r="E6" s="2" t="e">
        <f>SUM((Table1681011124[[#This Row],[Damage]]*Table1681011124[[#This Row],[Burst]])/(Table1681011124[[#This Row],[Ranged Cooldown]]+Table1681011124[[#This Row],[Warm-up]]+(Table1681011124[[#This Row],[Burst Time]]*(Table1681011124[[#This Row],[Burst]]-1))))</f>
        <v>#DIV/0!</v>
      </c>
      <c r="G6" s="2">
        <f>SUM((Table1681011124[[#This Row],[Accuracy (Close)]]+Table1681011124[[#This Row],[Accuracy (Short)]]+Table1681011124[[#This Row],[Accuracy (Medium)]]+Table1681011124[[#This Row],[Accuracy (Long)]])/4)</f>
        <v>0</v>
      </c>
      <c r="O6" s="2" t="e">
        <f t="shared" ref="O6:O11" si="0">60/N6</f>
        <v>#DIV/0!</v>
      </c>
    </row>
    <row r="7" spans="1:28">
      <c r="A7" s="34"/>
      <c r="C7" s="2" t="e">
        <f>SUM(((Table1681011124[[#This Row],[Avg DPS]]*(Table1681011124[[#This Row],[Range]]))+(Table1681011124[[#This Row],[Avg DPS]]*(Table1681011124[[#This Row],[Arm Pen (%)]]/4)))/100)</f>
        <v>#DIV/0!</v>
      </c>
      <c r="D7" s="3" t="e">
        <f>SUM(Table1681011124[[#This Row],[DPS]]*Table1681011124[[#This Row],[Avg Accuracy]])</f>
        <v>#DIV/0!</v>
      </c>
      <c r="E7" s="2" t="e">
        <f>SUM((Table1681011124[[#This Row],[Damage]]*Table1681011124[[#This Row],[Burst]])/(Table1681011124[[#This Row],[Ranged Cooldown]]+Table1681011124[[#This Row],[Warm-up]]+(Table1681011124[[#This Row],[Burst Time]]*(Table1681011124[[#This Row],[Burst]]-1))))</f>
        <v>#DIV/0!</v>
      </c>
      <c r="G7" s="2">
        <f>SUM((Table1681011124[[#This Row],[Accuracy (Close)]]+Table1681011124[[#This Row],[Accuracy (Short)]]+Table1681011124[[#This Row],[Accuracy (Medium)]]+Table1681011124[[#This Row],[Accuracy (Long)]])/4)</f>
        <v>0</v>
      </c>
      <c r="O7" s="2" t="e">
        <f t="shared" si="0"/>
        <v>#DIV/0!</v>
      </c>
    </row>
    <row r="8" spans="1:28">
      <c r="A8" s="34"/>
      <c r="C8" s="2" t="e">
        <f>SUM(((Table1681011124[[#This Row],[Avg DPS]]*(Table1681011124[[#This Row],[Range]]))+(Table1681011124[[#This Row],[Avg DPS]]*(Table1681011124[[#This Row],[Arm Pen (%)]]/4)))/100)</f>
        <v>#DIV/0!</v>
      </c>
      <c r="D8" s="3" t="e">
        <f>SUM(Table1681011124[[#This Row],[DPS]]*Table1681011124[[#This Row],[Avg Accuracy]])</f>
        <v>#DIV/0!</v>
      </c>
      <c r="E8" s="2" t="e">
        <f>SUM((Table1681011124[[#This Row],[Damage]]*Table1681011124[[#This Row],[Burst]])/(Table1681011124[[#This Row],[Ranged Cooldown]]+Table1681011124[[#This Row],[Warm-up]]+(Table1681011124[[#This Row],[Burst Time]]*(Table1681011124[[#This Row],[Burst]]-1))))</f>
        <v>#DIV/0!</v>
      </c>
      <c r="G8" s="2">
        <f>SUM((Table1681011124[[#This Row],[Accuracy (Close)]]+Table1681011124[[#This Row],[Accuracy (Short)]]+Table1681011124[[#This Row],[Accuracy (Medium)]]+Table1681011124[[#This Row],[Accuracy (Long)]])/4)</f>
        <v>0</v>
      </c>
      <c r="O8" s="2" t="e">
        <f t="shared" si="0"/>
        <v>#DIV/0!</v>
      </c>
    </row>
    <row r="9" spans="1:28">
      <c r="A9" s="34"/>
      <c r="C9" s="2" t="e">
        <f>SUM(((Table1681011124[[#This Row],[Avg DPS]]*(Table1681011124[[#This Row],[Range]]))+(Table1681011124[[#This Row],[Avg DPS]]*(Table1681011124[[#This Row],[Arm Pen (%)]]/4)))/100)</f>
        <v>#DIV/0!</v>
      </c>
      <c r="D9" s="3" t="e">
        <f>SUM(Table1681011124[[#This Row],[DPS]]*Table1681011124[[#This Row],[Avg Accuracy]])</f>
        <v>#DIV/0!</v>
      </c>
      <c r="E9" s="2" t="e">
        <f>SUM((Table1681011124[[#This Row],[Damage]]*Table1681011124[[#This Row],[Burst]])/(Table1681011124[[#This Row],[Ranged Cooldown]]+Table1681011124[[#This Row],[Warm-up]]+(Table1681011124[[#This Row],[Burst Time]]*(Table1681011124[[#This Row],[Burst]]-1))))</f>
        <v>#DIV/0!</v>
      </c>
      <c r="G9" s="2">
        <f>SUM((Table1681011124[[#This Row],[Accuracy (Close)]]+Table1681011124[[#This Row],[Accuracy (Short)]]+Table1681011124[[#This Row],[Accuracy (Medium)]]+Table1681011124[[#This Row],[Accuracy (Long)]])/4)</f>
        <v>0</v>
      </c>
      <c r="O9" s="2" t="e">
        <f t="shared" si="0"/>
        <v>#DIV/0!</v>
      </c>
    </row>
    <row r="10" spans="1:28">
      <c r="A10" s="34"/>
      <c r="C10" s="2" t="e">
        <f>SUM(((Table1681011124[[#This Row],[Avg DPS]]*(Table1681011124[[#This Row],[Range]]))+(Table1681011124[[#This Row],[Avg DPS]]*(Table1681011124[[#This Row],[Arm Pen (%)]]/4)))/100)</f>
        <v>#DIV/0!</v>
      </c>
      <c r="D10" s="3" t="e">
        <f>SUM(Table1681011124[[#This Row],[DPS]]*Table1681011124[[#This Row],[Avg Accuracy]])</f>
        <v>#DIV/0!</v>
      </c>
      <c r="E10" s="2" t="e">
        <f>SUM((Table1681011124[[#This Row],[Damage]]*Table1681011124[[#This Row],[Burst]])/(Table1681011124[[#This Row],[Ranged Cooldown]]+Table1681011124[[#This Row],[Warm-up]]+(Table1681011124[[#This Row],[Burst Time]]*(Table1681011124[[#This Row],[Burst]]-1))))</f>
        <v>#DIV/0!</v>
      </c>
      <c r="G10" s="2">
        <f>SUM((Table1681011124[[#This Row],[Accuracy (Close)]]+Table1681011124[[#This Row],[Accuracy (Short)]]+Table1681011124[[#This Row],[Accuracy (Medium)]]+Table1681011124[[#This Row],[Accuracy (Long)]])/4)</f>
        <v>0</v>
      </c>
      <c r="O10" s="2" t="e">
        <f t="shared" si="0"/>
        <v>#DIV/0!</v>
      </c>
    </row>
    <row r="11" spans="1:28">
      <c r="A11" s="44"/>
      <c r="B11" s="7"/>
      <c r="C11" s="2" t="e">
        <f>SUM(((Table1681011124[[#This Row],[Avg DPS]]*(Table1681011124[[#This Row],[Range]]))+(Table1681011124[[#This Row],[Avg DPS]]*(Table1681011124[[#This Row],[Arm Pen (%)]]/4)))/100)</f>
        <v>#DIV/0!</v>
      </c>
      <c r="D11" s="3" t="e">
        <f>SUM(Table1681011124[[#This Row],[DPS]]*Table1681011124[[#This Row],[Avg Accuracy]])</f>
        <v>#DIV/0!</v>
      </c>
      <c r="E11" s="2" t="e">
        <f>SUM((Table1681011124[[#This Row],[Damage]]*Table1681011124[[#This Row],[Burst]])/(Table1681011124[[#This Row],[Ranged Cooldown]]+Table1681011124[[#This Row],[Warm-up]]+(Table1681011124[[#This Row],[Burst Time]]*(Table1681011124[[#This Row],[Burst]]-1))))</f>
        <v>#DIV/0!</v>
      </c>
      <c r="F11" s="7"/>
      <c r="G11" s="2">
        <f>SUM((Table1681011124[[#This Row],[Accuracy (Close)]]+Table1681011124[[#This Row],[Accuracy (Short)]]+Table1681011124[[#This Row],[Accuracy (Medium)]]+Table1681011124[[#This Row],[Accuracy (Long)]])/4)</f>
        <v>0</v>
      </c>
      <c r="H11" s="7"/>
      <c r="I11" s="7"/>
      <c r="J11" s="7"/>
      <c r="K11" s="7"/>
      <c r="L11" s="7"/>
      <c r="M11" s="7"/>
      <c r="N11" s="7"/>
      <c r="O11" s="2" t="e">
        <f t="shared" si="0"/>
        <v>#DIV/0!</v>
      </c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4" spans="1:28" s="4" customFormat="1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</row>
  </sheetData>
  <conditionalFormatting sqref="C4:C11">
    <cfRule type="cellIs" dxfId="152" priority="1" operator="greaterThan">
      <formula>3.51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>
  <dimension ref="A1:AH45"/>
  <sheetViews>
    <sheetView topLeftCell="A10" workbookViewId="0">
      <selection activeCell="I32" sqref="I32"/>
    </sheetView>
  </sheetViews>
  <sheetFormatPr defaultRowHeight="15"/>
  <cols>
    <col min="1" max="1" width="26.28515625" customWidth="1"/>
    <col min="2" max="2" width="9.5703125" customWidth="1"/>
    <col min="3" max="3" width="11.5703125" customWidth="1"/>
    <col min="4" max="5" width="10.42578125" customWidth="1"/>
    <col min="6" max="6" width="10.7109375" customWidth="1"/>
    <col min="7" max="7" width="11.5703125" customWidth="1"/>
    <col min="8" max="8" width="10.28515625" customWidth="1"/>
    <col min="9" max="9" width="14.5703125" customWidth="1"/>
    <col min="10" max="11" width="8.5703125" customWidth="1"/>
    <col min="12" max="12" width="12" customWidth="1"/>
    <col min="13" max="13" width="8.85546875" customWidth="1"/>
    <col min="14" max="14" width="13.5703125" customWidth="1"/>
    <col min="15" max="15" width="13.28515625" customWidth="1"/>
    <col min="16" max="16" width="18" customWidth="1"/>
    <col min="17" max="17" width="16.28515625" customWidth="1"/>
    <col min="18" max="18" width="18.28515625" customWidth="1"/>
    <col min="19" max="19" width="16.28515625" customWidth="1"/>
    <col min="20" max="20" width="14.42578125" customWidth="1"/>
    <col min="21" max="21" width="12.42578125" customWidth="1"/>
    <col min="22" max="22" width="8.85546875" customWidth="1"/>
    <col min="23" max="23" width="13.140625" customWidth="1"/>
    <col min="24" max="24" width="11.28515625" style="35" customWidth="1"/>
    <col min="25" max="25" width="9.28515625" customWidth="1"/>
    <col min="26" max="26" width="8.85546875" customWidth="1"/>
    <col min="27" max="27" width="8.28515625" customWidth="1"/>
    <col min="28" max="28" width="9" customWidth="1"/>
    <col min="29" max="29" width="28.85546875" customWidth="1"/>
    <col min="30" max="31" width="11.5703125" customWidth="1"/>
    <col min="32" max="32" width="11.28515625" customWidth="1"/>
    <col min="33" max="33" width="22.7109375" customWidth="1"/>
    <col min="34" max="34" width="23.42578125" customWidth="1"/>
  </cols>
  <sheetData>
    <row r="1" spans="1:34">
      <c r="A1" s="1" t="s">
        <v>0</v>
      </c>
      <c r="C1" t="s">
        <v>24</v>
      </c>
      <c r="F1" s="1" t="s">
        <v>249</v>
      </c>
      <c r="H1" s="1" t="s">
        <v>245</v>
      </c>
      <c r="J1" t="s">
        <v>246</v>
      </c>
      <c r="M1" t="s">
        <v>248</v>
      </c>
      <c r="S1" t="s">
        <v>250</v>
      </c>
      <c r="W1" s="35"/>
      <c r="Y1" s="35"/>
      <c r="Z1" s="35"/>
      <c r="AA1" s="35"/>
    </row>
    <row r="2" spans="1:34">
      <c r="A2" t="s">
        <v>23</v>
      </c>
      <c r="B2" t="s">
        <v>25</v>
      </c>
      <c r="E2" t="s">
        <v>21</v>
      </c>
      <c r="P2" t="s">
        <v>33</v>
      </c>
      <c r="Q2" t="s">
        <v>243</v>
      </c>
      <c r="R2" t="s">
        <v>244</v>
      </c>
      <c r="S2" t="s">
        <v>32</v>
      </c>
      <c r="W2" s="35"/>
      <c r="Y2" s="35"/>
      <c r="Z2" s="35"/>
      <c r="AA2" s="35"/>
    </row>
    <row r="3" spans="1:34">
      <c r="A3" t="s">
        <v>1</v>
      </c>
      <c r="B3" t="s">
        <v>34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t="s">
        <v>296</v>
      </c>
      <c r="U3" t="s">
        <v>72</v>
      </c>
      <c r="V3" t="s">
        <v>73</v>
      </c>
      <c r="W3" t="s">
        <v>300</v>
      </c>
      <c r="X3" s="35" t="s">
        <v>306</v>
      </c>
      <c r="Y3" t="s">
        <v>309</v>
      </c>
      <c r="Z3" t="s">
        <v>301</v>
      </c>
      <c r="AA3" t="s">
        <v>310</v>
      </c>
      <c r="AB3" t="s">
        <v>292</v>
      </c>
      <c r="AC3" t="s">
        <v>240</v>
      </c>
      <c r="AD3" t="s">
        <v>294</v>
      </c>
      <c r="AE3" t="s">
        <v>297</v>
      </c>
      <c r="AF3" t="s">
        <v>247</v>
      </c>
      <c r="AG3" s="17" t="s">
        <v>359</v>
      </c>
      <c r="AH3" s="17" t="s">
        <v>356</v>
      </c>
    </row>
    <row r="4" spans="1:34">
      <c r="A4" t="s">
        <v>317</v>
      </c>
      <c r="B4" s="35" t="s">
        <v>290</v>
      </c>
      <c r="C4" s="2">
        <f>SUM(((Table16810111245[[#This Row],[Avg DPS]]*(Table16810111245[[#This Row],[Range]]))+(Table16810111245[[#This Row],[Avg DPS]]*(Table16810111245[[#This Row],[Arm Pen (%)]]/4)))/100)</f>
        <v>6.8241103448275862</v>
      </c>
      <c r="D4" s="3">
        <f>SUM(Table16810111245[[#This Row],[DPS]]*Table16810111245[[#This Row],[Avg Accuracy]])</f>
        <v>13.406896551724138</v>
      </c>
      <c r="E4" s="2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24.827586206896552</v>
      </c>
      <c r="F4">
        <v>40.9</v>
      </c>
      <c r="G4" s="2">
        <f>SUM((Table16810111245[[#This Row],[Accuracy (Close)]]+Table16810111245[[#This Row],[Accuracy (Short)]]+Table16810111245[[#This Row],[Accuracy (Medium)]]+Table16810111245[[#This Row],[Accuracy (Long)]])/4)</f>
        <v>0.54</v>
      </c>
      <c r="H4">
        <v>24</v>
      </c>
      <c r="I4">
        <v>1</v>
      </c>
      <c r="J4">
        <v>40</v>
      </c>
      <c r="K4">
        <v>3</v>
      </c>
      <c r="L4">
        <v>2</v>
      </c>
      <c r="M4">
        <v>0.5</v>
      </c>
      <c r="N4">
        <v>300</v>
      </c>
      <c r="O4" s="2">
        <f>60/N4</f>
        <v>0.2</v>
      </c>
      <c r="P4">
        <v>0.3</v>
      </c>
      <c r="Q4">
        <v>0.75</v>
      </c>
      <c r="R4">
        <v>0.63</v>
      </c>
      <c r="S4">
        <v>0.48</v>
      </c>
      <c r="T4">
        <v>5.5</v>
      </c>
      <c r="U4">
        <v>120</v>
      </c>
      <c r="V4">
        <v>45</v>
      </c>
      <c r="W4">
        <v>100</v>
      </c>
      <c r="X4" s="35" t="s">
        <v>307</v>
      </c>
      <c r="Y4">
        <v>60</v>
      </c>
      <c r="Z4">
        <v>20</v>
      </c>
      <c r="AA4" s="2">
        <f>Table16810111245[[#This Row],[Ammo]]/Table16810111245[[#This Row],[Rearm Cost]]</f>
        <v>0.6</v>
      </c>
      <c r="AC4" s="46" t="s">
        <v>332</v>
      </c>
      <c r="AD4" s="46" t="s">
        <v>87</v>
      </c>
      <c r="AE4" s="46">
        <v>0</v>
      </c>
      <c r="AF4" t="s">
        <v>450</v>
      </c>
    </row>
    <row r="5" spans="1:34">
      <c r="A5" t="s">
        <v>318</v>
      </c>
      <c r="B5" s="35" t="s">
        <v>290</v>
      </c>
      <c r="C5" s="2">
        <f>SUM(((Table16810111245[[#This Row],[Avg DPS]]*(Table16810111245[[#This Row],[Range]]))+(Table16810111245[[#This Row],[Avg DPS]]*(Table16810111245[[#This Row],[Arm Pen (%)]]/4)))/100)</f>
        <v>5.7451704545454554</v>
      </c>
      <c r="D5" s="3">
        <f>SUM(Table16810111245[[#This Row],[DPS]]*Table16810111245[[#This Row],[Avg Accuracy]])</f>
        <v>7.6704545454545459</v>
      </c>
      <c r="E5" s="2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13.636363636363637</v>
      </c>
      <c r="F5">
        <v>54.9</v>
      </c>
      <c r="G5" s="2">
        <f>SUM((Table16810111245[[#This Row],[Accuracy (Close)]]+Table16810111245[[#This Row],[Accuracy (Short)]]+Table16810111245[[#This Row],[Accuracy (Medium)]]+Table16810111245[[#This Row],[Accuracy (Long)]])/4)</f>
        <v>0.5625</v>
      </c>
      <c r="H5">
        <v>75</v>
      </c>
      <c r="I5">
        <v>2.5</v>
      </c>
      <c r="J5">
        <v>80</v>
      </c>
      <c r="K5">
        <v>1</v>
      </c>
      <c r="L5">
        <v>5</v>
      </c>
      <c r="M5">
        <v>0.5</v>
      </c>
      <c r="N5">
        <v>0</v>
      </c>
      <c r="O5" s="2">
        <v>5</v>
      </c>
      <c r="P5">
        <v>0.2</v>
      </c>
      <c r="Q5">
        <v>0.4</v>
      </c>
      <c r="R5">
        <v>0.7</v>
      </c>
      <c r="S5">
        <v>0.95</v>
      </c>
      <c r="T5">
        <v>11.9</v>
      </c>
      <c r="U5">
        <v>200</v>
      </c>
      <c r="V5">
        <v>90</v>
      </c>
      <c r="W5">
        <v>40</v>
      </c>
      <c r="X5" s="35" t="s">
        <v>308</v>
      </c>
      <c r="Y5">
        <v>10</v>
      </c>
      <c r="Z5">
        <v>10</v>
      </c>
      <c r="AA5" s="2">
        <f>Table16810111245[[#This Row],[Ammo]]/Table16810111245[[#This Row],[Rearm Cost]]</f>
        <v>0.25</v>
      </c>
      <c r="AC5" s="46" t="s">
        <v>333</v>
      </c>
      <c r="AD5" s="46" t="s">
        <v>87</v>
      </c>
      <c r="AE5" s="46">
        <v>0</v>
      </c>
      <c r="AF5" t="s">
        <v>450</v>
      </c>
    </row>
    <row r="6" spans="1:34">
      <c r="A6" s="14" t="s">
        <v>315</v>
      </c>
      <c r="B6" s="12" t="s">
        <v>290</v>
      </c>
      <c r="C6" s="2">
        <f>SUM(((Table16810111245[[#This Row],[Avg DPS]]*(Table16810111245[[#This Row],[Range]]))+(Table16810111245[[#This Row],[Avg DPS]]*(Table16810111245[[#This Row],[Arm Pen (%)]]/4)))/100)</f>
        <v>5.4443749999999973</v>
      </c>
      <c r="D6" s="3">
        <f>SUM(Table16810111245[[#This Row],[DPS]]*Table16810111245[[#This Row],[Avg Accuracy]])</f>
        <v>12.916666666666663</v>
      </c>
      <c r="E6" s="2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33.333333333333329</v>
      </c>
      <c r="F6">
        <v>35.9</v>
      </c>
      <c r="G6" s="2">
        <f>SUM((Table16810111245[[#This Row],[Accuracy (Close)]]+Table16810111245[[#This Row],[Accuracy (Short)]]+Table16810111245[[#This Row],[Accuracy (Medium)]]+Table16810111245[[#This Row],[Accuracy (Long)]])/4)</f>
        <v>0.38749999999999996</v>
      </c>
      <c r="H6">
        <v>14</v>
      </c>
      <c r="I6">
        <v>1</v>
      </c>
      <c r="J6">
        <v>25</v>
      </c>
      <c r="K6">
        <v>10</v>
      </c>
      <c r="L6">
        <v>2.5</v>
      </c>
      <c r="M6">
        <v>0.5</v>
      </c>
      <c r="N6">
        <v>450</v>
      </c>
      <c r="O6" s="2">
        <f>60/N6</f>
        <v>0.13333333333333333</v>
      </c>
      <c r="P6">
        <v>0.24</v>
      </c>
      <c r="Q6">
        <v>0.37</v>
      </c>
      <c r="R6">
        <v>0.56999999999999995</v>
      </c>
      <c r="S6">
        <v>0.37</v>
      </c>
      <c r="T6">
        <v>3.9</v>
      </c>
      <c r="U6">
        <v>100</v>
      </c>
      <c r="V6">
        <v>58</v>
      </c>
      <c r="W6">
        <v>50</v>
      </c>
      <c r="X6" s="35" t="s">
        <v>307</v>
      </c>
      <c r="Y6">
        <v>200</v>
      </c>
      <c r="Z6">
        <v>20</v>
      </c>
      <c r="AA6" s="2">
        <f>Table16810111245[[#This Row],[Ammo]]/Table16810111245[[#This Row],[Rearm Cost]]</f>
        <v>4</v>
      </c>
      <c r="AC6" s="46" t="s">
        <v>327</v>
      </c>
      <c r="AD6" s="46" t="s">
        <v>86</v>
      </c>
      <c r="AE6" s="46">
        <v>0</v>
      </c>
      <c r="AF6" t="s">
        <v>450</v>
      </c>
      <c r="AG6" t="s">
        <v>435</v>
      </c>
    </row>
    <row r="7" spans="1:34">
      <c r="A7" s="14" t="s">
        <v>316</v>
      </c>
      <c r="B7" s="12" t="s">
        <v>290</v>
      </c>
      <c r="C7" s="2">
        <f>SUM(((Table16810111245[[#This Row],[Avg DPS]]*(Table16810111245[[#This Row],[Range]]))+(Table16810111245[[#This Row],[Avg DPS]]*(Table16810111245[[#This Row],[Arm Pen (%)]]/4)))/100)</f>
        <v>4.0653480943565707</v>
      </c>
      <c r="D7" s="3">
        <f>SUM(Table16810111245[[#This Row],[DPS]]*Table16810111245[[#This Row],[Avg Accuracy]])</f>
        <v>11.732606332919396</v>
      </c>
      <c r="E7" s="2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32.818479252921385</v>
      </c>
      <c r="F7">
        <v>30.9</v>
      </c>
      <c r="G7" s="2">
        <f>SUM((Table16810111245[[#This Row],[Accuracy (Close)]]+Table16810111245[[#This Row],[Accuracy (Short)]]+Table16810111245[[#This Row],[Accuracy (Medium)]]+Table16810111245[[#This Row],[Accuracy (Long)]])/4)</f>
        <v>0.35750000000000004</v>
      </c>
      <c r="H7">
        <v>8</v>
      </c>
      <c r="I7">
        <v>0.5</v>
      </c>
      <c r="J7">
        <v>15</v>
      </c>
      <c r="K7">
        <v>20</v>
      </c>
      <c r="L7">
        <v>2.25</v>
      </c>
      <c r="M7">
        <v>0.4</v>
      </c>
      <c r="N7">
        <v>512.29</v>
      </c>
      <c r="O7" s="2">
        <f>60/N7</f>
        <v>0.11712116184192548</v>
      </c>
      <c r="P7">
        <v>0.28000000000000003</v>
      </c>
      <c r="Q7">
        <v>0.4</v>
      </c>
      <c r="R7">
        <v>0.5</v>
      </c>
      <c r="S7">
        <v>0.25</v>
      </c>
      <c r="T7">
        <v>2.9</v>
      </c>
      <c r="U7">
        <v>70</v>
      </c>
      <c r="V7">
        <v>29</v>
      </c>
      <c r="W7">
        <v>50</v>
      </c>
      <c r="X7" s="35" t="s">
        <v>307</v>
      </c>
      <c r="Y7">
        <v>400</v>
      </c>
      <c r="Z7">
        <v>20</v>
      </c>
      <c r="AA7" s="2">
        <f>Table16810111245[[#This Row],[Ammo]]/Table16810111245[[#This Row],[Rearm Cost]]</f>
        <v>8</v>
      </c>
      <c r="AC7" s="46" t="s">
        <v>325</v>
      </c>
      <c r="AD7" s="46" t="s">
        <v>86</v>
      </c>
      <c r="AE7" s="46">
        <v>0</v>
      </c>
      <c r="AF7" t="s">
        <v>450</v>
      </c>
      <c r="AG7" t="s">
        <v>434</v>
      </c>
    </row>
    <row r="8" spans="1:34">
      <c r="A8" s="4" t="s">
        <v>302</v>
      </c>
      <c r="B8" s="12" t="s">
        <v>290</v>
      </c>
      <c r="C8" s="2">
        <f>SUM(((Table16810111245[[#This Row],[Avg DPS]]*(Table16810111245[[#This Row],[Range]]))+(Table16810111245[[#This Row],[Avg DPS]]*(Table16810111245[[#This Row],[Arm Pen (%)]]/4)))/100)</f>
        <v>4.250149253731343</v>
      </c>
      <c r="D8" s="3">
        <f>SUM(Table16810111245[[#This Row],[DPS]]*Table16810111245[[#This Row],[Avg Accuracy]])</f>
        <v>12.53731343283582</v>
      </c>
      <c r="E8" s="2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41.791044776119399</v>
      </c>
      <c r="F8">
        <v>30.9</v>
      </c>
      <c r="G8" s="2">
        <f>SUM((Table16810111245[[#This Row],[Accuracy (Close)]]+Table16810111245[[#This Row],[Accuracy (Short)]]+Table16810111245[[#This Row],[Accuracy (Medium)]]+Table16810111245[[#This Row],[Accuracy (Long)]])/4)</f>
        <v>0.3</v>
      </c>
      <c r="H8">
        <v>8</v>
      </c>
      <c r="I8">
        <v>0.5</v>
      </c>
      <c r="J8">
        <v>12</v>
      </c>
      <c r="K8">
        <v>35</v>
      </c>
      <c r="L8">
        <v>5</v>
      </c>
      <c r="M8">
        <v>0</v>
      </c>
      <c r="N8">
        <v>1200</v>
      </c>
      <c r="O8" s="2">
        <f>60/N8</f>
        <v>0.05</v>
      </c>
      <c r="P8">
        <v>0.2</v>
      </c>
      <c r="Q8">
        <v>0.3</v>
      </c>
      <c r="R8">
        <v>0.45</v>
      </c>
      <c r="S8">
        <v>0.25</v>
      </c>
      <c r="T8">
        <v>2.9</v>
      </c>
      <c r="U8">
        <v>70</v>
      </c>
      <c r="V8">
        <v>39</v>
      </c>
      <c r="W8">
        <v>50</v>
      </c>
      <c r="X8" s="35" t="s">
        <v>307</v>
      </c>
      <c r="Y8">
        <v>700</v>
      </c>
      <c r="Z8">
        <v>20</v>
      </c>
      <c r="AA8" s="2">
        <f>Table16810111245[[#This Row],[Ammo]]/Table16810111245[[#This Row],[Rearm Cost]]</f>
        <v>14</v>
      </c>
      <c r="AB8" s="43"/>
      <c r="AC8" s="46" t="s">
        <v>326</v>
      </c>
      <c r="AD8" s="46" t="s">
        <v>86</v>
      </c>
      <c r="AE8" s="46">
        <v>0</v>
      </c>
      <c r="AF8" t="s">
        <v>450</v>
      </c>
    </row>
    <row r="9" spans="1:34">
      <c r="A9" t="s">
        <v>304</v>
      </c>
      <c r="B9" s="35" t="s">
        <v>290</v>
      </c>
      <c r="C9" s="2">
        <f>SUM(((Table16810111245[[#This Row],[Avg DPS]]*(Table16810111245[[#This Row],[Range]]))+(Table16810111245[[#This Row],[Avg DPS]]*(Table16810111245[[#This Row],[Arm Pen (%)]]/4)))/100)</f>
        <v>4.6044923076923077</v>
      </c>
      <c r="D9" s="3">
        <f>SUM(Table16810111245[[#This Row],[DPS]]*Table16810111245[[#This Row],[Avg Accuracy]])</f>
        <v>9.046153846153846</v>
      </c>
      <c r="E9" s="2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18.461538461538463</v>
      </c>
      <c r="F9">
        <v>40.9</v>
      </c>
      <c r="G9" s="2">
        <f>SUM((Table16810111245[[#This Row],[Accuracy (Close)]]+Table16810111245[[#This Row],[Accuracy (Short)]]+Table16810111245[[#This Row],[Accuracy (Medium)]]+Table16810111245[[#This Row],[Accuracy (Long)]])/4)</f>
        <v>0.48999999999999994</v>
      </c>
      <c r="H9">
        <v>24</v>
      </c>
      <c r="I9">
        <v>1</v>
      </c>
      <c r="J9">
        <v>40</v>
      </c>
      <c r="K9">
        <v>3</v>
      </c>
      <c r="L9">
        <v>3.5</v>
      </c>
      <c r="M9">
        <v>0</v>
      </c>
      <c r="N9">
        <v>300</v>
      </c>
      <c r="O9" s="2">
        <f>60/N9</f>
        <v>0.2</v>
      </c>
      <c r="P9">
        <v>0.25</v>
      </c>
      <c r="Q9">
        <v>0.7</v>
      </c>
      <c r="R9">
        <v>0.57999999999999996</v>
      </c>
      <c r="S9">
        <v>0.43</v>
      </c>
      <c r="T9">
        <v>5.5</v>
      </c>
      <c r="U9">
        <v>120</v>
      </c>
      <c r="V9">
        <v>55</v>
      </c>
      <c r="W9">
        <v>100</v>
      </c>
      <c r="X9" s="35" t="s">
        <v>307</v>
      </c>
      <c r="Y9">
        <v>60</v>
      </c>
      <c r="Z9">
        <v>20</v>
      </c>
      <c r="AA9" s="2">
        <f>Table16810111245[[#This Row],[Ammo]]/Table16810111245[[#This Row],[Rearm Cost]]</f>
        <v>0.6</v>
      </c>
      <c r="AC9" s="46" t="s">
        <v>331</v>
      </c>
      <c r="AD9" s="46" t="s">
        <v>87</v>
      </c>
      <c r="AE9" s="46">
        <v>-150</v>
      </c>
      <c r="AF9" t="s">
        <v>451</v>
      </c>
    </row>
    <row r="10" spans="1:34" s="53" customFormat="1">
      <c r="A10" s="7" t="s">
        <v>303</v>
      </c>
      <c r="B10" s="35" t="s">
        <v>290</v>
      </c>
      <c r="C10" s="2">
        <f>SUM(((Table16810111245[[#This Row],[Avg DPS]]*(Table16810111245[[#This Row],[Range]]))+(Table16810111245[[#This Row],[Avg DPS]]*(Table16810111245[[#This Row],[Arm Pen (%)]]/4)))/100)</f>
        <v>4.782737</v>
      </c>
      <c r="D10" s="3">
        <f>SUM(Table16810111245[[#This Row],[DPS]]*Table16810111245[[#This Row],[Avg Accuracy]])</f>
        <v>8.0180000000000007</v>
      </c>
      <c r="E10" s="2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15.2</v>
      </c>
      <c r="F10" s="7">
        <v>45.9</v>
      </c>
      <c r="G10" s="2">
        <f>SUM((Table16810111245[[#This Row],[Accuracy (Close)]]+Table16810111245[[#This Row],[Accuracy (Short)]]+Table16810111245[[#This Row],[Accuracy (Medium)]]+Table16810111245[[#This Row],[Accuracy (Long)]])/4)</f>
        <v>0.52750000000000008</v>
      </c>
      <c r="H10" s="7">
        <v>38</v>
      </c>
      <c r="I10" s="7">
        <v>1.5</v>
      </c>
      <c r="J10" s="7">
        <v>55</v>
      </c>
      <c r="K10" s="7">
        <v>1</v>
      </c>
      <c r="L10" s="7">
        <v>2.5</v>
      </c>
      <c r="M10" s="7">
        <v>0</v>
      </c>
      <c r="N10" s="7">
        <v>0</v>
      </c>
      <c r="O10" s="2">
        <v>2.5</v>
      </c>
      <c r="P10" s="7">
        <v>0.25</v>
      </c>
      <c r="Q10" s="7">
        <v>0.6</v>
      </c>
      <c r="R10" s="7">
        <v>0.71</v>
      </c>
      <c r="S10" s="7">
        <v>0.55000000000000004</v>
      </c>
      <c r="T10" s="7">
        <v>5.5</v>
      </c>
      <c r="U10" s="7">
        <v>150</v>
      </c>
      <c r="V10" s="7">
        <v>65</v>
      </c>
      <c r="W10" s="7">
        <v>100</v>
      </c>
      <c r="X10" s="39" t="s">
        <v>307</v>
      </c>
      <c r="Y10" s="7">
        <v>40</v>
      </c>
      <c r="Z10" s="7">
        <v>40</v>
      </c>
      <c r="AA10" s="2">
        <f>Table16810111245[[#This Row],[Ammo]]/Table16810111245[[#This Row],[Rearm Cost]]</f>
        <v>0.4</v>
      </c>
      <c r="AB10" s="7"/>
      <c r="AC10" s="46" t="s">
        <v>305</v>
      </c>
      <c r="AD10" s="54" t="s">
        <v>87</v>
      </c>
      <c r="AE10" s="54">
        <v>-200</v>
      </c>
      <c r="AF10" t="s">
        <v>451</v>
      </c>
    </row>
    <row r="11" spans="1:34">
      <c r="A11" s="1" t="s">
        <v>319</v>
      </c>
      <c r="B11" s="35" t="s">
        <v>290</v>
      </c>
      <c r="C11" s="2">
        <f>SUM(((Table16810111245[[#This Row],[Avg DPS]]*(Table16810111245[[#This Row],[Range]]))+(Table16810111245[[#This Row],[Avg DPS]]*(Table16810111245[[#This Row],[Arm Pen (%)]]/4)))/100)</f>
        <v>5.341356687898088</v>
      </c>
      <c r="D11" s="3">
        <f>SUM(Table16810111245[[#This Row],[DPS]]*Table16810111245[[#This Row],[Avg Accuracy]])</f>
        <v>13.643312101910828</v>
      </c>
      <c r="E11" s="2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32.101910828025474</v>
      </c>
      <c r="F11">
        <v>32.9</v>
      </c>
      <c r="G11" s="2">
        <f>SUM((Table16810111245[[#This Row],[Accuracy (Close)]]+Table16810111245[[#This Row],[Accuracy (Short)]]+Table16810111245[[#This Row],[Accuracy (Medium)]]+Table16810111245[[#This Row],[Accuracy (Long)]])/4)</f>
        <v>0.42500000000000004</v>
      </c>
      <c r="H11">
        <v>14</v>
      </c>
      <c r="I11">
        <v>1</v>
      </c>
      <c r="J11">
        <v>25</v>
      </c>
      <c r="K11">
        <v>12</v>
      </c>
      <c r="L11">
        <v>4.5</v>
      </c>
      <c r="M11">
        <v>0</v>
      </c>
      <c r="N11">
        <v>900</v>
      </c>
      <c r="O11" s="2">
        <f>60/N11</f>
        <v>6.6666666666666666E-2</v>
      </c>
      <c r="P11">
        <v>0.35</v>
      </c>
      <c r="Q11">
        <v>0.45</v>
      </c>
      <c r="R11">
        <v>0.55000000000000004</v>
      </c>
      <c r="S11">
        <v>0.35</v>
      </c>
      <c r="T11">
        <v>3.9</v>
      </c>
      <c r="U11">
        <v>100</v>
      </c>
      <c r="V11">
        <v>45</v>
      </c>
      <c r="W11">
        <v>100</v>
      </c>
      <c r="X11" s="35" t="s">
        <v>307</v>
      </c>
      <c r="Y11">
        <v>240</v>
      </c>
      <c r="Z11">
        <v>20</v>
      </c>
      <c r="AA11" s="2">
        <f>Table16810111245[[#This Row],[Ammo]]/Table16810111245[[#This Row],[Rearm Cost]]</f>
        <v>2.4</v>
      </c>
      <c r="AC11" s="46" t="s">
        <v>329</v>
      </c>
      <c r="AD11" s="46" t="s">
        <v>87</v>
      </c>
      <c r="AE11" s="46">
        <v>-100</v>
      </c>
      <c r="AF11" t="s">
        <v>451</v>
      </c>
      <c r="AG11" t="s">
        <v>435</v>
      </c>
    </row>
    <row r="12" spans="1:34">
      <c r="A12" s="14" t="s">
        <v>320</v>
      </c>
      <c r="B12" s="12" t="s">
        <v>290</v>
      </c>
      <c r="C12" s="2">
        <f>SUM(((Table16810111245[[#This Row],[Avg DPS]]*(Table16810111245[[#This Row],[Range]]))+(Table16810111245[[#This Row],[Avg DPS]]*(Table16810111245[[#This Row],[Arm Pen (%)]]/4)))/100)</f>
        <v>4.0362839999999993</v>
      </c>
      <c r="D12" s="3">
        <f>SUM(Table16810111245[[#This Row],[DPS]]*Table16810111245[[#This Row],[Avg Accuracy]])</f>
        <v>9.5759999999999987</v>
      </c>
      <c r="E12" s="2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20.16</v>
      </c>
      <c r="F12">
        <v>35.9</v>
      </c>
      <c r="G12" s="2">
        <f>SUM((Table16810111245[[#This Row],[Accuracy (Close)]]+Table16810111245[[#This Row],[Accuracy (Short)]]+Table16810111245[[#This Row],[Accuracy (Medium)]]+Table16810111245[[#This Row],[Accuracy (Long)]])/4)</f>
        <v>0.47499999999999998</v>
      </c>
      <c r="H12">
        <v>14</v>
      </c>
      <c r="I12">
        <v>1</v>
      </c>
      <c r="J12">
        <v>25</v>
      </c>
      <c r="K12">
        <v>6</v>
      </c>
      <c r="L12">
        <v>3.5</v>
      </c>
      <c r="M12">
        <v>0</v>
      </c>
      <c r="N12">
        <v>450</v>
      </c>
      <c r="O12" s="2">
        <f>60/N12</f>
        <v>0.13333333333333333</v>
      </c>
      <c r="P12">
        <v>0.4</v>
      </c>
      <c r="Q12">
        <v>0.5</v>
      </c>
      <c r="R12">
        <v>0.6</v>
      </c>
      <c r="S12">
        <v>0.4</v>
      </c>
      <c r="T12">
        <v>2.9</v>
      </c>
      <c r="U12">
        <v>100</v>
      </c>
      <c r="V12">
        <v>25</v>
      </c>
      <c r="W12">
        <v>100</v>
      </c>
      <c r="X12" s="35" t="s">
        <v>307</v>
      </c>
      <c r="Y12">
        <v>240</v>
      </c>
      <c r="Z12">
        <v>40</v>
      </c>
      <c r="AA12" s="2">
        <f>Table16810111245[[#This Row],[Ammo]]/Table16810111245[[#This Row],[Rearm Cost]]</f>
        <v>2.4</v>
      </c>
      <c r="AC12" s="46" t="s">
        <v>328</v>
      </c>
      <c r="AD12" s="46" t="s">
        <v>87</v>
      </c>
      <c r="AE12" s="46">
        <v>-100</v>
      </c>
      <c r="AF12" t="s">
        <v>451</v>
      </c>
      <c r="AG12" t="s">
        <v>435</v>
      </c>
    </row>
    <row r="13" spans="1:34">
      <c r="A13" t="s">
        <v>312</v>
      </c>
      <c r="B13" s="35" t="s">
        <v>290</v>
      </c>
      <c r="C13" s="2">
        <f>SUM(((Table16810111245[[#This Row],[Avg DPS]]*(Table16810111245[[#This Row],[Range]]))+(Table16810111245[[#This Row],[Avg DPS]]*(Table16810111245[[#This Row],[Arm Pen (%)]]/4)))/100)</f>
        <v>1.1013888888888888</v>
      </c>
      <c r="D13" s="3">
        <f>SUM(Table16810111245[[#This Row],[DPS]]*Table16810111245[[#This Row],[Avg Accuracy]])</f>
        <v>2.7777777777777777</v>
      </c>
      <c r="E13" s="2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5.5555555555555554</v>
      </c>
      <c r="F13">
        <v>35.9</v>
      </c>
      <c r="G13" s="2">
        <f>SUM((Table16810111245[[#This Row],[Accuracy (Close)]]+Table16810111245[[#This Row],[Accuracy (Short)]]+Table16810111245[[#This Row],[Accuracy (Medium)]]+Table16810111245[[#This Row],[Accuracy (Long)]])/4)</f>
        <v>0.5</v>
      </c>
      <c r="H13">
        <v>25</v>
      </c>
      <c r="I13">
        <v>1</v>
      </c>
      <c r="J13">
        <v>15</v>
      </c>
      <c r="K13">
        <v>1</v>
      </c>
      <c r="L13">
        <v>3.5</v>
      </c>
      <c r="M13">
        <v>1</v>
      </c>
      <c r="N13">
        <v>0</v>
      </c>
      <c r="O13" s="2">
        <v>3.5</v>
      </c>
      <c r="P13">
        <v>0.4</v>
      </c>
      <c r="Q13">
        <v>0.55000000000000004</v>
      </c>
      <c r="R13">
        <v>0.65</v>
      </c>
      <c r="S13">
        <v>0.4</v>
      </c>
      <c r="T13">
        <v>8.9</v>
      </c>
      <c r="U13">
        <v>60</v>
      </c>
      <c r="V13">
        <v>20</v>
      </c>
      <c r="W13">
        <v>60</v>
      </c>
      <c r="X13" s="35" t="s">
        <v>307</v>
      </c>
      <c r="Y13">
        <v>5</v>
      </c>
      <c r="Z13">
        <v>5</v>
      </c>
      <c r="AA13" s="2">
        <f>Table16810111245[[#This Row],[Ammo]]/Table16810111245[[#This Row],[Rearm Cost]]</f>
        <v>8.3333333333333329E-2</v>
      </c>
      <c r="AC13" s="46" t="s">
        <v>314</v>
      </c>
      <c r="AD13" s="46" t="s">
        <v>86</v>
      </c>
      <c r="AE13" s="46">
        <v>0</v>
      </c>
      <c r="AF13" t="s">
        <v>450</v>
      </c>
      <c r="AG13" s="4"/>
      <c r="AH13" s="4"/>
    </row>
    <row r="14" spans="1:34">
      <c r="A14" s="7" t="s">
        <v>324</v>
      </c>
      <c r="B14" s="35" t="s">
        <v>290</v>
      </c>
      <c r="C14" s="2">
        <f>SUM(((Table16810111245[[#This Row],[Avg DPS]]*(Table16810111245[[#This Row],[Range]]))+(Table16810111245[[#This Row],[Avg DPS]]*(Table16810111245[[#This Row],[Arm Pen (%)]]/4)))/100)</f>
        <v>3.0329081632653057</v>
      </c>
      <c r="D14" s="3">
        <f>SUM(Table16810111245[[#This Row],[DPS]]*Table16810111245[[#This Row],[Avg Accuracy]])</f>
        <v>9.1836734693877542</v>
      </c>
      <c r="E14" s="2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18.367346938775508</v>
      </c>
      <c r="F14">
        <v>30.9</v>
      </c>
      <c r="G14" s="2">
        <f>SUM((Table16810111245[[#This Row],[Accuracy (Close)]]+Table16810111245[[#This Row],[Accuracy (Short)]]+Table16810111245[[#This Row],[Accuracy (Medium)]]+Table16810111245[[#This Row],[Accuracy (Long)]])/4)</f>
        <v>0.5</v>
      </c>
      <c r="H14">
        <v>30</v>
      </c>
      <c r="I14">
        <v>1</v>
      </c>
      <c r="J14">
        <v>8.5</v>
      </c>
      <c r="K14">
        <v>3</v>
      </c>
      <c r="L14">
        <v>4</v>
      </c>
      <c r="M14">
        <v>0.5</v>
      </c>
      <c r="N14">
        <v>300</v>
      </c>
      <c r="O14" s="2">
        <f>60/N14</f>
        <v>0.2</v>
      </c>
      <c r="P14">
        <v>0.4</v>
      </c>
      <c r="Q14">
        <v>0.55000000000000004</v>
      </c>
      <c r="R14">
        <v>0.65</v>
      </c>
      <c r="S14">
        <v>0.4</v>
      </c>
      <c r="T14">
        <v>8.9</v>
      </c>
      <c r="U14">
        <v>40</v>
      </c>
      <c r="V14">
        <v>40</v>
      </c>
      <c r="W14">
        <v>100</v>
      </c>
      <c r="X14" s="35" t="s">
        <v>307</v>
      </c>
      <c r="Y14">
        <v>33</v>
      </c>
      <c r="Z14">
        <v>11</v>
      </c>
      <c r="AA14" s="2">
        <f>Table16810111245[[#This Row],[Ammo]]/Table16810111245[[#This Row],[Rearm Cost]]</f>
        <v>0.33</v>
      </c>
      <c r="AC14" s="46" t="s">
        <v>313</v>
      </c>
      <c r="AD14" s="46" t="s">
        <v>86</v>
      </c>
      <c r="AE14" s="46">
        <v>0</v>
      </c>
      <c r="AF14" t="s">
        <v>450</v>
      </c>
    </row>
    <row r="15" spans="1:34">
      <c r="A15" t="s">
        <v>321</v>
      </c>
      <c r="B15" s="35" t="s">
        <v>290</v>
      </c>
      <c r="C15" s="2">
        <f>SUM(((Table16810111245[[#This Row],[Avg DPS]]*(Table16810111245[[#This Row],[Range]]))+(Table16810111245[[#This Row],[Avg DPS]]*(Table16810111245[[#This Row],[Arm Pen (%)]]/4)))/100)</f>
        <v>6.6889932885906038</v>
      </c>
      <c r="D15" s="3">
        <f>SUM(Table16810111245[[#This Row],[DPS]]*Table16810111245[[#This Row],[Avg Accuracy]])</f>
        <v>19.731543624161073</v>
      </c>
      <c r="E15" s="2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65.771812080536918</v>
      </c>
      <c r="F15">
        <v>30.9</v>
      </c>
      <c r="G15" s="2">
        <f>SUM((Table16810111245[[#This Row],[Accuracy (Close)]]+Table16810111245[[#This Row],[Accuracy (Short)]]+Table16810111245[[#This Row],[Accuracy (Medium)]]+Table16810111245[[#This Row],[Accuracy (Long)]])/4)</f>
        <v>0.3</v>
      </c>
      <c r="H15">
        <v>7</v>
      </c>
      <c r="I15">
        <v>0.5</v>
      </c>
      <c r="J15">
        <v>12</v>
      </c>
      <c r="K15">
        <v>70</v>
      </c>
      <c r="L15">
        <v>4</v>
      </c>
      <c r="M15">
        <v>0</v>
      </c>
      <c r="N15">
        <v>1200</v>
      </c>
      <c r="O15" s="2">
        <f>60/N15</f>
        <v>0.05</v>
      </c>
      <c r="P15">
        <v>0.2</v>
      </c>
      <c r="Q15">
        <v>0.3</v>
      </c>
      <c r="R15">
        <v>0.45</v>
      </c>
      <c r="S15">
        <v>0.25</v>
      </c>
      <c r="T15">
        <v>5.9</v>
      </c>
      <c r="U15">
        <v>70</v>
      </c>
      <c r="V15">
        <v>100</v>
      </c>
      <c r="W15">
        <v>200</v>
      </c>
      <c r="X15" s="35" t="s">
        <v>307</v>
      </c>
      <c r="Y15">
        <v>700</v>
      </c>
      <c r="Z15">
        <v>10</v>
      </c>
      <c r="AA15" s="2">
        <f>Table16810111245[[#This Row],[Ammo]]/Table16810111245[[#This Row],[Rearm Cost]]</f>
        <v>3.5</v>
      </c>
      <c r="AC15" s="46" t="s">
        <v>330</v>
      </c>
      <c r="AD15" s="46" t="s">
        <v>87</v>
      </c>
      <c r="AE15" s="46">
        <v>-200</v>
      </c>
      <c r="AF15" t="s">
        <v>451</v>
      </c>
      <c r="AG15" t="s">
        <v>436</v>
      </c>
    </row>
    <row r="16" spans="1:34" s="4" customFormat="1">
      <c r="A16" t="s">
        <v>322</v>
      </c>
      <c r="B16" s="35" t="s">
        <v>290</v>
      </c>
      <c r="C16" s="2">
        <f>SUM(((Table16810111245[[#This Row],[Avg DPS]]*(Table16810111245[[#This Row],[Range]]))+(Table16810111245[[#This Row],[Avg DPS]]*(Table16810111245[[#This Row],[Arm Pen (%)]]/4)))/100)</f>
        <v>1.7950000000000004</v>
      </c>
      <c r="D16" s="3">
        <f>SUM(Table16810111245[[#This Row],[DPS]]*Table16810111245[[#This Row],[Avg Accuracy]])</f>
        <v>5.0000000000000009</v>
      </c>
      <c r="E16" s="2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6.666666666666667</v>
      </c>
      <c r="F16">
        <v>35.9</v>
      </c>
      <c r="G16" s="2">
        <f>SUM((Table16810111245[[#This Row],[Accuracy (Close)]]+Table16810111245[[#This Row],[Accuracy (Short)]]+Table16810111245[[#This Row],[Accuracy (Medium)]]+Table16810111245[[#This Row],[Accuracy (Long)]])/4)</f>
        <v>0.75000000000000011</v>
      </c>
      <c r="H16">
        <v>16</v>
      </c>
      <c r="I16">
        <v>4</v>
      </c>
      <c r="J16">
        <v>0</v>
      </c>
      <c r="K16">
        <v>1</v>
      </c>
      <c r="L16">
        <v>2.4</v>
      </c>
      <c r="M16">
        <v>0</v>
      </c>
      <c r="N16">
        <v>0</v>
      </c>
      <c r="O16" s="2">
        <v>3</v>
      </c>
      <c r="P16">
        <v>0.9</v>
      </c>
      <c r="Q16">
        <v>0.8</v>
      </c>
      <c r="R16">
        <v>0.7</v>
      </c>
      <c r="S16">
        <v>0.6</v>
      </c>
      <c r="T16">
        <v>0</v>
      </c>
      <c r="U16">
        <v>65</v>
      </c>
      <c r="V16">
        <v>40</v>
      </c>
      <c r="W16" s="35" t="s">
        <v>103</v>
      </c>
      <c r="X16" s="35" t="s">
        <v>103</v>
      </c>
      <c r="Y16" s="35" t="s">
        <v>103</v>
      </c>
      <c r="Z16" s="35" t="s">
        <v>103</v>
      </c>
      <c r="AA16" s="35" t="s">
        <v>103</v>
      </c>
      <c r="AB16"/>
      <c r="AC16" s="46" t="s">
        <v>323</v>
      </c>
      <c r="AD16" s="46" t="s">
        <v>86</v>
      </c>
      <c r="AE16" s="46">
        <v>-200</v>
      </c>
      <c r="AF16" t="s">
        <v>451</v>
      </c>
      <c r="AG16"/>
      <c r="AH16"/>
    </row>
    <row r="17" spans="1:32">
      <c r="A17" t="s">
        <v>339</v>
      </c>
      <c r="B17" s="35" t="s">
        <v>290</v>
      </c>
      <c r="C17" s="2" t="e">
        <f>SUM(((Table16810111245[[#This Row],[Avg DPS]]*(Table16810111245[[#This Row],[Range]]))+(Table16810111245[[#This Row],[Avg DPS]]*(Table16810111245[[#This Row],[Arm Pen (%)]]/4)))/100)</f>
        <v>#DIV/0!</v>
      </c>
      <c r="D17" s="3" t="e">
        <f>SUM(Table16810111245[[#This Row],[DPS]]*Table16810111245[[#This Row],[Avg Accuracy]])</f>
        <v>#DIV/0!</v>
      </c>
      <c r="E17" s="2" t="e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#DIV/0!</v>
      </c>
      <c r="F17">
        <v>54.9</v>
      </c>
      <c r="G17" s="2">
        <f>SUM((Table16810111245[[#This Row],[Accuracy (Close)]]+Table16810111245[[#This Row],[Accuracy (Short)]]+Table16810111245[[#This Row],[Accuracy (Medium)]]+Table16810111245[[#This Row],[Accuracy (Long)]])/4)</f>
        <v>0</v>
      </c>
      <c r="O17" s="2" t="e">
        <f>60/N17</f>
        <v>#DIV/0!</v>
      </c>
      <c r="W17" s="35" t="s">
        <v>103</v>
      </c>
      <c r="X17" s="35" t="s">
        <v>103</v>
      </c>
      <c r="Y17" s="35" t="s">
        <v>103</v>
      </c>
      <c r="Z17" s="35" t="s">
        <v>103</v>
      </c>
      <c r="AA17" s="35" t="s">
        <v>103</v>
      </c>
      <c r="AC17" s="46" t="s">
        <v>340</v>
      </c>
      <c r="AD17" s="46" t="s">
        <v>86</v>
      </c>
      <c r="AE17" s="46">
        <v>0</v>
      </c>
      <c r="AF17" t="s">
        <v>451</v>
      </c>
    </row>
    <row r="18" spans="1:32">
      <c r="A18" t="s">
        <v>338</v>
      </c>
      <c r="B18" s="35" t="s">
        <v>290</v>
      </c>
      <c r="C18" s="2" t="e">
        <f>SUM(((Table16810111245[[#This Row],[Avg DPS]]*(Table16810111245[[#This Row],[Range]]))+(Table16810111245[[#This Row],[Avg DPS]]*(Table16810111245[[#This Row],[Arm Pen (%)]]/4)))/100)</f>
        <v>#DIV/0!</v>
      </c>
      <c r="D18" s="3" t="e">
        <f>SUM(Table16810111245[[#This Row],[DPS]]*Table16810111245[[#This Row],[Avg Accuracy]])</f>
        <v>#DIV/0!</v>
      </c>
      <c r="E18" s="2" t="e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#DIV/0!</v>
      </c>
      <c r="F18">
        <v>40.9</v>
      </c>
      <c r="G18" s="2">
        <f>SUM((Table16810111245[[#This Row],[Accuracy (Close)]]+Table16810111245[[#This Row],[Accuracy (Short)]]+Table16810111245[[#This Row],[Accuracy (Medium)]]+Table16810111245[[#This Row],[Accuracy (Long)]])/4)</f>
        <v>0</v>
      </c>
      <c r="O18" s="2" t="e">
        <f>60/N18</f>
        <v>#DIV/0!</v>
      </c>
      <c r="W18" s="35" t="s">
        <v>103</v>
      </c>
      <c r="X18" s="35" t="s">
        <v>103</v>
      </c>
      <c r="Y18" s="35" t="s">
        <v>103</v>
      </c>
      <c r="Z18" s="35" t="s">
        <v>103</v>
      </c>
      <c r="AA18" s="35" t="s">
        <v>103</v>
      </c>
      <c r="AC18" s="46" t="s">
        <v>340</v>
      </c>
      <c r="AD18" s="46" t="s">
        <v>86</v>
      </c>
      <c r="AE18" s="46">
        <v>0</v>
      </c>
      <c r="AF18" t="s">
        <v>451</v>
      </c>
    </row>
    <row r="19" spans="1:32" s="72" customFormat="1">
      <c r="A19" s="72" t="s">
        <v>293</v>
      </c>
      <c r="B19" s="73" t="s">
        <v>35</v>
      </c>
      <c r="C19" s="74">
        <f>SUM(((Table16810111245[[#This Row],[Avg DPS]]*(Table16810111245[[#This Row],[Range]]))+(Table16810111245[[#This Row],[Avg DPS]]*(Table16810111245[[#This Row],[Arm Pen (%)]]/4)))/100)</f>
        <v>4.6118824228305195</v>
      </c>
      <c r="D19" s="74">
        <f>SUM(Table16810111245[[#This Row],[DPS]]*Table16810111245[[#This Row],[Avg Accuracy]])</f>
        <v>10.750308677926618</v>
      </c>
      <c r="E19" s="74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19.907979033197439</v>
      </c>
      <c r="F19" s="72">
        <v>32.9</v>
      </c>
      <c r="G19" s="74">
        <f>SUM((Table16810111245[[#This Row],[Accuracy (Close)]]+Table16810111245[[#This Row],[Accuracy (Short)]]+Table16810111245[[#This Row],[Accuracy (Medium)]]+Table16810111245[[#This Row],[Accuracy (Long)]])/4)</f>
        <v>0.54</v>
      </c>
      <c r="H19" s="72">
        <v>27</v>
      </c>
      <c r="I19" s="72">
        <v>0.5</v>
      </c>
      <c r="J19" s="72">
        <v>40</v>
      </c>
      <c r="K19" s="72">
        <v>3</v>
      </c>
      <c r="L19" s="72">
        <v>3.5</v>
      </c>
      <c r="M19" s="72">
        <v>0</v>
      </c>
      <c r="N19" s="72">
        <v>211</v>
      </c>
      <c r="O19" s="74">
        <f>60/N19</f>
        <v>0.28436018957345971</v>
      </c>
      <c r="P19" s="72">
        <v>0.28000000000000003</v>
      </c>
      <c r="Q19" s="72">
        <v>0.72</v>
      </c>
      <c r="R19" s="72">
        <v>0.66</v>
      </c>
      <c r="S19" s="72">
        <v>0.5</v>
      </c>
      <c r="T19" s="72">
        <v>8.9</v>
      </c>
      <c r="U19" s="72">
        <v>88</v>
      </c>
      <c r="V19" s="72">
        <v>100</v>
      </c>
      <c r="W19" s="72">
        <v>180</v>
      </c>
      <c r="X19" s="73" t="s">
        <v>307</v>
      </c>
      <c r="Y19" s="72">
        <v>90</v>
      </c>
      <c r="Z19" s="72">
        <v>30</v>
      </c>
      <c r="AA19" s="74">
        <f>Table16810111245[[#This Row],[Ammo]]/Table16810111245[[#This Row],[Rearm Cost]]</f>
        <v>0.5</v>
      </c>
      <c r="AB19" s="72">
        <v>1217</v>
      </c>
      <c r="AC19" s="81" t="s">
        <v>295</v>
      </c>
      <c r="AD19" s="81" t="s">
        <v>87</v>
      </c>
      <c r="AE19" s="81">
        <v>-150</v>
      </c>
      <c r="AF19" s="72" t="s">
        <v>451</v>
      </c>
    </row>
    <row r="20" spans="1:32" s="72" customFormat="1">
      <c r="A20" s="72" t="s">
        <v>291</v>
      </c>
      <c r="B20" s="73" t="s">
        <v>35</v>
      </c>
      <c r="C20" s="74">
        <f>SUM(((Table16810111245[[#This Row],[Avg DPS]]*(Table16810111245[[#This Row],[Range]]))+(Table16810111245[[#This Row],[Avg DPS]]*(Table16810111245[[#This Row],[Arm Pen (%)]]/4)))/100)</f>
        <v>0.87742702702702702</v>
      </c>
      <c r="D20" s="74">
        <f>SUM(Table16810111245[[#This Row],[DPS]]*Table16810111245[[#This Row],[Avg Accuracy]])</f>
        <v>2.6270270270270273</v>
      </c>
      <c r="E20" s="74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4.8648648648648649</v>
      </c>
      <c r="F20" s="72">
        <v>28.9</v>
      </c>
      <c r="G20" s="74">
        <f>SUM((Table16810111245[[#This Row],[Accuracy (Close)]]+Table16810111245[[#This Row],[Accuracy (Short)]]+Table16810111245[[#This Row],[Accuracy (Medium)]]+Table16810111245[[#This Row],[Accuracy (Long)]])/4)</f>
        <v>0.54</v>
      </c>
      <c r="H20" s="72">
        <v>12</v>
      </c>
      <c r="I20" s="72">
        <v>0.5</v>
      </c>
      <c r="J20" s="72">
        <v>18</v>
      </c>
      <c r="K20" s="72">
        <v>2</v>
      </c>
      <c r="L20" s="72">
        <v>4.8</v>
      </c>
      <c r="M20" s="72">
        <v>0</v>
      </c>
      <c r="N20" s="72">
        <v>450</v>
      </c>
      <c r="O20" s="74">
        <f>60/N20</f>
        <v>0.13333333333333333</v>
      </c>
      <c r="P20" s="72">
        <v>0.77</v>
      </c>
      <c r="Q20" s="72">
        <v>0.7</v>
      </c>
      <c r="R20" s="72">
        <v>0.45</v>
      </c>
      <c r="S20" s="72">
        <v>0.24</v>
      </c>
      <c r="T20" s="72">
        <v>0</v>
      </c>
      <c r="U20" s="72">
        <v>70</v>
      </c>
      <c r="V20" s="72">
        <v>13</v>
      </c>
      <c r="W20" s="72">
        <v>80</v>
      </c>
      <c r="X20" s="73" t="s">
        <v>307</v>
      </c>
      <c r="Y20" s="72">
        <v>60</v>
      </c>
      <c r="Z20" s="72">
        <v>30</v>
      </c>
      <c r="AA20" s="74">
        <f>Table16810111245[[#This Row],[Ammo]]/Table16810111245[[#This Row],[Rearm Cost]]</f>
        <v>0.75</v>
      </c>
      <c r="AB20" s="72">
        <v>197</v>
      </c>
      <c r="AC20" s="81" t="s">
        <v>311</v>
      </c>
      <c r="AD20" s="81" t="s">
        <v>86</v>
      </c>
      <c r="AE20" s="81">
        <v>-80</v>
      </c>
      <c r="AF20" s="72" t="s">
        <v>451</v>
      </c>
    </row>
    <row r="21" spans="1:32" s="72" customFormat="1">
      <c r="A21" s="72" t="s">
        <v>298</v>
      </c>
      <c r="B21" s="73" t="s">
        <v>35</v>
      </c>
      <c r="C21" s="74">
        <f>SUM(((Table16810111245[[#This Row],[Avg DPS]]*(Table16810111245[[#This Row],[Range]]))+(Table16810111245[[#This Row],[Avg DPS]]*(Table16810111245[[#This Row],[Arm Pen (%)]]/4)))/100)</f>
        <v>5.5350624999999987</v>
      </c>
      <c r="D21" s="74">
        <f>SUM(Table16810111245[[#This Row],[DPS]]*Table16810111245[[#This Row],[Avg Accuracy]])</f>
        <v>8.3359375</v>
      </c>
      <c r="E21" s="74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17.1875</v>
      </c>
      <c r="F21" s="72">
        <v>45.9</v>
      </c>
      <c r="G21" s="74">
        <f>SUM((Table16810111245[[#This Row],[Accuracy (Close)]]+Table16810111245[[#This Row],[Accuracy (Short)]]+Table16810111245[[#This Row],[Accuracy (Medium)]]+Table16810111245[[#This Row],[Accuracy (Long)]])/4)</f>
        <v>0.48499999999999999</v>
      </c>
      <c r="H21" s="72">
        <v>55</v>
      </c>
      <c r="I21" s="72">
        <v>0.5</v>
      </c>
      <c r="J21" s="72">
        <v>82</v>
      </c>
      <c r="K21" s="72">
        <v>1</v>
      </c>
      <c r="L21" s="72">
        <v>3.2</v>
      </c>
      <c r="M21" s="72">
        <v>0</v>
      </c>
      <c r="N21" s="72">
        <v>0</v>
      </c>
      <c r="O21" s="74">
        <v>3.2</v>
      </c>
      <c r="P21" s="72">
        <v>0.22</v>
      </c>
      <c r="Q21" s="72">
        <v>0.33</v>
      </c>
      <c r="R21" s="72">
        <v>0.44</v>
      </c>
      <c r="S21" s="72">
        <v>0.95</v>
      </c>
      <c r="T21" s="72">
        <v>11.9</v>
      </c>
      <c r="U21" s="72">
        <v>120</v>
      </c>
      <c r="V21" s="72">
        <v>40</v>
      </c>
      <c r="W21" s="72">
        <v>60</v>
      </c>
      <c r="X21" s="73" t="s">
        <v>334</v>
      </c>
      <c r="Y21" s="72">
        <v>30</v>
      </c>
      <c r="Z21" s="72">
        <v>30</v>
      </c>
      <c r="AA21" s="74">
        <f>Table16810111245[[#This Row],[Ammo]]/Table16810111245[[#This Row],[Rearm Cost]]</f>
        <v>0.5</v>
      </c>
      <c r="AB21" s="72">
        <v>1602</v>
      </c>
      <c r="AC21" s="81" t="s">
        <v>299</v>
      </c>
      <c r="AD21" s="81" t="s">
        <v>87</v>
      </c>
      <c r="AE21" s="81">
        <v>-150</v>
      </c>
      <c r="AF21" s="72" t="s">
        <v>451</v>
      </c>
    </row>
    <row r="22" spans="1:32">
      <c r="A22" t="s">
        <v>440</v>
      </c>
      <c r="B22" s="35" t="s">
        <v>290</v>
      </c>
      <c r="C22" s="2" t="e">
        <f>SUM(((Table16810111245[[#This Row],[Avg DPS]]*(Table16810111245[[#This Row],[Range]]))+(Table16810111245[[#This Row],[Avg DPS]]*(Table16810111245[[#This Row],[Arm Pen (%)]]/4)))/100)</f>
        <v>#DIV/0!</v>
      </c>
      <c r="D22" s="3" t="e">
        <f>SUM(Table16810111245[[#This Row],[DPS]]*Table16810111245[[#This Row],[Avg Accuracy]])</f>
        <v>#DIV/0!</v>
      </c>
      <c r="E22" s="2" t="e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#DIV/0!</v>
      </c>
      <c r="F22" s="7">
        <v>46.9</v>
      </c>
      <c r="G22" s="2">
        <f>SUM((Table16810111245[[#This Row],[Accuracy (Close)]]+Table16810111245[[#This Row],[Accuracy (Short)]]+Table16810111245[[#This Row],[Accuracy (Medium)]]+Table16810111245[[#This Row],[Accuracy (Long)]])/4)</f>
        <v>0</v>
      </c>
      <c r="H22">
        <v>43</v>
      </c>
      <c r="O22" s="2" t="e">
        <f t="shared" ref="O22:O45" si="0">60/N22</f>
        <v>#DIV/0!</v>
      </c>
      <c r="AC22" s="46"/>
      <c r="AD22" s="46"/>
      <c r="AE22" s="46"/>
      <c r="AF22" t="s">
        <v>450</v>
      </c>
    </row>
    <row r="23" spans="1:32">
      <c r="A23" t="s">
        <v>441</v>
      </c>
      <c r="B23" s="35" t="s">
        <v>290</v>
      </c>
      <c r="C23" s="2" t="e">
        <f>SUM(((Table16810111245[[#This Row],[Avg DPS]]*(Table16810111245[[#This Row],[Range]]))+(Table16810111245[[#This Row],[Avg DPS]]*(Table16810111245[[#This Row],[Arm Pen (%)]]/4)))/100)</f>
        <v>#DIV/0!</v>
      </c>
      <c r="D23" s="3" t="e">
        <f>SUM(Table16810111245[[#This Row],[DPS]]*Table16810111245[[#This Row],[Avg Accuracy]])</f>
        <v>#DIV/0!</v>
      </c>
      <c r="E23" s="2" t="e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#DIV/0!</v>
      </c>
      <c r="F23" s="7">
        <v>46.9</v>
      </c>
      <c r="G23" s="2">
        <f>SUM((Table16810111245[[#This Row],[Accuracy (Close)]]+Table16810111245[[#This Row],[Accuracy (Short)]]+Table16810111245[[#This Row],[Accuracy (Medium)]]+Table16810111245[[#This Row],[Accuracy (Long)]])/4)</f>
        <v>0</v>
      </c>
      <c r="H23">
        <v>41</v>
      </c>
      <c r="O23" s="2" t="e">
        <f t="shared" si="0"/>
        <v>#DIV/0!</v>
      </c>
      <c r="AD23" s="46"/>
      <c r="AE23" s="46"/>
      <c r="AF23" t="s">
        <v>450</v>
      </c>
    </row>
    <row r="24" spans="1:32">
      <c r="A24" t="s">
        <v>442</v>
      </c>
      <c r="B24" s="35" t="s">
        <v>290</v>
      </c>
      <c r="C24" s="2" t="e">
        <f>SUM(((Table16810111245[[#This Row],[Avg DPS]]*(Table16810111245[[#This Row],[Range]]))+(Table16810111245[[#This Row],[Avg DPS]]*(Table16810111245[[#This Row],[Arm Pen (%)]]/4)))/100)</f>
        <v>#DIV/0!</v>
      </c>
      <c r="D24" s="3" t="e">
        <f>SUM(Table16810111245[[#This Row],[DPS]]*Table16810111245[[#This Row],[Avg Accuracy]])</f>
        <v>#DIV/0!</v>
      </c>
      <c r="E24" s="2" t="e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#DIV/0!</v>
      </c>
      <c r="F24">
        <v>48.9</v>
      </c>
      <c r="G24" s="2">
        <f>SUM((Table16810111245[[#This Row],[Accuracy (Close)]]+Table16810111245[[#This Row],[Accuracy (Short)]]+Table16810111245[[#This Row],[Accuracy (Medium)]]+Table16810111245[[#This Row],[Accuracy (Long)]])/4)</f>
        <v>0</v>
      </c>
      <c r="H24">
        <v>50</v>
      </c>
      <c r="O24" s="2" t="e">
        <f t="shared" si="0"/>
        <v>#DIV/0!</v>
      </c>
      <c r="AD24" s="46"/>
      <c r="AE24" s="46"/>
      <c r="AF24" t="s">
        <v>450</v>
      </c>
    </row>
    <row r="25" spans="1:32">
      <c r="A25" t="s">
        <v>443</v>
      </c>
      <c r="B25" s="35" t="s">
        <v>290</v>
      </c>
      <c r="C25" s="2" t="e">
        <f>SUM(((Table16810111245[[#This Row],[Avg DPS]]*(Table16810111245[[#This Row],[Range]]))+(Table16810111245[[#This Row],[Avg DPS]]*(Table16810111245[[#This Row],[Arm Pen (%)]]/4)))/100)</f>
        <v>#DIV/0!</v>
      </c>
      <c r="D25" s="3" t="e">
        <f>SUM(Table16810111245[[#This Row],[DPS]]*Table16810111245[[#This Row],[Avg Accuracy]])</f>
        <v>#DIV/0!</v>
      </c>
      <c r="E25" s="2" t="e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#DIV/0!</v>
      </c>
      <c r="F25">
        <v>49.9</v>
      </c>
      <c r="G25" s="2">
        <f>SUM((Table16810111245[[#This Row],[Accuracy (Close)]]+Table16810111245[[#This Row],[Accuracy (Short)]]+Table16810111245[[#This Row],[Accuracy (Medium)]]+Table16810111245[[#This Row],[Accuracy (Long)]])/4)</f>
        <v>0</v>
      </c>
      <c r="H25">
        <v>52</v>
      </c>
      <c r="O25" s="2" t="e">
        <f t="shared" si="0"/>
        <v>#DIV/0!</v>
      </c>
      <c r="AD25" s="46"/>
      <c r="AE25" s="46"/>
      <c r="AF25" t="s">
        <v>450</v>
      </c>
    </row>
    <row r="26" spans="1:32">
      <c r="A26" s="7" t="s">
        <v>444</v>
      </c>
      <c r="B26" s="35" t="s">
        <v>290</v>
      </c>
      <c r="C26" s="2" t="e">
        <f>SUM(((Table16810111245[[#This Row],[Avg DPS]]*(Table16810111245[[#This Row],[Range]]))+(Table16810111245[[#This Row],[Avg DPS]]*(Table16810111245[[#This Row],[Arm Pen (%)]]/4)))/100)</f>
        <v>#DIV/0!</v>
      </c>
      <c r="D26" s="9" t="e">
        <f>SUM(Table16810111245[[#This Row],[DPS]]*Table16810111245[[#This Row],[Avg Accuracy]])</f>
        <v>#DIV/0!</v>
      </c>
      <c r="E26" s="8" t="e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#DIV/0!</v>
      </c>
      <c r="F26" s="7">
        <v>50.9</v>
      </c>
      <c r="G26" s="8">
        <f>SUM((Table16810111245[[#This Row],[Accuracy (Close)]]+Table16810111245[[#This Row],[Accuracy (Short)]]+Table16810111245[[#This Row],[Accuracy (Medium)]]+Table16810111245[[#This Row],[Accuracy (Long)]])/4)</f>
        <v>0</v>
      </c>
      <c r="H26" s="7">
        <v>54</v>
      </c>
      <c r="I26" s="7"/>
      <c r="J26" s="7"/>
      <c r="K26" s="7"/>
      <c r="L26" s="7"/>
      <c r="M26" s="7"/>
      <c r="N26" s="7"/>
      <c r="O26" s="8" t="e">
        <f t="shared" si="0"/>
        <v>#DIV/0!</v>
      </c>
      <c r="P26" s="7"/>
      <c r="Q26" s="7"/>
      <c r="R26" s="7"/>
      <c r="S26" s="7"/>
      <c r="T26" s="7"/>
      <c r="U26" s="7"/>
      <c r="V26" s="7"/>
      <c r="W26" s="7"/>
      <c r="X26" s="39"/>
      <c r="Y26" s="7"/>
      <c r="Z26" s="7"/>
      <c r="AA26" s="7"/>
      <c r="AB26" s="7"/>
      <c r="AC26" s="7"/>
      <c r="AD26" s="54"/>
      <c r="AE26" s="54"/>
      <c r="AF26" t="s">
        <v>450</v>
      </c>
    </row>
    <row r="27" spans="1:32">
      <c r="A27" t="s">
        <v>445</v>
      </c>
      <c r="B27" s="35" t="s">
        <v>290</v>
      </c>
      <c r="C27" s="2" t="e">
        <f>SUM(((Table16810111245[[#This Row],[Avg DPS]]*(Table16810111245[[#This Row],[Range]]))+(Table16810111245[[#This Row],[Avg DPS]]*(Table16810111245[[#This Row],[Arm Pen (%)]]/4)))/100)</f>
        <v>#DIV/0!</v>
      </c>
      <c r="D27" s="3" t="e">
        <f>SUM(Table16810111245[[#This Row],[DPS]]*Table16810111245[[#This Row],[Avg Accuracy]])</f>
        <v>#DIV/0!</v>
      </c>
      <c r="E27" s="2" t="e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#DIV/0!</v>
      </c>
      <c r="F27">
        <v>51.9</v>
      </c>
      <c r="G27" s="2">
        <f>SUM((Table16810111245[[#This Row],[Accuracy (Close)]]+Table16810111245[[#This Row],[Accuracy (Short)]]+Table16810111245[[#This Row],[Accuracy (Medium)]]+Table16810111245[[#This Row],[Accuracy (Long)]])/4)</f>
        <v>0</v>
      </c>
      <c r="H27">
        <v>57</v>
      </c>
      <c r="O27" s="2" t="e">
        <f t="shared" si="0"/>
        <v>#DIV/0!</v>
      </c>
      <c r="AD27" s="46"/>
      <c r="AE27" s="46"/>
      <c r="AF27" t="s">
        <v>450</v>
      </c>
    </row>
    <row r="28" spans="1:32">
      <c r="A28" t="s">
        <v>446</v>
      </c>
      <c r="B28" s="35" t="s">
        <v>290</v>
      </c>
      <c r="C28" s="2" t="e">
        <f>SUM(((Table16810111245[[#This Row],[Avg DPS]]*(Table16810111245[[#This Row],[Range]]))+(Table16810111245[[#This Row],[Avg DPS]]*(Table16810111245[[#This Row],[Arm Pen (%)]]/4)))/100)</f>
        <v>#DIV/0!</v>
      </c>
      <c r="D28" s="3" t="e">
        <f>SUM(Table16810111245[[#This Row],[DPS]]*Table16810111245[[#This Row],[Avg Accuracy]])</f>
        <v>#DIV/0!</v>
      </c>
      <c r="E28" s="2" t="e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#DIV/0!</v>
      </c>
      <c r="F28">
        <v>53.9</v>
      </c>
      <c r="G28" s="2">
        <f>SUM((Table16810111245[[#This Row],[Accuracy (Close)]]+Table16810111245[[#This Row],[Accuracy (Short)]]+Table16810111245[[#This Row],[Accuracy (Medium)]]+Table16810111245[[#This Row],[Accuracy (Long)]])/4)</f>
        <v>0</v>
      </c>
      <c r="H28">
        <v>60</v>
      </c>
      <c r="O28" s="2" t="e">
        <f t="shared" si="0"/>
        <v>#DIV/0!</v>
      </c>
      <c r="AD28" s="46"/>
      <c r="AE28" s="46"/>
      <c r="AF28" t="s">
        <v>450</v>
      </c>
    </row>
    <row r="29" spans="1:32">
      <c r="A29" t="s">
        <v>447</v>
      </c>
      <c r="B29" s="35" t="s">
        <v>290</v>
      </c>
      <c r="C29" s="2" t="e">
        <f>SUM(((Table16810111245[[#This Row],[Avg DPS]]*(Table16810111245[[#This Row],[Range]]))+(Table16810111245[[#This Row],[Avg DPS]]*(Table16810111245[[#This Row],[Arm Pen (%)]]/4)))/100)</f>
        <v>#DIV/0!</v>
      </c>
      <c r="D29" s="3" t="e">
        <f>SUM(Table16810111245[[#This Row],[DPS]]*Table16810111245[[#This Row],[Avg Accuracy]])</f>
        <v>#DIV/0!</v>
      </c>
      <c r="E29" s="2" t="e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#DIV/0!</v>
      </c>
      <c r="F29">
        <v>54.9</v>
      </c>
      <c r="G29" s="2">
        <f>SUM((Table16810111245[[#This Row],[Accuracy (Close)]]+Table16810111245[[#This Row],[Accuracy (Short)]]+Table16810111245[[#This Row],[Accuracy (Medium)]]+Table16810111245[[#This Row],[Accuracy (Long)]])/4)</f>
        <v>0</v>
      </c>
      <c r="H29">
        <v>70</v>
      </c>
      <c r="O29" s="2" t="e">
        <f t="shared" si="0"/>
        <v>#DIV/0!</v>
      </c>
      <c r="AD29" s="46"/>
      <c r="AE29" s="46"/>
      <c r="AF29" t="s">
        <v>450</v>
      </c>
    </row>
    <row r="30" spans="1:32">
      <c r="A30" t="s">
        <v>448</v>
      </c>
      <c r="B30" s="35" t="s">
        <v>290</v>
      </c>
      <c r="C30" s="2" t="e">
        <f>SUM(((Table16810111245[[#This Row],[Avg DPS]]*(Table16810111245[[#This Row],[Range]]))+(Table16810111245[[#This Row],[Avg DPS]]*(Table16810111245[[#This Row],[Arm Pen (%)]]/4)))/100)</f>
        <v>#DIV/0!</v>
      </c>
      <c r="D30" s="3" t="e">
        <f>SUM(Table16810111245[[#This Row],[DPS]]*Table16810111245[[#This Row],[Avg Accuracy]])</f>
        <v>#DIV/0!</v>
      </c>
      <c r="E30" s="2" t="e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#DIV/0!</v>
      </c>
      <c r="F30">
        <v>45.9</v>
      </c>
      <c r="G30" s="2">
        <f>SUM((Table16810111245[[#This Row],[Accuracy (Close)]]+Table16810111245[[#This Row],[Accuracy (Short)]]+Table16810111245[[#This Row],[Accuracy (Medium)]]+Table16810111245[[#This Row],[Accuracy (Long)]])/4)</f>
        <v>0</v>
      </c>
      <c r="H30">
        <v>40</v>
      </c>
      <c r="O30" s="2" t="e">
        <f t="shared" si="0"/>
        <v>#DIV/0!</v>
      </c>
      <c r="AD30" s="46"/>
      <c r="AE30" s="46"/>
      <c r="AF30" t="s">
        <v>450</v>
      </c>
    </row>
    <row r="31" spans="1:32">
      <c r="A31" t="s">
        <v>449</v>
      </c>
      <c r="B31" s="35" t="s">
        <v>290</v>
      </c>
      <c r="C31" s="2" t="e">
        <f>SUM(((Table16810111245[[#This Row],[Avg DPS]]*(Table16810111245[[#This Row],[Range]]))+(Table16810111245[[#This Row],[Avg DPS]]*(Table16810111245[[#This Row],[Arm Pen (%)]]/4)))/100)</f>
        <v>#DIV/0!</v>
      </c>
      <c r="D31" s="3" t="e">
        <f>SUM(Table16810111245[[#This Row],[DPS]]*Table16810111245[[#This Row],[Avg Accuracy]])</f>
        <v>#DIV/0!</v>
      </c>
      <c r="E31" s="2" t="e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#DIV/0!</v>
      </c>
      <c r="F31">
        <v>41.9</v>
      </c>
      <c r="G31" s="2">
        <f>SUM((Table16810111245[[#This Row],[Accuracy (Close)]]+Table16810111245[[#This Row],[Accuracy (Short)]]+Table16810111245[[#This Row],[Accuracy (Medium)]]+Table16810111245[[#This Row],[Accuracy (Long)]])/4)</f>
        <v>0</v>
      </c>
      <c r="H31">
        <v>40</v>
      </c>
      <c r="O31" s="2" t="e">
        <f t="shared" si="0"/>
        <v>#DIV/0!</v>
      </c>
      <c r="AD31" s="46"/>
      <c r="AE31" s="46"/>
      <c r="AF31" t="s">
        <v>450</v>
      </c>
    </row>
    <row r="32" spans="1:32">
      <c r="A32" t="s">
        <v>452</v>
      </c>
      <c r="B32" s="35"/>
      <c r="C32" s="2" t="e">
        <f>SUM(((Table16810111245[[#This Row],[Avg DPS]]*(Table16810111245[[#This Row],[Range]]))+(Table16810111245[[#This Row],[Avg DPS]]*(Table16810111245[[#This Row],[Arm Pen (%)]]/4)))/100)</f>
        <v>#DIV/0!</v>
      </c>
      <c r="D32" s="3" t="e">
        <f>SUM(Table16810111245[[#This Row],[DPS]]*Table16810111245[[#This Row],[Avg Accuracy]])</f>
        <v>#DIV/0!</v>
      </c>
      <c r="E32" s="2" t="e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#DIV/0!</v>
      </c>
      <c r="F32">
        <v>45.9</v>
      </c>
      <c r="G32" s="2">
        <f>SUM((Table16810111245[[#This Row],[Accuracy (Close)]]+Table16810111245[[#This Row],[Accuracy (Short)]]+Table16810111245[[#This Row],[Accuracy (Medium)]]+Table16810111245[[#This Row],[Accuracy (Long)]])/4)</f>
        <v>0</v>
      </c>
      <c r="H32">
        <v>43</v>
      </c>
      <c r="O32" s="2" t="e">
        <f t="shared" si="0"/>
        <v>#DIV/0!</v>
      </c>
      <c r="AD32" s="46"/>
      <c r="AE32" s="46"/>
      <c r="AF32" t="s">
        <v>451</v>
      </c>
    </row>
    <row r="33" spans="1:34">
      <c r="A33" t="s">
        <v>453</v>
      </c>
      <c r="B33" s="35"/>
      <c r="C33" s="2" t="e">
        <f>SUM(((Table16810111245[[#This Row],[Avg DPS]]*(Table16810111245[[#This Row],[Range]]))+(Table16810111245[[#This Row],[Avg DPS]]*(Table16810111245[[#This Row],[Arm Pen (%)]]/4)))/100)</f>
        <v>#DIV/0!</v>
      </c>
      <c r="D33" s="3" t="e">
        <f>SUM(Table16810111245[[#This Row],[DPS]]*Table16810111245[[#This Row],[Avg Accuracy]])</f>
        <v>#DIV/0!</v>
      </c>
      <c r="E33" s="2" t="e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#DIV/0!</v>
      </c>
      <c r="F33">
        <v>47.9</v>
      </c>
      <c r="G33" s="2">
        <f>SUM((Table16810111245[[#This Row],[Accuracy (Close)]]+Table16810111245[[#This Row],[Accuracy (Short)]]+Table16810111245[[#This Row],[Accuracy (Medium)]]+Table16810111245[[#This Row],[Accuracy (Long)]])/4)</f>
        <v>0</v>
      </c>
      <c r="H33">
        <v>50</v>
      </c>
      <c r="O33" s="2" t="e">
        <f t="shared" si="0"/>
        <v>#DIV/0!</v>
      </c>
      <c r="AD33" s="46"/>
      <c r="AE33" s="46"/>
      <c r="AF33" t="s">
        <v>451</v>
      </c>
    </row>
    <row r="34" spans="1:34">
      <c r="A34" t="s">
        <v>454</v>
      </c>
      <c r="B34" s="35"/>
      <c r="C34" s="2" t="e">
        <f>SUM(((Table16810111245[[#This Row],[Avg DPS]]*(Table16810111245[[#This Row],[Range]]))+(Table16810111245[[#This Row],[Avg DPS]]*(Table16810111245[[#This Row],[Arm Pen (%)]]/4)))/100)</f>
        <v>#DIV/0!</v>
      </c>
      <c r="D34" s="3" t="e">
        <f>SUM(Table16810111245[[#This Row],[DPS]]*Table16810111245[[#This Row],[Avg Accuracy]])</f>
        <v>#DIV/0!</v>
      </c>
      <c r="E34" s="2" t="e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#DIV/0!</v>
      </c>
      <c r="F34">
        <v>49.9</v>
      </c>
      <c r="G34" s="2">
        <f>SUM((Table16810111245[[#This Row],[Accuracy (Close)]]+Table16810111245[[#This Row],[Accuracy (Short)]]+Table16810111245[[#This Row],[Accuracy (Medium)]]+Table16810111245[[#This Row],[Accuracy (Long)]])/4)</f>
        <v>0</v>
      </c>
      <c r="H34">
        <v>54</v>
      </c>
      <c r="O34" s="2" t="e">
        <f t="shared" si="0"/>
        <v>#DIV/0!</v>
      </c>
      <c r="AD34" s="46"/>
      <c r="AE34" s="46"/>
    </row>
    <row r="35" spans="1:34">
      <c r="A35" t="s">
        <v>455</v>
      </c>
      <c r="B35" s="35"/>
      <c r="C35" s="2" t="e">
        <f>SUM(((Table16810111245[[#This Row],[Avg DPS]]*(Table16810111245[[#This Row],[Range]]))+(Table16810111245[[#This Row],[Avg DPS]]*(Table16810111245[[#This Row],[Arm Pen (%)]]/4)))/100)</f>
        <v>#DIV/0!</v>
      </c>
      <c r="D35" s="3" t="e">
        <f>SUM(Table16810111245[[#This Row],[DPS]]*Table16810111245[[#This Row],[Avg Accuracy]])</f>
        <v>#DIV/0!</v>
      </c>
      <c r="E35" s="2" t="e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#DIV/0!</v>
      </c>
      <c r="F35">
        <v>42.9</v>
      </c>
      <c r="G35" s="2">
        <f>SUM((Table16810111245[[#This Row],[Accuracy (Close)]]+Table16810111245[[#This Row],[Accuracy (Short)]]+Table16810111245[[#This Row],[Accuracy (Medium)]]+Table16810111245[[#This Row],[Accuracy (Long)]])/4)</f>
        <v>0</v>
      </c>
      <c r="H35">
        <v>40</v>
      </c>
      <c r="O35" s="2" t="e">
        <f t="shared" si="0"/>
        <v>#DIV/0!</v>
      </c>
      <c r="AD35" s="46"/>
      <c r="AE35" s="46"/>
    </row>
    <row r="36" spans="1:34">
      <c r="A36" t="s">
        <v>456</v>
      </c>
      <c r="B36" s="35"/>
      <c r="C36" s="2" t="e">
        <f>SUM(((Table16810111245[[#This Row],[Avg DPS]]*(Table16810111245[[#This Row],[Range]]))+(Table16810111245[[#This Row],[Avg DPS]]*(Table16810111245[[#This Row],[Arm Pen (%)]]/4)))/100)</f>
        <v>#DIV/0!</v>
      </c>
      <c r="D36" s="3" t="e">
        <f>SUM(Table16810111245[[#This Row],[DPS]]*Table16810111245[[#This Row],[Avg Accuracy]])</f>
        <v>#DIV/0!</v>
      </c>
      <c r="E36" s="2" t="e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#DIV/0!</v>
      </c>
      <c r="F36">
        <v>38.9</v>
      </c>
      <c r="G36" s="2">
        <f>SUM((Table16810111245[[#This Row],[Accuracy (Close)]]+Table16810111245[[#This Row],[Accuracy (Short)]]+Table16810111245[[#This Row],[Accuracy (Medium)]]+Table16810111245[[#This Row],[Accuracy (Long)]])/4)</f>
        <v>0</v>
      </c>
      <c r="H36">
        <v>40</v>
      </c>
      <c r="O36" s="2" t="e">
        <f t="shared" si="0"/>
        <v>#DIV/0!</v>
      </c>
      <c r="AD36" s="46"/>
      <c r="AE36" s="46"/>
    </row>
    <row r="37" spans="1:34">
      <c r="B37" s="35"/>
      <c r="C37" s="2" t="e">
        <f>SUM(((Table16810111245[[#This Row],[Avg DPS]]*(Table16810111245[[#This Row],[Range]]))+(Table16810111245[[#This Row],[Avg DPS]]*(Table16810111245[[#This Row],[Arm Pen (%)]]/4)))/100)</f>
        <v>#DIV/0!</v>
      </c>
      <c r="D37" s="3" t="e">
        <f>SUM(Table16810111245[[#This Row],[DPS]]*Table16810111245[[#This Row],[Avg Accuracy]])</f>
        <v>#DIV/0!</v>
      </c>
      <c r="E37" s="2" t="e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#DIV/0!</v>
      </c>
      <c r="G37" s="2">
        <f>SUM((Table16810111245[[#This Row],[Accuracy (Close)]]+Table16810111245[[#This Row],[Accuracy (Short)]]+Table16810111245[[#This Row],[Accuracy (Medium)]]+Table16810111245[[#This Row],[Accuracy (Long)]])/4)</f>
        <v>0</v>
      </c>
      <c r="O37" s="2" t="e">
        <f t="shared" si="0"/>
        <v>#DIV/0!</v>
      </c>
      <c r="AD37" s="46"/>
      <c r="AE37" s="46"/>
    </row>
    <row r="38" spans="1:34">
      <c r="B38" s="35"/>
      <c r="C38" s="2" t="e">
        <f>SUM(((Table16810111245[[#This Row],[Avg DPS]]*(Table16810111245[[#This Row],[Range]]))+(Table16810111245[[#This Row],[Avg DPS]]*(Table16810111245[[#This Row],[Arm Pen (%)]]/4)))/100)</f>
        <v>#DIV/0!</v>
      </c>
      <c r="D38" s="3" t="e">
        <f>SUM(Table16810111245[[#This Row],[DPS]]*Table16810111245[[#This Row],[Avg Accuracy]])</f>
        <v>#DIV/0!</v>
      </c>
      <c r="E38" s="2" t="e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#DIV/0!</v>
      </c>
      <c r="G38" s="2">
        <f>SUM((Table16810111245[[#This Row],[Accuracy (Close)]]+Table16810111245[[#This Row],[Accuracy (Short)]]+Table16810111245[[#This Row],[Accuracy (Medium)]]+Table16810111245[[#This Row],[Accuracy (Long)]])/4)</f>
        <v>0</v>
      </c>
      <c r="O38" s="2" t="e">
        <f t="shared" si="0"/>
        <v>#DIV/0!</v>
      </c>
      <c r="AD38" s="46"/>
      <c r="AE38" s="46"/>
    </row>
    <row r="39" spans="1:34">
      <c r="B39" s="35"/>
      <c r="C39" s="2" t="e">
        <f>SUM(((Table16810111245[[#This Row],[Avg DPS]]*(Table16810111245[[#This Row],[Range]]))+(Table16810111245[[#This Row],[Avg DPS]]*(Table16810111245[[#This Row],[Arm Pen (%)]]/4)))/100)</f>
        <v>#DIV/0!</v>
      </c>
      <c r="D39" s="3" t="e">
        <f>SUM(Table16810111245[[#This Row],[DPS]]*Table16810111245[[#This Row],[Avg Accuracy]])</f>
        <v>#DIV/0!</v>
      </c>
      <c r="E39" s="2" t="e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#DIV/0!</v>
      </c>
      <c r="G39" s="2">
        <f>SUM((Table16810111245[[#This Row],[Accuracy (Close)]]+Table16810111245[[#This Row],[Accuracy (Short)]]+Table16810111245[[#This Row],[Accuracy (Medium)]]+Table16810111245[[#This Row],[Accuracy (Long)]])/4)</f>
        <v>0</v>
      </c>
      <c r="O39" s="2" t="e">
        <f t="shared" si="0"/>
        <v>#DIV/0!</v>
      </c>
      <c r="AD39" s="46"/>
      <c r="AE39" s="46"/>
    </row>
    <row r="40" spans="1:34">
      <c r="B40" s="35"/>
      <c r="C40" s="2" t="e">
        <f>SUM(((Table16810111245[[#This Row],[Avg DPS]]*(Table16810111245[[#This Row],[Range]]))+(Table16810111245[[#This Row],[Avg DPS]]*(Table16810111245[[#This Row],[Arm Pen (%)]]/4)))/100)</f>
        <v>#DIV/0!</v>
      </c>
      <c r="D40" s="3" t="e">
        <f>SUM(Table16810111245[[#This Row],[DPS]]*Table16810111245[[#This Row],[Avg Accuracy]])</f>
        <v>#DIV/0!</v>
      </c>
      <c r="E40" s="2" t="e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#DIV/0!</v>
      </c>
      <c r="G40" s="2">
        <f>SUM((Table16810111245[[#This Row],[Accuracy (Close)]]+Table16810111245[[#This Row],[Accuracy (Short)]]+Table16810111245[[#This Row],[Accuracy (Medium)]]+Table16810111245[[#This Row],[Accuracy (Long)]])/4)</f>
        <v>0</v>
      </c>
      <c r="O40" s="2" t="e">
        <f t="shared" si="0"/>
        <v>#DIV/0!</v>
      </c>
      <c r="AD40" s="46"/>
      <c r="AE40" s="46"/>
    </row>
    <row r="41" spans="1:34">
      <c r="B41" s="35"/>
      <c r="C41" s="2" t="e">
        <f>SUM(((Table16810111245[[#This Row],[Avg DPS]]*(Table16810111245[[#This Row],[Range]]))+(Table16810111245[[#This Row],[Avg DPS]]*(Table16810111245[[#This Row],[Arm Pen (%)]]/4)))/100)</f>
        <v>#DIV/0!</v>
      </c>
      <c r="D41" s="3" t="e">
        <f>SUM(Table16810111245[[#This Row],[DPS]]*Table16810111245[[#This Row],[Avg Accuracy]])</f>
        <v>#DIV/0!</v>
      </c>
      <c r="E41" s="2" t="e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#DIV/0!</v>
      </c>
      <c r="G41" s="2">
        <f>SUM((Table16810111245[[#This Row],[Accuracy (Close)]]+Table16810111245[[#This Row],[Accuracy (Short)]]+Table16810111245[[#This Row],[Accuracy (Medium)]]+Table16810111245[[#This Row],[Accuracy (Long)]])/4)</f>
        <v>0</v>
      </c>
      <c r="O41" s="2" t="e">
        <f t="shared" si="0"/>
        <v>#DIV/0!</v>
      </c>
      <c r="AD41" s="46"/>
      <c r="AE41" s="46"/>
    </row>
    <row r="42" spans="1:34">
      <c r="B42" s="35"/>
      <c r="C42" s="2" t="e">
        <f>SUM(((Table16810111245[[#This Row],[Avg DPS]]*(Table16810111245[[#This Row],[Range]]))+(Table16810111245[[#This Row],[Avg DPS]]*(Table16810111245[[#This Row],[Arm Pen (%)]]/4)))/100)</f>
        <v>#DIV/0!</v>
      </c>
      <c r="D42" s="3" t="e">
        <f>SUM(Table16810111245[[#This Row],[DPS]]*Table16810111245[[#This Row],[Avg Accuracy]])</f>
        <v>#DIV/0!</v>
      </c>
      <c r="E42" s="2" t="e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#DIV/0!</v>
      </c>
      <c r="G42" s="2">
        <f>SUM((Table16810111245[[#This Row],[Accuracy (Close)]]+Table16810111245[[#This Row],[Accuracy (Short)]]+Table16810111245[[#This Row],[Accuracy (Medium)]]+Table16810111245[[#This Row],[Accuracy (Long)]])/4)</f>
        <v>0</v>
      </c>
      <c r="O42" s="2" t="e">
        <f t="shared" si="0"/>
        <v>#DIV/0!</v>
      </c>
      <c r="AD42" s="46"/>
      <c r="AE42" s="46"/>
    </row>
    <row r="43" spans="1:34">
      <c r="B43" s="35"/>
      <c r="C43" s="2" t="e">
        <f>SUM(((Table16810111245[[#This Row],[Avg DPS]]*(Table16810111245[[#This Row],[Range]]))+(Table16810111245[[#This Row],[Avg DPS]]*(Table16810111245[[#This Row],[Arm Pen (%)]]/4)))/100)</f>
        <v>#DIV/0!</v>
      </c>
      <c r="D43" s="3" t="e">
        <f>SUM(Table16810111245[[#This Row],[DPS]]*Table16810111245[[#This Row],[Avg Accuracy]])</f>
        <v>#DIV/0!</v>
      </c>
      <c r="E43" s="2" t="e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#DIV/0!</v>
      </c>
      <c r="G43" s="2">
        <f>SUM((Table16810111245[[#This Row],[Accuracy (Close)]]+Table16810111245[[#This Row],[Accuracy (Short)]]+Table16810111245[[#This Row],[Accuracy (Medium)]]+Table16810111245[[#This Row],[Accuracy (Long)]])/4)</f>
        <v>0</v>
      </c>
      <c r="O43" s="2" t="e">
        <f t="shared" si="0"/>
        <v>#DIV/0!</v>
      </c>
      <c r="AD43" s="46"/>
      <c r="AE43" s="46"/>
    </row>
    <row r="44" spans="1:34">
      <c r="B44" s="35"/>
      <c r="C44" s="2" t="e">
        <f>SUM(((Table16810111245[[#This Row],[Avg DPS]]*(Table16810111245[[#This Row],[Range]]))+(Table16810111245[[#This Row],[Avg DPS]]*(Table16810111245[[#This Row],[Arm Pen (%)]]/4)))/100)</f>
        <v>#DIV/0!</v>
      </c>
      <c r="D44" s="3" t="e">
        <f>SUM(Table16810111245[[#This Row],[DPS]]*Table16810111245[[#This Row],[Avg Accuracy]])</f>
        <v>#DIV/0!</v>
      </c>
      <c r="E44" s="2" t="e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#DIV/0!</v>
      </c>
      <c r="G44" s="2">
        <f>SUM((Table16810111245[[#This Row],[Accuracy (Close)]]+Table16810111245[[#This Row],[Accuracy (Short)]]+Table16810111245[[#This Row],[Accuracy (Medium)]]+Table16810111245[[#This Row],[Accuracy (Long)]])/4)</f>
        <v>0</v>
      </c>
      <c r="O44" s="2" t="e">
        <f t="shared" si="0"/>
        <v>#DIV/0!</v>
      </c>
      <c r="AD44" s="46"/>
      <c r="AE44" s="46"/>
    </row>
    <row r="45" spans="1:34">
      <c r="A45" s="7"/>
      <c r="B45" s="39"/>
      <c r="C45" s="8" t="e">
        <f>SUM(((Table16810111245[[#This Row],[Avg DPS]]*(Table16810111245[[#This Row],[Range]]))+(Table16810111245[[#This Row],[Avg DPS]]*(Table16810111245[[#This Row],[Arm Pen (%)]]/4)))/100)</f>
        <v>#DIV/0!</v>
      </c>
      <c r="D45" s="9" t="e">
        <f>SUM(Table16810111245[[#This Row],[DPS]]*Table16810111245[[#This Row],[Avg Accuracy]])</f>
        <v>#DIV/0!</v>
      </c>
      <c r="E45" s="8" t="e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#DIV/0!</v>
      </c>
      <c r="F45" s="7"/>
      <c r="G45" s="8">
        <f>SUM((Table16810111245[[#This Row],[Accuracy (Close)]]+Table16810111245[[#This Row],[Accuracy (Short)]]+Table16810111245[[#This Row],[Accuracy (Medium)]]+Table16810111245[[#This Row],[Accuracy (Long)]])/4)</f>
        <v>0</v>
      </c>
      <c r="H45" s="7"/>
      <c r="I45" s="7"/>
      <c r="J45" s="7"/>
      <c r="K45" s="7"/>
      <c r="L45" s="7"/>
      <c r="M45" s="7"/>
      <c r="N45" s="7"/>
      <c r="O45" s="8" t="e">
        <f t="shared" si="0"/>
        <v>#DIV/0!</v>
      </c>
      <c r="P45" s="7"/>
      <c r="Q45" s="7"/>
      <c r="R45" s="7"/>
      <c r="S45" s="7"/>
      <c r="T45" s="7"/>
      <c r="U45" s="7"/>
      <c r="V45" s="7"/>
      <c r="W45" s="7"/>
      <c r="X45" s="39"/>
      <c r="Y45" s="7"/>
      <c r="Z45" s="7"/>
      <c r="AA45" s="7"/>
      <c r="AB45" s="7"/>
      <c r="AC45" s="7"/>
      <c r="AD45" s="54"/>
      <c r="AE45" s="54"/>
      <c r="AF45" s="7"/>
      <c r="AG45" s="7"/>
      <c r="AH45" s="7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>
  <dimension ref="A1:Y19"/>
  <sheetViews>
    <sheetView workbookViewId="0">
      <selection activeCell="A13" sqref="A13"/>
    </sheetView>
  </sheetViews>
  <sheetFormatPr defaultRowHeight="15"/>
  <cols>
    <col min="1" max="1" width="23.28515625" customWidth="1"/>
    <col min="2" max="2" width="8.42578125" customWidth="1"/>
    <col min="3" max="3" width="11.5703125" customWidth="1"/>
    <col min="4" max="5" width="10.42578125" customWidth="1"/>
    <col min="6" max="6" width="11.140625" customWidth="1"/>
    <col min="7" max="7" width="11.5703125" customWidth="1"/>
    <col min="8" max="8" width="10.42578125" customWidth="1"/>
    <col min="9" max="9" width="8" customWidth="1"/>
    <col min="10" max="11" width="8.5703125" customWidth="1"/>
    <col min="12" max="12" width="12" customWidth="1"/>
    <col min="13" max="13" width="8.85546875" customWidth="1"/>
    <col min="14" max="14" width="8" customWidth="1"/>
    <col min="15" max="15" width="12.28515625" customWidth="1"/>
    <col min="16" max="16" width="14.140625" customWidth="1"/>
    <col min="17" max="17" width="14.5703125" customWidth="1"/>
    <col min="18" max="18" width="16.85546875" customWidth="1"/>
    <col min="19" max="19" width="14.85546875" customWidth="1"/>
    <col min="23" max="23" width="10.5703125" bestFit="1" customWidth="1"/>
    <col min="24" max="24" width="18.42578125" customWidth="1"/>
    <col min="25" max="25" width="20.7109375" customWidth="1"/>
  </cols>
  <sheetData>
    <row r="1" spans="1:25">
      <c r="A1" s="1" t="s">
        <v>0</v>
      </c>
      <c r="C1" t="s">
        <v>24</v>
      </c>
      <c r="F1" s="1" t="s">
        <v>68</v>
      </c>
      <c r="V1" s="35" t="s">
        <v>203</v>
      </c>
      <c r="W1">
        <v>204</v>
      </c>
    </row>
    <row r="2" spans="1:25">
      <c r="A2" t="s">
        <v>23</v>
      </c>
      <c r="B2" t="s">
        <v>25</v>
      </c>
      <c r="E2" t="s">
        <v>21</v>
      </c>
      <c r="P2" t="s">
        <v>33</v>
      </c>
      <c r="Q2" t="s">
        <v>31</v>
      </c>
      <c r="R2" t="s">
        <v>32</v>
      </c>
      <c r="V2" s="35"/>
    </row>
    <row r="3" spans="1:25" ht="15.75" thickBot="1">
      <c r="A3" t="s">
        <v>1</v>
      </c>
      <c r="B3" t="s">
        <v>34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s="15" t="s">
        <v>72</v>
      </c>
      <c r="U3" s="16" t="s">
        <v>73</v>
      </c>
      <c r="V3" s="17" t="s">
        <v>85</v>
      </c>
      <c r="W3" s="17" t="s">
        <v>196</v>
      </c>
      <c r="X3" s="17" t="s">
        <v>359</v>
      </c>
      <c r="Y3" s="17" t="s">
        <v>356</v>
      </c>
    </row>
    <row r="4" spans="1:25" ht="15.75" thickTop="1">
      <c r="A4" s="55" t="s">
        <v>75</v>
      </c>
      <c r="B4" s="56">
        <v>1</v>
      </c>
      <c r="C4" s="57">
        <f>SUM(((Table16810111213[[#This Row],[Avg DPS]]*(Table16810111213[[#This Row],[Range]]))+(Table16810111213[[#This Row],[Avg DPS]]*(Table16810111213[[#This Row],[Arm Pen (%)]]/4)))/100)</f>
        <v>1.2015750000000001</v>
      </c>
      <c r="D4" s="58">
        <f>SUM(Table16810111213[[#This Row],[DPS]]*Table16810111213[[#This Row],[Avg Accuracy]])</f>
        <v>5.5500000000000007</v>
      </c>
      <c r="E4" s="57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7.5000000000000009</v>
      </c>
      <c r="F4" s="49">
        <v>17.899999999999999</v>
      </c>
      <c r="G4" s="57">
        <f>SUM((Table16810111213[[#This Row],[Accuracy (Close)]]+Table16810111213[[#This Row],[Accuracy (Short)]]+Table16810111213[[#This Row],[Accuracy (Medium)]]+Table16810111213[[#This Row],[Accuracy (Long)]])/4)</f>
        <v>0.74</v>
      </c>
      <c r="H4" s="49">
        <v>21</v>
      </c>
      <c r="I4" s="49">
        <v>3</v>
      </c>
      <c r="J4" s="49">
        <v>15</v>
      </c>
      <c r="K4" s="49">
        <v>1</v>
      </c>
      <c r="L4" s="49">
        <v>2.1</v>
      </c>
      <c r="M4" s="49">
        <v>0.7</v>
      </c>
      <c r="N4" s="49">
        <v>0</v>
      </c>
      <c r="O4" s="2">
        <v>0</v>
      </c>
      <c r="P4" s="49">
        <v>0.85</v>
      </c>
      <c r="Q4" s="49">
        <v>0.91</v>
      </c>
      <c r="R4" s="49">
        <v>0.79</v>
      </c>
      <c r="S4" s="49">
        <v>0.41</v>
      </c>
      <c r="T4" s="28">
        <v>55</v>
      </c>
      <c r="U4" s="29">
        <v>3.4</v>
      </c>
      <c r="V4" s="30" t="s">
        <v>86</v>
      </c>
      <c r="W4" s="47">
        <f>Table16810111213[[#This Row],[Balance]]*$W$1</f>
        <v>245.12130000000002</v>
      </c>
      <c r="X4" s="49" t="s">
        <v>404</v>
      </c>
      <c r="Y4" s="49" t="s">
        <v>403</v>
      </c>
    </row>
    <row r="5" spans="1:25">
      <c r="A5" s="59" t="s">
        <v>269</v>
      </c>
      <c r="B5" s="56">
        <v>2</v>
      </c>
      <c r="C5" s="57">
        <f>SUM(((Table16810111213[[#This Row],[Avg DPS]]*(Table16810111213[[#This Row],[Range]]))+(Table16810111213[[#This Row],[Avg DPS]]*(Table16810111213[[#This Row],[Arm Pen (%)]]/4)))/100)</f>
        <v>1.01616</v>
      </c>
      <c r="D5" s="58">
        <f>SUM(Table16810111213[[#This Row],[DPS]]*Table16810111213[[#This Row],[Avg Accuracy]])</f>
        <v>4.6399999999999997</v>
      </c>
      <c r="E5" s="57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6.4</v>
      </c>
      <c r="F5" s="49">
        <v>18.899999999999999</v>
      </c>
      <c r="G5" s="57">
        <f>SUM((Table16810111213[[#This Row],[Accuracy (Close)]]+Table16810111213[[#This Row],[Accuracy (Short)]]+Table16810111213[[#This Row],[Accuracy (Medium)]]+Table16810111213[[#This Row],[Accuracy (Long)]])/4)</f>
        <v>0.72499999999999998</v>
      </c>
      <c r="H5" s="49">
        <v>16</v>
      </c>
      <c r="I5" s="49">
        <v>2</v>
      </c>
      <c r="J5" s="49">
        <v>12</v>
      </c>
      <c r="K5" s="49">
        <v>1</v>
      </c>
      <c r="L5" s="49">
        <v>1.5</v>
      </c>
      <c r="M5" s="49">
        <v>1</v>
      </c>
      <c r="N5" s="49">
        <v>0</v>
      </c>
      <c r="O5" s="2">
        <v>0</v>
      </c>
      <c r="P5" s="49">
        <v>0.8</v>
      </c>
      <c r="Q5" s="49">
        <v>0.9</v>
      </c>
      <c r="R5" s="49">
        <v>0.8</v>
      </c>
      <c r="S5" s="49">
        <v>0.4</v>
      </c>
      <c r="T5" s="28">
        <v>55</v>
      </c>
      <c r="U5" s="29">
        <v>3.5</v>
      </c>
      <c r="V5" s="30" t="s">
        <v>86</v>
      </c>
      <c r="W5" s="47">
        <f>Table16810111213[[#This Row],[Balance]]*$W$1</f>
        <v>207.29664</v>
      </c>
      <c r="X5" s="49" t="s">
        <v>404</v>
      </c>
      <c r="Y5" s="49" t="s">
        <v>403</v>
      </c>
    </row>
    <row r="6" spans="1:25">
      <c r="A6" s="49" t="s">
        <v>462</v>
      </c>
      <c r="B6" s="56">
        <v>2</v>
      </c>
      <c r="C6" s="57">
        <f>SUM(((Table16810111213[[#This Row],[Avg DPS]]*(Table16810111213[[#This Row],[Range]]))+(Table16810111213[[#This Row],[Avg DPS]]*(Table16810111213[[#This Row],[Arm Pen (%)]]/4)))/100)</f>
        <v>1.2269399999999999</v>
      </c>
      <c r="D6" s="58">
        <f>SUM(Table16810111213[[#This Row],[DPS]]*Table16810111213[[#This Row],[Avg Accuracy]])</f>
        <v>5.2433333333333341</v>
      </c>
      <c r="E6" s="57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7.333333333333333</v>
      </c>
      <c r="F6" s="49">
        <v>18.899999999999999</v>
      </c>
      <c r="G6" s="57">
        <f>SUM((Table16810111213[[#This Row],[Accuracy (Close)]]+Table16810111213[[#This Row],[Accuracy (Short)]]+Table16810111213[[#This Row],[Accuracy (Medium)]]+Table16810111213[[#This Row],[Accuracy (Long)]])/4)</f>
        <v>0.71500000000000008</v>
      </c>
      <c r="H6" s="49">
        <v>22</v>
      </c>
      <c r="I6" s="49">
        <v>3</v>
      </c>
      <c r="J6" s="49">
        <v>18</v>
      </c>
      <c r="K6" s="49">
        <v>1</v>
      </c>
      <c r="L6" s="49">
        <v>1.8</v>
      </c>
      <c r="M6" s="49">
        <v>1.2</v>
      </c>
      <c r="N6" s="49">
        <v>0</v>
      </c>
      <c r="O6" s="2">
        <v>0</v>
      </c>
      <c r="P6" s="49">
        <v>0.8</v>
      </c>
      <c r="Q6" s="49">
        <v>0.88</v>
      </c>
      <c r="R6" s="49">
        <v>0.79</v>
      </c>
      <c r="S6" s="49">
        <v>0.39</v>
      </c>
      <c r="T6" s="28">
        <v>55</v>
      </c>
      <c r="U6" s="29">
        <v>3.6</v>
      </c>
      <c r="V6" s="30" t="s">
        <v>87</v>
      </c>
      <c r="W6" s="47">
        <f>Table16810111213[[#This Row],[Balance]]*$W$1</f>
        <v>250.29575999999997</v>
      </c>
      <c r="X6" s="49" t="s">
        <v>404</v>
      </c>
      <c r="Y6" s="49" t="s">
        <v>403</v>
      </c>
    </row>
    <row r="7" spans="1:25">
      <c r="A7" s="59" t="s">
        <v>279</v>
      </c>
      <c r="B7" s="56">
        <v>4</v>
      </c>
      <c r="C7" s="57">
        <f>SUM(((Table16810111213[[#This Row],[Avg DPS]]*(Table16810111213[[#This Row],[Range]]))+(Table16810111213[[#This Row],[Avg DPS]]*(Table16810111213[[#This Row],[Arm Pen (%)]]/4)))/100)</f>
        <v>1.288278409090909</v>
      </c>
      <c r="D7" s="58">
        <f>SUM(Table16810111213[[#This Row],[DPS]]*Table16810111213[[#This Row],[Avg Accuracy]])</f>
        <v>6.2386363636363633</v>
      </c>
      <c r="E7" s="57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8.1818181818181817</v>
      </c>
      <c r="F7" s="49">
        <v>16.899999999999999</v>
      </c>
      <c r="G7" s="57">
        <f>SUM((Table16810111213[[#This Row],[Accuracy (Close)]]+Table16810111213[[#This Row],[Accuracy (Short)]]+Table16810111213[[#This Row],[Accuracy (Medium)]]+Table16810111213[[#This Row],[Accuracy (Long)]])/4)</f>
        <v>0.76249999999999996</v>
      </c>
      <c r="H7" s="49">
        <v>18</v>
      </c>
      <c r="I7" s="49">
        <v>3</v>
      </c>
      <c r="J7" s="49">
        <v>15</v>
      </c>
      <c r="K7" s="49">
        <v>1</v>
      </c>
      <c r="L7" s="49">
        <v>1.2</v>
      </c>
      <c r="M7" s="49">
        <v>1</v>
      </c>
      <c r="N7" s="49">
        <v>0</v>
      </c>
      <c r="O7" s="2">
        <v>0</v>
      </c>
      <c r="P7" s="49">
        <v>0.85</v>
      </c>
      <c r="Q7" s="49">
        <v>0.85</v>
      </c>
      <c r="R7" s="49">
        <v>0.74</v>
      </c>
      <c r="S7" s="49">
        <v>0.61</v>
      </c>
      <c r="T7" s="61">
        <v>55</v>
      </c>
      <c r="U7" s="62">
        <v>3.4</v>
      </c>
      <c r="V7" s="49" t="s">
        <v>86</v>
      </c>
      <c r="W7" s="47">
        <f>Table16810111213[[#This Row],[Balance]]*$W$1</f>
        <v>262.80879545454542</v>
      </c>
      <c r="X7" s="49"/>
      <c r="Y7" s="49"/>
    </row>
    <row r="8" spans="1:25">
      <c r="A8" s="49" t="s">
        <v>461</v>
      </c>
      <c r="B8" s="56">
        <v>4</v>
      </c>
      <c r="C8" s="57">
        <f>SUM(((Table16810111213[[#This Row],[Avg DPS]]*(Table16810111213[[#This Row],[Range]]))+(Table16810111213[[#This Row],[Avg DPS]]*(Table16810111213[[#This Row],[Arm Pen (%)]]/4)))/100)</f>
        <v>1.3370684210526318</v>
      </c>
      <c r="D8" s="58">
        <f>SUM(Table16810111213[[#This Row],[DPS]]*Table16810111213[[#This Row],[Avg Accuracy]])</f>
        <v>6.8921052631578954</v>
      </c>
      <c r="E8" s="57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9.4736842105263168</v>
      </c>
      <c r="F8" s="49">
        <v>14.9</v>
      </c>
      <c r="G8" s="57">
        <f>SUM((Table16810111213[[#This Row],[Accuracy (Close)]]+Table16810111213[[#This Row],[Accuracy (Short)]]+Table16810111213[[#This Row],[Accuracy (Medium)]]+Table16810111213[[#This Row],[Accuracy (Long)]])/4)</f>
        <v>0.72750000000000004</v>
      </c>
      <c r="H8" s="49">
        <v>18</v>
      </c>
      <c r="I8" s="49">
        <v>3</v>
      </c>
      <c r="J8" s="49">
        <v>18</v>
      </c>
      <c r="K8" s="49">
        <v>1</v>
      </c>
      <c r="L8" s="49">
        <v>1.05</v>
      </c>
      <c r="M8" s="49">
        <v>0.85</v>
      </c>
      <c r="N8" s="49">
        <v>0</v>
      </c>
      <c r="O8" s="2">
        <v>0</v>
      </c>
      <c r="P8" s="49">
        <v>0.78</v>
      </c>
      <c r="Q8" s="49">
        <v>0.82</v>
      </c>
      <c r="R8" s="49">
        <v>0.72</v>
      </c>
      <c r="S8" s="49">
        <v>0.59</v>
      </c>
      <c r="T8" s="61">
        <v>55</v>
      </c>
      <c r="U8" s="62">
        <v>3</v>
      </c>
      <c r="V8" s="49" t="s">
        <v>87</v>
      </c>
      <c r="W8" s="47">
        <f>Table16810111213[[#This Row],[Balance]]*$W$1</f>
        <v>272.7619578947369</v>
      </c>
      <c r="X8" s="49"/>
      <c r="Y8" s="49"/>
    </row>
    <row r="9" spans="1:25" s="72" customFormat="1">
      <c r="A9" s="72" t="s">
        <v>43</v>
      </c>
      <c r="B9" s="73" t="s">
        <v>35</v>
      </c>
      <c r="C9" s="74">
        <f>SUM(((Table16810111213[[#This Row],[Avg DPS]]*(Table16810111213[[#This Row],[Range]]))+(Table16810111213[[#This Row],[Avg DPS]]*(Table16810111213[[#This Row],[Arm Pen (%)]]/4)))/100)</f>
        <v>1.2506232558139536</v>
      </c>
      <c r="D9" s="74">
        <f>SUM(Table16810111213[[#This Row],[DPS]]*Table16810111213[[#This Row],[Avg Accuracy]])</f>
        <v>6.4465116279069772</v>
      </c>
      <c r="E9" s="74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8.3720930232558146</v>
      </c>
      <c r="F9" s="72">
        <v>15.9</v>
      </c>
      <c r="G9" s="74">
        <f>SUM((Table16810111213[[#This Row],[Accuracy (Close)]]+Table16810111213[[#This Row],[Accuracy (Short)]]+Table16810111213[[#This Row],[Accuracy (Medium)]]+Table16810111213[[#This Row],[Accuracy (Long)]])/4)</f>
        <v>0.77</v>
      </c>
      <c r="H9" s="72">
        <v>18</v>
      </c>
      <c r="I9" s="72">
        <v>3</v>
      </c>
      <c r="J9" s="72">
        <v>14</v>
      </c>
      <c r="K9" s="72">
        <v>1</v>
      </c>
      <c r="L9" s="72">
        <v>1.25</v>
      </c>
      <c r="M9" s="72">
        <v>0.9</v>
      </c>
      <c r="N9" s="72">
        <v>0</v>
      </c>
      <c r="O9" s="74">
        <v>0</v>
      </c>
      <c r="P9" s="72">
        <v>0.8</v>
      </c>
      <c r="Q9" s="72">
        <v>0.87</v>
      </c>
      <c r="R9" s="72">
        <v>0.77</v>
      </c>
      <c r="S9" s="72">
        <v>0.64</v>
      </c>
      <c r="T9" s="72">
        <v>55</v>
      </c>
      <c r="U9" s="72">
        <v>3.4</v>
      </c>
      <c r="V9" s="75" t="s">
        <v>86</v>
      </c>
      <c r="W9" s="78">
        <v>255</v>
      </c>
    </row>
    <row r="10" spans="1:25">
      <c r="A10" s="56" t="s">
        <v>463</v>
      </c>
      <c r="B10" s="66">
        <v>4</v>
      </c>
      <c r="C10" s="57">
        <f>SUM(((Table16810111213[[#This Row],[Avg DPS]]*(Table16810111213[[#This Row],[Range]]))+(Table16810111213[[#This Row],[Avg DPS]]*(Table16810111213[[#This Row],[Arm Pen (%)]]/4)))/100)</f>
        <v>1.2523486486486486</v>
      </c>
      <c r="D10" s="58">
        <f>SUM(Table16810111213[[#This Row],[DPS]]*Table16810111213[[#This Row],[Avg Accuracy]])</f>
        <v>6.4554054054054051</v>
      </c>
      <c r="E10" s="57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9.1891891891891895</v>
      </c>
      <c r="F10" s="49">
        <v>15.9</v>
      </c>
      <c r="G10" s="57">
        <f>SUM((Table16810111213[[#This Row],[Accuracy (Close)]]+Table16810111213[[#This Row],[Accuracy (Short)]]+Table16810111213[[#This Row],[Accuracy (Medium)]]+Table16810111213[[#This Row],[Accuracy (Long)]])/4)</f>
        <v>0.7024999999999999</v>
      </c>
      <c r="H10" s="49">
        <v>17</v>
      </c>
      <c r="I10" s="49">
        <v>3</v>
      </c>
      <c r="J10" s="49">
        <v>14</v>
      </c>
      <c r="K10" s="49">
        <v>1</v>
      </c>
      <c r="L10" s="49">
        <v>1.1499999999999999</v>
      </c>
      <c r="M10" s="49">
        <v>0.7</v>
      </c>
      <c r="N10" s="49">
        <v>0</v>
      </c>
      <c r="O10" s="2">
        <v>0</v>
      </c>
      <c r="P10" s="49">
        <v>0.75</v>
      </c>
      <c r="Q10" s="49">
        <v>0.79</v>
      </c>
      <c r="R10" s="49">
        <v>0.72</v>
      </c>
      <c r="S10" s="49">
        <v>0.55000000000000004</v>
      </c>
      <c r="T10" s="41">
        <v>55</v>
      </c>
      <c r="U10" s="41">
        <v>4.0999999999999996</v>
      </c>
      <c r="V10" s="30" t="s">
        <v>87</v>
      </c>
      <c r="W10" s="47">
        <f>Table16810111213[[#This Row],[Balance]]*$W$1</f>
        <v>255.47912432432432</v>
      </c>
      <c r="X10" s="49"/>
      <c r="Y10" s="49"/>
    </row>
    <row r="11" spans="1:25">
      <c r="A11" s="56" t="s">
        <v>464</v>
      </c>
      <c r="B11" s="56">
        <v>4</v>
      </c>
      <c r="C11" s="57">
        <f>SUM(((Table16810111213[[#This Row],[Avg DPS]]*(Table16810111213[[#This Row],[Range]]))+(Table16810111213[[#This Row],[Avg DPS]]*(Table16810111213[[#This Row],[Arm Pen (%)]]/4)))/100)</f>
        <v>1.1338999999999999</v>
      </c>
      <c r="D11" s="58">
        <f>SUM(Table16810111213[[#This Row],[DPS]]*Table16810111213[[#This Row],[Avg Accuracy]])</f>
        <v>6.1624999999999996</v>
      </c>
      <c r="E11" s="57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8.5</v>
      </c>
      <c r="F11" s="49">
        <v>14.9</v>
      </c>
      <c r="G11" s="57">
        <f>SUM((Table16810111213[[#This Row],[Accuracy (Close)]]+Table16810111213[[#This Row],[Accuracy (Short)]]+Table16810111213[[#This Row],[Accuracy (Medium)]]+Table16810111213[[#This Row],[Accuracy (Long)]])/4)</f>
        <v>0.72499999999999998</v>
      </c>
      <c r="H11" s="49">
        <v>17</v>
      </c>
      <c r="I11" s="49">
        <v>3</v>
      </c>
      <c r="J11" s="49">
        <v>14</v>
      </c>
      <c r="K11" s="49">
        <v>1</v>
      </c>
      <c r="L11" s="49">
        <v>1.2</v>
      </c>
      <c r="M11" s="49">
        <v>0.8</v>
      </c>
      <c r="N11" s="49">
        <v>0</v>
      </c>
      <c r="O11" s="2">
        <v>0</v>
      </c>
      <c r="P11" s="49">
        <v>0.75</v>
      </c>
      <c r="Q11" s="49">
        <v>0.8</v>
      </c>
      <c r="R11" s="49">
        <v>0.75</v>
      </c>
      <c r="S11" s="49">
        <v>0.6</v>
      </c>
      <c r="T11" s="49">
        <v>55</v>
      </c>
      <c r="U11" s="49">
        <v>2.7</v>
      </c>
      <c r="V11" s="49" t="s">
        <v>87</v>
      </c>
      <c r="W11" s="47">
        <f>Table16810111213[[#This Row],[Balance]]*$W$1</f>
        <v>231.31559999999999</v>
      </c>
      <c r="X11" s="49"/>
      <c r="Y11" s="49"/>
    </row>
    <row r="12" spans="1:25">
      <c r="A12" s="56"/>
      <c r="B12" s="56"/>
      <c r="C12" s="57" t="e">
        <f>SUM(((Table16810111213[[#This Row],[Avg DPS]]*(Table16810111213[[#This Row],[Range]]))+(Table16810111213[[#This Row],[Avg DPS]]*(Table16810111213[[#This Row],[Arm Pen (%)]]/4)))/100)</f>
        <v>#DIV/0!</v>
      </c>
      <c r="D12" s="58" t="e">
        <f>SUM(Table16810111213[[#This Row],[DPS]]*Table16810111213[[#This Row],[Avg Accuracy]])</f>
        <v>#DIV/0!</v>
      </c>
      <c r="E12" s="57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F12" s="49"/>
      <c r="G12" s="57">
        <f>SUM((Table16810111213[[#This Row],[Accuracy (Close)]]+Table16810111213[[#This Row],[Accuracy (Short)]]+Table16810111213[[#This Row],[Accuracy (Medium)]]+Table16810111213[[#This Row],[Accuracy (Long)]])/4)</f>
        <v>0</v>
      </c>
      <c r="H12" s="49"/>
      <c r="I12" s="49"/>
      <c r="J12" s="49"/>
      <c r="K12" s="49"/>
      <c r="L12" s="49"/>
      <c r="M12" s="49"/>
      <c r="N12" s="49"/>
      <c r="O12" s="57" t="e">
        <f t="shared" ref="O12:O19" si="0">60/N12</f>
        <v>#DIV/0!</v>
      </c>
      <c r="P12" s="49"/>
      <c r="Q12" s="49"/>
      <c r="R12" s="49"/>
      <c r="S12" s="49"/>
      <c r="T12" s="49"/>
      <c r="U12" s="49"/>
      <c r="V12" s="49"/>
      <c r="W12" s="47" t="e">
        <f>Table16810111213[[#This Row],[Balance]]*$W$1</f>
        <v>#DIV/0!</v>
      </c>
      <c r="X12" s="49"/>
      <c r="Y12" s="49"/>
    </row>
    <row r="13" spans="1:25">
      <c r="A13" s="56"/>
      <c r="B13" s="56"/>
      <c r="C13" s="57" t="e">
        <f>SUM(((Table16810111213[[#This Row],[Avg DPS]]*(Table16810111213[[#This Row],[Range]]))+(Table16810111213[[#This Row],[Avg DPS]]*(Table16810111213[[#This Row],[Arm Pen (%)]]/4)))/100)</f>
        <v>#DIV/0!</v>
      </c>
      <c r="D13" s="58" t="e">
        <f>SUM(Table16810111213[[#This Row],[DPS]]*Table16810111213[[#This Row],[Avg Accuracy]])</f>
        <v>#DIV/0!</v>
      </c>
      <c r="E13" s="57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F13" s="49"/>
      <c r="G13" s="57">
        <f>SUM((Table16810111213[[#This Row],[Accuracy (Close)]]+Table16810111213[[#This Row],[Accuracy (Short)]]+Table16810111213[[#This Row],[Accuracy (Medium)]]+Table16810111213[[#This Row],[Accuracy (Long)]])/4)</f>
        <v>0</v>
      </c>
      <c r="H13" s="49"/>
      <c r="I13" s="49"/>
      <c r="J13" s="49"/>
      <c r="K13" s="49"/>
      <c r="L13" s="49"/>
      <c r="M13" s="49"/>
      <c r="N13" s="49"/>
      <c r="O13" s="57" t="e">
        <f t="shared" si="0"/>
        <v>#DIV/0!</v>
      </c>
      <c r="P13" s="49"/>
      <c r="Q13" s="49"/>
      <c r="R13" s="49"/>
      <c r="S13" s="49"/>
      <c r="T13" s="49"/>
      <c r="U13" s="49"/>
      <c r="V13" s="49"/>
      <c r="W13" s="47" t="e">
        <f>Table16810111213[[#This Row],[Balance]]*$W$1</f>
        <v>#DIV/0!</v>
      </c>
      <c r="X13" s="49"/>
      <c r="Y13" s="49"/>
    </row>
    <row r="14" spans="1:25">
      <c r="A14" s="56"/>
      <c r="B14" s="56"/>
      <c r="C14" s="57" t="e">
        <f>SUM(((Table16810111213[[#This Row],[Avg DPS]]*(Table16810111213[[#This Row],[Range]]))+(Table16810111213[[#This Row],[Avg DPS]]*(Table16810111213[[#This Row],[Arm Pen (%)]]/4)))/100)</f>
        <v>#DIV/0!</v>
      </c>
      <c r="D14" s="58" t="e">
        <f>SUM(Table16810111213[[#This Row],[DPS]]*Table16810111213[[#This Row],[Avg Accuracy]])</f>
        <v>#DIV/0!</v>
      </c>
      <c r="E14" s="57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F14" s="49"/>
      <c r="G14" s="57">
        <f>SUM((Table16810111213[[#This Row],[Accuracy (Close)]]+Table16810111213[[#This Row],[Accuracy (Short)]]+Table16810111213[[#This Row],[Accuracy (Medium)]]+Table16810111213[[#This Row],[Accuracy (Long)]])/4)</f>
        <v>0</v>
      </c>
      <c r="H14" s="49"/>
      <c r="I14" s="49"/>
      <c r="J14" s="49"/>
      <c r="K14" s="49"/>
      <c r="L14" s="49"/>
      <c r="M14" s="49"/>
      <c r="N14" s="49"/>
      <c r="O14" s="57" t="e">
        <f t="shared" si="0"/>
        <v>#DIV/0!</v>
      </c>
      <c r="P14" s="49"/>
      <c r="Q14" s="49"/>
      <c r="R14" s="49"/>
      <c r="S14" s="49"/>
      <c r="T14" s="49"/>
      <c r="U14" s="49"/>
      <c r="V14" s="49"/>
      <c r="W14" s="47" t="e">
        <f>Table16810111213[[#This Row],[Balance]]*$W$1</f>
        <v>#DIV/0!</v>
      </c>
      <c r="X14" s="49"/>
      <c r="Y14" s="49"/>
    </row>
    <row r="15" spans="1:25">
      <c r="A15" s="56"/>
      <c r="B15" s="56"/>
      <c r="C15" s="57" t="e">
        <f>SUM(((Table16810111213[[#This Row],[Avg DPS]]*(Table16810111213[[#This Row],[Range]]))+(Table16810111213[[#This Row],[Avg DPS]]*(Table16810111213[[#This Row],[Arm Pen (%)]]/4)))/100)</f>
        <v>#DIV/0!</v>
      </c>
      <c r="D15" s="58" t="e">
        <f>SUM(Table16810111213[[#This Row],[DPS]]*Table16810111213[[#This Row],[Avg Accuracy]])</f>
        <v>#DIV/0!</v>
      </c>
      <c r="E15" s="57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F15" s="49"/>
      <c r="G15" s="57">
        <f>SUM((Table16810111213[[#This Row],[Accuracy (Close)]]+Table16810111213[[#This Row],[Accuracy (Short)]]+Table16810111213[[#This Row],[Accuracy (Medium)]]+Table16810111213[[#This Row],[Accuracy (Long)]])/4)</f>
        <v>0</v>
      </c>
      <c r="H15" s="49"/>
      <c r="I15" s="49"/>
      <c r="J15" s="49"/>
      <c r="K15" s="49"/>
      <c r="L15" s="49"/>
      <c r="M15" s="49"/>
      <c r="N15" s="49"/>
      <c r="O15" s="57" t="e">
        <f t="shared" si="0"/>
        <v>#DIV/0!</v>
      </c>
      <c r="P15" s="49"/>
      <c r="Q15" s="49"/>
      <c r="R15" s="49"/>
      <c r="S15" s="49"/>
      <c r="T15" s="49"/>
      <c r="U15" s="49"/>
      <c r="V15" s="49"/>
      <c r="W15" s="47" t="e">
        <f>Table16810111213[[#This Row],[Balance]]*$W$1</f>
        <v>#DIV/0!</v>
      </c>
      <c r="X15" s="49"/>
      <c r="Y15" s="49"/>
    </row>
    <row r="16" spans="1:25">
      <c r="A16" s="56"/>
      <c r="B16" s="56"/>
      <c r="C16" s="57" t="e">
        <f>SUM(((Table16810111213[[#This Row],[Avg DPS]]*(Table16810111213[[#This Row],[Range]]))+(Table16810111213[[#This Row],[Avg DPS]]*(Table16810111213[[#This Row],[Arm Pen (%)]]/4)))/100)</f>
        <v>#DIV/0!</v>
      </c>
      <c r="D16" s="58" t="e">
        <f>SUM(Table16810111213[[#This Row],[DPS]]*Table16810111213[[#This Row],[Avg Accuracy]])</f>
        <v>#DIV/0!</v>
      </c>
      <c r="E16" s="57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F16" s="49"/>
      <c r="G16" s="57">
        <f>SUM((Table16810111213[[#This Row],[Accuracy (Close)]]+Table16810111213[[#This Row],[Accuracy (Short)]]+Table16810111213[[#This Row],[Accuracy (Medium)]]+Table16810111213[[#This Row],[Accuracy (Long)]])/4)</f>
        <v>0</v>
      </c>
      <c r="H16" s="49"/>
      <c r="I16" s="49"/>
      <c r="J16" s="49"/>
      <c r="K16" s="49"/>
      <c r="L16" s="49"/>
      <c r="M16" s="49"/>
      <c r="N16" s="49"/>
      <c r="O16" s="57" t="e">
        <f t="shared" si="0"/>
        <v>#DIV/0!</v>
      </c>
      <c r="P16" s="49"/>
      <c r="Q16" s="49"/>
      <c r="R16" s="49"/>
      <c r="S16" s="49"/>
      <c r="T16" s="49"/>
      <c r="U16" s="49"/>
      <c r="V16" s="49"/>
      <c r="W16" s="47" t="e">
        <f>Table16810111213[[#This Row],[Balance]]*$W$1</f>
        <v>#DIV/0!</v>
      </c>
      <c r="X16" s="49"/>
      <c r="Y16" s="49"/>
    </row>
    <row r="17" spans="1:25" s="4" customFormat="1">
      <c r="A17" s="56"/>
      <c r="B17" s="56"/>
      <c r="C17" s="57" t="e">
        <f>SUM(((Table16810111213[[#This Row],[Avg DPS]]*(Table16810111213[[#This Row],[Range]]))+(Table16810111213[[#This Row],[Avg DPS]]*(Table16810111213[[#This Row],[Arm Pen (%)]]/4)))/100)</f>
        <v>#DIV/0!</v>
      </c>
      <c r="D17" s="58" t="e">
        <f>SUM(Table16810111213[[#This Row],[DPS]]*Table16810111213[[#This Row],[Avg Accuracy]])</f>
        <v>#DIV/0!</v>
      </c>
      <c r="E17" s="57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F17" s="49"/>
      <c r="G17" s="57">
        <f>SUM((Table16810111213[[#This Row],[Accuracy (Close)]]+Table16810111213[[#This Row],[Accuracy (Short)]]+Table16810111213[[#This Row],[Accuracy (Medium)]]+Table16810111213[[#This Row],[Accuracy (Long)]])/4)</f>
        <v>0</v>
      </c>
      <c r="H17" s="49"/>
      <c r="I17" s="49"/>
      <c r="J17" s="49"/>
      <c r="K17" s="49"/>
      <c r="L17" s="49"/>
      <c r="M17" s="49"/>
      <c r="N17" s="49"/>
      <c r="O17" s="57" t="e">
        <f t="shared" si="0"/>
        <v>#DIV/0!</v>
      </c>
      <c r="P17" s="49"/>
      <c r="Q17" s="49"/>
      <c r="R17" s="49"/>
      <c r="S17" s="49"/>
      <c r="T17" s="56"/>
      <c r="U17" s="56"/>
      <c r="V17" s="56"/>
      <c r="W17" s="47" t="e">
        <f>Table16810111213[[#This Row],[Balance]]*$W$1</f>
        <v>#DIV/0!</v>
      </c>
      <c r="X17" s="56"/>
      <c r="Y17" s="56"/>
    </row>
    <row r="18" spans="1:25">
      <c r="A18" s="56"/>
      <c r="B18" s="56"/>
      <c r="C18" s="57" t="e">
        <f>SUM(((Table16810111213[[#This Row],[Avg DPS]]*(Table16810111213[[#This Row],[Range]]))+(Table16810111213[[#This Row],[Avg DPS]]*(Table16810111213[[#This Row],[Arm Pen (%)]]/4)))/100)</f>
        <v>#DIV/0!</v>
      </c>
      <c r="D18" s="58" t="e">
        <f>SUM(Table16810111213[[#This Row],[DPS]]*Table16810111213[[#This Row],[Avg Accuracy]])</f>
        <v>#DIV/0!</v>
      </c>
      <c r="E18" s="57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F18" s="49"/>
      <c r="G18" s="57">
        <f>SUM((Table16810111213[[#This Row],[Accuracy (Close)]]+Table16810111213[[#This Row],[Accuracy (Short)]]+Table16810111213[[#This Row],[Accuracy (Medium)]]+Table16810111213[[#This Row],[Accuracy (Long)]])/4)</f>
        <v>0</v>
      </c>
      <c r="H18" s="49"/>
      <c r="I18" s="49"/>
      <c r="J18" s="49"/>
      <c r="K18" s="49"/>
      <c r="L18" s="49"/>
      <c r="M18" s="49"/>
      <c r="N18" s="49"/>
      <c r="O18" s="57" t="e">
        <f t="shared" si="0"/>
        <v>#DIV/0!</v>
      </c>
      <c r="P18" s="49"/>
      <c r="Q18" s="49"/>
      <c r="R18" s="49"/>
      <c r="S18" s="49"/>
      <c r="T18" s="49"/>
      <c r="U18" s="49"/>
      <c r="V18" s="49"/>
      <c r="W18" s="47" t="e">
        <f>Table16810111213[[#This Row],[Balance]]*$W$1</f>
        <v>#DIV/0!</v>
      </c>
      <c r="X18" s="49"/>
      <c r="Y18" s="49"/>
    </row>
    <row r="19" spans="1:25">
      <c r="A19" s="27"/>
      <c r="B19" s="27"/>
      <c r="C19" s="57" t="e">
        <f>SUM(((Table16810111213[[#This Row],[Avg DPS]]*(Table16810111213[[#This Row],[Range]]))+(Table16810111213[[#This Row],[Avg DPS]]*(Table16810111213[[#This Row],[Arm Pen (%)]]/4)))/100)</f>
        <v>#DIV/0!</v>
      </c>
      <c r="D19" s="58" t="e">
        <f>SUM(Table16810111213[[#This Row],[DPS]]*Table16810111213[[#This Row],[Avg Accuracy]])</f>
        <v>#DIV/0!</v>
      </c>
      <c r="E19" s="57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F19" s="30"/>
      <c r="G19" s="57">
        <f>SUM((Table16810111213[[#This Row],[Accuracy (Close)]]+Table16810111213[[#This Row],[Accuracy (Short)]]+Table16810111213[[#This Row],[Accuracy (Medium)]]+Table16810111213[[#This Row],[Accuracy (Long)]])/4)</f>
        <v>0</v>
      </c>
      <c r="H19" s="30"/>
      <c r="I19" s="30"/>
      <c r="J19" s="30"/>
      <c r="K19" s="30"/>
      <c r="L19" s="30"/>
      <c r="M19" s="30"/>
      <c r="N19" s="30"/>
      <c r="O19" s="57" t="e">
        <f t="shared" si="0"/>
        <v>#DIV/0!</v>
      </c>
      <c r="P19" s="30"/>
      <c r="Q19" s="30"/>
      <c r="R19" s="30"/>
      <c r="S19" s="30"/>
      <c r="T19" s="49"/>
      <c r="U19" s="49"/>
      <c r="V19" s="49"/>
      <c r="W19" s="47" t="e">
        <f>Table16810111213[[#This Row],[Balance]]*$W$1</f>
        <v>#DIV/0!</v>
      </c>
      <c r="X19" s="49"/>
      <c r="Y19" s="49"/>
    </row>
  </sheetData>
  <conditionalFormatting sqref="C4:C500">
    <cfRule type="cellIs" dxfId="137" priority="23" operator="greaterThan">
      <formula>1.259</formula>
    </cfRule>
  </conditionalFormatting>
  <conditionalFormatting sqref="E4:E500">
    <cfRule type="cellIs" dxfId="136" priority="20" stopIfTrue="1" operator="greaterThanOrEqual">
      <formula>9.63</formula>
    </cfRule>
    <cfRule type="cellIs" dxfId="135" priority="21" stopIfTrue="1" operator="greaterThanOrEqual">
      <formula>9.21</formula>
    </cfRule>
    <cfRule type="cellIs" dxfId="134" priority="22" operator="greaterThanOrEqual">
      <formula>8.79</formula>
    </cfRule>
    <cfRule type="cellIs" dxfId="133" priority="17" stopIfTrue="1" operator="between">
      <formula>7.28</formula>
      <formula>0.01</formula>
    </cfRule>
    <cfRule type="cellIs" dxfId="132" priority="18" stopIfTrue="1" operator="between">
      <formula>7.61</formula>
      <formula>0.01</formula>
    </cfRule>
    <cfRule type="cellIs" dxfId="131" priority="19" operator="between">
      <formula>7.97</formula>
      <formula>0.01</formula>
    </cfRule>
  </conditionalFormatting>
  <conditionalFormatting sqref="F4:F500">
    <cfRule type="cellIs" dxfId="130" priority="14" stopIfTrue="1" operator="greaterThanOrEqual">
      <formula>20.9</formula>
    </cfRule>
    <cfRule type="cellIs" dxfId="129" priority="15" stopIfTrue="1" operator="greaterThanOrEqual">
      <formula>19.9</formula>
    </cfRule>
    <cfRule type="cellIs" dxfId="128" priority="16" operator="greaterThanOrEqual">
      <formula>17.9</formula>
    </cfRule>
    <cfRule type="cellIs" dxfId="127" priority="11" stopIfTrue="1" operator="between">
      <formula>9.9</formula>
      <formula>0.01</formula>
    </cfRule>
    <cfRule type="cellIs" dxfId="126" priority="12" stopIfTrue="1" operator="between">
      <formula>11.9</formula>
      <formula>0.01</formula>
    </cfRule>
    <cfRule type="cellIs" dxfId="125" priority="13" operator="between">
      <formula>13.9</formula>
      <formula>0.01</formula>
    </cfRule>
  </conditionalFormatting>
  <conditionalFormatting sqref="G4:G500">
    <cfRule type="cellIs" dxfId="124" priority="8" stopIfTrue="1" operator="greaterThanOrEqual">
      <formula>0.89</formula>
    </cfRule>
    <cfRule type="cellIs" dxfId="123" priority="9" stopIfTrue="1" operator="greaterThanOrEqual">
      <formula>0.85</formula>
    </cfRule>
    <cfRule type="cellIs" dxfId="122" priority="10" operator="greaterThanOrEqual">
      <formula>0.81</formula>
    </cfRule>
    <cfRule type="cellIs" dxfId="121" priority="5" stopIfTrue="1" operator="between">
      <formula>0.67</formula>
      <formula>0.01</formula>
    </cfRule>
    <cfRule type="cellIs" dxfId="120" priority="6" stopIfTrue="1" operator="between">
      <formula>0.7</formula>
      <formula>0.01</formula>
    </cfRule>
    <cfRule type="cellIs" dxfId="119" priority="7" operator="between">
      <formula>0.73</formula>
      <formula>0.01</formula>
    </cfRule>
  </conditionalFormatting>
  <conditionalFormatting sqref="O4:O7">
    <cfRule type="cellIs" dxfId="118" priority="4" operator="equal">
      <formula>0</formula>
    </cfRule>
  </conditionalFormatting>
  <conditionalFormatting sqref="O10">
    <cfRule type="cellIs" dxfId="117" priority="3" operator="equal">
      <formula>0</formula>
    </cfRule>
  </conditionalFormatting>
  <conditionalFormatting sqref="O11">
    <cfRule type="cellIs" dxfId="116" priority="2" operator="equal">
      <formula>0</formula>
    </cfRule>
  </conditionalFormatting>
  <conditionalFormatting sqref="O8">
    <cfRule type="cellIs" dxfId="115" priority="1" operator="equal">
      <formula>0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>
  <dimension ref="A1:Y19"/>
  <sheetViews>
    <sheetView workbookViewId="0">
      <selection activeCell="A23" sqref="A23"/>
    </sheetView>
  </sheetViews>
  <sheetFormatPr defaultRowHeight="15"/>
  <cols>
    <col min="1" max="1" width="23.28515625" customWidth="1"/>
    <col min="2" max="2" width="8.42578125" customWidth="1"/>
    <col min="3" max="3" width="11.5703125" customWidth="1"/>
    <col min="4" max="5" width="10.42578125" customWidth="1"/>
    <col min="6" max="6" width="11.140625" customWidth="1"/>
    <col min="7" max="7" width="11.5703125" customWidth="1"/>
    <col min="8" max="8" width="10.42578125" customWidth="1"/>
    <col min="9" max="9" width="8" customWidth="1"/>
    <col min="10" max="11" width="8.5703125" customWidth="1"/>
    <col min="12" max="12" width="12" customWidth="1"/>
    <col min="13" max="13" width="8.85546875" customWidth="1"/>
    <col min="14" max="14" width="8" customWidth="1"/>
    <col min="15" max="15" width="12.28515625" customWidth="1"/>
    <col min="16" max="16" width="14.140625" customWidth="1"/>
    <col min="17" max="17" width="14.5703125" customWidth="1"/>
    <col min="18" max="18" width="16.85546875" customWidth="1"/>
    <col min="19" max="19" width="14.85546875" customWidth="1"/>
    <col min="23" max="23" width="10.5703125" bestFit="1" customWidth="1"/>
    <col min="24" max="24" width="14.85546875" customWidth="1"/>
    <col min="25" max="25" width="17.85546875" customWidth="1"/>
  </cols>
  <sheetData>
    <row r="1" spans="1:25">
      <c r="A1" s="1" t="s">
        <v>0</v>
      </c>
      <c r="C1" t="s">
        <v>24</v>
      </c>
      <c r="F1" s="1" t="s">
        <v>68</v>
      </c>
      <c r="V1" s="35" t="s">
        <v>203</v>
      </c>
      <c r="W1">
        <v>239.64</v>
      </c>
    </row>
    <row r="2" spans="1:25">
      <c r="A2" t="s">
        <v>23</v>
      </c>
      <c r="B2" t="s">
        <v>25</v>
      </c>
      <c r="E2" t="s">
        <v>21</v>
      </c>
      <c r="P2" t="s">
        <v>33</v>
      </c>
      <c r="Q2" t="s">
        <v>31</v>
      </c>
      <c r="R2" t="s">
        <v>32</v>
      </c>
      <c r="V2" s="35"/>
    </row>
    <row r="3" spans="1:25" ht="15.75" thickBot="1">
      <c r="A3" t="s">
        <v>1</v>
      </c>
      <c r="B3" t="s">
        <v>34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s="15" t="s">
        <v>72</v>
      </c>
      <c r="U3" s="16" t="s">
        <v>73</v>
      </c>
      <c r="V3" s="17" t="s">
        <v>85</v>
      </c>
      <c r="W3" s="17" t="s">
        <v>196</v>
      </c>
      <c r="X3" s="17" t="s">
        <v>359</v>
      </c>
      <c r="Y3" s="17" t="s">
        <v>356</v>
      </c>
    </row>
    <row r="4" spans="1:25" s="72" customFormat="1" ht="15.75" thickTop="1">
      <c r="A4" s="72" t="s">
        <v>44</v>
      </c>
      <c r="B4" s="73" t="s">
        <v>35</v>
      </c>
      <c r="C4" s="74">
        <f>SUM(((Table1681011121317[[#This Row],[Avg DPS]]*(Table1681011121317[[#This Row],[Range]]))+(Table1681011121317[[#This Row],[Avg DPS]]*(Table1681011121317[[#This Row],[Arm Pen (%)]]/4)))/100)</f>
        <v>1.6930588235294124</v>
      </c>
      <c r="D4" s="74">
        <f>SUM(Table1681011121317[[#This Row],[DPS]]*Table1681011121317[[#This Row],[Avg Accuracy]])</f>
        <v>10.323529411764708</v>
      </c>
      <c r="E4" s="74">
        <f>SUM((Table1681011121317[[#This Row],[Damage]]*Table1681011121317[[#This Row],[Burst]])/(Table1681011121317[[#This Row],[Ranged Cooldown]]+Table1681011121317[[#This Row],[Warm-up]]+(Table1681011121317[[#This Row],[Burst Time]]*(Table1681011121317[[#This Row],[Burst]]-1))))</f>
        <v>18.68512110726644</v>
      </c>
      <c r="F4" s="72">
        <v>12.9</v>
      </c>
      <c r="G4" s="74">
        <f>SUM((Table1681011121317[[#This Row],[Accuracy (Close)]]+Table1681011121317[[#This Row],[Accuracy (Short)]]+Table1681011121317[[#This Row],[Accuracy (Medium)]]+Table1681011121317[[#This Row],[Accuracy (Long)]])/4)</f>
        <v>0.55249999999999999</v>
      </c>
      <c r="H4" s="72">
        <v>18</v>
      </c>
      <c r="I4" s="72">
        <v>3</v>
      </c>
      <c r="J4" s="72">
        <v>14</v>
      </c>
      <c r="K4" s="72">
        <v>3</v>
      </c>
      <c r="L4" s="72">
        <v>1.35</v>
      </c>
      <c r="M4" s="72">
        <v>1.2</v>
      </c>
      <c r="N4" s="72">
        <v>360</v>
      </c>
      <c r="O4" s="74">
        <v>0.17</v>
      </c>
      <c r="P4" s="72">
        <v>0.56999999999999995</v>
      </c>
      <c r="Q4" s="72">
        <v>0.64</v>
      </c>
      <c r="R4" s="72">
        <v>0.55000000000000004</v>
      </c>
      <c r="S4" s="72">
        <v>0.45</v>
      </c>
      <c r="T4" s="82">
        <v>55</v>
      </c>
      <c r="U4" s="83">
        <v>4.5</v>
      </c>
      <c r="V4" s="75" t="s">
        <v>86</v>
      </c>
      <c r="W4" s="75">
        <v>405</v>
      </c>
    </row>
    <row r="5" spans="1:25">
      <c r="A5" s="59" t="s">
        <v>341</v>
      </c>
      <c r="B5" s="56">
        <v>4</v>
      </c>
      <c r="C5" s="57">
        <f>SUM(((Table1681011121317[[#This Row],[Avg DPS]]*(Table1681011121317[[#This Row],[Range]]))+(Table1681011121317[[#This Row],[Avg DPS]]*(Table1681011121317[[#This Row],[Arm Pen (%)]]/4)))/100)</f>
        <v>1.5656741379310344</v>
      </c>
      <c r="D5" s="58">
        <f>SUM(Table1681011121317[[#This Row],[DPS]]*Table1681011121317[[#This Row],[Avg Accuracy]])</f>
        <v>9.4034482758620683</v>
      </c>
      <c r="E5" s="57">
        <f>SUM((Table1681011121317[[#This Row],[Damage]]*Table1681011121317[[#This Row],[Burst]])/(Table1681011121317[[#This Row],[Ranged Cooldown]]+Table1681011121317[[#This Row],[Warm-up]]+(Table1681011121317[[#This Row],[Burst Time]]*(Table1681011121317[[#This Row],[Burst]]-1))))</f>
        <v>18.620689655172413</v>
      </c>
      <c r="F5" s="49">
        <v>12.9</v>
      </c>
      <c r="G5" s="57">
        <f>SUM((Table1681011121317[[#This Row],[Accuracy (Close)]]+Table1681011121317[[#This Row],[Accuracy (Short)]]+Table1681011121317[[#This Row],[Accuracy (Medium)]]+Table1681011121317[[#This Row],[Accuracy (Long)]])/4)</f>
        <v>0.505</v>
      </c>
      <c r="H5" s="49">
        <v>18</v>
      </c>
      <c r="I5" s="49">
        <v>3</v>
      </c>
      <c r="J5" s="49">
        <v>15</v>
      </c>
      <c r="K5" s="49">
        <v>3</v>
      </c>
      <c r="L5" s="49">
        <v>1.4</v>
      </c>
      <c r="M5" s="49">
        <v>1.1000000000000001</v>
      </c>
      <c r="N5" s="49">
        <v>300</v>
      </c>
      <c r="O5" s="57">
        <f t="shared" ref="O5:O9" si="0">60/N5</f>
        <v>0.2</v>
      </c>
      <c r="P5" s="49">
        <v>0.52</v>
      </c>
      <c r="Q5" s="49">
        <v>0.6</v>
      </c>
      <c r="R5" s="49">
        <v>0.5</v>
      </c>
      <c r="S5" s="49">
        <v>0.4</v>
      </c>
      <c r="T5" s="41">
        <v>55</v>
      </c>
      <c r="U5" s="41">
        <v>5.2</v>
      </c>
      <c r="V5" s="30" t="s">
        <v>86</v>
      </c>
      <c r="W5" s="47">
        <f>Table1681011121317[[#This Row],[Balance]]*$W$1</f>
        <v>375.19815041379303</v>
      </c>
      <c r="X5" s="49"/>
      <c r="Y5" s="49"/>
    </row>
    <row r="6" spans="1:25">
      <c r="A6" s="41"/>
      <c r="B6" s="56"/>
      <c r="C6" s="57" t="e">
        <f>SUM(((Table1681011121317[[#This Row],[Avg DPS]]*(Table1681011121317[[#This Row],[Range]]))+(Table1681011121317[[#This Row],[Avg DPS]]*(Table1681011121317[[#This Row],[Arm Pen (%)]]/4)))/100)</f>
        <v>#DIV/0!</v>
      </c>
      <c r="D6" s="58" t="e">
        <f>SUM(Table1681011121317[[#This Row],[DPS]]*Table1681011121317[[#This Row],[Avg Accuracy]])</f>
        <v>#DIV/0!</v>
      </c>
      <c r="E6" s="57" t="e">
        <f>SUM((Table1681011121317[[#This Row],[Damage]]*Table1681011121317[[#This Row],[Burst]])/(Table1681011121317[[#This Row],[Ranged Cooldown]]+Table1681011121317[[#This Row],[Warm-up]]+(Table1681011121317[[#This Row],[Burst Time]]*(Table1681011121317[[#This Row],[Burst]]-1))))</f>
        <v>#DIV/0!</v>
      </c>
      <c r="F6" s="49"/>
      <c r="G6" s="57">
        <f>SUM((Table1681011121317[[#This Row],[Accuracy (Close)]]+Table1681011121317[[#This Row],[Accuracy (Short)]]+Table1681011121317[[#This Row],[Accuracy (Medium)]]+Table1681011121317[[#This Row],[Accuracy (Long)]])/4)</f>
        <v>0</v>
      </c>
      <c r="H6" s="49"/>
      <c r="I6" s="49"/>
      <c r="J6" s="49"/>
      <c r="K6" s="49"/>
      <c r="L6" s="49"/>
      <c r="M6" s="49"/>
      <c r="N6" s="49"/>
      <c r="O6" s="57" t="e">
        <f t="shared" si="0"/>
        <v>#DIV/0!</v>
      </c>
      <c r="P6" s="49"/>
      <c r="Q6" s="49"/>
      <c r="R6" s="49"/>
      <c r="S6" s="49"/>
      <c r="T6" s="41"/>
      <c r="U6" s="41"/>
      <c r="V6" s="30"/>
      <c r="W6" s="47" t="e">
        <f>Table1681011121317[[#This Row],[Balance]]*$W$1</f>
        <v>#DIV/0!</v>
      </c>
      <c r="X6" s="49"/>
      <c r="Y6" s="49"/>
    </row>
    <row r="7" spans="1:25">
      <c r="A7" s="41"/>
      <c r="B7" s="56"/>
      <c r="C7" s="57" t="e">
        <f>SUM(((Table1681011121317[[#This Row],[Avg DPS]]*(Table1681011121317[[#This Row],[Range]]))+(Table1681011121317[[#This Row],[Avg DPS]]*(Table1681011121317[[#This Row],[Arm Pen (%)]]/4)))/100)</f>
        <v>#DIV/0!</v>
      </c>
      <c r="D7" s="58" t="e">
        <f>SUM(Table1681011121317[[#This Row],[DPS]]*Table1681011121317[[#This Row],[Avg Accuracy]])</f>
        <v>#DIV/0!</v>
      </c>
      <c r="E7" s="57" t="e">
        <f>SUM((Table1681011121317[[#This Row],[Damage]]*Table1681011121317[[#This Row],[Burst]])/(Table1681011121317[[#This Row],[Ranged Cooldown]]+Table1681011121317[[#This Row],[Warm-up]]+(Table1681011121317[[#This Row],[Burst Time]]*(Table1681011121317[[#This Row],[Burst]]-1))))</f>
        <v>#DIV/0!</v>
      </c>
      <c r="F7" s="49"/>
      <c r="G7" s="57">
        <f>SUM((Table1681011121317[[#This Row],[Accuracy (Close)]]+Table1681011121317[[#This Row],[Accuracy (Short)]]+Table1681011121317[[#This Row],[Accuracy (Medium)]]+Table1681011121317[[#This Row],[Accuracy (Long)]])/4)</f>
        <v>0</v>
      </c>
      <c r="H7" s="49"/>
      <c r="I7" s="49"/>
      <c r="J7" s="49"/>
      <c r="K7" s="49"/>
      <c r="L7" s="49"/>
      <c r="M7" s="49"/>
      <c r="N7" s="49"/>
      <c r="O7" s="57" t="e">
        <f t="shared" si="0"/>
        <v>#DIV/0!</v>
      </c>
      <c r="P7" s="49"/>
      <c r="Q7" s="49"/>
      <c r="R7" s="49"/>
      <c r="S7" s="49"/>
      <c r="T7" s="41"/>
      <c r="U7" s="41"/>
      <c r="V7" s="30"/>
      <c r="W7" s="47" t="e">
        <f>Table1681011121317[[#This Row],[Balance]]*$W$1</f>
        <v>#DIV/0!</v>
      </c>
      <c r="X7" s="49"/>
      <c r="Y7" s="49"/>
    </row>
    <row r="8" spans="1:25">
      <c r="A8" s="41"/>
      <c r="B8" s="56"/>
      <c r="C8" s="57" t="e">
        <f>SUM(((Table1681011121317[[#This Row],[Avg DPS]]*(Table1681011121317[[#This Row],[Range]]))+(Table1681011121317[[#This Row],[Avg DPS]]*(Table1681011121317[[#This Row],[Arm Pen (%)]]/4)))/100)</f>
        <v>#DIV/0!</v>
      </c>
      <c r="D8" s="58" t="e">
        <f>SUM(Table1681011121317[[#This Row],[DPS]]*Table1681011121317[[#This Row],[Avg Accuracy]])</f>
        <v>#DIV/0!</v>
      </c>
      <c r="E8" s="57" t="e">
        <f>SUM((Table1681011121317[[#This Row],[Damage]]*Table1681011121317[[#This Row],[Burst]])/(Table1681011121317[[#This Row],[Ranged Cooldown]]+Table1681011121317[[#This Row],[Warm-up]]+(Table1681011121317[[#This Row],[Burst Time]]*(Table1681011121317[[#This Row],[Burst]]-1))))</f>
        <v>#DIV/0!</v>
      </c>
      <c r="F8" s="49"/>
      <c r="G8" s="57">
        <f>SUM((Table1681011121317[[#This Row],[Accuracy (Close)]]+Table1681011121317[[#This Row],[Accuracy (Short)]]+Table1681011121317[[#This Row],[Accuracy (Medium)]]+Table1681011121317[[#This Row],[Accuracy (Long)]])/4)</f>
        <v>0</v>
      </c>
      <c r="H8" s="49"/>
      <c r="I8" s="49"/>
      <c r="J8" s="49"/>
      <c r="K8" s="49"/>
      <c r="L8" s="49"/>
      <c r="M8" s="49"/>
      <c r="N8" s="49"/>
      <c r="O8" s="57" t="e">
        <f t="shared" si="0"/>
        <v>#DIV/0!</v>
      </c>
      <c r="P8" s="49"/>
      <c r="Q8" s="49"/>
      <c r="R8" s="49"/>
      <c r="S8" s="49"/>
      <c r="T8" s="41"/>
      <c r="U8" s="41"/>
      <c r="V8" s="30"/>
      <c r="W8" s="47" t="e">
        <f>Table1681011121317[[#This Row],[Balance]]*$W$1</f>
        <v>#DIV/0!</v>
      </c>
      <c r="X8" s="49"/>
      <c r="Y8" s="49"/>
    </row>
    <row r="9" spans="1:25">
      <c r="A9" s="63"/>
      <c r="B9" s="64"/>
      <c r="C9" s="57" t="e">
        <f>SUM(((Table1681011121317[[#This Row],[Avg DPS]]*(Table1681011121317[[#This Row],[Range]]))+(Table1681011121317[[#This Row],[Avg DPS]]*(Table1681011121317[[#This Row],[Arm Pen (%)]]/4)))/100)</f>
        <v>#DIV/0!</v>
      </c>
      <c r="D9" s="58" t="e">
        <f>SUM(Table1681011121317[[#This Row],[DPS]]*Table1681011121317[[#This Row],[Avg Accuracy]])</f>
        <v>#DIV/0!</v>
      </c>
      <c r="E9" s="57" t="e">
        <f>SUM((Table1681011121317[[#This Row],[Damage]]*Table1681011121317[[#This Row],[Burst]])/(Table1681011121317[[#This Row],[Ranged Cooldown]]+Table1681011121317[[#This Row],[Warm-up]]+(Table1681011121317[[#This Row],[Burst Time]]*(Table1681011121317[[#This Row],[Burst]]-1))))</f>
        <v>#DIV/0!</v>
      </c>
      <c r="F9" s="49"/>
      <c r="G9" s="57">
        <f>SUM((Table1681011121317[[#This Row],[Accuracy (Close)]]+Table1681011121317[[#This Row],[Accuracy (Short)]]+Table1681011121317[[#This Row],[Accuracy (Medium)]]+Table1681011121317[[#This Row],[Accuracy (Long)]])/4)</f>
        <v>0</v>
      </c>
      <c r="H9" s="49"/>
      <c r="I9" s="49"/>
      <c r="J9" s="49"/>
      <c r="K9" s="49"/>
      <c r="L9" s="49"/>
      <c r="M9" s="49"/>
      <c r="N9" s="49"/>
      <c r="O9" s="57" t="e">
        <f t="shared" si="0"/>
        <v>#DIV/0!</v>
      </c>
      <c r="P9" s="49"/>
      <c r="Q9" s="49"/>
      <c r="R9" s="49"/>
      <c r="S9" s="49"/>
      <c r="T9" s="41"/>
      <c r="U9" s="41"/>
      <c r="V9" s="30"/>
      <c r="W9" s="47" t="e">
        <f>Table1681011121317[[#This Row],[Balance]]*$W$1</f>
        <v>#DIV/0!</v>
      </c>
      <c r="X9" s="49"/>
      <c r="Y9" s="49"/>
    </row>
    <row r="10" spans="1:25">
      <c r="A10" s="63"/>
      <c r="B10" s="64"/>
      <c r="C10" s="57" t="e">
        <f>SUM(((Table1681011121317[[#This Row],[Avg DPS]]*(Table1681011121317[[#This Row],[Range]]))+(Table1681011121317[[#This Row],[Avg DPS]]*(Table1681011121317[[#This Row],[Arm Pen (%)]]/4)))/100)</f>
        <v>#DIV/0!</v>
      </c>
      <c r="D10" s="58" t="e">
        <f>SUM(Table1681011121317[[#This Row],[DPS]]*Table1681011121317[[#This Row],[Avg Accuracy]])</f>
        <v>#DIV/0!</v>
      </c>
      <c r="E10" s="57" t="e">
        <f>SUM((Table1681011121317[[#This Row],[Damage]]*Table1681011121317[[#This Row],[Burst]])/(Table1681011121317[[#This Row],[Ranged Cooldown]]+Table1681011121317[[#This Row],[Warm-up]]+(Table1681011121317[[#This Row],[Burst Time]]*(Table1681011121317[[#This Row],[Burst]]-1))))</f>
        <v>#DIV/0!</v>
      </c>
      <c r="F10" s="49"/>
      <c r="G10" s="57">
        <f>SUM((Table1681011121317[[#This Row],[Accuracy (Close)]]+Table1681011121317[[#This Row],[Accuracy (Short)]]+Table1681011121317[[#This Row],[Accuracy (Medium)]]+Table1681011121317[[#This Row],[Accuracy (Long)]])/4)</f>
        <v>0</v>
      </c>
      <c r="H10" s="49"/>
      <c r="I10" s="49"/>
      <c r="J10" s="49"/>
      <c r="K10" s="49"/>
      <c r="L10" s="49"/>
      <c r="M10" s="49"/>
      <c r="N10" s="49"/>
      <c r="O10" s="57" t="e">
        <f t="shared" ref="O10:O19" si="1">60/N10</f>
        <v>#DIV/0!</v>
      </c>
      <c r="P10" s="49"/>
      <c r="Q10" s="49"/>
      <c r="R10" s="49"/>
      <c r="S10" s="49"/>
      <c r="T10" s="41"/>
      <c r="U10" s="41"/>
      <c r="V10" s="30"/>
      <c r="W10" s="47" t="e">
        <f>Table1681011121317[[#This Row],[Balance]]*$W$1</f>
        <v>#DIV/0!</v>
      </c>
      <c r="X10" s="49"/>
      <c r="Y10" s="49"/>
    </row>
    <row r="11" spans="1:25">
      <c r="A11" s="56"/>
      <c r="B11" s="56"/>
      <c r="C11" s="57" t="e">
        <f>SUM(((Table1681011121317[[#This Row],[Avg DPS]]*(Table1681011121317[[#This Row],[Range]]))+(Table1681011121317[[#This Row],[Avg DPS]]*(Table1681011121317[[#This Row],[Arm Pen (%)]]/4)))/100)</f>
        <v>#DIV/0!</v>
      </c>
      <c r="D11" s="58" t="e">
        <f>SUM(Table1681011121317[[#This Row],[DPS]]*Table1681011121317[[#This Row],[Avg Accuracy]])</f>
        <v>#DIV/0!</v>
      </c>
      <c r="E11" s="57" t="e">
        <f>SUM((Table1681011121317[[#This Row],[Damage]]*Table1681011121317[[#This Row],[Burst]])/(Table1681011121317[[#This Row],[Ranged Cooldown]]+Table1681011121317[[#This Row],[Warm-up]]+(Table1681011121317[[#This Row],[Burst Time]]*(Table1681011121317[[#This Row],[Burst]]-1))))</f>
        <v>#DIV/0!</v>
      </c>
      <c r="F11" s="49"/>
      <c r="G11" s="57">
        <f>SUM((Table1681011121317[[#This Row],[Accuracy (Close)]]+Table1681011121317[[#This Row],[Accuracy (Short)]]+Table1681011121317[[#This Row],[Accuracy (Medium)]]+Table1681011121317[[#This Row],[Accuracy (Long)]])/4)</f>
        <v>0</v>
      </c>
      <c r="H11" s="49"/>
      <c r="I11" s="49"/>
      <c r="J11" s="49"/>
      <c r="K11" s="49"/>
      <c r="L11" s="49"/>
      <c r="M11" s="49"/>
      <c r="N11" s="49"/>
      <c r="O11" s="57" t="e">
        <f t="shared" si="1"/>
        <v>#DIV/0!</v>
      </c>
      <c r="P11" s="49"/>
      <c r="Q11" s="49"/>
      <c r="R11" s="49"/>
      <c r="S11" s="49"/>
      <c r="T11" s="49"/>
      <c r="U11" s="49"/>
      <c r="V11" s="49"/>
      <c r="W11" s="47" t="e">
        <f>Table1681011121317[[#This Row],[Balance]]*$W$1</f>
        <v>#DIV/0!</v>
      </c>
      <c r="X11" s="49"/>
      <c r="Y11" s="49"/>
    </row>
    <row r="12" spans="1:25">
      <c r="A12" s="56"/>
      <c r="B12" s="56"/>
      <c r="C12" s="57" t="e">
        <f>SUM(((Table1681011121317[[#This Row],[Avg DPS]]*(Table1681011121317[[#This Row],[Range]]))+(Table1681011121317[[#This Row],[Avg DPS]]*(Table1681011121317[[#This Row],[Arm Pen (%)]]/4)))/100)</f>
        <v>#DIV/0!</v>
      </c>
      <c r="D12" s="58" t="e">
        <f>SUM(Table1681011121317[[#This Row],[DPS]]*Table1681011121317[[#This Row],[Avg Accuracy]])</f>
        <v>#DIV/0!</v>
      </c>
      <c r="E12" s="57" t="e">
        <f>SUM((Table1681011121317[[#This Row],[Damage]]*Table1681011121317[[#This Row],[Burst]])/(Table1681011121317[[#This Row],[Ranged Cooldown]]+Table1681011121317[[#This Row],[Warm-up]]+(Table1681011121317[[#This Row],[Burst Time]]*(Table1681011121317[[#This Row],[Burst]]-1))))</f>
        <v>#DIV/0!</v>
      </c>
      <c r="F12" s="49"/>
      <c r="G12" s="57">
        <f>SUM((Table1681011121317[[#This Row],[Accuracy (Close)]]+Table1681011121317[[#This Row],[Accuracy (Short)]]+Table1681011121317[[#This Row],[Accuracy (Medium)]]+Table1681011121317[[#This Row],[Accuracy (Long)]])/4)</f>
        <v>0</v>
      </c>
      <c r="H12" s="49"/>
      <c r="I12" s="49"/>
      <c r="J12" s="49"/>
      <c r="K12" s="49"/>
      <c r="L12" s="49"/>
      <c r="M12" s="49"/>
      <c r="N12" s="49"/>
      <c r="O12" s="57" t="e">
        <f t="shared" si="1"/>
        <v>#DIV/0!</v>
      </c>
      <c r="P12" s="49"/>
      <c r="Q12" s="49"/>
      <c r="R12" s="49"/>
      <c r="S12" s="49"/>
      <c r="T12" s="49"/>
      <c r="U12" s="49"/>
      <c r="V12" s="49"/>
      <c r="W12" s="47" t="e">
        <f>Table1681011121317[[#This Row],[Balance]]*$W$1</f>
        <v>#DIV/0!</v>
      </c>
      <c r="X12" s="49"/>
      <c r="Y12" s="49"/>
    </row>
    <row r="13" spans="1:25">
      <c r="A13" s="41"/>
      <c r="B13" s="49"/>
      <c r="C13" s="57" t="e">
        <f>SUM(((Table1681011121317[[#This Row],[Avg DPS]]*(Table1681011121317[[#This Row],[Range]]))+(Table1681011121317[[#This Row],[Avg DPS]]*(Table1681011121317[[#This Row],[Arm Pen (%)]]/4)))/100)</f>
        <v>#DIV/0!</v>
      </c>
      <c r="D13" s="58" t="e">
        <f>SUM(Table1681011121317[[#This Row],[DPS]]*Table1681011121317[[#This Row],[Avg Accuracy]])</f>
        <v>#DIV/0!</v>
      </c>
      <c r="E13" s="57" t="e">
        <f>SUM((Table1681011121317[[#This Row],[Damage]]*Table1681011121317[[#This Row],[Burst]])/(Table1681011121317[[#This Row],[Ranged Cooldown]]+Table1681011121317[[#This Row],[Warm-up]]+(Table1681011121317[[#This Row],[Burst Time]]*(Table1681011121317[[#This Row],[Burst]]-1))))</f>
        <v>#DIV/0!</v>
      </c>
      <c r="F13" s="49"/>
      <c r="G13" s="57">
        <f>SUM((Table1681011121317[[#This Row],[Accuracy (Close)]]+Table1681011121317[[#This Row],[Accuracy (Short)]]+Table1681011121317[[#This Row],[Accuracy (Medium)]]+Table1681011121317[[#This Row],[Accuracy (Long)]])/4)</f>
        <v>0</v>
      </c>
      <c r="H13" s="49"/>
      <c r="I13" s="49"/>
      <c r="J13" s="49"/>
      <c r="K13" s="49"/>
      <c r="L13" s="49"/>
      <c r="M13" s="49"/>
      <c r="N13" s="49"/>
      <c r="O13" s="57" t="e">
        <f t="shared" si="1"/>
        <v>#DIV/0!</v>
      </c>
      <c r="P13" s="49"/>
      <c r="Q13" s="49"/>
      <c r="R13" s="49"/>
      <c r="S13" s="49"/>
      <c r="T13" s="49"/>
      <c r="U13" s="49"/>
      <c r="V13" s="49"/>
      <c r="W13" s="47" t="e">
        <f>Table1681011121317[[#This Row],[Balance]]*$W$1</f>
        <v>#DIV/0!</v>
      </c>
      <c r="X13" s="49"/>
      <c r="Y13" s="49"/>
    </row>
    <row r="14" spans="1:25">
      <c r="A14" s="41"/>
      <c r="B14" s="49"/>
      <c r="C14" s="57" t="e">
        <f>SUM(((Table1681011121317[[#This Row],[Avg DPS]]*(Table1681011121317[[#This Row],[Range]]))+(Table1681011121317[[#This Row],[Avg DPS]]*(Table1681011121317[[#This Row],[Arm Pen (%)]]/4)))/100)</f>
        <v>#DIV/0!</v>
      </c>
      <c r="D14" s="58" t="e">
        <f>SUM(Table1681011121317[[#This Row],[DPS]]*Table1681011121317[[#This Row],[Avg Accuracy]])</f>
        <v>#DIV/0!</v>
      </c>
      <c r="E14" s="57" t="e">
        <f>SUM((Table1681011121317[[#This Row],[Damage]]*Table1681011121317[[#This Row],[Burst]])/(Table1681011121317[[#This Row],[Ranged Cooldown]]+Table1681011121317[[#This Row],[Warm-up]]+(Table1681011121317[[#This Row],[Burst Time]]*(Table1681011121317[[#This Row],[Burst]]-1))))</f>
        <v>#DIV/0!</v>
      </c>
      <c r="F14" s="49"/>
      <c r="G14" s="57">
        <f>SUM((Table1681011121317[[#This Row],[Accuracy (Close)]]+Table1681011121317[[#This Row],[Accuracy (Short)]]+Table1681011121317[[#This Row],[Accuracy (Medium)]]+Table1681011121317[[#This Row],[Accuracy (Long)]])/4)</f>
        <v>0</v>
      </c>
      <c r="H14" s="49"/>
      <c r="I14" s="49"/>
      <c r="J14" s="49"/>
      <c r="K14" s="49"/>
      <c r="L14" s="49"/>
      <c r="M14" s="49"/>
      <c r="N14" s="49"/>
      <c r="O14" s="57" t="e">
        <f t="shared" si="1"/>
        <v>#DIV/0!</v>
      </c>
      <c r="P14" s="49"/>
      <c r="Q14" s="49"/>
      <c r="R14" s="49"/>
      <c r="S14" s="49"/>
      <c r="T14" s="49"/>
      <c r="U14" s="49"/>
      <c r="V14" s="49"/>
      <c r="W14" s="47" t="e">
        <f>Table1681011121317[[#This Row],[Balance]]*$W$1</f>
        <v>#DIV/0!</v>
      </c>
      <c r="X14" s="49"/>
      <c r="Y14" s="49"/>
    </row>
    <row r="15" spans="1:25">
      <c r="A15" s="41"/>
      <c r="B15" s="49"/>
      <c r="C15" s="57" t="e">
        <f>SUM(((Table1681011121317[[#This Row],[Avg DPS]]*(Table1681011121317[[#This Row],[Range]]))+(Table1681011121317[[#This Row],[Avg DPS]]*(Table1681011121317[[#This Row],[Arm Pen (%)]]/4)))/100)</f>
        <v>#DIV/0!</v>
      </c>
      <c r="D15" s="58" t="e">
        <f>SUM(Table1681011121317[[#This Row],[DPS]]*Table1681011121317[[#This Row],[Avg Accuracy]])</f>
        <v>#DIV/0!</v>
      </c>
      <c r="E15" s="57" t="e">
        <f>SUM((Table1681011121317[[#This Row],[Damage]]*Table1681011121317[[#This Row],[Burst]])/(Table1681011121317[[#This Row],[Ranged Cooldown]]+Table1681011121317[[#This Row],[Warm-up]]+(Table1681011121317[[#This Row],[Burst Time]]*(Table1681011121317[[#This Row],[Burst]]-1))))</f>
        <v>#DIV/0!</v>
      </c>
      <c r="F15" s="49"/>
      <c r="G15" s="57">
        <f>SUM((Table1681011121317[[#This Row],[Accuracy (Close)]]+Table1681011121317[[#This Row],[Accuracy (Short)]]+Table1681011121317[[#This Row],[Accuracy (Medium)]]+Table1681011121317[[#This Row],[Accuracy (Long)]])/4)</f>
        <v>0</v>
      </c>
      <c r="H15" s="49"/>
      <c r="I15" s="49"/>
      <c r="J15" s="49"/>
      <c r="K15" s="49"/>
      <c r="L15" s="49"/>
      <c r="M15" s="49"/>
      <c r="N15" s="49"/>
      <c r="O15" s="57" t="e">
        <f t="shared" si="1"/>
        <v>#DIV/0!</v>
      </c>
      <c r="P15" s="49"/>
      <c r="Q15" s="49"/>
      <c r="R15" s="49"/>
      <c r="S15" s="49"/>
      <c r="T15" s="49"/>
      <c r="U15" s="49"/>
      <c r="V15" s="49"/>
      <c r="W15" s="47" t="e">
        <f>Table1681011121317[[#This Row],[Balance]]*$W$1</f>
        <v>#DIV/0!</v>
      </c>
      <c r="X15" s="49"/>
      <c r="Y15" s="49"/>
    </row>
    <row r="16" spans="1:25">
      <c r="A16" s="41"/>
      <c r="B16" s="49"/>
      <c r="C16" s="57" t="e">
        <f>SUM(((Table1681011121317[[#This Row],[Avg DPS]]*(Table1681011121317[[#This Row],[Range]]))+(Table1681011121317[[#This Row],[Avg DPS]]*(Table1681011121317[[#This Row],[Arm Pen (%)]]/4)))/100)</f>
        <v>#DIV/0!</v>
      </c>
      <c r="D16" s="58" t="e">
        <f>SUM(Table1681011121317[[#This Row],[DPS]]*Table1681011121317[[#This Row],[Avg Accuracy]])</f>
        <v>#DIV/0!</v>
      </c>
      <c r="E16" s="57" t="e">
        <f>SUM((Table1681011121317[[#This Row],[Damage]]*Table1681011121317[[#This Row],[Burst]])/(Table1681011121317[[#This Row],[Ranged Cooldown]]+Table1681011121317[[#This Row],[Warm-up]]+(Table1681011121317[[#This Row],[Burst Time]]*(Table1681011121317[[#This Row],[Burst]]-1))))</f>
        <v>#DIV/0!</v>
      </c>
      <c r="F16" s="49"/>
      <c r="G16" s="57">
        <f>SUM((Table1681011121317[[#This Row],[Accuracy (Close)]]+Table1681011121317[[#This Row],[Accuracy (Short)]]+Table1681011121317[[#This Row],[Accuracy (Medium)]]+Table1681011121317[[#This Row],[Accuracy (Long)]])/4)</f>
        <v>0</v>
      </c>
      <c r="H16" s="49"/>
      <c r="I16" s="49"/>
      <c r="J16" s="49"/>
      <c r="K16" s="49"/>
      <c r="L16" s="49"/>
      <c r="M16" s="49"/>
      <c r="N16" s="49"/>
      <c r="O16" s="57" t="e">
        <f t="shared" si="1"/>
        <v>#DIV/0!</v>
      </c>
      <c r="P16" s="49"/>
      <c r="Q16" s="49"/>
      <c r="R16" s="49"/>
      <c r="S16" s="49"/>
      <c r="T16" s="49"/>
      <c r="U16" s="49"/>
      <c r="V16" s="49"/>
      <c r="W16" s="47" t="e">
        <f>Table1681011121317[[#This Row],[Balance]]*$W$1</f>
        <v>#DIV/0!</v>
      </c>
      <c r="X16" s="49"/>
      <c r="Y16" s="49"/>
    </row>
    <row r="17" spans="1:25" s="4" customFormat="1">
      <c r="A17" s="41"/>
      <c r="B17" s="49"/>
      <c r="C17" s="57" t="e">
        <f>SUM(((Table1681011121317[[#This Row],[Avg DPS]]*(Table1681011121317[[#This Row],[Range]]))+(Table1681011121317[[#This Row],[Avg DPS]]*(Table1681011121317[[#This Row],[Arm Pen (%)]]/4)))/100)</f>
        <v>#DIV/0!</v>
      </c>
      <c r="D17" s="58" t="e">
        <f>SUM(Table1681011121317[[#This Row],[DPS]]*Table1681011121317[[#This Row],[Avg Accuracy]])</f>
        <v>#DIV/0!</v>
      </c>
      <c r="E17" s="57" t="e">
        <f>SUM((Table1681011121317[[#This Row],[Damage]]*Table1681011121317[[#This Row],[Burst]])/(Table1681011121317[[#This Row],[Ranged Cooldown]]+Table1681011121317[[#This Row],[Warm-up]]+(Table1681011121317[[#This Row],[Burst Time]]*(Table1681011121317[[#This Row],[Burst]]-1))))</f>
        <v>#DIV/0!</v>
      </c>
      <c r="F17" s="49"/>
      <c r="G17" s="57">
        <f>SUM((Table1681011121317[[#This Row],[Accuracy (Close)]]+Table1681011121317[[#This Row],[Accuracy (Short)]]+Table1681011121317[[#This Row],[Accuracy (Medium)]]+Table1681011121317[[#This Row],[Accuracy (Long)]])/4)</f>
        <v>0</v>
      </c>
      <c r="H17" s="49"/>
      <c r="I17" s="49"/>
      <c r="J17" s="49"/>
      <c r="K17" s="49"/>
      <c r="L17" s="49"/>
      <c r="M17" s="49"/>
      <c r="N17" s="49"/>
      <c r="O17" s="57" t="e">
        <f t="shared" si="1"/>
        <v>#DIV/0!</v>
      </c>
      <c r="P17" s="49"/>
      <c r="Q17" s="49"/>
      <c r="R17" s="49"/>
      <c r="S17" s="49"/>
      <c r="T17" s="56"/>
      <c r="U17" s="56"/>
      <c r="V17" s="56"/>
      <c r="W17" s="47" t="e">
        <f>Table1681011121317[[#This Row],[Balance]]*$W$1</f>
        <v>#DIV/0!</v>
      </c>
      <c r="X17" s="56"/>
      <c r="Y17" s="56"/>
    </row>
    <row r="18" spans="1:25">
      <c r="A18" s="41"/>
      <c r="B18" s="49"/>
      <c r="C18" s="57" t="e">
        <f>SUM(((Table1681011121317[[#This Row],[Avg DPS]]*(Table1681011121317[[#This Row],[Range]]))+(Table1681011121317[[#This Row],[Avg DPS]]*(Table1681011121317[[#This Row],[Arm Pen (%)]]/4)))/100)</f>
        <v>#DIV/0!</v>
      </c>
      <c r="D18" s="58" t="e">
        <f>SUM(Table1681011121317[[#This Row],[DPS]]*Table1681011121317[[#This Row],[Avg Accuracy]])</f>
        <v>#DIV/0!</v>
      </c>
      <c r="E18" s="57" t="e">
        <f>SUM((Table1681011121317[[#This Row],[Damage]]*Table1681011121317[[#This Row],[Burst]])/(Table1681011121317[[#This Row],[Ranged Cooldown]]+Table1681011121317[[#This Row],[Warm-up]]+(Table1681011121317[[#This Row],[Burst Time]]*(Table1681011121317[[#This Row],[Burst]]-1))))</f>
        <v>#DIV/0!</v>
      </c>
      <c r="F18" s="49"/>
      <c r="G18" s="57">
        <f>SUM((Table1681011121317[[#This Row],[Accuracy (Close)]]+Table1681011121317[[#This Row],[Accuracy (Short)]]+Table1681011121317[[#This Row],[Accuracy (Medium)]]+Table1681011121317[[#This Row],[Accuracy (Long)]])/4)</f>
        <v>0</v>
      </c>
      <c r="H18" s="49"/>
      <c r="I18" s="49"/>
      <c r="J18" s="49"/>
      <c r="K18" s="49"/>
      <c r="L18" s="49"/>
      <c r="M18" s="49"/>
      <c r="N18" s="49"/>
      <c r="O18" s="57" t="e">
        <f t="shared" si="1"/>
        <v>#DIV/0!</v>
      </c>
      <c r="P18" s="49"/>
      <c r="Q18" s="49"/>
      <c r="R18" s="49"/>
      <c r="S18" s="49"/>
      <c r="T18" s="49"/>
      <c r="U18" s="49"/>
      <c r="V18" s="49"/>
      <c r="W18" s="47" t="e">
        <f>Table1681011121317[[#This Row],[Balance]]*$W$1</f>
        <v>#DIV/0!</v>
      </c>
      <c r="X18" s="49"/>
      <c r="Y18" s="49"/>
    </row>
    <row r="19" spans="1:25">
      <c r="A19" s="33"/>
      <c r="B19" s="30"/>
      <c r="C19" s="57" t="e">
        <f>SUM(((Table1681011121317[[#This Row],[Avg DPS]]*(Table1681011121317[[#This Row],[Range]]))+(Table1681011121317[[#This Row],[Avg DPS]]*(Table1681011121317[[#This Row],[Arm Pen (%)]]/4)))/100)</f>
        <v>#DIV/0!</v>
      </c>
      <c r="D19" s="58" t="e">
        <f>SUM(Table1681011121317[[#This Row],[DPS]]*Table1681011121317[[#This Row],[Avg Accuracy]])</f>
        <v>#DIV/0!</v>
      </c>
      <c r="E19" s="57" t="e">
        <f>SUM((Table1681011121317[[#This Row],[Damage]]*Table1681011121317[[#This Row],[Burst]])/(Table1681011121317[[#This Row],[Ranged Cooldown]]+Table1681011121317[[#This Row],[Warm-up]]+(Table1681011121317[[#This Row],[Burst Time]]*(Table1681011121317[[#This Row],[Burst]]-1))))</f>
        <v>#DIV/0!</v>
      </c>
      <c r="F19" s="30"/>
      <c r="G19" s="57">
        <f>SUM((Table1681011121317[[#This Row],[Accuracy (Close)]]+Table1681011121317[[#This Row],[Accuracy (Short)]]+Table1681011121317[[#This Row],[Accuracy (Medium)]]+Table1681011121317[[#This Row],[Accuracy (Long)]])/4)</f>
        <v>0</v>
      </c>
      <c r="H19" s="30"/>
      <c r="I19" s="30"/>
      <c r="J19" s="30"/>
      <c r="K19" s="30"/>
      <c r="L19" s="30"/>
      <c r="M19" s="30"/>
      <c r="N19" s="30"/>
      <c r="O19" s="57" t="e">
        <f t="shared" si="1"/>
        <v>#DIV/0!</v>
      </c>
      <c r="P19" s="30"/>
      <c r="Q19" s="30"/>
      <c r="R19" s="30"/>
      <c r="S19" s="30"/>
      <c r="T19" s="49"/>
      <c r="U19" s="49"/>
      <c r="V19" s="49"/>
      <c r="W19" s="47" t="e">
        <f>Table1681011121317[[#This Row],[Balance]]*$W$1</f>
        <v>#DIV/0!</v>
      </c>
      <c r="X19" s="49"/>
      <c r="Y19" s="49"/>
    </row>
  </sheetData>
  <conditionalFormatting sqref="C4:C500">
    <cfRule type="cellIs" dxfId="88" priority="21" operator="greaterThan">
      <formula>1.7</formula>
    </cfRule>
  </conditionalFormatting>
  <conditionalFormatting sqref="E4:E500">
    <cfRule type="cellIs" dxfId="87" priority="15" stopIfTrue="1" operator="between">
      <formula>16.25</formula>
      <formula>0.01</formula>
    </cfRule>
    <cfRule type="cellIs" dxfId="86" priority="16" stopIfTrue="1" operator="between">
      <formula>16.99</formula>
      <formula>0.01</formula>
    </cfRule>
    <cfRule type="cellIs" dxfId="85" priority="17" operator="between">
      <formula>17.8</formula>
      <formula>0.01</formula>
    </cfRule>
    <cfRule type="cellIs" dxfId="84" priority="18" stopIfTrue="1" operator="greaterThanOrEqual">
      <formula>21.49</formula>
    </cfRule>
    <cfRule type="cellIs" dxfId="83" priority="19" stopIfTrue="1" operator="greaterThanOrEqual">
      <formula>20.56</formula>
    </cfRule>
    <cfRule type="cellIs" dxfId="82" priority="20" operator="greaterThanOrEqual">
      <formula>19.62</formula>
    </cfRule>
  </conditionalFormatting>
  <conditionalFormatting sqref="F4:F500">
    <cfRule type="cellIs" dxfId="81" priority="9" stopIfTrue="1" operator="between">
      <formula>6.9</formula>
      <formula>0.01</formula>
    </cfRule>
    <cfRule type="cellIs" dxfId="80" priority="10" stopIfTrue="1" operator="between">
      <formula>8.9</formula>
      <formula>0.01</formula>
    </cfRule>
    <cfRule type="cellIs" dxfId="79" priority="11" operator="between">
      <formula>10.9</formula>
      <formula>0.01</formula>
    </cfRule>
    <cfRule type="cellIs" dxfId="78" priority="12" stopIfTrue="1" operator="greaterThanOrEqual">
      <formula>18.9</formula>
    </cfRule>
    <cfRule type="cellIs" dxfId="77" priority="13" stopIfTrue="1" operator="greaterThanOrEqual">
      <formula>16.9</formula>
    </cfRule>
    <cfRule type="cellIs" dxfId="76" priority="14" operator="greaterThanOrEqual">
      <formula>14.9</formula>
    </cfRule>
  </conditionalFormatting>
  <conditionalFormatting sqref="G4:G500">
    <cfRule type="cellIs" dxfId="75" priority="3" stopIfTrue="1" operator="between">
      <formula>0.48</formula>
      <formula>0.01</formula>
    </cfRule>
    <cfRule type="cellIs" dxfId="74" priority="4" stopIfTrue="1" operator="between">
      <formula>0.5</formula>
      <formula>0.01</formula>
    </cfRule>
    <cfRule type="cellIs" dxfId="73" priority="5" operator="between">
      <formula>0.52</formula>
      <formula>0.01</formula>
    </cfRule>
    <cfRule type="cellIs" dxfId="72" priority="6" stopIfTrue="1" operator="greaterThanOrEqual">
      <formula>0.63</formula>
    </cfRule>
    <cfRule type="cellIs" dxfId="71" priority="7" stopIfTrue="1" operator="greaterThanOrEqual">
      <formula>0.61</formula>
    </cfRule>
    <cfRule type="cellIs" dxfId="70" priority="8" operator="greaterThanOrEqual">
      <formula>0.58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>
  <dimension ref="A1:Y19"/>
  <sheetViews>
    <sheetView workbookViewId="0">
      <selection activeCell="I23" sqref="I23"/>
    </sheetView>
  </sheetViews>
  <sheetFormatPr defaultRowHeight="15"/>
  <cols>
    <col min="1" max="1" width="23.28515625" customWidth="1"/>
    <col min="2" max="2" width="8.42578125" customWidth="1"/>
    <col min="3" max="3" width="11.5703125" customWidth="1"/>
    <col min="4" max="5" width="10.42578125" customWidth="1"/>
    <col min="6" max="6" width="12.140625" customWidth="1"/>
    <col min="7" max="7" width="13.42578125" customWidth="1"/>
    <col min="8" max="8" width="11.5703125" customWidth="1"/>
    <col min="9" max="9" width="11.7109375" customWidth="1"/>
    <col min="10" max="10" width="11.85546875" customWidth="1"/>
    <col min="11" max="11" width="11.5703125" customWidth="1"/>
    <col min="12" max="12" width="12" customWidth="1"/>
    <col min="13" max="13" width="11.7109375" customWidth="1"/>
    <col min="14" max="14" width="12.140625" customWidth="1"/>
    <col min="15" max="15" width="14.7109375" customWidth="1"/>
    <col min="16" max="16" width="16.7109375" customWidth="1"/>
    <col min="17" max="17" width="11.140625" customWidth="1"/>
    <col min="18" max="18" width="10.5703125" customWidth="1"/>
    <col min="19" max="19" width="8" customWidth="1"/>
    <col min="20" max="20" width="8.42578125" customWidth="1"/>
  </cols>
  <sheetData>
    <row r="1" spans="1:25">
      <c r="A1" s="1" t="s">
        <v>0</v>
      </c>
      <c r="C1" t="s">
        <v>165</v>
      </c>
      <c r="K1" s="1" t="s">
        <v>265</v>
      </c>
      <c r="Q1" t="s">
        <v>173</v>
      </c>
      <c r="X1" s="35"/>
    </row>
    <row r="2" spans="1:25">
      <c r="A2" t="s">
        <v>23</v>
      </c>
      <c r="B2" t="s">
        <v>176</v>
      </c>
      <c r="E2" t="s">
        <v>171</v>
      </c>
      <c r="N2" t="s">
        <v>172</v>
      </c>
      <c r="Q2" t="s">
        <v>166</v>
      </c>
      <c r="X2" s="35"/>
    </row>
    <row r="3" spans="1:25" ht="15.75" thickBot="1">
      <c r="A3" t="s">
        <v>1</v>
      </c>
      <c r="B3" t="s">
        <v>34</v>
      </c>
      <c r="C3" t="s">
        <v>19</v>
      </c>
      <c r="D3" t="s">
        <v>4</v>
      </c>
      <c r="E3" t="s">
        <v>151</v>
      </c>
      <c r="F3" t="s">
        <v>126</v>
      </c>
      <c r="G3" t="s">
        <v>147</v>
      </c>
      <c r="H3" t="s">
        <v>127</v>
      </c>
      <c r="I3" t="s">
        <v>148</v>
      </c>
      <c r="J3" t="s">
        <v>128</v>
      </c>
      <c r="K3" t="s">
        <v>149</v>
      </c>
      <c r="L3" t="s">
        <v>136</v>
      </c>
      <c r="M3" t="s">
        <v>150</v>
      </c>
      <c r="N3" t="s">
        <v>160</v>
      </c>
      <c r="O3" t="s">
        <v>167</v>
      </c>
      <c r="P3" t="s">
        <v>168</v>
      </c>
      <c r="Q3" t="s">
        <v>169</v>
      </c>
      <c r="R3" t="s">
        <v>152</v>
      </c>
      <c r="S3" t="s">
        <v>125</v>
      </c>
      <c r="T3" t="s">
        <v>170</v>
      </c>
      <c r="U3" s="16" t="s">
        <v>73</v>
      </c>
      <c r="V3" s="17" t="s">
        <v>85</v>
      </c>
      <c r="W3" s="17" t="s">
        <v>196</v>
      </c>
      <c r="X3" s="17" t="s">
        <v>359</v>
      </c>
      <c r="Y3" s="17" t="s">
        <v>356</v>
      </c>
    </row>
    <row r="4" spans="1:25" s="72" customFormat="1" ht="15.75" thickTop="1">
      <c r="A4" s="72" t="s">
        <v>158</v>
      </c>
      <c r="B4" s="73" t="s">
        <v>35</v>
      </c>
      <c r="C4" s="74">
        <f>SUM(((Table168101112133[[#This Row],[DPS]]*Table168101112133[[#This Row],[Avg Cooldown]])+((Table168101112133[[#This Row],[DPS]]*(Table168101112133[[#This Row],[HPM]])))+P4)/100)+(Table168101112133[[#This Row],[ArmPen+]]/5)+(Table168101112133[[#This Row],[ExtraDamFactor]]/20)</f>
        <v>2.1866666666666665</v>
      </c>
      <c r="D4" s="74">
        <f>SUM(Table168101112133[[#This Row],[Avg DAM]]*Table168101112133[[#This Row],[HPS]])</f>
        <v>6.833333333333333</v>
      </c>
      <c r="E4" s="74">
        <f>Formulas!U5</f>
        <v>13.666666666666666</v>
      </c>
      <c r="F4" s="72">
        <v>9</v>
      </c>
      <c r="G4" s="72">
        <v>2</v>
      </c>
      <c r="H4" s="72">
        <v>16</v>
      </c>
      <c r="I4" s="72">
        <v>2</v>
      </c>
      <c r="J4" s="72">
        <v>16</v>
      </c>
      <c r="K4" s="72">
        <v>2</v>
      </c>
      <c r="O4" s="84" t="s">
        <v>103</v>
      </c>
      <c r="P4" s="84">
        <f>IF(Table168101112133[[#This Row],[Extra Dam C%]]="N/A",0,SUM((Table168101112133[[#This Row],[Extra Dam C%]]*Table168101112133[[#This Row],[Extra Dam]])))</f>
        <v>0</v>
      </c>
      <c r="Q4" s="85">
        <v>0</v>
      </c>
      <c r="R4" s="74">
        <f>Formulas!AP5</f>
        <v>2</v>
      </c>
      <c r="S4" s="74">
        <f>SUM(60/Table168101112133[[#This Row],[Avg Cooldown]])</f>
        <v>30</v>
      </c>
      <c r="T4" s="74">
        <f>SUM(Table168101112133[[#This Row],[HPM]]/60)</f>
        <v>0.5</v>
      </c>
      <c r="U4" s="86">
        <v>0.85</v>
      </c>
      <c r="V4" s="76" t="s">
        <v>86</v>
      </c>
      <c r="W4" s="87"/>
      <c r="X4" s="74"/>
      <c r="Y4" s="74"/>
    </row>
    <row r="5" spans="1:25" s="72" customFormat="1">
      <c r="A5" s="72" t="s">
        <v>162</v>
      </c>
      <c r="B5" s="73" t="s">
        <v>35</v>
      </c>
      <c r="C5" s="74">
        <f>SUM(((Table168101112133[[#This Row],[DPS]]*Table168101112133[[#This Row],[Avg Cooldown]])+((Table168101112133[[#This Row],[DPS]]*(Table168101112133[[#This Row],[HPM]])))+P5)/100)+(Table168101112133[[#This Row],[ArmPen+]]/5)+(Table168101112133[[#This Row],[ExtraDamFactor]]/20)</f>
        <v>1.976</v>
      </c>
      <c r="D5" s="74">
        <f>SUM(Table168101112133[[#This Row],[Avg DAM]]*Table168101112133[[#This Row],[HPS]])</f>
        <v>6.1749999999999998</v>
      </c>
      <c r="E5" s="74">
        <f>Formulas!U6</f>
        <v>12.35</v>
      </c>
      <c r="F5" s="72">
        <v>9</v>
      </c>
      <c r="G5" s="72">
        <v>2</v>
      </c>
      <c r="H5" s="72">
        <v>15.7</v>
      </c>
      <c r="I5" s="72">
        <v>2</v>
      </c>
      <c r="O5" s="84" t="s">
        <v>103</v>
      </c>
      <c r="P5" s="84">
        <f>IF(Table168101112133[[#This Row],[Extra Dam C%]]="N/A",0,SUM((Table168101112133[[#This Row],[Extra Dam C%]]*Table168101112133[[#This Row],[Extra Dam]])))</f>
        <v>0</v>
      </c>
      <c r="Q5" s="85">
        <v>0</v>
      </c>
      <c r="R5" s="74">
        <f>Formulas!AP6</f>
        <v>2</v>
      </c>
      <c r="S5" s="74">
        <f>SUM(60/Table168101112133[[#This Row],[Avg Cooldown]])</f>
        <v>30</v>
      </c>
      <c r="T5" s="74">
        <f>SUM(Table168101112133[[#This Row],[HPM]]/60)</f>
        <v>0.5</v>
      </c>
      <c r="U5" s="88">
        <v>1.25</v>
      </c>
      <c r="V5" s="89" t="s">
        <v>86</v>
      </c>
      <c r="W5" s="90"/>
      <c r="X5" s="74"/>
      <c r="Y5" s="74"/>
    </row>
    <row r="6" spans="1:25" s="72" customFormat="1">
      <c r="A6" s="72" t="s">
        <v>163</v>
      </c>
      <c r="B6" s="73" t="s">
        <v>35</v>
      </c>
      <c r="C6" s="74">
        <f>SUM(((Table168101112133[[#This Row],[DPS]]*Table168101112133[[#This Row],[Avg Cooldown]])+((Table168101112133[[#This Row],[DPS]]*(Table168101112133[[#This Row],[HPM]])))+P6)/100)+(Table168101112133[[#This Row],[ArmPen+]]/5)+(Table168101112133[[#This Row],[ExtraDamFactor]]/20)</f>
        <v>2.0930555555555554</v>
      </c>
      <c r="D6" s="74">
        <f>SUM(Table168101112133[[#This Row],[Avg DAM]]*Table168101112133[[#This Row],[HPS]])</f>
        <v>7.6388888888888884</v>
      </c>
      <c r="E6" s="74">
        <f>Formulas!U7</f>
        <v>18.333333333333332</v>
      </c>
      <c r="F6" s="72">
        <v>9</v>
      </c>
      <c r="G6" s="72">
        <v>2</v>
      </c>
      <c r="H6" s="72">
        <v>23</v>
      </c>
      <c r="I6" s="72">
        <v>2.6</v>
      </c>
      <c r="J6" s="72">
        <v>23</v>
      </c>
      <c r="K6" s="72">
        <v>2.6</v>
      </c>
      <c r="O6" s="84" t="s">
        <v>103</v>
      </c>
      <c r="P6" s="84">
        <f>IF(Table168101112133[[#This Row],[Extra Dam C%]]="N/A",0,SUM((Table168101112133[[#This Row],[Extra Dam C%]]*Table168101112133[[#This Row],[Extra Dam]])))</f>
        <v>0</v>
      </c>
      <c r="Q6" s="85">
        <v>0</v>
      </c>
      <c r="R6" s="74">
        <f>Formulas!AP7</f>
        <v>2.4</v>
      </c>
      <c r="S6" s="74">
        <f>SUM(60/Table168101112133[[#This Row],[Avg Cooldown]])</f>
        <v>25</v>
      </c>
      <c r="T6" s="74">
        <f>SUM(Table168101112133[[#This Row],[HPM]]/60)</f>
        <v>0.41666666666666669</v>
      </c>
      <c r="U6" s="86">
        <v>2</v>
      </c>
      <c r="V6" s="76" t="s">
        <v>86</v>
      </c>
      <c r="W6" s="87"/>
      <c r="X6" s="74"/>
      <c r="Y6" s="74"/>
    </row>
    <row r="7" spans="1:25" s="72" customFormat="1">
      <c r="A7" s="72" t="s">
        <v>164</v>
      </c>
      <c r="B7" s="73" t="s">
        <v>35</v>
      </c>
      <c r="C7" s="74">
        <f>SUM(((Table168101112133[[#This Row],[DPS]]*Table168101112133[[#This Row],[Avg Cooldown]])+((Table168101112133[[#This Row],[DPS]]*(Table168101112133[[#This Row],[HPM]])))+P7)/100)+(Table168101112133[[#This Row],[ArmPen+]]/5)+(Table168101112133[[#This Row],[ExtraDamFactor]]/20)</f>
        <v>3.9453401360544236</v>
      </c>
      <c r="D7" s="74">
        <f>SUM(Table168101112133[[#This Row],[Avg DAM]]*Table168101112133[[#This Row],[HPS]])</f>
        <v>11.071428571428575</v>
      </c>
      <c r="E7" s="74">
        <f>Formulas!U8</f>
        <v>20.666666666666668</v>
      </c>
      <c r="F7" s="72">
        <v>12</v>
      </c>
      <c r="G7" s="72">
        <v>1.6</v>
      </c>
      <c r="H7" s="72">
        <v>25</v>
      </c>
      <c r="I7" s="72">
        <v>2</v>
      </c>
      <c r="J7" s="72">
        <v>25</v>
      </c>
      <c r="K7" s="72">
        <v>2</v>
      </c>
      <c r="O7" s="84" t="s">
        <v>103</v>
      </c>
      <c r="P7" s="84">
        <f>IF(Table168101112133[[#This Row],[Extra Dam C%]]="N/A",0,SUM((Table168101112133[[#This Row],[Extra Dam C%]]*Table168101112133[[#This Row],[Extra Dam]])))</f>
        <v>0</v>
      </c>
      <c r="Q7" s="85">
        <v>0.9</v>
      </c>
      <c r="R7" s="74">
        <f>Formulas!AP8</f>
        <v>1.8666666666666665</v>
      </c>
      <c r="S7" s="74">
        <f>SUM(60/Table168101112133[[#This Row],[Avg Cooldown]])</f>
        <v>32.142857142857146</v>
      </c>
      <c r="T7" s="74">
        <f>SUM(Table168101112133[[#This Row],[HPM]]/60)</f>
        <v>0.53571428571428581</v>
      </c>
      <c r="U7" s="88"/>
      <c r="V7" s="89" t="s">
        <v>87</v>
      </c>
      <c r="W7" s="90"/>
      <c r="X7" s="74"/>
      <c r="Y7" s="74"/>
    </row>
    <row r="8" spans="1:25" s="72" customFormat="1">
      <c r="A8" s="72" t="s">
        <v>174</v>
      </c>
      <c r="B8" s="73" t="s">
        <v>35</v>
      </c>
      <c r="C8" s="74">
        <f>SUM(((Table168101112133[[#This Row],[DPS]]*Table168101112133[[#This Row],[Avg Cooldown]])+((Table168101112133[[#This Row],[DPS]]*(Table168101112133[[#This Row],[HPM]])))+P8)/100)+(Table168101112133[[#This Row],[ArmPen+]]/5)+(Table168101112133[[#This Row],[ExtraDamFactor]]/20)</f>
        <v>2.9780000000000002</v>
      </c>
      <c r="D8" s="74">
        <f>SUM(Table168101112133[[#This Row],[Avg DAM]]*Table168101112133[[#This Row],[HPS]])</f>
        <v>9.2000000000000011</v>
      </c>
      <c r="E8" s="74">
        <f>Formulas!U9</f>
        <v>23</v>
      </c>
      <c r="F8" s="72">
        <v>15</v>
      </c>
      <c r="G8" s="72">
        <v>2</v>
      </c>
      <c r="H8" s="72">
        <v>31</v>
      </c>
      <c r="I8" s="72">
        <v>3</v>
      </c>
      <c r="N8" s="72">
        <v>9</v>
      </c>
      <c r="O8" s="84">
        <v>1</v>
      </c>
      <c r="P8" s="84">
        <f>IF(Table168101112133[[#This Row],[Extra Dam C%]]="N/A",0,SUM((Table168101112133[[#This Row],[Extra Dam C%]]*Table168101112133[[#This Row],[Extra Dam]])))</f>
        <v>9</v>
      </c>
      <c r="Q8" s="85">
        <v>0</v>
      </c>
      <c r="R8" s="74">
        <f>Formulas!AP9</f>
        <v>2.5</v>
      </c>
      <c r="S8" s="74">
        <f>SUM(60/Table168101112133[[#This Row],[Avg Cooldown]])</f>
        <v>24</v>
      </c>
      <c r="T8" s="74">
        <f>SUM(Table168101112133[[#This Row],[HPM]]/60)</f>
        <v>0.4</v>
      </c>
      <c r="U8" s="86"/>
      <c r="V8" s="76" t="s">
        <v>87</v>
      </c>
      <c r="W8" s="87"/>
      <c r="X8" s="74"/>
      <c r="Y8" s="74"/>
    </row>
    <row r="9" spans="1:25" s="72" customFormat="1">
      <c r="A9" s="72" t="s">
        <v>175</v>
      </c>
      <c r="B9" s="73" t="s">
        <v>35</v>
      </c>
      <c r="C9" s="74">
        <f>SUM(((Table168101112133[[#This Row],[DPS]]*Table168101112133[[#This Row],[Avg Cooldown]])+((Table168101112133[[#This Row],[DPS]]*(Table168101112133[[#This Row],[HPM]])))+P9)/100)+(Table168101112133[[#This Row],[ArmPen+]]/5)+(Table168101112133[[#This Row],[ExtraDamFactor]]/20)</f>
        <v>2.6549999999999998</v>
      </c>
      <c r="D9" s="74">
        <f>SUM(Table168101112133[[#This Row],[Avg DAM]]*Table168101112133[[#This Row],[HPS]])</f>
        <v>7.5</v>
      </c>
      <c r="E9" s="74">
        <f>Formulas!U10</f>
        <v>18</v>
      </c>
      <c r="F9" s="72">
        <v>12</v>
      </c>
      <c r="G9" s="72">
        <v>2</v>
      </c>
      <c r="H9" s="72">
        <v>21</v>
      </c>
      <c r="I9" s="72">
        <v>2.6</v>
      </c>
      <c r="J9" s="72">
        <v>21</v>
      </c>
      <c r="K9" s="72">
        <v>2.6</v>
      </c>
      <c r="N9" s="72">
        <v>20</v>
      </c>
      <c r="O9" s="74">
        <v>0.5</v>
      </c>
      <c r="P9" s="74">
        <f>IF(Table168101112133[[#This Row],[Extra Dam C%]]="N/A",0,SUM((Table168101112133[[#This Row],[Extra Dam C%]]*Table168101112133[[#This Row],[Extra Dam]])))</f>
        <v>10</v>
      </c>
      <c r="Q9" s="85">
        <v>0</v>
      </c>
      <c r="R9" s="74">
        <f>Formulas!AP10</f>
        <v>2.4</v>
      </c>
      <c r="S9" s="74">
        <f>SUM(60/Table168101112133[[#This Row],[Avg Cooldown]])</f>
        <v>25</v>
      </c>
      <c r="T9" s="74">
        <f>SUM(Table168101112133[[#This Row],[HPM]]/60)</f>
        <v>0.41666666666666669</v>
      </c>
      <c r="U9" s="74"/>
      <c r="W9" s="74"/>
      <c r="X9" s="74"/>
      <c r="Y9" s="74"/>
    </row>
    <row r="10" spans="1:25">
      <c r="B10" s="4"/>
      <c r="C10" s="2" t="e">
        <f>SUM(((Table168101112133[[#This Row],[DPS]]*Table168101112133[[#This Row],[Avg Cooldown]])+((Table168101112133[[#This Row],[DPS]]*(Table168101112133[[#This Row],[HPM]])))+P10)/100)+(Table168101112133[[#This Row],[ArmPen+]]/5)+(Table168101112133[[#This Row],[ExtraDamFactor]]/20)</f>
        <v>#DIV/0!</v>
      </c>
      <c r="D10" s="2" t="e">
        <f>SUM(Table168101112133[[#This Row],[Avg DAM]]*Table168101112133[[#This Row],[HPS]])</f>
        <v>#DIV/0!</v>
      </c>
      <c r="E10" s="2">
        <f>Formulas!U11</f>
        <v>0</v>
      </c>
      <c r="O10" s="2"/>
      <c r="P10" s="2">
        <f>IF(Table168101112133[[#This Row],[Extra Dam C%]]="N/A",0,SUM((Table168101112133[[#This Row],[Extra Dam C%]]*Table168101112133[[#This Row],[Extra Dam]])))</f>
        <v>0</v>
      </c>
      <c r="R10" s="2">
        <f>Formulas!AP11</f>
        <v>0</v>
      </c>
      <c r="S10" s="2" t="e">
        <f>SUM(60/Table168101112133[[#This Row],[Avg Cooldown]])</f>
        <v>#DIV/0!</v>
      </c>
      <c r="T10" s="2" t="e">
        <f>SUM(Table168101112133[[#This Row],[HPM]]/60)</f>
        <v>#DIV/0!</v>
      </c>
      <c r="U10" s="2"/>
      <c r="W10" s="2"/>
      <c r="X10" s="2"/>
      <c r="Y10" s="2"/>
    </row>
    <row r="11" spans="1:25">
      <c r="A11" s="4"/>
      <c r="B11" s="4"/>
      <c r="C11" s="2" t="e">
        <f>SUM(((Table168101112133[[#This Row],[DPS]]*Table168101112133[[#This Row],[Avg Cooldown]])+((Table168101112133[[#This Row],[DPS]]*(Table168101112133[[#This Row],[HPM]])))+P11)/100)+(Table168101112133[[#This Row],[ArmPen+]]/5)+(Table168101112133[[#This Row],[ExtraDamFactor]]/20)</f>
        <v>#DIV/0!</v>
      </c>
      <c r="D11" s="2" t="e">
        <f>SUM(Table168101112133[[#This Row],[Avg DAM]]*Table168101112133[[#This Row],[HPS]])</f>
        <v>#DIV/0!</v>
      </c>
      <c r="E11" s="2">
        <f>Formulas!U12</f>
        <v>0</v>
      </c>
      <c r="O11" s="2"/>
      <c r="P11" s="2">
        <f>IF(Table168101112133[[#This Row],[Extra Dam C%]]="N/A",0,SUM((Table168101112133[[#This Row],[Extra Dam C%]]*Table168101112133[[#This Row],[Extra Dam]])))</f>
        <v>0</v>
      </c>
      <c r="R11" s="2">
        <f>Formulas!AP12</f>
        <v>0</v>
      </c>
      <c r="S11" s="2" t="e">
        <f>SUM(60/Table168101112133[[#This Row],[Avg Cooldown]])</f>
        <v>#DIV/0!</v>
      </c>
      <c r="T11" s="2" t="e">
        <f>SUM(Table168101112133[[#This Row],[HPM]]/60)</f>
        <v>#DIV/0!</v>
      </c>
      <c r="U11" s="2"/>
      <c r="W11" s="2"/>
      <c r="X11" s="2"/>
      <c r="Y11" s="2"/>
    </row>
    <row r="12" spans="1:25">
      <c r="A12" s="4"/>
      <c r="B12" s="4"/>
      <c r="C12" s="2" t="e">
        <f>SUM(((Table168101112133[[#This Row],[DPS]]*Table168101112133[[#This Row],[Avg Cooldown]])+((Table168101112133[[#This Row],[DPS]]*(Table168101112133[[#This Row],[HPM]])))+P12)/100)+(Table168101112133[[#This Row],[ArmPen+]]/5)+(Table168101112133[[#This Row],[ExtraDamFactor]]/20)</f>
        <v>#DIV/0!</v>
      </c>
      <c r="D12" s="2" t="e">
        <f>SUM(Table168101112133[[#This Row],[Avg DAM]]*Table168101112133[[#This Row],[HPS]])</f>
        <v>#DIV/0!</v>
      </c>
      <c r="E12" s="2">
        <f>Formulas!U13</f>
        <v>0</v>
      </c>
      <c r="O12" s="2"/>
      <c r="P12" s="2">
        <f>IF(Table168101112133[[#This Row],[Extra Dam C%]]="N/A",0,SUM((Table168101112133[[#This Row],[Extra Dam C%]]*Table168101112133[[#This Row],[Extra Dam]])))</f>
        <v>0</v>
      </c>
      <c r="R12" s="2">
        <f>Formulas!AP13</f>
        <v>0</v>
      </c>
      <c r="S12" s="2" t="e">
        <f>SUM(60/Table168101112133[[#This Row],[Avg Cooldown]])</f>
        <v>#DIV/0!</v>
      </c>
      <c r="T12" s="2" t="e">
        <f>SUM(Table168101112133[[#This Row],[HPM]]/60)</f>
        <v>#DIV/0!</v>
      </c>
      <c r="U12" s="2"/>
      <c r="W12" s="2"/>
      <c r="X12" s="2"/>
      <c r="Y12" s="2"/>
    </row>
    <row r="13" spans="1:25">
      <c r="C13" s="2" t="e">
        <f>SUM(((Table168101112133[[#This Row],[DPS]]*Table168101112133[[#This Row],[Avg Cooldown]])+((Table168101112133[[#This Row],[DPS]]*(Table168101112133[[#This Row],[HPM]])))+P13)/100)+(Table168101112133[[#This Row],[ArmPen+]]/5)+(Table168101112133[[#This Row],[ExtraDamFactor]]/20)</f>
        <v>#DIV/0!</v>
      </c>
      <c r="D13" s="2" t="e">
        <f>SUM(Table168101112133[[#This Row],[Avg DAM]]*Table168101112133[[#This Row],[HPS]])</f>
        <v>#DIV/0!</v>
      </c>
      <c r="E13" s="2">
        <f>Formulas!U14</f>
        <v>0</v>
      </c>
      <c r="O13" s="2"/>
      <c r="P13" s="2">
        <f>IF(Table168101112133[[#This Row],[Extra Dam C%]]="N/A",0,SUM((Table168101112133[[#This Row],[Extra Dam C%]]*Table168101112133[[#This Row],[Extra Dam]])))</f>
        <v>0</v>
      </c>
      <c r="R13" s="2">
        <f>Formulas!AP14</f>
        <v>0</v>
      </c>
      <c r="S13" s="2" t="e">
        <f>SUM(60/Table168101112133[[#This Row],[Avg Cooldown]])</f>
        <v>#DIV/0!</v>
      </c>
      <c r="T13" s="2" t="e">
        <f>SUM(Table168101112133[[#This Row],[HPM]]/60)</f>
        <v>#DIV/0!</v>
      </c>
      <c r="U13" s="2"/>
      <c r="W13" s="2"/>
      <c r="X13" s="2"/>
      <c r="Y13" s="2"/>
    </row>
    <row r="14" spans="1:25">
      <c r="C14" s="2" t="e">
        <f>SUM(((Table168101112133[[#This Row],[DPS]]*Table168101112133[[#This Row],[Avg Cooldown]])+((Table168101112133[[#This Row],[DPS]]*(Table168101112133[[#This Row],[HPM]])))+P14)/100)+(Table168101112133[[#This Row],[ArmPen+]]/5)+(Table168101112133[[#This Row],[ExtraDamFactor]]/20)</f>
        <v>#DIV/0!</v>
      </c>
      <c r="D14" s="2" t="e">
        <f>SUM(Table168101112133[[#This Row],[Avg DAM]]*Table168101112133[[#This Row],[HPS]])</f>
        <v>#DIV/0!</v>
      </c>
      <c r="E14" s="2">
        <f>Formulas!U15</f>
        <v>0</v>
      </c>
      <c r="O14" s="2"/>
      <c r="P14" s="2">
        <f>IF(Table168101112133[[#This Row],[Extra Dam C%]]="N/A",0,SUM((Table168101112133[[#This Row],[Extra Dam C%]]*Table168101112133[[#This Row],[Extra Dam]])))</f>
        <v>0</v>
      </c>
      <c r="R14" s="2">
        <f>Formulas!AP15</f>
        <v>0</v>
      </c>
      <c r="S14" s="2" t="e">
        <f>SUM(60/Table168101112133[[#This Row],[Avg Cooldown]])</f>
        <v>#DIV/0!</v>
      </c>
      <c r="T14" s="2" t="e">
        <f>SUM(Table168101112133[[#This Row],[HPM]]/60)</f>
        <v>#DIV/0!</v>
      </c>
      <c r="U14" s="2"/>
      <c r="W14" s="2"/>
      <c r="X14" s="2"/>
      <c r="Y14" s="2"/>
    </row>
    <row r="15" spans="1:25">
      <c r="C15" s="2" t="e">
        <f>SUM(((Table168101112133[[#This Row],[DPS]]*Table168101112133[[#This Row],[Avg Cooldown]])+((Table168101112133[[#This Row],[DPS]]*(Table168101112133[[#This Row],[HPM]])))+P15)/100)+(Table168101112133[[#This Row],[ArmPen+]]/5)+(Table168101112133[[#This Row],[ExtraDamFactor]]/20)</f>
        <v>#DIV/0!</v>
      </c>
      <c r="D15" s="2" t="e">
        <f>SUM(Table168101112133[[#This Row],[Avg DAM]]*Table168101112133[[#This Row],[HPS]])</f>
        <v>#DIV/0!</v>
      </c>
      <c r="E15" s="2">
        <f>Formulas!U16</f>
        <v>0</v>
      </c>
      <c r="O15" s="2"/>
      <c r="P15" s="2">
        <f>IF(Table168101112133[[#This Row],[Extra Dam C%]]="N/A",0,SUM((Table168101112133[[#This Row],[Extra Dam C%]]*Table168101112133[[#This Row],[Extra Dam]])))</f>
        <v>0</v>
      </c>
      <c r="R15" s="2">
        <f>Formulas!AP16</f>
        <v>0</v>
      </c>
      <c r="S15" s="2" t="e">
        <f>SUM(60/Table168101112133[[#This Row],[Avg Cooldown]])</f>
        <v>#DIV/0!</v>
      </c>
      <c r="T15" s="2" t="e">
        <f>SUM(Table168101112133[[#This Row],[HPM]]/60)</f>
        <v>#DIV/0!</v>
      </c>
      <c r="U15" s="2"/>
      <c r="W15" s="2"/>
      <c r="X15" s="2"/>
      <c r="Y15" s="2"/>
    </row>
    <row r="16" spans="1:25">
      <c r="C16" s="2" t="e">
        <f>SUM(((Table168101112133[[#This Row],[DPS]]*Table168101112133[[#This Row],[Avg Cooldown]])+((Table168101112133[[#This Row],[DPS]]*(Table168101112133[[#This Row],[HPM]])))+P16)/100)+(Table168101112133[[#This Row],[ArmPen+]]/5)+(Table168101112133[[#This Row],[ExtraDamFactor]]/20)</f>
        <v>#DIV/0!</v>
      </c>
      <c r="D16" s="2" t="e">
        <f>SUM(Table168101112133[[#This Row],[Avg DAM]]*Table168101112133[[#This Row],[HPS]])</f>
        <v>#DIV/0!</v>
      </c>
      <c r="E16" s="2">
        <f>Formulas!U17</f>
        <v>0</v>
      </c>
      <c r="O16" s="2"/>
      <c r="P16" s="2">
        <f>IF(Table168101112133[[#This Row],[Extra Dam C%]]="N/A",0,SUM((Table168101112133[[#This Row],[Extra Dam C%]]*Table168101112133[[#This Row],[Extra Dam]])))</f>
        <v>0</v>
      </c>
      <c r="R16" s="2">
        <f>Formulas!AP17</f>
        <v>0</v>
      </c>
      <c r="S16" s="2" t="e">
        <f>SUM(60/Table168101112133[[#This Row],[Avg Cooldown]])</f>
        <v>#DIV/0!</v>
      </c>
      <c r="T16" s="2" t="e">
        <f>SUM(Table168101112133[[#This Row],[HPM]]/60)</f>
        <v>#DIV/0!</v>
      </c>
      <c r="U16" s="2"/>
      <c r="W16" s="2"/>
      <c r="X16" s="2"/>
      <c r="Y16" s="2"/>
    </row>
    <row r="17" spans="1:25" s="4" customFormat="1">
      <c r="A17"/>
      <c r="B17"/>
      <c r="C17" s="2" t="e">
        <f>SUM(((Table168101112133[[#This Row],[DPS]]*Table168101112133[[#This Row],[Avg Cooldown]])+((Table168101112133[[#This Row],[DPS]]*(Table168101112133[[#This Row],[HPM]])))+P17)/100)+(Table168101112133[[#This Row],[ArmPen+]]/5)+(Table168101112133[[#This Row],[ExtraDamFactor]]/20)</f>
        <v>#DIV/0!</v>
      </c>
      <c r="D17" s="2" t="e">
        <f>SUM(Table168101112133[[#This Row],[Avg DAM]]*Table168101112133[[#This Row],[HPS]])</f>
        <v>#DIV/0!</v>
      </c>
      <c r="E17" s="2">
        <f>Formulas!U18</f>
        <v>0</v>
      </c>
      <c r="F17"/>
      <c r="G17"/>
      <c r="H17"/>
      <c r="I17"/>
      <c r="J17"/>
      <c r="K17"/>
      <c r="L17"/>
      <c r="M17"/>
      <c r="N17"/>
      <c r="O17" s="2"/>
      <c r="P17" s="2">
        <f>IF(Table168101112133[[#This Row],[Extra Dam C%]]="N/A",0,SUM((Table168101112133[[#This Row],[Extra Dam C%]]*Table168101112133[[#This Row],[Extra Dam]])))</f>
        <v>0</v>
      </c>
      <c r="Q17"/>
      <c r="R17" s="2">
        <f>Formulas!AP18</f>
        <v>0</v>
      </c>
      <c r="S17" s="2" t="e">
        <f>SUM(60/Table168101112133[[#This Row],[Avg Cooldown]])</f>
        <v>#DIV/0!</v>
      </c>
      <c r="T17" s="2" t="e">
        <f>SUM(Table168101112133[[#This Row],[HPM]]/60)</f>
        <v>#DIV/0!</v>
      </c>
      <c r="U17" s="38"/>
      <c r="W17" s="38"/>
      <c r="X17" s="38"/>
      <c r="Y17" s="38"/>
    </row>
    <row r="18" spans="1:25">
      <c r="C18" s="2" t="e">
        <f>SUM(((Table168101112133[[#This Row],[DPS]]*Table168101112133[[#This Row],[Avg Cooldown]])+((Table168101112133[[#This Row],[DPS]]*(Table168101112133[[#This Row],[HPM]])))+P18)/100)+(Table168101112133[[#This Row],[ArmPen+]]/5)+(Table168101112133[[#This Row],[ExtraDamFactor]]/20)</f>
        <v>#DIV/0!</v>
      </c>
      <c r="D18" s="2" t="e">
        <f>SUM(Table168101112133[[#This Row],[Avg DAM]]*Table168101112133[[#This Row],[HPS]])</f>
        <v>#DIV/0!</v>
      </c>
      <c r="E18" s="2">
        <f>Formulas!U19</f>
        <v>0</v>
      </c>
      <c r="O18" s="2"/>
      <c r="P18" s="2">
        <f>IF(Table168101112133[[#This Row],[Extra Dam C%]]="N/A",0,SUM((Table168101112133[[#This Row],[Extra Dam C%]]*Table168101112133[[#This Row],[Extra Dam]])))</f>
        <v>0</v>
      </c>
      <c r="R18" s="2">
        <f>Formulas!AP19</f>
        <v>0</v>
      </c>
      <c r="S18" s="2" t="e">
        <f>SUM(60/Table168101112133[[#This Row],[Avg Cooldown]])</f>
        <v>#DIV/0!</v>
      </c>
      <c r="T18" s="2" t="e">
        <f>SUM(Table168101112133[[#This Row],[HPM]]/60)</f>
        <v>#DIV/0!</v>
      </c>
      <c r="U18" s="2"/>
      <c r="W18" s="2"/>
      <c r="X18" s="2"/>
      <c r="Y18" s="2"/>
    </row>
    <row r="19" spans="1:25">
      <c r="A19" s="7"/>
      <c r="B19" s="7"/>
      <c r="C19" s="2" t="e">
        <f>SUM(((Table168101112133[[#This Row],[DPS]]*Table168101112133[[#This Row],[Avg Cooldown]])+((Table168101112133[[#This Row],[DPS]]*(Table168101112133[[#This Row],[HPM]])))+P19)/100)+(Table168101112133[[#This Row],[ArmPen+]]/5)+(Table168101112133[[#This Row],[ExtraDamFactor]]/20)</f>
        <v>#DIV/0!</v>
      </c>
      <c r="D19" s="2" t="e">
        <f>SUM(Table168101112133[[#This Row],[Avg DAM]]*Table168101112133[[#This Row],[HPS]])</f>
        <v>#DIV/0!</v>
      </c>
      <c r="E19" s="2">
        <f>Formulas!U20</f>
        <v>0</v>
      </c>
      <c r="F19" s="7"/>
      <c r="G19" s="7"/>
      <c r="H19" s="7"/>
      <c r="I19" s="7"/>
      <c r="J19" s="7"/>
      <c r="K19" s="7"/>
      <c r="L19" s="7"/>
      <c r="M19" s="7"/>
      <c r="N19" s="7"/>
      <c r="O19" s="8"/>
      <c r="P19" s="8">
        <f>IF(Table168101112133[[#This Row],[Extra Dam C%]]="N/A",0,SUM((Table168101112133[[#This Row],[Extra Dam C%]]*Table168101112133[[#This Row],[Extra Dam]])))</f>
        <v>0</v>
      </c>
      <c r="Q19" s="7"/>
      <c r="R19" s="2">
        <f>Formulas!AP20</f>
        <v>0</v>
      </c>
      <c r="S19" s="2" t="e">
        <f>SUM(60/Table168101112133[[#This Row],[Avg Cooldown]])</f>
        <v>#DIV/0!</v>
      </c>
      <c r="T19" s="2" t="e">
        <f>SUM(Table168101112133[[#This Row],[HPM]]/60)</f>
        <v>#DIV/0!</v>
      </c>
      <c r="U19" s="2"/>
      <c r="W19" s="2"/>
      <c r="X19" s="2"/>
      <c r="Y19" s="2"/>
    </row>
  </sheetData>
  <conditionalFormatting sqref="C4:C19">
    <cfRule type="cellIs" dxfId="43" priority="1" operator="greaterThan">
      <formula>3</formula>
    </cfRule>
  </conditionalFormatting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>
  <dimension ref="A1:U50"/>
  <sheetViews>
    <sheetView workbookViewId="0">
      <selection activeCell="D21" sqref="D21"/>
    </sheetView>
  </sheetViews>
  <sheetFormatPr defaultRowHeight="15"/>
  <cols>
    <col min="1" max="1" width="24.42578125" customWidth="1"/>
    <col min="2" max="2" width="7.28515625" customWidth="1"/>
    <col min="3" max="3" width="8.42578125" customWidth="1"/>
    <col min="4" max="4" width="10.85546875" customWidth="1"/>
    <col min="5" max="5" width="9.5703125" customWidth="1"/>
    <col min="6" max="6" width="17.140625" customWidth="1"/>
    <col min="7" max="7" width="13.28515625" customWidth="1"/>
    <col min="8" max="8" width="11.42578125" customWidth="1"/>
    <col min="9" max="9" width="13.7109375" customWidth="1"/>
    <col min="10" max="10" width="17.7109375" customWidth="1"/>
    <col min="11" max="11" width="12.42578125" customWidth="1"/>
    <col min="12" max="12" width="12.140625" customWidth="1"/>
    <col min="13" max="13" width="14.85546875" customWidth="1"/>
    <col min="14" max="14" width="10.140625" customWidth="1"/>
    <col min="15" max="15" width="12.5703125" bestFit="1" customWidth="1"/>
    <col min="16" max="16" width="12.5703125" customWidth="1"/>
    <col min="17" max="18" width="19" customWidth="1"/>
    <col min="19" max="19" width="19.42578125" customWidth="1"/>
    <col min="20" max="20" width="20.28515625" customWidth="1"/>
    <col min="21" max="21" width="18.28515625" customWidth="1"/>
    <col min="22" max="22" width="16.28515625" customWidth="1"/>
  </cols>
  <sheetData>
    <row r="1" spans="1:21">
      <c r="A1" s="1" t="s">
        <v>0</v>
      </c>
      <c r="C1" t="s">
        <v>24</v>
      </c>
      <c r="F1" s="1"/>
      <c r="G1" s="1"/>
      <c r="H1" s="1"/>
      <c r="I1" s="1"/>
    </row>
    <row r="2" spans="1:21">
      <c r="A2" t="s">
        <v>23</v>
      </c>
      <c r="C2" t="s">
        <v>161</v>
      </c>
    </row>
    <row r="3" spans="1:21" ht="15.75" thickBot="1">
      <c r="A3" t="s">
        <v>1</v>
      </c>
      <c r="B3" t="s">
        <v>34</v>
      </c>
      <c r="C3" t="s">
        <v>11</v>
      </c>
      <c r="D3" t="s">
        <v>3</v>
      </c>
      <c r="E3" t="s">
        <v>90</v>
      </c>
      <c r="F3" t="s">
        <v>91</v>
      </c>
      <c r="G3" t="s">
        <v>100</v>
      </c>
      <c r="H3" t="s">
        <v>99</v>
      </c>
      <c r="I3" t="s">
        <v>89</v>
      </c>
      <c r="J3" t="s">
        <v>93</v>
      </c>
      <c r="K3" t="s">
        <v>94</v>
      </c>
      <c r="L3" t="s">
        <v>5</v>
      </c>
      <c r="M3" s="15" t="s">
        <v>72</v>
      </c>
      <c r="N3" s="16" t="s">
        <v>73</v>
      </c>
      <c r="O3" s="17" t="s">
        <v>92</v>
      </c>
      <c r="P3" s="17" t="s">
        <v>85</v>
      </c>
      <c r="Q3" s="17" t="s">
        <v>204</v>
      </c>
      <c r="R3" s="17" t="s">
        <v>383</v>
      </c>
      <c r="S3" s="17" t="s">
        <v>359</v>
      </c>
      <c r="T3" s="17" t="s">
        <v>355</v>
      </c>
      <c r="U3" s="17" t="s">
        <v>356</v>
      </c>
    </row>
    <row r="4" spans="1:21" s="4" customFormat="1" ht="15.75" thickTop="1">
      <c r="A4" t="s">
        <v>102</v>
      </c>
      <c r="B4" s="4">
        <v>1</v>
      </c>
      <c r="C4" s="4">
        <v>9.9</v>
      </c>
      <c r="D4" s="4">
        <v>70</v>
      </c>
      <c r="E4" s="21">
        <v>0.2</v>
      </c>
      <c r="F4" s="4">
        <v>1</v>
      </c>
      <c r="G4" s="4">
        <v>1.5</v>
      </c>
      <c r="H4" s="4">
        <v>100</v>
      </c>
      <c r="I4" s="4">
        <v>2.5</v>
      </c>
      <c r="J4" s="4">
        <v>2</v>
      </c>
      <c r="K4" s="4">
        <v>2.66</v>
      </c>
      <c r="L4" s="23">
        <v>1</v>
      </c>
      <c r="M4" s="28">
        <v>10</v>
      </c>
      <c r="N4" s="29">
        <v>2.5</v>
      </c>
      <c r="O4" s="30" t="s">
        <v>87</v>
      </c>
      <c r="P4" s="30" t="s">
        <v>87</v>
      </c>
      <c r="Q4" s="30"/>
      <c r="R4" s="30"/>
      <c r="S4" s="30" t="s">
        <v>415</v>
      </c>
      <c r="T4" s="68" t="s">
        <v>416</v>
      </c>
      <c r="U4" s="30" t="s">
        <v>414</v>
      </c>
    </row>
    <row r="5" spans="1:21">
      <c r="A5" t="s">
        <v>120</v>
      </c>
      <c r="B5" s="4">
        <v>1</v>
      </c>
      <c r="C5" s="4">
        <v>25.9</v>
      </c>
      <c r="D5" s="4">
        <v>20</v>
      </c>
      <c r="E5" s="21">
        <v>0.33</v>
      </c>
      <c r="F5" s="4">
        <v>1</v>
      </c>
      <c r="G5" s="4">
        <v>1.9</v>
      </c>
      <c r="H5" s="4">
        <v>0</v>
      </c>
      <c r="I5" s="4">
        <v>1.4</v>
      </c>
      <c r="J5" s="4">
        <v>3.5</v>
      </c>
      <c r="K5" s="4">
        <v>3.5</v>
      </c>
      <c r="L5" s="23">
        <v>1</v>
      </c>
      <c r="M5" s="28">
        <v>46</v>
      </c>
      <c r="N5" s="29">
        <v>2</v>
      </c>
      <c r="O5" s="30" t="s">
        <v>87</v>
      </c>
      <c r="P5" s="30" t="s">
        <v>87</v>
      </c>
      <c r="Q5" s="30"/>
      <c r="R5" s="30"/>
      <c r="S5" s="30" t="s">
        <v>388</v>
      </c>
      <c r="T5" s="68" t="s">
        <v>354</v>
      </c>
      <c r="U5" s="30" t="s">
        <v>357</v>
      </c>
    </row>
    <row r="6" spans="1:21">
      <c r="A6" t="s">
        <v>119</v>
      </c>
      <c r="B6" s="4">
        <v>1</v>
      </c>
      <c r="C6" s="4">
        <v>23.9</v>
      </c>
      <c r="D6" s="4">
        <v>30</v>
      </c>
      <c r="E6" s="21">
        <v>8.5000000000000006E-2</v>
      </c>
      <c r="F6" s="4">
        <v>0.5</v>
      </c>
      <c r="G6" s="4">
        <v>1.4</v>
      </c>
      <c r="H6" s="4">
        <v>0</v>
      </c>
      <c r="I6" s="4">
        <v>1.9</v>
      </c>
      <c r="J6" s="4">
        <v>3.5</v>
      </c>
      <c r="K6" s="4">
        <v>3.5</v>
      </c>
      <c r="L6" s="23">
        <v>1</v>
      </c>
      <c r="M6" s="28">
        <v>40</v>
      </c>
      <c r="N6" s="29">
        <v>2</v>
      </c>
      <c r="O6" s="30" t="s">
        <v>87</v>
      </c>
      <c r="P6" s="30" t="s">
        <v>87</v>
      </c>
      <c r="Q6" s="30"/>
      <c r="R6" s="30"/>
      <c r="S6" s="30" t="s">
        <v>387</v>
      </c>
      <c r="T6" s="68" t="s">
        <v>354</v>
      </c>
      <c r="U6" s="30" t="s">
        <v>357</v>
      </c>
    </row>
    <row r="7" spans="1:21">
      <c r="A7" t="s">
        <v>121</v>
      </c>
      <c r="B7" s="4">
        <v>1</v>
      </c>
      <c r="C7" s="4">
        <v>23.9</v>
      </c>
      <c r="D7" s="4">
        <v>10</v>
      </c>
      <c r="E7" s="21">
        <v>0</v>
      </c>
      <c r="F7" s="4">
        <v>0</v>
      </c>
      <c r="G7" s="4">
        <v>1.9</v>
      </c>
      <c r="H7" s="4">
        <v>0</v>
      </c>
      <c r="I7" s="4">
        <v>2.5</v>
      </c>
      <c r="J7" s="4">
        <v>3.5</v>
      </c>
      <c r="K7" s="4">
        <v>3.5</v>
      </c>
      <c r="L7" s="23">
        <v>1</v>
      </c>
      <c r="M7" s="28">
        <v>35</v>
      </c>
      <c r="N7" s="29">
        <v>2</v>
      </c>
      <c r="O7" s="30" t="s">
        <v>87</v>
      </c>
      <c r="P7" s="30" t="s">
        <v>87</v>
      </c>
      <c r="Q7" s="30"/>
      <c r="R7" s="30"/>
      <c r="S7" s="68" t="s">
        <v>389</v>
      </c>
      <c r="T7" s="69" t="s">
        <v>360</v>
      </c>
      <c r="U7" s="30" t="s">
        <v>357</v>
      </c>
    </row>
    <row r="8" spans="1:21">
      <c r="A8" s="1" t="s">
        <v>124</v>
      </c>
      <c r="B8" s="4">
        <v>1</v>
      </c>
      <c r="C8" s="4">
        <v>40.9</v>
      </c>
      <c r="D8" s="4">
        <v>40</v>
      </c>
      <c r="E8" s="21">
        <v>0.1</v>
      </c>
      <c r="F8" s="4">
        <v>0.5</v>
      </c>
      <c r="G8" s="4">
        <v>2.2000000000000002</v>
      </c>
      <c r="H8" s="4">
        <v>0</v>
      </c>
      <c r="I8" s="4">
        <v>2.5</v>
      </c>
      <c r="J8" s="4">
        <v>3.2</v>
      </c>
      <c r="K8" s="4">
        <v>2.5</v>
      </c>
      <c r="L8" s="23">
        <v>1</v>
      </c>
      <c r="M8" s="28">
        <v>65</v>
      </c>
      <c r="N8" s="29">
        <v>6</v>
      </c>
      <c r="O8" s="30" t="s">
        <v>86</v>
      </c>
      <c r="P8" s="30" t="s">
        <v>86</v>
      </c>
      <c r="Q8" s="30"/>
      <c r="R8" s="30"/>
      <c r="S8" s="68" t="s">
        <v>358</v>
      </c>
      <c r="T8" s="68" t="s">
        <v>354</v>
      </c>
      <c r="U8" s="30"/>
    </row>
    <row r="9" spans="1:21">
      <c r="A9" s="14" t="s">
        <v>97</v>
      </c>
      <c r="B9" s="4">
        <v>1</v>
      </c>
      <c r="C9" s="4">
        <v>15.9</v>
      </c>
      <c r="D9" s="4">
        <v>40</v>
      </c>
      <c r="E9" s="21">
        <v>8.5000000000000006E-2</v>
      </c>
      <c r="F9" s="4">
        <v>0.5</v>
      </c>
      <c r="G9" s="4">
        <v>2.2000000000000002</v>
      </c>
      <c r="H9" s="4">
        <v>100</v>
      </c>
      <c r="I9" s="4">
        <v>1.9</v>
      </c>
      <c r="J9" s="4">
        <v>1.8</v>
      </c>
      <c r="K9" s="4">
        <v>2.66</v>
      </c>
      <c r="L9" s="23">
        <v>1</v>
      </c>
      <c r="M9" s="28">
        <v>15</v>
      </c>
      <c r="N9" s="29">
        <v>1</v>
      </c>
      <c r="O9" s="30" t="s">
        <v>87</v>
      </c>
      <c r="P9" s="30" t="s">
        <v>86</v>
      </c>
      <c r="Q9" s="30"/>
      <c r="R9" s="30"/>
      <c r="S9" s="30" t="s">
        <v>415</v>
      </c>
      <c r="T9" s="68" t="s">
        <v>354</v>
      </c>
      <c r="U9" s="30" t="s">
        <v>414</v>
      </c>
    </row>
    <row r="10" spans="1:21">
      <c r="A10" s="1" t="s">
        <v>181</v>
      </c>
      <c r="B10" s="4">
        <v>2</v>
      </c>
      <c r="C10" s="4">
        <v>20.9</v>
      </c>
      <c r="D10" s="4">
        <v>10</v>
      </c>
      <c r="E10" s="21">
        <v>0.05</v>
      </c>
      <c r="F10" s="4">
        <v>1</v>
      </c>
      <c r="G10" s="4">
        <v>0</v>
      </c>
      <c r="H10" s="4">
        <v>0</v>
      </c>
      <c r="I10" s="4">
        <v>0</v>
      </c>
      <c r="J10" s="4">
        <v>0.8</v>
      </c>
      <c r="K10" s="4">
        <v>1</v>
      </c>
      <c r="L10" s="23">
        <v>1</v>
      </c>
      <c r="M10" s="28">
        <v>35</v>
      </c>
      <c r="N10" s="29">
        <v>1</v>
      </c>
      <c r="O10" s="30" t="s">
        <v>87</v>
      </c>
      <c r="P10" s="30" t="s">
        <v>86</v>
      </c>
      <c r="Q10" s="30" t="s">
        <v>205</v>
      </c>
      <c r="R10" s="30"/>
      <c r="S10" s="30"/>
      <c r="T10" s="68"/>
      <c r="U10" s="30" t="s">
        <v>417</v>
      </c>
    </row>
    <row r="11" spans="1:21">
      <c r="A11" s="1" t="s">
        <v>182</v>
      </c>
      <c r="B11" s="4">
        <v>2</v>
      </c>
      <c r="C11" s="23">
        <v>12.9</v>
      </c>
      <c r="D11" s="23">
        <v>45</v>
      </c>
      <c r="E11" s="24">
        <v>0.1</v>
      </c>
      <c r="F11" s="23">
        <v>0.5</v>
      </c>
      <c r="G11" s="23">
        <v>1.9</v>
      </c>
      <c r="H11" s="23">
        <v>100</v>
      </c>
      <c r="I11" s="23">
        <v>1.9</v>
      </c>
      <c r="J11" s="23">
        <v>1.4</v>
      </c>
      <c r="K11" s="23">
        <v>2.54</v>
      </c>
      <c r="L11" s="23">
        <v>1</v>
      </c>
      <c r="M11" s="31">
        <v>12</v>
      </c>
      <c r="N11" s="32">
        <v>1</v>
      </c>
      <c r="O11" s="30" t="s">
        <v>87</v>
      </c>
      <c r="P11" s="30" t="s">
        <v>86</v>
      </c>
      <c r="Q11" s="30"/>
      <c r="R11" s="30"/>
      <c r="S11" s="30" t="s">
        <v>415</v>
      </c>
      <c r="T11" s="68" t="s">
        <v>354</v>
      </c>
      <c r="U11" s="30" t="s">
        <v>414</v>
      </c>
    </row>
    <row r="12" spans="1:21">
      <c r="A12" t="s">
        <v>188</v>
      </c>
      <c r="B12" s="4">
        <v>2</v>
      </c>
      <c r="C12" s="23">
        <v>15.9</v>
      </c>
      <c r="D12" s="23">
        <v>30</v>
      </c>
      <c r="E12" s="24">
        <v>0.1</v>
      </c>
      <c r="F12" s="23">
        <v>0.5</v>
      </c>
      <c r="G12" s="23">
        <v>1.9</v>
      </c>
      <c r="H12" s="23">
        <v>50</v>
      </c>
      <c r="I12" s="23">
        <v>1.9</v>
      </c>
      <c r="J12" s="23">
        <v>1.8</v>
      </c>
      <c r="K12" s="23">
        <v>1.8</v>
      </c>
      <c r="L12" s="23">
        <v>1</v>
      </c>
      <c r="M12" s="31">
        <v>12</v>
      </c>
      <c r="N12" s="32">
        <v>1</v>
      </c>
      <c r="O12" s="30" t="s">
        <v>87</v>
      </c>
      <c r="P12" s="30" t="s">
        <v>86</v>
      </c>
      <c r="Q12" s="30"/>
      <c r="R12" s="30"/>
      <c r="S12" s="30" t="s">
        <v>415</v>
      </c>
      <c r="T12" s="68" t="s">
        <v>354</v>
      </c>
      <c r="U12" s="30" t="s">
        <v>414</v>
      </c>
    </row>
    <row r="13" spans="1:21">
      <c r="A13" s="7" t="s">
        <v>234</v>
      </c>
      <c r="B13" s="4">
        <v>3</v>
      </c>
      <c r="C13" s="4">
        <v>25.9</v>
      </c>
      <c r="D13" s="4">
        <v>25</v>
      </c>
      <c r="E13" s="21">
        <v>0.1</v>
      </c>
      <c r="F13" s="4">
        <v>0.5</v>
      </c>
      <c r="G13" s="4">
        <v>1.5</v>
      </c>
      <c r="H13" s="4">
        <v>0</v>
      </c>
      <c r="I13" s="4">
        <v>1.9</v>
      </c>
      <c r="J13" s="4">
        <v>3.5</v>
      </c>
      <c r="K13" s="4">
        <v>3.5</v>
      </c>
      <c r="L13" s="23">
        <v>1</v>
      </c>
      <c r="M13" s="28">
        <v>45</v>
      </c>
      <c r="N13" s="29">
        <v>2</v>
      </c>
      <c r="O13" s="30" t="s">
        <v>87</v>
      </c>
      <c r="P13" s="30" t="s">
        <v>87</v>
      </c>
      <c r="Q13" s="33"/>
      <c r="R13" s="33"/>
      <c r="S13" s="33" t="s">
        <v>387</v>
      </c>
      <c r="T13" s="68" t="s">
        <v>354</v>
      </c>
      <c r="U13" s="33" t="s">
        <v>357</v>
      </c>
    </row>
    <row r="14" spans="1:21" s="4" customFormat="1">
      <c r="A14" t="s">
        <v>465</v>
      </c>
      <c r="B14" s="10">
        <v>4</v>
      </c>
      <c r="C14" s="10">
        <v>25.9</v>
      </c>
      <c r="D14" s="10">
        <v>8</v>
      </c>
      <c r="E14" s="22">
        <v>0.4</v>
      </c>
      <c r="F14" s="10">
        <v>1.5</v>
      </c>
      <c r="G14" s="10">
        <v>0</v>
      </c>
      <c r="H14" s="13" t="s">
        <v>103</v>
      </c>
      <c r="I14" s="10">
        <v>0</v>
      </c>
      <c r="J14" s="10">
        <v>1.5</v>
      </c>
      <c r="K14" s="10">
        <v>1.5</v>
      </c>
      <c r="L14" s="23">
        <v>1</v>
      </c>
      <c r="M14" s="28">
        <v>75</v>
      </c>
      <c r="N14" s="29">
        <v>4</v>
      </c>
      <c r="O14" s="30" t="s">
        <v>87</v>
      </c>
      <c r="P14" s="30" t="s">
        <v>87</v>
      </c>
      <c r="Q14" s="33"/>
      <c r="R14" s="33"/>
      <c r="S14" s="33"/>
      <c r="T14" s="68"/>
      <c r="U14" s="33"/>
    </row>
    <row r="15" spans="1:21">
      <c r="A15" s="4" t="s">
        <v>112</v>
      </c>
      <c r="B15" s="12">
        <v>4</v>
      </c>
      <c r="C15" s="12">
        <v>46.9</v>
      </c>
      <c r="D15" s="12">
        <v>495</v>
      </c>
      <c r="E15" s="20">
        <v>1.3</v>
      </c>
      <c r="F15" s="12">
        <v>2</v>
      </c>
      <c r="G15" s="12">
        <v>0</v>
      </c>
      <c r="H15" s="12" t="s">
        <v>103</v>
      </c>
      <c r="I15" s="12">
        <v>1.5</v>
      </c>
      <c r="J15" s="12">
        <v>5.5</v>
      </c>
      <c r="K15" s="12">
        <v>0.8</v>
      </c>
      <c r="L15" s="23">
        <v>1</v>
      </c>
      <c r="M15" s="25">
        <v>75</v>
      </c>
      <c r="N15" s="26">
        <v>8</v>
      </c>
      <c r="O15" s="27" t="s">
        <v>86</v>
      </c>
      <c r="P15" s="27" t="s">
        <v>87</v>
      </c>
      <c r="Q15" s="27"/>
      <c r="R15" s="27" t="s">
        <v>385</v>
      </c>
      <c r="S15" s="27" t="s">
        <v>384</v>
      </c>
      <c r="T15" s="68" t="s">
        <v>360</v>
      </c>
      <c r="U15" s="27" t="s">
        <v>386</v>
      </c>
    </row>
    <row r="16" spans="1:21">
      <c r="A16" t="s">
        <v>466</v>
      </c>
      <c r="B16">
        <v>4</v>
      </c>
      <c r="C16" s="4">
        <v>25.9</v>
      </c>
      <c r="D16" s="4">
        <v>25</v>
      </c>
      <c r="E16" s="21">
        <v>0.1</v>
      </c>
      <c r="F16" s="4">
        <v>0.5</v>
      </c>
      <c r="G16" s="4">
        <v>1.5</v>
      </c>
      <c r="H16" s="4">
        <v>0</v>
      </c>
      <c r="I16" s="4">
        <v>1.9</v>
      </c>
      <c r="J16" s="4">
        <v>3.5</v>
      </c>
      <c r="K16" s="4">
        <v>3.5</v>
      </c>
      <c r="L16" s="4">
        <v>1</v>
      </c>
      <c r="M16" s="28">
        <v>45</v>
      </c>
      <c r="N16" s="29">
        <v>2</v>
      </c>
      <c r="O16" s="49" t="s">
        <v>87</v>
      </c>
      <c r="P16" s="49" t="s">
        <v>87</v>
      </c>
      <c r="Q16" s="41"/>
      <c r="R16" s="41"/>
      <c r="S16" s="41"/>
      <c r="T16" s="69"/>
      <c r="U16" s="41"/>
    </row>
    <row r="17" spans="1:21">
      <c r="A17" s="6" t="s">
        <v>123</v>
      </c>
      <c r="B17" s="11" t="s">
        <v>35</v>
      </c>
      <c r="C17" s="4">
        <v>35.9</v>
      </c>
      <c r="D17" s="4">
        <v>50</v>
      </c>
      <c r="E17" s="21">
        <v>0.1</v>
      </c>
      <c r="F17" s="4">
        <v>0.5</v>
      </c>
      <c r="G17" s="4">
        <v>1.9</v>
      </c>
      <c r="H17" s="4">
        <v>0</v>
      </c>
      <c r="I17" s="4">
        <v>7.8</v>
      </c>
      <c r="J17" s="4">
        <v>4.5</v>
      </c>
      <c r="K17" s="4">
        <v>4.5</v>
      </c>
      <c r="L17" s="23">
        <v>1</v>
      </c>
      <c r="M17" s="28">
        <v>50</v>
      </c>
      <c r="N17" s="29">
        <v>8</v>
      </c>
      <c r="O17" s="30" t="s">
        <v>86</v>
      </c>
      <c r="P17" s="30" t="s">
        <v>87</v>
      </c>
      <c r="Q17" s="30"/>
      <c r="R17" s="30"/>
      <c r="S17" s="30"/>
      <c r="T17" s="68"/>
      <c r="U17" s="30"/>
    </row>
    <row r="18" spans="1:21">
      <c r="A18" s="6" t="s">
        <v>98</v>
      </c>
      <c r="B18" s="11" t="s">
        <v>35</v>
      </c>
      <c r="C18" s="23">
        <v>12.9</v>
      </c>
      <c r="D18" s="23">
        <v>50</v>
      </c>
      <c r="E18" s="24">
        <v>0.1</v>
      </c>
      <c r="F18" s="23">
        <v>0.5</v>
      </c>
      <c r="G18" s="23">
        <v>1.9</v>
      </c>
      <c r="H18" s="23">
        <v>100</v>
      </c>
      <c r="I18" s="23">
        <v>1.9</v>
      </c>
      <c r="J18" s="23">
        <v>1.5</v>
      </c>
      <c r="K18" s="23">
        <v>2.66</v>
      </c>
      <c r="L18" s="23">
        <v>1</v>
      </c>
      <c r="M18" s="31">
        <v>12</v>
      </c>
      <c r="N18" s="32">
        <v>1</v>
      </c>
      <c r="O18" s="30" t="s">
        <v>87</v>
      </c>
      <c r="P18" s="30" t="s">
        <v>86</v>
      </c>
      <c r="Q18" s="30"/>
      <c r="R18" s="30"/>
      <c r="S18" s="30"/>
      <c r="T18" s="68"/>
      <c r="U18" s="30"/>
    </row>
    <row r="19" spans="1:21">
      <c r="A19" s="6" t="s">
        <v>122</v>
      </c>
      <c r="B19" s="11" t="s">
        <v>35</v>
      </c>
      <c r="C19" s="4">
        <v>35.9</v>
      </c>
      <c r="D19" s="4">
        <v>50</v>
      </c>
      <c r="E19" s="21">
        <v>0.1</v>
      </c>
      <c r="F19" s="4">
        <v>0.5</v>
      </c>
      <c r="G19" s="4">
        <v>2.9</v>
      </c>
      <c r="H19" s="4">
        <v>0</v>
      </c>
      <c r="I19" s="4">
        <v>3.9</v>
      </c>
      <c r="J19" s="4">
        <v>4.5</v>
      </c>
      <c r="K19" s="4">
        <v>4.5</v>
      </c>
      <c r="L19" s="23">
        <v>3</v>
      </c>
      <c r="M19" s="28">
        <v>50</v>
      </c>
      <c r="N19" s="29">
        <v>7</v>
      </c>
      <c r="O19" s="30" t="s">
        <v>86</v>
      </c>
      <c r="P19" s="30" t="s">
        <v>87</v>
      </c>
      <c r="Q19" s="30"/>
      <c r="R19" s="30"/>
      <c r="S19" s="30"/>
      <c r="T19" s="68"/>
      <c r="U19" s="30"/>
    </row>
    <row r="20" spans="1:21">
      <c r="A20" s="4"/>
      <c r="B20" s="4"/>
      <c r="C20" s="4"/>
      <c r="D20" s="4"/>
      <c r="E20" s="21"/>
      <c r="F20" s="4"/>
      <c r="G20" s="4"/>
      <c r="H20" s="12"/>
      <c r="I20" s="4"/>
      <c r="J20" s="4"/>
      <c r="K20" s="4"/>
      <c r="L20" s="23"/>
      <c r="M20" s="28"/>
      <c r="N20" s="29"/>
      <c r="O20" s="30"/>
      <c r="P20" s="30"/>
      <c r="Q20" s="30"/>
      <c r="R20" s="30"/>
      <c r="S20" s="30"/>
      <c r="T20" s="68"/>
      <c r="U20" s="30"/>
    </row>
    <row r="21" spans="1:21">
      <c r="C21" s="4"/>
      <c r="D21" s="4"/>
      <c r="E21" s="21"/>
      <c r="F21" s="4"/>
      <c r="G21" s="4"/>
      <c r="H21" s="4"/>
      <c r="I21" s="4"/>
      <c r="J21" s="4"/>
      <c r="K21" s="4"/>
      <c r="L21" s="4"/>
      <c r="M21" s="28"/>
      <c r="N21" s="29"/>
      <c r="O21" s="41"/>
      <c r="P21" s="41"/>
      <c r="Q21" s="41"/>
      <c r="R21" s="41"/>
      <c r="S21" s="41"/>
      <c r="T21" s="69"/>
      <c r="U21" s="41"/>
    </row>
    <row r="22" spans="1:21">
      <c r="C22" s="4"/>
      <c r="D22" s="4"/>
      <c r="E22" s="21"/>
      <c r="F22" s="4"/>
      <c r="G22" s="4"/>
      <c r="H22" s="4"/>
      <c r="I22" s="4"/>
      <c r="J22" s="4"/>
      <c r="K22" s="4"/>
      <c r="L22" s="4"/>
      <c r="M22" s="28"/>
      <c r="N22" s="29"/>
      <c r="O22" s="41"/>
      <c r="P22" s="41"/>
      <c r="Q22" s="41"/>
      <c r="R22" s="41"/>
      <c r="S22" s="41"/>
      <c r="T22" s="69"/>
      <c r="U22" s="41"/>
    </row>
    <row r="23" spans="1:21">
      <c r="C23" s="4"/>
      <c r="D23" s="4"/>
      <c r="E23" s="21"/>
      <c r="F23" s="4"/>
      <c r="G23" s="4"/>
      <c r="H23" s="4"/>
      <c r="I23" s="4"/>
      <c r="J23" s="4"/>
      <c r="K23" s="4"/>
      <c r="L23" s="4"/>
      <c r="M23" s="28"/>
      <c r="N23" s="29"/>
      <c r="O23" s="41"/>
      <c r="P23" s="41"/>
      <c r="Q23" s="41"/>
      <c r="R23" s="41"/>
      <c r="S23" s="41"/>
      <c r="T23" s="69"/>
      <c r="U23" s="41"/>
    </row>
    <row r="24" spans="1:21">
      <c r="C24" s="4"/>
      <c r="D24" s="4"/>
      <c r="E24" s="21"/>
      <c r="F24" s="4"/>
      <c r="G24" s="4"/>
      <c r="H24" s="4"/>
      <c r="I24" s="4"/>
      <c r="J24" s="4"/>
      <c r="K24" s="4"/>
      <c r="L24" s="4"/>
      <c r="M24" s="28"/>
      <c r="N24" s="29"/>
      <c r="O24" s="41"/>
      <c r="P24" s="41"/>
      <c r="Q24" s="41"/>
      <c r="R24" s="41"/>
      <c r="S24" s="41"/>
      <c r="T24" s="69"/>
      <c r="U24" s="41"/>
    </row>
    <row r="25" spans="1:21">
      <c r="C25" s="4"/>
      <c r="D25" s="4"/>
      <c r="E25" s="21"/>
      <c r="F25" s="4"/>
      <c r="G25" s="4"/>
      <c r="H25" s="4"/>
      <c r="I25" s="4"/>
      <c r="J25" s="4"/>
      <c r="K25" s="4"/>
      <c r="L25" s="4"/>
      <c r="M25" s="28"/>
      <c r="N25" s="29"/>
      <c r="O25" s="41"/>
      <c r="P25" s="41"/>
      <c r="Q25" s="41"/>
      <c r="R25" s="41"/>
      <c r="S25" s="41"/>
      <c r="T25" s="69"/>
      <c r="U25" s="41"/>
    </row>
    <row r="26" spans="1:21">
      <c r="C26" s="4"/>
      <c r="D26" s="4"/>
      <c r="E26" s="21"/>
      <c r="F26" s="4"/>
      <c r="G26" s="4"/>
      <c r="H26" s="4"/>
      <c r="I26" s="4"/>
      <c r="J26" s="4"/>
      <c r="K26" s="4"/>
      <c r="L26" s="4"/>
      <c r="M26" s="28"/>
      <c r="N26" s="29"/>
      <c r="O26" s="41"/>
      <c r="P26" s="41"/>
      <c r="Q26" s="41"/>
      <c r="R26" s="41"/>
      <c r="S26" s="41"/>
      <c r="T26" s="69"/>
      <c r="U26" s="41"/>
    </row>
    <row r="27" spans="1:21">
      <c r="C27" s="4"/>
      <c r="D27" s="4"/>
      <c r="E27" s="21"/>
      <c r="F27" s="4"/>
      <c r="G27" s="4"/>
      <c r="H27" s="4"/>
      <c r="I27" s="4"/>
      <c r="J27" s="4"/>
      <c r="K27" s="4"/>
      <c r="L27" s="4"/>
      <c r="M27" s="28"/>
      <c r="N27" s="29"/>
      <c r="O27" s="41"/>
      <c r="P27" s="41"/>
      <c r="Q27" s="41"/>
      <c r="R27" s="41"/>
      <c r="S27" s="41"/>
      <c r="T27" s="69"/>
      <c r="U27" s="41"/>
    </row>
    <row r="28" spans="1:21">
      <c r="C28" s="4"/>
      <c r="D28" s="4"/>
      <c r="E28" s="21"/>
      <c r="F28" s="4"/>
      <c r="G28" s="4"/>
      <c r="H28" s="4"/>
      <c r="I28" s="4"/>
      <c r="J28" s="4"/>
      <c r="K28" s="4"/>
      <c r="L28" s="4"/>
      <c r="M28" s="28"/>
      <c r="N28" s="29"/>
      <c r="O28" s="41"/>
      <c r="P28" s="41"/>
      <c r="Q28" s="41"/>
      <c r="R28" s="41"/>
      <c r="S28" s="41"/>
      <c r="T28" s="69"/>
      <c r="U28" s="41"/>
    </row>
    <row r="29" spans="1:21">
      <c r="C29" s="4"/>
      <c r="D29" s="4"/>
      <c r="E29" s="21"/>
      <c r="F29" s="4"/>
      <c r="G29" s="4"/>
      <c r="H29" s="4"/>
      <c r="I29" s="4"/>
      <c r="J29" s="4"/>
      <c r="K29" s="4"/>
      <c r="L29" s="4"/>
      <c r="M29" s="28"/>
      <c r="N29" s="29"/>
      <c r="O29" s="41"/>
      <c r="P29" s="41"/>
      <c r="Q29" s="41"/>
      <c r="R29" s="41"/>
      <c r="S29" s="41"/>
      <c r="T29" s="69"/>
      <c r="U29" s="41"/>
    </row>
    <row r="30" spans="1:21">
      <c r="C30" s="4"/>
      <c r="D30" s="4"/>
      <c r="E30" s="21"/>
      <c r="F30" s="4"/>
      <c r="G30" s="4"/>
      <c r="H30" s="4"/>
      <c r="I30" s="4"/>
      <c r="J30" s="4"/>
      <c r="K30" s="4"/>
      <c r="L30" s="4"/>
      <c r="M30" s="28"/>
      <c r="N30" s="29"/>
      <c r="O30" s="41"/>
      <c r="P30" s="41"/>
      <c r="Q30" s="41"/>
      <c r="R30" s="41"/>
      <c r="S30" s="41"/>
      <c r="T30" s="69"/>
      <c r="U30" s="41"/>
    </row>
    <row r="31" spans="1:21">
      <c r="C31" s="4"/>
      <c r="D31" s="4"/>
      <c r="E31" s="21"/>
      <c r="F31" s="4"/>
      <c r="G31" s="4"/>
      <c r="H31" s="4"/>
      <c r="I31" s="4"/>
      <c r="J31" s="4"/>
      <c r="K31" s="4"/>
      <c r="L31" s="4"/>
      <c r="M31" s="28"/>
      <c r="N31" s="29"/>
      <c r="O31" s="41"/>
      <c r="P31" s="41"/>
      <c r="Q31" s="41"/>
      <c r="R31" s="41"/>
      <c r="S31" s="41"/>
      <c r="T31" s="69"/>
      <c r="U31" s="41"/>
    </row>
    <row r="32" spans="1:21">
      <c r="C32" s="4"/>
      <c r="D32" s="4"/>
      <c r="E32" s="21"/>
      <c r="F32" s="4"/>
      <c r="G32" s="4"/>
      <c r="H32" s="4"/>
      <c r="I32" s="4"/>
      <c r="J32" s="4"/>
      <c r="K32" s="4"/>
      <c r="L32" s="4"/>
      <c r="M32" s="28"/>
      <c r="N32" s="29"/>
      <c r="O32" s="41"/>
      <c r="P32" s="41"/>
      <c r="Q32" s="41"/>
      <c r="R32" s="41"/>
      <c r="S32" s="41"/>
      <c r="T32" s="69"/>
      <c r="U32" s="41"/>
    </row>
    <row r="33" spans="3:21">
      <c r="C33" s="4"/>
      <c r="D33" s="4"/>
      <c r="E33" s="21"/>
      <c r="F33" s="4"/>
      <c r="G33" s="4"/>
      <c r="H33" s="4"/>
      <c r="I33" s="4"/>
      <c r="J33" s="4"/>
      <c r="K33" s="4"/>
      <c r="L33" s="4"/>
      <c r="M33" s="28"/>
      <c r="N33" s="29"/>
      <c r="O33" s="41"/>
      <c r="P33" s="41"/>
      <c r="Q33" s="41"/>
      <c r="R33" s="41"/>
      <c r="S33" s="41"/>
      <c r="T33" s="69"/>
      <c r="U33" s="41"/>
    </row>
    <row r="34" spans="3:21">
      <c r="C34" s="4"/>
      <c r="D34" s="4"/>
      <c r="E34" s="21"/>
      <c r="F34" s="4"/>
      <c r="G34" s="4"/>
      <c r="H34" s="4"/>
      <c r="I34" s="4"/>
      <c r="J34" s="4"/>
      <c r="K34" s="4"/>
      <c r="L34" s="4"/>
      <c r="M34" s="28"/>
      <c r="N34" s="29"/>
      <c r="O34" s="41"/>
      <c r="P34" s="41"/>
      <c r="Q34" s="41"/>
      <c r="R34" s="41"/>
      <c r="S34" s="41"/>
      <c r="T34" s="69"/>
      <c r="U34" s="41"/>
    </row>
    <row r="35" spans="3:21">
      <c r="C35" s="4"/>
      <c r="D35" s="4"/>
      <c r="E35" s="21"/>
      <c r="F35" s="4"/>
      <c r="G35" s="4"/>
      <c r="H35" s="4"/>
      <c r="I35" s="4"/>
      <c r="J35" s="4"/>
      <c r="K35" s="4"/>
      <c r="L35" s="4"/>
      <c r="M35" s="28"/>
      <c r="N35" s="29"/>
      <c r="O35" s="41"/>
      <c r="P35" s="41"/>
      <c r="Q35" s="41"/>
      <c r="R35" s="41"/>
      <c r="S35" s="41"/>
      <c r="T35" s="69"/>
      <c r="U35" s="41"/>
    </row>
    <row r="36" spans="3:21">
      <c r="C36" s="4"/>
      <c r="D36" s="4"/>
      <c r="E36" s="21"/>
      <c r="F36" s="4"/>
      <c r="G36" s="4"/>
      <c r="H36" s="4"/>
      <c r="I36" s="4"/>
      <c r="J36" s="4"/>
      <c r="K36" s="4"/>
      <c r="L36" s="4"/>
      <c r="M36" s="28"/>
      <c r="N36" s="29"/>
      <c r="O36" s="41"/>
      <c r="P36" s="41"/>
      <c r="Q36" s="41"/>
      <c r="R36" s="41"/>
      <c r="S36" s="41"/>
      <c r="T36" s="69"/>
      <c r="U36" s="41"/>
    </row>
    <row r="37" spans="3:21">
      <c r="C37" s="4"/>
      <c r="D37" s="4"/>
      <c r="E37" s="21"/>
      <c r="F37" s="4"/>
      <c r="G37" s="4"/>
      <c r="H37" s="4"/>
      <c r="I37" s="4"/>
      <c r="J37" s="4"/>
      <c r="K37" s="4"/>
      <c r="L37" s="4"/>
      <c r="M37" s="28"/>
      <c r="N37" s="29"/>
      <c r="O37" s="41"/>
      <c r="P37" s="41"/>
      <c r="Q37" s="41"/>
      <c r="R37" s="41"/>
      <c r="S37" s="41"/>
      <c r="T37" s="69"/>
      <c r="U37" s="41"/>
    </row>
    <row r="38" spans="3:21">
      <c r="C38" s="4"/>
      <c r="D38" s="4"/>
      <c r="E38" s="21"/>
      <c r="F38" s="4"/>
      <c r="G38" s="4"/>
      <c r="H38" s="4"/>
      <c r="I38" s="4"/>
      <c r="J38" s="4"/>
      <c r="K38" s="4"/>
      <c r="L38" s="4"/>
      <c r="M38" s="28"/>
      <c r="N38" s="29"/>
      <c r="O38" s="41"/>
      <c r="P38" s="41"/>
      <c r="Q38" s="41"/>
      <c r="R38" s="41"/>
      <c r="S38" s="41"/>
      <c r="T38" s="69"/>
      <c r="U38" s="41"/>
    </row>
    <row r="39" spans="3:21">
      <c r="C39" s="4"/>
      <c r="D39" s="4"/>
      <c r="E39" s="21"/>
      <c r="F39" s="4"/>
      <c r="G39" s="4"/>
      <c r="H39" s="4"/>
      <c r="I39" s="4"/>
      <c r="J39" s="4"/>
      <c r="K39" s="4"/>
      <c r="L39" s="4"/>
      <c r="M39" s="28"/>
      <c r="N39" s="29"/>
      <c r="O39" s="41"/>
      <c r="P39" s="41"/>
      <c r="Q39" s="41"/>
      <c r="R39" s="41"/>
      <c r="S39" s="41"/>
      <c r="T39" s="69"/>
      <c r="U39" s="41"/>
    </row>
    <row r="40" spans="3:21">
      <c r="C40" s="4"/>
      <c r="D40" s="4"/>
      <c r="E40" s="21"/>
      <c r="F40" s="4"/>
      <c r="G40" s="4"/>
      <c r="H40" s="4"/>
      <c r="I40" s="4"/>
      <c r="J40" s="4"/>
      <c r="K40" s="4"/>
      <c r="L40" s="4"/>
      <c r="M40" s="28"/>
      <c r="N40" s="29"/>
      <c r="O40" s="41"/>
      <c r="P40" s="41"/>
      <c r="Q40" s="41"/>
      <c r="R40" s="41"/>
      <c r="S40" s="41"/>
      <c r="T40" s="69"/>
      <c r="U40" s="41"/>
    </row>
    <row r="41" spans="3:21">
      <c r="C41" s="4"/>
      <c r="D41" s="4"/>
      <c r="E41" s="21"/>
      <c r="F41" s="4"/>
      <c r="G41" s="4"/>
      <c r="H41" s="4"/>
      <c r="I41" s="4"/>
      <c r="J41" s="4"/>
      <c r="K41" s="4"/>
      <c r="L41" s="4"/>
      <c r="M41" s="28"/>
      <c r="N41" s="29"/>
      <c r="O41" s="41"/>
      <c r="P41" s="41"/>
      <c r="Q41" s="41"/>
      <c r="R41" s="41"/>
      <c r="S41" s="41"/>
      <c r="T41" s="69"/>
      <c r="U41" s="41"/>
    </row>
    <row r="42" spans="3:21">
      <c r="C42" s="4"/>
      <c r="D42" s="4"/>
      <c r="E42" s="21"/>
      <c r="F42" s="4"/>
      <c r="G42" s="4"/>
      <c r="H42" s="4"/>
      <c r="I42" s="4"/>
      <c r="J42" s="4"/>
      <c r="K42" s="4"/>
      <c r="L42" s="4"/>
      <c r="M42" s="28"/>
      <c r="N42" s="29"/>
      <c r="O42" s="41"/>
      <c r="P42" s="41"/>
      <c r="Q42" s="41"/>
      <c r="R42" s="41"/>
      <c r="S42" s="41"/>
      <c r="T42" s="69"/>
      <c r="U42" s="41"/>
    </row>
    <row r="43" spans="3:21">
      <c r="C43" s="4"/>
      <c r="D43" s="4"/>
      <c r="E43" s="21"/>
      <c r="F43" s="4"/>
      <c r="G43" s="4"/>
      <c r="H43" s="4"/>
      <c r="I43" s="4"/>
      <c r="J43" s="4"/>
      <c r="K43" s="4"/>
      <c r="L43" s="4"/>
      <c r="M43" s="28"/>
      <c r="N43" s="29"/>
      <c r="O43" s="41"/>
      <c r="P43" s="41"/>
      <c r="Q43" s="41"/>
      <c r="R43" s="41"/>
      <c r="S43" s="41"/>
      <c r="T43" s="69"/>
      <c r="U43" s="41"/>
    </row>
    <row r="44" spans="3:21">
      <c r="C44" s="4"/>
      <c r="D44" s="4"/>
      <c r="E44" s="21"/>
      <c r="F44" s="4"/>
      <c r="G44" s="4"/>
      <c r="H44" s="4"/>
      <c r="I44" s="4"/>
      <c r="J44" s="4"/>
      <c r="K44" s="4"/>
      <c r="L44" s="4"/>
      <c r="M44" s="28"/>
      <c r="N44" s="29"/>
      <c r="O44" s="41"/>
      <c r="P44" s="41"/>
      <c r="Q44" s="41"/>
      <c r="R44" s="41"/>
      <c r="S44" s="41"/>
      <c r="T44" s="69"/>
      <c r="U44" s="41"/>
    </row>
    <row r="45" spans="3:21">
      <c r="C45" s="4"/>
      <c r="D45" s="4"/>
      <c r="E45" s="21"/>
      <c r="F45" s="4"/>
      <c r="G45" s="4"/>
      <c r="H45" s="4"/>
      <c r="I45" s="4"/>
      <c r="J45" s="4"/>
      <c r="K45" s="4"/>
      <c r="L45" s="4"/>
      <c r="M45" s="28"/>
      <c r="N45" s="29"/>
      <c r="O45" s="41"/>
      <c r="P45" s="41"/>
      <c r="Q45" s="41"/>
      <c r="R45" s="41"/>
      <c r="S45" s="41"/>
      <c r="T45" s="69"/>
      <c r="U45" s="41"/>
    </row>
    <row r="46" spans="3:21">
      <c r="C46" s="4"/>
      <c r="D46" s="4"/>
      <c r="E46" s="21"/>
      <c r="F46" s="4"/>
      <c r="G46" s="4"/>
      <c r="H46" s="4"/>
      <c r="I46" s="4"/>
      <c r="J46" s="4"/>
      <c r="K46" s="4"/>
      <c r="L46" s="4"/>
      <c r="M46" s="28"/>
      <c r="N46" s="29"/>
      <c r="O46" s="41"/>
      <c r="P46" s="41"/>
      <c r="Q46" s="41"/>
      <c r="R46" s="41"/>
      <c r="S46" s="41"/>
      <c r="T46" s="69"/>
      <c r="U46" s="41"/>
    </row>
    <row r="47" spans="3:21">
      <c r="C47" s="4"/>
      <c r="D47" s="4"/>
      <c r="E47" s="21"/>
      <c r="F47" s="4"/>
      <c r="G47" s="4"/>
      <c r="H47" s="4"/>
      <c r="I47" s="4"/>
      <c r="J47" s="4"/>
      <c r="K47" s="4"/>
      <c r="L47" s="4"/>
      <c r="M47" s="28"/>
      <c r="N47" s="29"/>
      <c r="O47" s="41"/>
      <c r="P47" s="41"/>
      <c r="Q47" s="41"/>
      <c r="R47" s="41"/>
      <c r="S47" s="41"/>
      <c r="T47" s="69"/>
      <c r="U47" s="41"/>
    </row>
    <row r="48" spans="3:21">
      <c r="C48" s="4"/>
      <c r="D48" s="4"/>
      <c r="E48" s="21"/>
      <c r="F48" s="4"/>
      <c r="G48" s="4"/>
      <c r="H48" s="4"/>
      <c r="I48" s="4"/>
      <c r="J48" s="4"/>
      <c r="K48" s="4"/>
      <c r="L48" s="4"/>
      <c r="M48" s="28"/>
      <c r="N48" s="29"/>
      <c r="O48" s="41"/>
      <c r="P48" s="41"/>
      <c r="Q48" s="41"/>
      <c r="R48" s="41"/>
      <c r="S48" s="41"/>
      <c r="T48" s="69"/>
      <c r="U48" s="41"/>
    </row>
    <row r="49" spans="1:21">
      <c r="C49" s="4"/>
      <c r="D49" s="4"/>
      <c r="E49" s="21"/>
      <c r="F49" s="4"/>
      <c r="G49" s="4"/>
      <c r="H49" s="4"/>
      <c r="I49" s="4"/>
      <c r="J49" s="4"/>
      <c r="K49" s="4"/>
      <c r="L49" s="4"/>
      <c r="M49" s="28"/>
      <c r="N49" s="29"/>
      <c r="O49" s="41"/>
      <c r="P49" s="41"/>
      <c r="Q49" s="41"/>
      <c r="R49" s="41"/>
      <c r="S49" s="41"/>
      <c r="T49" s="69"/>
      <c r="U49" s="41"/>
    </row>
    <row r="50" spans="1:21">
      <c r="A50" s="7"/>
      <c r="B50" s="7"/>
      <c r="C50" s="10"/>
      <c r="D50" s="10"/>
      <c r="E50" s="22"/>
      <c r="F50" s="10"/>
      <c r="G50" s="10"/>
      <c r="H50" s="10"/>
      <c r="I50" s="10"/>
      <c r="J50" s="10"/>
      <c r="K50" s="10"/>
      <c r="L50" s="10"/>
      <c r="M50" s="42"/>
      <c r="N50" s="33"/>
      <c r="O50" s="33"/>
      <c r="P50" s="33"/>
      <c r="Q50" s="33"/>
      <c r="R50" s="33"/>
      <c r="S50" s="33"/>
      <c r="T50" s="68"/>
      <c r="U50" s="33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>
  <sheetPr>
    <tabColor rgb="FF92D050"/>
  </sheetPr>
  <dimension ref="A1:R48"/>
  <sheetViews>
    <sheetView workbookViewId="0">
      <selection activeCell="F16" sqref="F16"/>
    </sheetView>
  </sheetViews>
  <sheetFormatPr defaultRowHeight="15"/>
  <cols>
    <col min="1" max="1" width="19.5703125" customWidth="1"/>
    <col min="2" max="16" width="13.42578125" customWidth="1"/>
  </cols>
  <sheetData>
    <row r="1" spans="1:12">
      <c r="B1" t="s">
        <v>252</v>
      </c>
      <c r="C1" t="s">
        <v>257</v>
      </c>
      <c r="D1" t="s">
        <v>253</v>
      </c>
      <c r="E1" t="s">
        <v>254</v>
      </c>
      <c r="F1" t="s">
        <v>255</v>
      </c>
    </row>
    <row r="2" spans="1:12">
      <c r="A2" s="1" t="s">
        <v>50</v>
      </c>
      <c r="B2" s="1" t="s">
        <v>51</v>
      </c>
      <c r="C2" s="1" t="s">
        <v>258</v>
      </c>
      <c r="D2" s="1" t="s">
        <v>53</v>
      </c>
      <c r="E2" s="1" t="s">
        <v>54</v>
      </c>
      <c r="F2" s="1" t="s">
        <v>55</v>
      </c>
      <c r="G2" s="1" t="s">
        <v>56</v>
      </c>
      <c r="H2" s="1" t="s">
        <v>57</v>
      </c>
      <c r="I2" s="1" t="s">
        <v>58</v>
      </c>
      <c r="J2" s="1" t="s">
        <v>59</v>
      </c>
      <c r="K2" s="1"/>
      <c r="L2" s="1"/>
    </row>
    <row r="3" spans="1:12">
      <c r="A3" t="s">
        <v>45</v>
      </c>
      <c r="B3">
        <f>COUNTIF(Handgun!B:B, 1)</f>
        <v>5</v>
      </c>
      <c r="C3">
        <f>COUNTIF(Handgun!B:B, "1B")</f>
        <v>0</v>
      </c>
      <c r="D3">
        <f>COUNTIF(Handgun!B:B, 2)</f>
        <v>0</v>
      </c>
      <c r="E3">
        <f>COUNTIF(Handgun!B:B, 3)</f>
        <v>13</v>
      </c>
      <c r="F3">
        <f>COUNTIF(Handgun!B:B, 4)</f>
        <v>4</v>
      </c>
      <c r="G3">
        <f>COUNTIF(Handgun!B:B, 5)</f>
        <v>0</v>
      </c>
      <c r="H3">
        <f>COUNTIF(Handgun!B:B, 6)</f>
        <v>0</v>
      </c>
      <c r="I3">
        <f>COUNTIF(Handgun!B:B, 7)</f>
        <v>0</v>
      </c>
      <c r="J3">
        <f>COUNTIF(Handgun!B:B, 8)</f>
        <v>0</v>
      </c>
    </row>
    <row r="4" spans="1:12">
      <c r="A4" t="s">
        <v>37</v>
      </c>
      <c r="B4">
        <f>COUNTIF(Revolver!B:B, 1)</f>
        <v>0</v>
      </c>
      <c r="C4">
        <f>COUNTIF(Revolver!B:B, "1B")</f>
        <v>0</v>
      </c>
      <c r="D4">
        <f>COUNTIF(Revolver!B:B, 2)</f>
        <v>0</v>
      </c>
      <c r="E4">
        <f>COUNTIF(Revolver!B:B, 3)</f>
        <v>0</v>
      </c>
      <c r="F4">
        <f>COUNTIF(Revolver!B:B, 4)</f>
        <v>4</v>
      </c>
      <c r="G4">
        <f>COUNTIF(Revolver!B:B, 5)</f>
        <v>0</v>
      </c>
      <c r="H4">
        <f>COUNTIF(Revolver!B:B, 6)</f>
        <v>0</v>
      </c>
      <c r="I4">
        <f>COUNTIF(Revolver!B:B, 7)</f>
        <v>0</v>
      </c>
      <c r="J4">
        <f>COUNTIF(Revolver!B:B, 8)</f>
        <v>0</v>
      </c>
    </row>
    <row r="5" spans="1:12">
      <c r="A5" t="s">
        <v>335</v>
      </c>
      <c r="B5">
        <f>COUNTIF('Machine Pistol'!B:B, 1)</f>
        <v>4</v>
      </c>
      <c r="C5">
        <f>COUNTIF('Machine Pistol'!B:B, "1B")</f>
        <v>0</v>
      </c>
      <c r="D5">
        <f>COUNTIF('Machine Pistol'!B:B, 2)</f>
        <v>0</v>
      </c>
      <c r="E5">
        <f>COUNTIF('Machine Pistol'!B:B, 3)</f>
        <v>0</v>
      </c>
      <c r="F5">
        <f>COUNTIF('Machine Pistol'!B:B, 4)</f>
        <v>2</v>
      </c>
      <c r="G5">
        <f>COUNTIF('Machine Pistol'!B:B, 5)</f>
        <v>0</v>
      </c>
      <c r="H5">
        <f>COUNTIF('Machine Pistol'!B:B, 6)</f>
        <v>0</v>
      </c>
      <c r="I5">
        <f>COUNTIF('Machine Pistol'!B:B, 7)</f>
        <v>0</v>
      </c>
      <c r="J5">
        <f>COUNTIF('Machine Pistol'!B:B, 8)</f>
        <v>0</v>
      </c>
    </row>
    <row r="6" spans="1:12">
      <c r="A6" t="s">
        <v>46</v>
      </c>
      <c r="B6">
        <f>COUNTIF(SMG!B:B, 1)</f>
        <v>6</v>
      </c>
      <c r="C6">
        <f>COUNTIF(SMG!B:B, "1B")</f>
        <v>0</v>
      </c>
      <c r="D6">
        <f>COUNTIF(SMG!B:B, 2)</f>
        <v>3</v>
      </c>
      <c r="E6">
        <f>COUNTIF(SMG!B:B, 3)</f>
        <v>0</v>
      </c>
      <c r="F6">
        <f>COUNTIF(SMG!B:B, 4)</f>
        <v>3</v>
      </c>
      <c r="G6">
        <f>COUNTIF(SMG!B:B, 5)</f>
        <v>0</v>
      </c>
      <c r="H6">
        <f>COUNTIF(SMG!B:B, 6)</f>
        <v>0</v>
      </c>
      <c r="I6">
        <f>COUNTIF(SMG!B:B, 7)</f>
        <v>0</v>
      </c>
      <c r="J6">
        <f>COUNTIF(SMG!B:B, 8)</f>
        <v>0</v>
      </c>
    </row>
    <row r="7" spans="1:12">
      <c r="A7" t="s">
        <v>47</v>
      </c>
      <c r="B7">
        <f>COUNTIF(Rifle!B:B, 1)</f>
        <v>15</v>
      </c>
      <c r="C7">
        <f>COUNTIF(Rifle!B:B, "1B")</f>
        <v>0</v>
      </c>
      <c r="D7">
        <f>COUNTIF(Rifle!B:B, 2)</f>
        <v>8</v>
      </c>
      <c r="E7">
        <f>COUNTIF(Rifle!B:B, 3)</f>
        <v>7</v>
      </c>
      <c r="F7">
        <f>COUNTIF(Rifle!B:B, 4)</f>
        <v>9</v>
      </c>
      <c r="G7">
        <f>COUNTIF(Rifle!B:B, 5)</f>
        <v>0</v>
      </c>
      <c r="H7">
        <f>COUNTIF(Rifle!B:B, 6)</f>
        <v>0</v>
      </c>
      <c r="I7">
        <f>COUNTIF(Rifle!B:B, 7)</f>
        <v>0</v>
      </c>
      <c r="J7">
        <f>COUNTIF(Rifle!B:B, 8)</f>
        <v>0</v>
      </c>
    </row>
    <row r="8" spans="1:12">
      <c r="A8" t="s">
        <v>40</v>
      </c>
      <c r="B8">
        <f>COUNTIF('Bolt Action Rifle'!B:B, 1)</f>
        <v>2</v>
      </c>
      <c r="C8">
        <f>COUNTIF('Bolt Action Rifle'!B:B, "1B")</f>
        <v>0</v>
      </c>
      <c r="D8">
        <f>COUNTIF('Bolt Action Rifle'!B:B, 2)</f>
        <v>3</v>
      </c>
      <c r="E8">
        <f>COUNTIF('Bolt Action Rifle'!B:B, 3)</f>
        <v>2</v>
      </c>
      <c r="F8">
        <f>COUNTIF('Bolt Action Rifle'!B:B, 4)</f>
        <v>2</v>
      </c>
      <c r="G8">
        <f>COUNTIF('Bolt Action Rifle'!B:B, 5)</f>
        <v>0</v>
      </c>
      <c r="H8">
        <f>COUNTIF('Bolt Action Rifle'!B:B, 6)</f>
        <v>0</v>
      </c>
      <c r="I8">
        <f>COUNTIF('Bolt Action Rifle'!B:B, 7)</f>
        <v>0</v>
      </c>
      <c r="J8">
        <f>COUNTIF('Bolt Action Rifle'!B:B, 8)</f>
        <v>0</v>
      </c>
    </row>
    <row r="9" spans="1:12">
      <c r="A9" t="s">
        <v>41</v>
      </c>
      <c r="B9">
        <f>COUNTIF('Sniper Rifle'!B:B, 1)</f>
        <v>3</v>
      </c>
      <c r="C9">
        <f>COUNTIF('Sniper Rifle'!B:B, "1B")</f>
        <v>0</v>
      </c>
      <c r="D9">
        <f>COUNTIF('Sniper Rifle'!B:B, 2)</f>
        <v>1</v>
      </c>
      <c r="E9">
        <f>COUNTIF('Sniper Rifle'!B:B, 3)</f>
        <v>6</v>
      </c>
      <c r="F9">
        <f>COUNTIF('Sniper Rifle'!B:B, 4)</f>
        <v>5</v>
      </c>
      <c r="G9">
        <f>COUNTIF('Sniper Rifle'!B:B, 5)</f>
        <v>0</v>
      </c>
      <c r="H9">
        <f>COUNTIF('Sniper Rifle'!B:B, 6)</f>
        <v>0</v>
      </c>
      <c r="I9">
        <f>COUNTIF('Sniper Rifle'!B:B, 7)</f>
        <v>0</v>
      </c>
      <c r="J9">
        <f>COUNTIF('Sniper Rifle'!B:B, 8)</f>
        <v>0</v>
      </c>
    </row>
    <row r="10" spans="1:12">
      <c r="A10" t="s">
        <v>48</v>
      </c>
      <c r="B10">
        <f>COUNTIF('Spacer Rifle'!B:B, 1)</f>
        <v>0</v>
      </c>
      <c r="C10">
        <f>COUNTIF('Spacer Rifle'!B:B, "1B")</f>
        <v>0</v>
      </c>
      <c r="D10">
        <f>COUNTIF('Spacer Rifle'!B:B, 2)</f>
        <v>0</v>
      </c>
      <c r="E10">
        <f>COUNTIF('Spacer Rifle'!B:B, 3)</f>
        <v>0</v>
      </c>
      <c r="F10">
        <f>COUNTIF('Spacer Rifle'!B:B, 4)</f>
        <v>0</v>
      </c>
      <c r="G10">
        <f>COUNTIF('Spacer Rifle'!B:B, 5)</f>
        <v>0</v>
      </c>
      <c r="H10">
        <f>COUNTIF('Spacer Rifle'!B:B, 6)</f>
        <v>0</v>
      </c>
      <c r="I10">
        <f>COUNTIF('Spacer Rifle'!B:B, 7)</f>
        <v>0</v>
      </c>
      <c r="J10">
        <f>COUNTIF('Spacer Rifle'!B:B, 8)</f>
        <v>0</v>
      </c>
    </row>
    <row r="11" spans="1:12">
      <c r="A11" t="s">
        <v>42</v>
      </c>
      <c r="B11">
        <f>COUNTIF(LMG!B:B, 1)</f>
        <v>5</v>
      </c>
      <c r="C11">
        <f>COUNTIF(LMG!B:B, "1B")</f>
        <v>0</v>
      </c>
      <c r="D11">
        <f>COUNTIF(LMG!B:B, 2)</f>
        <v>0</v>
      </c>
      <c r="E11">
        <f>COUNTIF(LMG!B:B, 3)</f>
        <v>1</v>
      </c>
      <c r="F11">
        <f>COUNTIF(LMG!B:B, 4)</f>
        <v>4</v>
      </c>
      <c r="G11">
        <f>COUNTIF(LMG!B:B, 5)</f>
        <v>0</v>
      </c>
      <c r="H11">
        <f>COUNTIF(LMG!B:B, 6)</f>
        <v>0</v>
      </c>
      <c r="I11">
        <f>COUNTIF(LMG!B:B, 7)</f>
        <v>0</v>
      </c>
      <c r="J11">
        <f>COUNTIF(LMG!B:B, 8)</f>
        <v>0</v>
      </c>
    </row>
    <row r="12" spans="1:12">
      <c r="A12" t="s">
        <v>49</v>
      </c>
      <c r="B12">
        <f>COUNTIF(Shotgun!B:B, 1)</f>
        <v>1</v>
      </c>
      <c r="C12">
        <f>COUNTIF(Shotgun!B:B, "1B")</f>
        <v>0</v>
      </c>
      <c r="D12">
        <f>COUNTIF(Shotgun!B:B, 2)</f>
        <v>2</v>
      </c>
      <c r="E12">
        <f>COUNTIF(Shotgun!B:B, 3)</f>
        <v>0</v>
      </c>
      <c r="F12">
        <f>COUNTIF(Shotgun!B:B, 4)</f>
        <v>4</v>
      </c>
      <c r="G12">
        <f>COUNTIF(Shotgun!B:B, 5)</f>
        <v>0</v>
      </c>
      <c r="H12">
        <f>COUNTIF(Shotgun!B:B, 6)</f>
        <v>0</v>
      </c>
      <c r="I12">
        <f>COUNTIF(Shotgun!B:B, 7)</f>
        <v>0</v>
      </c>
      <c r="J12">
        <f>COUNTIF(Shotgun!B:B, 8)</f>
        <v>0</v>
      </c>
    </row>
    <row r="13" spans="1:12">
      <c r="A13" t="s">
        <v>61</v>
      </c>
      <c r="B13">
        <f>COUNTIF(Melee!B:B, 1)</f>
        <v>0</v>
      </c>
      <c r="C13">
        <f>COUNTIF(Melee!B:B, "1B")</f>
        <v>0</v>
      </c>
      <c r="D13">
        <f>COUNTIF(Melee!B:B, 2)</f>
        <v>0</v>
      </c>
      <c r="E13">
        <f>COUNTIF(Melee!B:B, 3)</f>
        <v>0</v>
      </c>
      <c r="F13">
        <f>COUNTIF(Melee!B:B, 4)</f>
        <v>0</v>
      </c>
      <c r="G13">
        <f>COUNTIF(Melee!B:B, 5)</f>
        <v>0</v>
      </c>
      <c r="H13">
        <f>COUNTIF(Melee!B:B, 6)</f>
        <v>0</v>
      </c>
      <c r="I13">
        <f>COUNTIF(Melee!B:B, 7)</f>
        <v>0</v>
      </c>
      <c r="J13">
        <f>COUNTIF(Melee!B:B, 8)</f>
        <v>0</v>
      </c>
    </row>
    <row r="14" spans="1:12">
      <c r="A14" t="s">
        <v>159</v>
      </c>
      <c r="B14">
        <f>COUNTIF(Misc!B:B, 1)</f>
        <v>6</v>
      </c>
      <c r="C14">
        <f>COUNTIF(Misc!B:B, "1B")</f>
        <v>0</v>
      </c>
      <c r="D14">
        <f>COUNTIF(Misc!B:B, 2)</f>
        <v>3</v>
      </c>
      <c r="E14">
        <f>COUNTIF(Misc!B:B, 3)</f>
        <v>1</v>
      </c>
      <c r="F14">
        <f>COUNTIF(Misc!B:B, 4)</f>
        <v>3</v>
      </c>
      <c r="G14">
        <f>COUNTIF(Misc!B:B, 5)</f>
        <v>0</v>
      </c>
      <c r="H14">
        <f>COUNTIF(Misc!B:B, 6)</f>
        <v>0</v>
      </c>
      <c r="I14">
        <f>COUNTIF(Misc!B:B, 7)</f>
        <v>0</v>
      </c>
      <c r="J14">
        <f>COUNTIF(Misc!B:B, 8)</f>
        <v>0</v>
      </c>
    </row>
    <row r="15" spans="1:12">
      <c r="A15" t="s">
        <v>438</v>
      </c>
      <c r="B15">
        <f>COUNTIF(Spare!B:B, 1)</f>
        <v>0</v>
      </c>
      <c r="C15">
        <f>COUNTIF(Spare!B:B, "1B")</f>
        <v>0</v>
      </c>
      <c r="D15">
        <f>COUNTIF(Spare!B:B, 2)</f>
        <v>0</v>
      </c>
      <c r="E15">
        <f>COUNTIF(Spare!B:B, 3)</f>
        <v>0</v>
      </c>
      <c r="F15">
        <f>COUNTIF(Spare!B:B, 4)</f>
        <v>0</v>
      </c>
      <c r="G15">
        <f>COUNTIF(Spare!B:B, 5)</f>
        <v>0</v>
      </c>
      <c r="H15">
        <f>COUNTIF(Spare!B:B, 6)</f>
        <v>0</v>
      </c>
      <c r="I15">
        <f>COUNTIF(Spare!B:B, 7)</f>
        <v>0</v>
      </c>
      <c r="J15">
        <f>COUNTIF(Spare!B:B, 8)</f>
        <v>0</v>
      </c>
    </row>
    <row r="16" spans="1:12">
      <c r="A16" s="34"/>
    </row>
    <row r="17" spans="1:18">
      <c r="A17" s="33" t="s">
        <v>256</v>
      </c>
      <c r="B17" s="50" t="s">
        <v>86</v>
      </c>
      <c r="C17" s="35" t="s">
        <v>87</v>
      </c>
      <c r="D17" s="50" t="s">
        <v>86</v>
      </c>
      <c r="E17" s="35" t="s">
        <v>87</v>
      </c>
      <c r="F17" s="35" t="s">
        <v>87</v>
      </c>
      <c r="G17" s="35"/>
      <c r="H17" s="35"/>
      <c r="I17" s="35"/>
      <c r="J17" s="35"/>
    </row>
    <row r="19" spans="1:18">
      <c r="A19" t="s">
        <v>52</v>
      </c>
      <c r="B19">
        <f>SUM(B3:B15)</f>
        <v>47</v>
      </c>
      <c r="C19">
        <f>SUM(C3:C15)</f>
        <v>0</v>
      </c>
      <c r="D19">
        <f t="shared" ref="D19:J19" si="0">SUM(D3:D15)</f>
        <v>20</v>
      </c>
      <c r="E19">
        <f t="shared" si="0"/>
        <v>30</v>
      </c>
      <c r="F19">
        <f t="shared" si="0"/>
        <v>40</v>
      </c>
      <c r="G19">
        <f t="shared" si="0"/>
        <v>0</v>
      </c>
      <c r="H19">
        <f t="shared" si="0"/>
        <v>0</v>
      </c>
      <c r="I19">
        <f t="shared" si="0"/>
        <v>0</v>
      </c>
      <c r="J19">
        <f t="shared" si="0"/>
        <v>0</v>
      </c>
      <c r="Q19" t="s">
        <v>236</v>
      </c>
      <c r="R19">
        <f>SUM(B19:P19)</f>
        <v>137</v>
      </c>
    </row>
    <row r="20" spans="1:18">
      <c r="A20" t="s">
        <v>88</v>
      </c>
      <c r="B20" s="45">
        <v>10</v>
      </c>
      <c r="C20" s="45">
        <v>2</v>
      </c>
      <c r="D20" s="45">
        <v>7</v>
      </c>
      <c r="E20" s="45">
        <v>7</v>
      </c>
      <c r="F20" s="45">
        <v>6</v>
      </c>
      <c r="G20" s="45"/>
      <c r="H20" s="45"/>
      <c r="I20" s="45"/>
      <c r="J20" s="45"/>
    </row>
    <row r="22" spans="1:18">
      <c r="A22" t="s">
        <v>251</v>
      </c>
    </row>
    <row r="24" spans="1:18">
      <c r="A24" s="1"/>
      <c r="B24" s="1"/>
    </row>
    <row r="25" spans="1:18">
      <c r="A25" s="1" t="s">
        <v>337</v>
      </c>
      <c r="B25" s="1"/>
      <c r="D25" t="s">
        <v>437</v>
      </c>
    </row>
    <row r="26" spans="1:18">
      <c r="A26" s="60" t="s">
        <v>4</v>
      </c>
      <c r="B26" s="60">
        <v>5</v>
      </c>
    </row>
    <row r="27" spans="1:18">
      <c r="A27">
        <v>-3</v>
      </c>
      <c r="B27" s="2">
        <f>B26/1.15</f>
        <v>4.3478260869565224</v>
      </c>
    </row>
    <row r="28" spans="1:18">
      <c r="A28">
        <v>-2</v>
      </c>
      <c r="B28" s="2">
        <f>B26/1.1</f>
        <v>4.545454545454545</v>
      </c>
    </row>
    <row r="29" spans="1:18">
      <c r="A29">
        <v>-1</v>
      </c>
      <c r="B29" s="2">
        <f>B26/1.05</f>
        <v>4.7619047619047619</v>
      </c>
    </row>
    <row r="30" spans="1:18">
      <c r="A30">
        <v>1</v>
      </c>
      <c r="B30" s="2">
        <f>B26*1.05</f>
        <v>5.25</v>
      </c>
    </row>
    <row r="31" spans="1:18">
      <c r="A31">
        <v>2</v>
      </c>
      <c r="B31" s="2">
        <f>B26*1.1</f>
        <v>5.5</v>
      </c>
    </row>
    <row r="32" spans="1:18">
      <c r="A32">
        <v>3</v>
      </c>
      <c r="B32" s="2">
        <f>B26*1.15</f>
        <v>5.75</v>
      </c>
    </row>
    <row r="33" spans="1:5">
      <c r="D33" s="67"/>
      <c r="E33" s="67"/>
    </row>
    <row r="34" spans="1:5">
      <c r="A34" s="60" t="s">
        <v>11</v>
      </c>
      <c r="B34" s="60">
        <v>30.9</v>
      </c>
    </row>
    <row r="35" spans="1:5">
      <c r="A35">
        <v>-3</v>
      </c>
      <c r="B35" s="2">
        <f>B34-6</f>
        <v>24.9</v>
      </c>
    </row>
    <row r="36" spans="1:5">
      <c r="A36">
        <v>-2</v>
      </c>
      <c r="B36" s="2">
        <f>B34-4</f>
        <v>26.9</v>
      </c>
    </row>
    <row r="37" spans="1:5">
      <c r="A37">
        <v>-1</v>
      </c>
      <c r="B37" s="2">
        <f>B34-2</f>
        <v>28.9</v>
      </c>
    </row>
    <row r="38" spans="1:5">
      <c r="A38">
        <v>1</v>
      </c>
      <c r="B38" s="2">
        <f>B34+2</f>
        <v>32.9</v>
      </c>
    </row>
    <row r="39" spans="1:5">
      <c r="A39">
        <v>2</v>
      </c>
      <c r="B39" s="2">
        <f>B34+4</f>
        <v>34.9</v>
      </c>
    </row>
    <row r="40" spans="1:5">
      <c r="A40">
        <v>3</v>
      </c>
      <c r="B40" s="2">
        <f>B34+6</f>
        <v>36.9</v>
      </c>
    </row>
    <row r="42" spans="1:5">
      <c r="A42" s="60" t="s">
        <v>336</v>
      </c>
      <c r="B42" s="60">
        <v>0.75</v>
      </c>
    </row>
    <row r="43" spans="1:5">
      <c r="A43">
        <v>-3</v>
      </c>
      <c r="B43" s="2">
        <f>B42/1.15</f>
        <v>0.65217391304347827</v>
      </c>
    </row>
    <row r="44" spans="1:5">
      <c r="A44">
        <v>-2</v>
      </c>
      <c r="B44" s="2">
        <f>B42/1.1</f>
        <v>0.68181818181818177</v>
      </c>
    </row>
    <row r="45" spans="1:5">
      <c r="A45">
        <v>-1</v>
      </c>
      <c r="B45" s="2">
        <f>B42/1.05</f>
        <v>0.7142857142857143</v>
      </c>
    </row>
    <row r="46" spans="1:5">
      <c r="A46">
        <v>1</v>
      </c>
      <c r="B46" s="2">
        <f>B42*1.05</f>
        <v>0.78750000000000009</v>
      </c>
    </row>
    <row r="47" spans="1:5">
      <c r="A47">
        <v>2</v>
      </c>
      <c r="B47" s="2">
        <f>B42*1.1</f>
        <v>0.82500000000000007</v>
      </c>
    </row>
    <row r="48" spans="1:5">
      <c r="A48">
        <v>3</v>
      </c>
      <c r="B48" s="2">
        <f>B42*1.15</f>
        <v>0.86249999999999993</v>
      </c>
    </row>
  </sheetData>
  <conditionalFormatting sqref="D33">
    <cfRule type="cellIs" dxfId="11" priority="7" stopIfTrue="1" operator="greaterThanOrEqual">
      <formula>18.15</formula>
    </cfRule>
    <cfRule type="cellIs" dxfId="10" priority="8" stopIfTrue="1" operator="greaterThanOrEqual">
      <formula>17.36</formula>
    </cfRule>
    <cfRule type="cellIs" dxfId="9" priority="9" operator="greaterThanOrEqual">
      <formula>16.57</formula>
    </cfRule>
    <cfRule type="cellIs" dxfId="8" priority="10" stopIfTrue="1" operator="between">
      <formula>13.72</formula>
      <formula>0.01</formula>
    </cfRule>
    <cfRule type="cellIs" dxfId="7" priority="11" stopIfTrue="1" operator="between">
      <formula>14.35</formula>
      <formula>0.01</formula>
    </cfRule>
    <cfRule type="cellIs" dxfId="6" priority="12" operator="between">
      <formula>15.03</formula>
      <formula>0.01</formula>
    </cfRule>
  </conditionalFormatting>
  <conditionalFormatting sqref="E33">
    <cfRule type="cellIs" dxfId="5" priority="1" stopIfTrue="1" operator="greaterThanOrEqual">
      <formula>0.43</formula>
    </cfRule>
    <cfRule type="cellIs" dxfId="4" priority="2" stopIfTrue="1" operator="greaterThanOrEqual">
      <formula>0.41</formula>
    </cfRule>
    <cfRule type="cellIs" dxfId="3" priority="3" operator="greaterThanOrEqual">
      <formula>0.39</formula>
    </cfRule>
    <cfRule type="cellIs" dxfId="2" priority="4" stopIfTrue="1" operator="between">
      <formula>0.32</formula>
      <formula>0.01</formula>
    </cfRule>
    <cfRule type="cellIs" dxfId="1" priority="5" stopIfTrue="1" operator="between">
      <formula>0.34</formula>
      <formula>0.01</formula>
    </cfRule>
    <cfRule type="cellIs" dxfId="0" priority="6" operator="between">
      <formula>0.35</formula>
      <formula>0.01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sheetPr>
    <tabColor rgb="FFFFFF00"/>
  </sheetPr>
  <dimension ref="B3:AP242"/>
  <sheetViews>
    <sheetView workbookViewId="0">
      <selection activeCell="N5" sqref="N5"/>
    </sheetView>
  </sheetViews>
  <sheetFormatPr defaultRowHeight="15"/>
  <cols>
    <col min="2" max="4" width="9.140625" style="35"/>
    <col min="7" max="7" width="10.140625" customWidth="1"/>
    <col min="8" max="8" width="10.7109375" customWidth="1"/>
    <col min="9" max="9" width="10.85546875" customWidth="1"/>
    <col min="10" max="10" width="10.7109375" customWidth="1"/>
    <col min="11" max="11" width="10.5703125" customWidth="1"/>
    <col min="12" max="12" width="10.42578125" customWidth="1"/>
    <col min="13" max="13" width="10.5703125" customWidth="1"/>
    <col min="14" max="14" width="10.7109375" customWidth="1"/>
    <col min="16" max="17" width="11.85546875" customWidth="1"/>
    <col min="18" max="18" width="11.5703125" customWidth="1"/>
    <col min="19" max="19" width="12.140625" customWidth="1"/>
    <col min="28" max="28" width="10.140625" customWidth="1"/>
  </cols>
  <sheetData>
    <row r="3" spans="2:42">
      <c r="B3" s="37" t="s">
        <v>129</v>
      </c>
      <c r="W3" s="37" t="s">
        <v>153</v>
      </c>
      <c r="X3" s="35"/>
      <c r="Y3" s="35"/>
    </row>
    <row r="4" spans="2:42">
      <c r="B4" s="36" t="s">
        <v>130</v>
      </c>
      <c r="C4" s="36" t="s">
        <v>131</v>
      </c>
      <c r="D4" s="36" t="s">
        <v>132</v>
      </c>
      <c r="E4" t="s">
        <v>133</v>
      </c>
      <c r="G4" t="s">
        <v>138</v>
      </c>
      <c r="H4" t="s">
        <v>139</v>
      </c>
      <c r="I4" t="s">
        <v>140</v>
      </c>
      <c r="J4" t="s">
        <v>141</v>
      </c>
      <c r="L4" t="s">
        <v>134</v>
      </c>
      <c r="M4" t="s">
        <v>135</v>
      </c>
      <c r="N4" t="s">
        <v>137</v>
      </c>
      <c r="P4" t="s">
        <v>143</v>
      </c>
      <c r="Q4" t="s">
        <v>144</v>
      </c>
      <c r="R4" t="s">
        <v>145</v>
      </c>
      <c r="S4" t="s">
        <v>146</v>
      </c>
      <c r="U4" t="s">
        <v>142</v>
      </c>
      <c r="W4" s="36" t="s">
        <v>130</v>
      </c>
      <c r="X4" s="36" t="s">
        <v>131</v>
      </c>
      <c r="Y4" s="36" t="s">
        <v>132</v>
      </c>
      <c r="Z4" t="s">
        <v>133</v>
      </c>
      <c r="AB4" t="s">
        <v>154</v>
      </c>
      <c r="AC4" t="s">
        <v>155</v>
      </c>
      <c r="AD4" t="s">
        <v>156</v>
      </c>
      <c r="AE4" t="s">
        <v>157</v>
      </c>
      <c r="AG4" t="s">
        <v>134</v>
      </c>
      <c r="AH4" t="s">
        <v>135</v>
      </c>
      <c r="AI4" t="s">
        <v>137</v>
      </c>
      <c r="AK4" t="s">
        <v>143</v>
      </c>
      <c r="AL4" t="s">
        <v>144</v>
      </c>
      <c r="AM4" t="s">
        <v>145</v>
      </c>
      <c r="AN4" t="s">
        <v>146</v>
      </c>
      <c r="AP4" t="s">
        <v>142</v>
      </c>
    </row>
    <row r="5" spans="2:42">
      <c r="B5" s="35">
        <f>Melee!F4</f>
        <v>9</v>
      </c>
      <c r="C5" s="35">
        <f>IF(ISBLANK(Melee!H4),"BLANK",Melee!H4)</f>
        <v>16</v>
      </c>
      <c r="D5" s="35">
        <f>IF(ISBLANK(Melee!J4),"BLANK",Melee!J4)</f>
        <v>16</v>
      </c>
      <c r="E5" s="35" t="str">
        <f>IF(ISBLANK(Melee!L4),"BLANK",Melee!L4)</f>
        <v>BLANK</v>
      </c>
      <c r="G5">
        <f>B5</f>
        <v>9</v>
      </c>
      <c r="H5">
        <f>SUM((B5+C5)/2)</f>
        <v>12.5</v>
      </c>
      <c r="I5">
        <f>SUM((B5+C5+D5)/3)</f>
        <v>13.666666666666666</v>
      </c>
      <c r="J5" t="e">
        <f>SUM((B5+C5+D5+E5)/4)</f>
        <v>#VALUE!</v>
      </c>
      <c r="L5" t="b">
        <f>ISERROR(H5)</f>
        <v>0</v>
      </c>
      <c r="M5" t="b">
        <f t="shared" ref="M5:N5" si="0">ISERROR(I5)</f>
        <v>0</v>
      </c>
      <c r="N5" t="b">
        <f t="shared" si="0"/>
        <v>1</v>
      </c>
      <c r="P5" t="b">
        <f>IF(AND(N5=TRUE,M5=TRUE,L5=TRUE),TRUE,FALSE)</f>
        <v>0</v>
      </c>
      <c r="Q5" t="b">
        <f>IF(AND(P5=FALSE,L5=FALSE,M5=TRUE,N5=TRUE),TRUE,FALSE)</f>
        <v>0</v>
      </c>
      <c r="R5" t="b">
        <f>IF(AND(P5=FALSE,Q5=FALSE,M5=FALSE,N5=TRUE),TRUE,FALSE)</f>
        <v>1</v>
      </c>
      <c r="S5" t="b">
        <f>IF(AND(P5=FALSE,Q5=FALSE,R5=FALSE,N5=FALSE),TRUE,FALSE)</f>
        <v>0</v>
      </c>
      <c r="U5">
        <f>IF(P5=TRUE,G5,IF(Q5=TRUE,H5,IF(R5=TRUE,I5,IF(S5=TRUE,J5,"ERROR"))))</f>
        <v>13.666666666666666</v>
      </c>
      <c r="W5" s="35">
        <f>Melee!G4</f>
        <v>2</v>
      </c>
      <c r="X5" s="35">
        <f>IF(ISBLANK(Melee!I4),"BLANK",Melee!I4)</f>
        <v>2</v>
      </c>
      <c r="Y5" s="35">
        <f>IF(ISBLANK(Melee!K4),"BLANK",Melee!K4)</f>
        <v>2</v>
      </c>
      <c r="Z5" s="35" t="str">
        <f>IF(ISBLANK(Melee!M4),"BLANK",Melee!M4)</f>
        <v>BLANK</v>
      </c>
      <c r="AB5">
        <f>W5</f>
        <v>2</v>
      </c>
      <c r="AC5">
        <f>SUM((W5+X5)/2)</f>
        <v>2</v>
      </c>
      <c r="AD5">
        <f>SUM((W5+X5+Y5)/3)</f>
        <v>2</v>
      </c>
      <c r="AE5" t="e">
        <f>SUM((W5+X5+Y5+Z5)/4)</f>
        <v>#VALUE!</v>
      </c>
      <c r="AG5" t="b">
        <f>ISERROR(AC5)</f>
        <v>0</v>
      </c>
      <c r="AH5" t="b">
        <f t="shared" ref="AH5" si="1">ISERROR(AD5)</f>
        <v>0</v>
      </c>
      <c r="AI5" t="b">
        <f t="shared" ref="AI5" si="2">ISERROR(AE5)</f>
        <v>1</v>
      </c>
      <c r="AK5" t="b">
        <f>IF(AND(AI5=TRUE,AH5=TRUE,AG5=TRUE),TRUE,FALSE)</f>
        <v>0</v>
      </c>
      <c r="AL5" t="b">
        <f>IF(AND(AK5=FALSE,AG5=FALSE,AH5=TRUE,AI5=TRUE),TRUE,FALSE)</f>
        <v>0</v>
      </c>
      <c r="AM5" t="b">
        <f>IF(AND(AK5=FALSE,AL5=FALSE,AH5=FALSE,AI5=TRUE),TRUE,FALSE)</f>
        <v>1</v>
      </c>
      <c r="AN5" t="b">
        <f>IF(AND(AK5=FALSE,AL5=FALSE,AM5=FALSE,AI5=FALSE),TRUE,FALSE)</f>
        <v>0</v>
      </c>
      <c r="AP5">
        <f>IF(AK5=TRUE,AB5,IF(AL5=TRUE,AC5,IF(AM5=TRUE,AD5,IF(AN5=TRUE,AE5,"ERROR"))))</f>
        <v>2</v>
      </c>
    </row>
    <row r="6" spans="2:42">
      <c r="B6" s="35">
        <f>Melee!F5</f>
        <v>9</v>
      </c>
      <c r="C6" s="35">
        <f>IF(ISBLANK(Melee!H5),"BLANK",Melee!H5)</f>
        <v>15.7</v>
      </c>
      <c r="D6" s="35" t="str">
        <f>IF(ISBLANK(Melee!J5),"BLANK",Melee!J5)</f>
        <v>BLANK</v>
      </c>
      <c r="E6" s="35" t="str">
        <f>IF(ISBLANK(Melee!L5),"BLANK",Melee!L5)</f>
        <v>BLANK</v>
      </c>
      <c r="G6">
        <f t="shared" ref="G6:G32" si="3">B6</f>
        <v>9</v>
      </c>
      <c r="H6">
        <f t="shared" ref="H6:H32" si="4">SUM((B6+C6)/2)</f>
        <v>12.35</v>
      </c>
      <c r="I6" t="e">
        <f t="shared" ref="I6:I32" si="5">SUM((B6+C6+D6)/3)</f>
        <v>#VALUE!</v>
      </c>
      <c r="J6" t="e">
        <f t="shared" ref="J6:J32" si="6">SUM((B6+C6+D6+E6)/4)</f>
        <v>#VALUE!</v>
      </c>
      <c r="L6" t="b">
        <f t="shared" ref="L6:L32" si="7">ISERROR(H6)</f>
        <v>0</v>
      </c>
      <c r="M6" t="b">
        <f t="shared" ref="M6:M32" si="8">ISERROR(I6)</f>
        <v>1</v>
      </c>
      <c r="N6" t="b">
        <f t="shared" ref="N6:N32" si="9">ISERROR(J6)</f>
        <v>1</v>
      </c>
      <c r="P6" t="b">
        <f t="shared" ref="P6:P32" si="10">IF(AND(N6=TRUE,M6=TRUE,L6=TRUE),TRUE,FALSE)</f>
        <v>0</v>
      </c>
      <c r="Q6" t="b">
        <f t="shared" ref="Q6:Q32" si="11">IF(AND(P6=FALSE,L6=FALSE,M6=TRUE,N6=TRUE),TRUE,FALSE)</f>
        <v>1</v>
      </c>
      <c r="R6" t="b">
        <f t="shared" ref="R6:R32" si="12">IF(AND(P6=FALSE,Q6=FALSE,M6=FALSE,N6=TRUE),TRUE,FALSE)</f>
        <v>0</v>
      </c>
      <c r="S6" t="b">
        <f t="shared" ref="S6:S32" si="13">IF(AND(P6=FALSE,Q6=FALSE,R6=FALSE,N6=FALSE),TRUE,FALSE)</f>
        <v>0</v>
      </c>
      <c r="U6">
        <f t="shared" ref="U6:U32" si="14">IF(P6=TRUE,G6,IF(Q6=TRUE,H6,IF(R6=TRUE,I6,IF(S6=TRUE,J6,"ERROR"))))</f>
        <v>12.35</v>
      </c>
      <c r="W6" s="35">
        <f>Melee!G5</f>
        <v>2</v>
      </c>
      <c r="X6" s="35">
        <f>IF(ISBLANK(Melee!I5),"BLANK",Melee!I5)</f>
        <v>2</v>
      </c>
      <c r="Y6" s="35" t="str">
        <f>IF(ISBLANK(Melee!K5),"BLANK",Melee!K5)</f>
        <v>BLANK</v>
      </c>
      <c r="Z6" s="35" t="str">
        <f>IF(ISBLANK(Melee!M5),"BLANK",Melee!M5)</f>
        <v>BLANK</v>
      </c>
      <c r="AB6">
        <f t="shared" ref="AB6:AB32" si="15">W6</f>
        <v>2</v>
      </c>
      <c r="AC6">
        <f t="shared" ref="AC6:AC32" si="16">SUM((W6+X6)/2)</f>
        <v>2</v>
      </c>
      <c r="AD6" t="e">
        <f t="shared" ref="AD6:AD32" si="17">SUM((W6+X6+Y6)/3)</f>
        <v>#VALUE!</v>
      </c>
      <c r="AE6" t="e">
        <f t="shared" ref="AE6:AE32" si="18">SUM((W6+X6+Y6+Z6)/4)</f>
        <v>#VALUE!</v>
      </c>
      <c r="AG6" t="b">
        <f t="shared" ref="AG6:AG32" si="19">ISERROR(AC6)</f>
        <v>0</v>
      </c>
      <c r="AH6" t="b">
        <f t="shared" ref="AH6:AH32" si="20">ISERROR(AD6)</f>
        <v>1</v>
      </c>
      <c r="AI6" t="b">
        <f t="shared" ref="AI6:AI32" si="21">ISERROR(AE6)</f>
        <v>1</v>
      </c>
      <c r="AK6" t="b">
        <f t="shared" ref="AK6:AK32" si="22">IF(AND(AI6=TRUE,AH6=TRUE,AG6=TRUE),TRUE,FALSE)</f>
        <v>0</v>
      </c>
      <c r="AL6" t="b">
        <f t="shared" ref="AL6:AL32" si="23">IF(AND(AK6=FALSE,AG6=FALSE,AH6=TRUE,AI6=TRUE),TRUE,FALSE)</f>
        <v>1</v>
      </c>
      <c r="AM6" t="b">
        <f t="shared" ref="AM6:AM32" si="24">IF(AND(AK6=FALSE,AL6=FALSE,AH6=FALSE,AI6=TRUE),TRUE,FALSE)</f>
        <v>0</v>
      </c>
      <c r="AN6" t="b">
        <f t="shared" ref="AN6:AN32" si="25">IF(AND(AK6=FALSE,AL6=FALSE,AM6=FALSE,AI6=FALSE),TRUE,FALSE)</f>
        <v>0</v>
      </c>
      <c r="AP6">
        <f t="shared" ref="AP6:AP32" si="26">IF(AK6=TRUE,AB6,IF(AL6=TRUE,AC6,IF(AM6=TRUE,AD6,IF(AN6=TRUE,AE6,"ERROR"))))</f>
        <v>2</v>
      </c>
    </row>
    <row r="7" spans="2:42">
      <c r="B7" s="35">
        <f>Melee!F6</f>
        <v>9</v>
      </c>
      <c r="C7" s="35">
        <f>IF(ISBLANK(Melee!H6),"BLANK",Melee!H6)</f>
        <v>23</v>
      </c>
      <c r="D7" s="35">
        <f>IF(ISBLANK(Melee!J6),"BLANK",Melee!J6)</f>
        <v>23</v>
      </c>
      <c r="E7" s="35" t="str">
        <f>IF(ISBLANK(Melee!L6),"BLANK",Melee!L6)</f>
        <v>BLANK</v>
      </c>
      <c r="G7">
        <f t="shared" si="3"/>
        <v>9</v>
      </c>
      <c r="H7">
        <f t="shared" si="4"/>
        <v>16</v>
      </c>
      <c r="I7">
        <f t="shared" si="5"/>
        <v>18.333333333333332</v>
      </c>
      <c r="J7" t="e">
        <f t="shared" si="6"/>
        <v>#VALUE!</v>
      </c>
      <c r="L7" t="b">
        <f t="shared" si="7"/>
        <v>0</v>
      </c>
      <c r="M7" t="b">
        <f t="shared" si="8"/>
        <v>0</v>
      </c>
      <c r="N7" t="b">
        <f t="shared" si="9"/>
        <v>1</v>
      </c>
      <c r="P7" t="b">
        <f t="shared" si="10"/>
        <v>0</v>
      </c>
      <c r="Q7" t="b">
        <f t="shared" si="11"/>
        <v>0</v>
      </c>
      <c r="R7" t="b">
        <f t="shared" si="12"/>
        <v>1</v>
      </c>
      <c r="S7" t="b">
        <f t="shared" si="13"/>
        <v>0</v>
      </c>
      <c r="U7">
        <f t="shared" si="14"/>
        <v>18.333333333333332</v>
      </c>
      <c r="W7" s="35">
        <f>Melee!G6</f>
        <v>2</v>
      </c>
      <c r="X7" s="35">
        <f>IF(ISBLANK(Melee!I6),"BLANK",Melee!I6)</f>
        <v>2.6</v>
      </c>
      <c r="Y7" s="35">
        <f>IF(ISBLANK(Melee!K6),"BLANK",Melee!K6)</f>
        <v>2.6</v>
      </c>
      <c r="Z7" s="35" t="str">
        <f>IF(ISBLANK(Melee!M6),"BLANK",Melee!M6)</f>
        <v>BLANK</v>
      </c>
      <c r="AB7">
        <f t="shared" si="15"/>
        <v>2</v>
      </c>
      <c r="AC7">
        <f t="shared" si="16"/>
        <v>2.2999999999999998</v>
      </c>
      <c r="AD7">
        <f t="shared" si="17"/>
        <v>2.4</v>
      </c>
      <c r="AE7" t="e">
        <f t="shared" si="18"/>
        <v>#VALUE!</v>
      </c>
      <c r="AG7" t="b">
        <f t="shared" si="19"/>
        <v>0</v>
      </c>
      <c r="AH7" t="b">
        <f t="shared" si="20"/>
        <v>0</v>
      </c>
      <c r="AI7" t="b">
        <f t="shared" si="21"/>
        <v>1</v>
      </c>
      <c r="AK7" t="b">
        <f t="shared" si="22"/>
        <v>0</v>
      </c>
      <c r="AL7" t="b">
        <f t="shared" si="23"/>
        <v>0</v>
      </c>
      <c r="AM7" t="b">
        <f t="shared" si="24"/>
        <v>1</v>
      </c>
      <c r="AN7" t="b">
        <f t="shared" si="25"/>
        <v>0</v>
      </c>
      <c r="AP7">
        <f t="shared" si="26"/>
        <v>2.4</v>
      </c>
    </row>
    <row r="8" spans="2:42">
      <c r="B8" s="35">
        <f>Melee!F7</f>
        <v>12</v>
      </c>
      <c r="C8" s="35">
        <f>IF(ISBLANK(Melee!H7),"BLANK",Melee!H7)</f>
        <v>25</v>
      </c>
      <c r="D8" s="35">
        <f>IF(ISBLANK(Melee!J7),"BLANK",Melee!J7)</f>
        <v>25</v>
      </c>
      <c r="E8" s="35" t="str">
        <f>IF(ISBLANK(Melee!L7),"BLANK",Melee!L7)</f>
        <v>BLANK</v>
      </c>
      <c r="G8">
        <f t="shared" si="3"/>
        <v>12</v>
      </c>
      <c r="H8">
        <f t="shared" si="4"/>
        <v>18.5</v>
      </c>
      <c r="I8">
        <f t="shared" si="5"/>
        <v>20.666666666666668</v>
      </c>
      <c r="J8" t="e">
        <f t="shared" si="6"/>
        <v>#VALUE!</v>
      </c>
      <c r="L8" t="b">
        <f t="shared" si="7"/>
        <v>0</v>
      </c>
      <c r="M8" t="b">
        <f t="shared" si="8"/>
        <v>0</v>
      </c>
      <c r="N8" t="b">
        <f t="shared" si="9"/>
        <v>1</v>
      </c>
      <c r="P8" t="b">
        <f t="shared" si="10"/>
        <v>0</v>
      </c>
      <c r="Q8" t="b">
        <f t="shared" si="11"/>
        <v>0</v>
      </c>
      <c r="R8" t="b">
        <f t="shared" si="12"/>
        <v>1</v>
      </c>
      <c r="S8" t="b">
        <f t="shared" si="13"/>
        <v>0</v>
      </c>
      <c r="U8">
        <f t="shared" si="14"/>
        <v>20.666666666666668</v>
      </c>
      <c r="W8" s="35">
        <f>Melee!G7</f>
        <v>1.6</v>
      </c>
      <c r="X8" s="35">
        <f>IF(ISBLANK(Melee!I7),"BLANK",Melee!I7)</f>
        <v>2</v>
      </c>
      <c r="Y8" s="35">
        <f>IF(ISBLANK(Melee!K7),"BLANK",Melee!K7)</f>
        <v>2</v>
      </c>
      <c r="Z8" s="35" t="str">
        <f>IF(ISBLANK(Melee!M7),"BLANK",Melee!M7)</f>
        <v>BLANK</v>
      </c>
      <c r="AB8">
        <f t="shared" si="15"/>
        <v>1.6</v>
      </c>
      <c r="AC8">
        <f t="shared" si="16"/>
        <v>1.8</v>
      </c>
      <c r="AD8">
        <f t="shared" si="17"/>
        <v>1.8666666666666665</v>
      </c>
      <c r="AE8" t="e">
        <f t="shared" si="18"/>
        <v>#VALUE!</v>
      </c>
      <c r="AG8" t="b">
        <f t="shared" si="19"/>
        <v>0</v>
      </c>
      <c r="AH8" t="b">
        <f t="shared" si="20"/>
        <v>0</v>
      </c>
      <c r="AI8" t="b">
        <f t="shared" si="21"/>
        <v>1</v>
      </c>
      <c r="AK8" t="b">
        <f t="shared" si="22"/>
        <v>0</v>
      </c>
      <c r="AL8" t="b">
        <f t="shared" si="23"/>
        <v>0</v>
      </c>
      <c r="AM8" t="b">
        <f t="shared" si="24"/>
        <v>1</v>
      </c>
      <c r="AN8" t="b">
        <f t="shared" si="25"/>
        <v>0</v>
      </c>
      <c r="AP8">
        <f t="shared" si="26"/>
        <v>1.8666666666666665</v>
      </c>
    </row>
    <row r="9" spans="2:42">
      <c r="B9" s="35">
        <f>Melee!F8</f>
        <v>15</v>
      </c>
      <c r="C9" s="35">
        <f>IF(ISBLANK(Melee!H8),"BLANK",Melee!H8)</f>
        <v>31</v>
      </c>
      <c r="D9" s="35" t="str">
        <f>IF(ISBLANK(Melee!J8),"BLANK",Melee!J8)</f>
        <v>BLANK</v>
      </c>
      <c r="E9" s="35" t="str">
        <f>IF(ISBLANK(Melee!L8),"BLANK",Melee!L8)</f>
        <v>BLANK</v>
      </c>
      <c r="G9">
        <f t="shared" si="3"/>
        <v>15</v>
      </c>
      <c r="H9">
        <f t="shared" si="4"/>
        <v>23</v>
      </c>
      <c r="I9" t="e">
        <f t="shared" si="5"/>
        <v>#VALUE!</v>
      </c>
      <c r="J9" t="e">
        <f t="shared" si="6"/>
        <v>#VALUE!</v>
      </c>
      <c r="L9" t="b">
        <f t="shared" si="7"/>
        <v>0</v>
      </c>
      <c r="M9" t="b">
        <f t="shared" si="8"/>
        <v>1</v>
      </c>
      <c r="N9" t="b">
        <f t="shared" si="9"/>
        <v>1</v>
      </c>
      <c r="P9" t="b">
        <f t="shared" si="10"/>
        <v>0</v>
      </c>
      <c r="Q9" t="b">
        <f t="shared" si="11"/>
        <v>1</v>
      </c>
      <c r="R9" t="b">
        <f t="shared" si="12"/>
        <v>0</v>
      </c>
      <c r="S9" t="b">
        <f t="shared" si="13"/>
        <v>0</v>
      </c>
      <c r="U9">
        <f t="shared" si="14"/>
        <v>23</v>
      </c>
      <c r="W9" s="35">
        <f>Melee!G8</f>
        <v>2</v>
      </c>
      <c r="X9" s="35">
        <f>IF(ISBLANK(Melee!I8),"BLANK",Melee!I8)</f>
        <v>3</v>
      </c>
      <c r="Y9" s="35" t="str">
        <f>IF(ISBLANK(Melee!K8),"BLANK",Melee!K8)</f>
        <v>BLANK</v>
      </c>
      <c r="Z9" s="35" t="str">
        <f>IF(ISBLANK(Melee!M8),"BLANK",Melee!M8)</f>
        <v>BLANK</v>
      </c>
      <c r="AB9">
        <f t="shared" si="15"/>
        <v>2</v>
      </c>
      <c r="AC9">
        <f t="shared" si="16"/>
        <v>2.5</v>
      </c>
      <c r="AD9" t="e">
        <f t="shared" si="17"/>
        <v>#VALUE!</v>
      </c>
      <c r="AE9" t="e">
        <f t="shared" si="18"/>
        <v>#VALUE!</v>
      </c>
      <c r="AG9" t="b">
        <f t="shared" si="19"/>
        <v>0</v>
      </c>
      <c r="AH9" t="b">
        <f t="shared" si="20"/>
        <v>1</v>
      </c>
      <c r="AI9" t="b">
        <f t="shared" si="21"/>
        <v>1</v>
      </c>
      <c r="AK9" t="b">
        <f t="shared" si="22"/>
        <v>0</v>
      </c>
      <c r="AL9" t="b">
        <f t="shared" si="23"/>
        <v>1</v>
      </c>
      <c r="AM9" t="b">
        <f t="shared" si="24"/>
        <v>0</v>
      </c>
      <c r="AN9" t="b">
        <f t="shared" si="25"/>
        <v>0</v>
      </c>
      <c r="AP9">
        <f t="shared" si="26"/>
        <v>2.5</v>
      </c>
    </row>
    <row r="10" spans="2:42">
      <c r="B10" s="35">
        <f>Melee!F9</f>
        <v>12</v>
      </c>
      <c r="C10" s="35">
        <f>IF(ISBLANK(Melee!H9),"BLANK",Melee!H9)</f>
        <v>21</v>
      </c>
      <c r="D10" s="35">
        <f>IF(ISBLANK(Melee!J9),"BLANK",Melee!J9)</f>
        <v>21</v>
      </c>
      <c r="E10" s="35" t="str">
        <f>IF(ISBLANK(Melee!L9),"BLANK",Melee!L9)</f>
        <v>BLANK</v>
      </c>
      <c r="G10">
        <f t="shared" si="3"/>
        <v>12</v>
      </c>
      <c r="H10">
        <f t="shared" si="4"/>
        <v>16.5</v>
      </c>
      <c r="I10">
        <f t="shared" si="5"/>
        <v>18</v>
      </c>
      <c r="J10" t="e">
        <f t="shared" si="6"/>
        <v>#VALUE!</v>
      </c>
      <c r="L10" t="b">
        <f t="shared" si="7"/>
        <v>0</v>
      </c>
      <c r="M10" t="b">
        <f t="shared" si="8"/>
        <v>0</v>
      </c>
      <c r="N10" t="b">
        <f t="shared" si="9"/>
        <v>1</v>
      </c>
      <c r="P10" t="b">
        <f t="shared" si="10"/>
        <v>0</v>
      </c>
      <c r="Q10" t="b">
        <f t="shared" si="11"/>
        <v>0</v>
      </c>
      <c r="R10" t="b">
        <f t="shared" si="12"/>
        <v>1</v>
      </c>
      <c r="S10" t="b">
        <f t="shared" si="13"/>
        <v>0</v>
      </c>
      <c r="U10">
        <f t="shared" si="14"/>
        <v>18</v>
      </c>
      <c r="W10" s="35">
        <f>Melee!G9</f>
        <v>2</v>
      </c>
      <c r="X10" s="35">
        <f>IF(ISBLANK(Melee!I9),"BLANK",Melee!I9)</f>
        <v>2.6</v>
      </c>
      <c r="Y10" s="35">
        <f>IF(ISBLANK(Melee!K9),"BLANK",Melee!K9)</f>
        <v>2.6</v>
      </c>
      <c r="Z10" s="35" t="str">
        <f>IF(ISBLANK(Melee!M9),"BLANK",Melee!M9)</f>
        <v>BLANK</v>
      </c>
      <c r="AB10">
        <f t="shared" si="15"/>
        <v>2</v>
      </c>
      <c r="AC10">
        <f t="shared" si="16"/>
        <v>2.2999999999999998</v>
      </c>
      <c r="AD10">
        <f t="shared" si="17"/>
        <v>2.4</v>
      </c>
      <c r="AE10" t="e">
        <f t="shared" si="18"/>
        <v>#VALUE!</v>
      </c>
      <c r="AG10" t="b">
        <f t="shared" si="19"/>
        <v>0</v>
      </c>
      <c r="AH10" t="b">
        <f t="shared" si="20"/>
        <v>0</v>
      </c>
      <c r="AI10" t="b">
        <f t="shared" si="21"/>
        <v>1</v>
      </c>
      <c r="AK10" t="b">
        <f t="shared" si="22"/>
        <v>0</v>
      </c>
      <c r="AL10" t="b">
        <f t="shared" si="23"/>
        <v>0</v>
      </c>
      <c r="AM10" t="b">
        <f t="shared" si="24"/>
        <v>1</v>
      </c>
      <c r="AN10" t="b">
        <f t="shared" si="25"/>
        <v>0</v>
      </c>
      <c r="AP10">
        <f t="shared" si="26"/>
        <v>2.4</v>
      </c>
    </row>
    <row r="11" spans="2:42">
      <c r="B11" s="35">
        <f>Melee!F10</f>
        <v>0</v>
      </c>
      <c r="C11" s="35" t="str">
        <f>IF(ISBLANK(Melee!H10),"BLANK",Melee!H10)</f>
        <v>BLANK</v>
      </c>
      <c r="D11" s="35" t="str">
        <f>IF(ISBLANK(Melee!J10),"BLANK",Melee!J10)</f>
        <v>BLANK</v>
      </c>
      <c r="E11" s="35" t="str">
        <f>IF(ISBLANK(Melee!L10),"BLANK",Melee!L10)</f>
        <v>BLANK</v>
      </c>
      <c r="G11">
        <f t="shared" si="3"/>
        <v>0</v>
      </c>
      <c r="H11" t="e">
        <f t="shared" si="4"/>
        <v>#VALUE!</v>
      </c>
      <c r="I11" t="e">
        <f t="shared" si="5"/>
        <v>#VALUE!</v>
      </c>
      <c r="J11" t="e">
        <f t="shared" si="6"/>
        <v>#VALUE!</v>
      </c>
      <c r="L11" t="b">
        <f t="shared" si="7"/>
        <v>1</v>
      </c>
      <c r="M11" t="b">
        <f t="shared" si="8"/>
        <v>1</v>
      </c>
      <c r="N11" t="b">
        <f t="shared" si="9"/>
        <v>1</v>
      </c>
      <c r="P11" t="b">
        <f t="shared" si="10"/>
        <v>1</v>
      </c>
      <c r="Q11" t="b">
        <f t="shared" si="11"/>
        <v>0</v>
      </c>
      <c r="R11" t="b">
        <f t="shared" si="12"/>
        <v>0</v>
      </c>
      <c r="S11" t="b">
        <f t="shared" si="13"/>
        <v>0</v>
      </c>
      <c r="U11">
        <f t="shared" si="14"/>
        <v>0</v>
      </c>
      <c r="W11" s="35">
        <f>Melee!G10</f>
        <v>0</v>
      </c>
      <c r="X11" s="35" t="str">
        <f>IF(ISBLANK(Melee!I10),"BLANK",Melee!I10)</f>
        <v>BLANK</v>
      </c>
      <c r="Y11" s="35" t="str">
        <f>IF(ISBLANK(Melee!K10),"BLANK",Melee!K10)</f>
        <v>BLANK</v>
      </c>
      <c r="Z11" s="35" t="str">
        <f>IF(ISBLANK(Melee!M10),"BLANK",Melee!M10)</f>
        <v>BLANK</v>
      </c>
      <c r="AB11">
        <f t="shared" si="15"/>
        <v>0</v>
      </c>
      <c r="AC11" t="e">
        <f t="shared" si="16"/>
        <v>#VALUE!</v>
      </c>
      <c r="AD11" t="e">
        <f t="shared" si="17"/>
        <v>#VALUE!</v>
      </c>
      <c r="AE11" t="e">
        <f t="shared" si="18"/>
        <v>#VALUE!</v>
      </c>
      <c r="AG11" t="b">
        <f t="shared" si="19"/>
        <v>1</v>
      </c>
      <c r="AH11" t="b">
        <f t="shared" si="20"/>
        <v>1</v>
      </c>
      <c r="AI11" t="b">
        <f t="shared" si="21"/>
        <v>1</v>
      </c>
      <c r="AK11" t="b">
        <f t="shared" si="22"/>
        <v>1</v>
      </c>
      <c r="AL11" t="b">
        <f t="shared" si="23"/>
        <v>0</v>
      </c>
      <c r="AM11" t="b">
        <f t="shared" si="24"/>
        <v>0</v>
      </c>
      <c r="AN11" t="b">
        <f t="shared" si="25"/>
        <v>0</v>
      </c>
      <c r="AP11">
        <f t="shared" si="26"/>
        <v>0</v>
      </c>
    </row>
    <row r="12" spans="2:42">
      <c r="B12" s="35">
        <f>Melee!F11</f>
        <v>0</v>
      </c>
      <c r="C12" s="35" t="str">
        <f>IF(ISBLANK(Melee!H11),"BLANK",Melee!H11)</f>
        <v>BLANK</v>
      </c>
      <c r="D12" s="35" t="str">
        <f>IF(ISBLANK(Melee!J11),"BLANK",Melee!J11)</f>
        <v>BLANK</v>
      </c>
      <c r="E12" s="35" t="str">
        <f>IF(ISBLANK(Melee!L11),"BLANK",Melee!L11)</f>
        <v>BLANK</v>
      </c>
      <c r="G12">
        <f t="shared" si="3"/>
        <v>0</v>
      </c>
      <c r="H12" t="e">
        <f t="shared" si="4"/>
        <v>#VALUE!</v>
      </c>
      <c r="I12" t="e">
        <f t="shared" si="5"/>
        <v>#VALUE!</v>
      </c>
      <c r="J12" t="e">
        <f t="shared" si="6"/>
        <v>#VALUE!</v>
      </c>
      <c r="L12" t="b">
        <f t="shared" si="7"/>
        <v>1</v>
      </c>
      <c r="M12" t="b">
        <f t="shared" si="8"/>
        <v>1</v>
      </c>
      <c r="N12" t="b">
        <f t="shared" si="9"/>
        <v>1</v>
      </c>
      <c r="P12" t="b">
        <f t="shared" si="10"/>
        <v>1</v>
      </c>
      <c r="Q12" t="b">
        <f t="shared" si="11"/>
        <v>0</v>
      </c>
      <c r="R12" t="b">
        <f t="shared" si="12"/>
        <v>0</v>
      </c>
      <c r="S12" t="b">
        <f t="shared" si="13"/>
        <v>0</v>
      </c>
      <c r="U12">
        <f t="shared" si="14"/>
        <v>0</v>
      </c>
      <c r="W12" s="35">
        <f>Melee!G11</f>
        <v>0</v>
      </c>
      <c r="X12" s="35" t="str">
        <f>IF(ISBLANK(Melee!I11),"BLANK",Melee!I11)</f>
        <v>BLANK</v>
      </c>
      <c r="Y12" s="35" t="str">
        <f>IF(ISBLANK(Melee!K11),"BLANK",Melee!K11)</f>
        <v>BLANK</v>
      </c>
      <c r="Z12" s="35" t="str">
        <f>IF(ISBLANK(Melee!M11),"BLANK",Melee!M11)</f>
        <v>BLANK</v>
      </c>
      <c r="AB12">
        <f t="shared" si="15"/>
        <v>0</v>
      </c>
      <c r="AC12" t="e">
        <f t="shared" si="16"/>
        <v>#VALUE!</v>
      </c>
      <c r="AD12" t="e">
        <f t="shared" si="17"/>
        <v>#VALUE!</v>
      </c>
      <c r="AE12" t="e">
        <f t="shared" si="18"/>
        <v>#VALUE!</v>
      </c>
      <c r="AG12" t="b">
        <f t="shared" si="19"/>
        <v>1</v>
      </c>
      <c r="AH12" t="b">
        <f t="shared" si="20"/>
        <v>1</v>
      </c>
      <c r="AI12" t="b">
        <f t="shared" si="21"/>
        <v>1</v>
      </c>
      <c r="AK12" t="b">
        <f t="shared" si="22"/>
        <v>1</v>
      </c>
      <c r="AL12" t="b">
        <f t="shared" si="23"/>
        <v>0</v>
      </c>
      <c r="AM12" t="b">
        <f t="shared" si="24"/>
        <v>0</v>
      </c>
      <c r="AN12" t="b">
        <f t="shared" si="25"/>
        <v>0</v>
      </c>
      <c r="AP12">
        <f t="shared" si="26"/>
        <v>0</v>
      </c>
    </row>
    <row r="13" spans="2:42">
      <c r="B13" s="35">
        <f>Melee!F12</f>
        <v>0</v>
      </c>
      <c r="C13" s="35" t="str">
        <f>IF(ISBLANK(Melee!H12),"BLANK",Melee!H12)</f>
        <v>BLANK</v>
      </c>
      <c r="D13" s="35" t="str">
        <f>IF(ISBLANK(Melee!J12),"BLANK",Melee!J12)</f>
        <v>BLANK</v>
      </c>
      <c r="E13" s="35" t="str">
        <f>IF(ISBLANK(Melee!L12),"BLANK",Melee!L12)</f>
        <v>BLANK</v>
      </c>
      <c r="G13">
        <f t="shared" si="3"/>
        <v>0</v>
      </c>
      <c r="H13" t="e">
        <f t="shared" si="4"/>
        <v>#VALUE!</v>
      </c>
      <c r="I13" t="e">
        <f t="shared" si="5"/>
        <v>#VALUE!</v>
      </c>
      <c r="J13" t="e">
        <f t="shared" si="6"/>
        <v>#VALUE!</v>
      </c>
      <c r="L13" t="b">
        <f t="shared" si="7"/>
        <v>1</v>
      </c>
      <c r="M13" t="b">
        <f t="shared" si="8"/>
        <v>1</v>
      </c>
      <c r="N13" t="b">
        <f t="shared" si="9"/>
        <v>1</v>
      </c>
      <c r="P13" t="b">
        <f t="shared" si="10"/>
        <v>1</v>
      </c>
      <c r="Q13" t="b">
        <f t="shared" si="11"/>
        <v>0</v>
      </c>
      <c r="R13" t="b">
        <f t="shared" si="12"/>
        <v>0</v>
      </c>
      <c r="S13" t="b">
        <f t="shared" si="13"/>
        <v>0</v>
      </c>
      <c r="U13">
        <f t="shared" si="14"/>
        <v>0</v>
      </c>
      <c r="W13" s="35">
        <f>Melee!G12</f>
        <v>0</v>
      </c>
      <c r="X13" s="35" t="str">
        <f>IF(ISBLANK(Melee!I12),"BLANK",Melee!I12)</f>
        <v>BLANK</v>
      </c>
      <c r="Y13" s="35" t="str">
        <f>IF(ISBLANK(Melee!K12),"BLANK",Melee!K12)</f>
        <v>BLANK</v>
      </c>
      <c r="Z13" s="35" t="str">
        <f>IF(ISBLANK(Melee!M12),"BLANK",Melee!M12)</f>
        <v>BLANK</v>
      </c>
      <c r="AB13">
        <f t="shared" si="15"/>
        <v>0</v>
      </c>
      <c r="AC13" t="e">
        <f t="shared" si="16"/>
        <v>#VALUE!</v>
      </c>
      <c r="AD13" t="e">
        <f t="shared" si="17"/>
        <v>#VALUE!</v>
      </c>
      <c r="AE13" t="e">
        <f t="shared" si="18"/>
        <v>#VALUE!</v>
      </c>
      <c r="AG13" t="b">
        <f t="shared" si="19"/>
        <v>1</v>
      </c>
      <c r="AH13" t="b">
        <f t="shared" si="20"/>
        <v>1</v>
      </c>
      <c r="AI13" t="b">
        <f t="shared" si="21"/>
        <v>1</v>
      </c>
      <c r="AK13" t="b">
        <f t="shared" si="22"/>
        <v>1</v>
      </c>
      <c r="AL13" t="b">
        <f t="shared" si="23"/>
        <v>0</v>
      </c>
      <c r="AM13" t="b">
        <f t="shared" si="24"/>
        <v>0</v>
      </c>
      <c r="AN13" t="b">
        <f t="shared" si="25"/>
        <v>0</v>
      </c>
      <c r="AP13">
        <f t="shared" si="26"/>
        <v>0</v>
      </c>
    </row>
    <row r="14" spans="2:42">
      <c r="B14" s="35">
        <f>Melee!F13</f>
        <v>0</v>
      </c>
      <c r="C14" s="35" t="str">
        <f>IF(ISBLANK(Melee!H13),"BLANK",Melee!H13)</f>
        <v>BLANK</v>
      </c>
      <c r="D14" s="35" t="str">
        <f>IF(ISBLANK(Melee!J13),"BLANK",Melee!J13)</f>
        <v>BLANK</v>
      </c>
      <c r="E14" s="35" t="str">
        <f>IF(ISBLANK(Melee!L13),"BLANK",Melee!L13)</f>
        <v>BLANK</v>
      </c>
      <c r="G14">
        <f t="shared" si="3"/>
        <v>0</v>
      </c>
      <c r="H14" t="e">
        <f t="shared" si="4"/>
        <v>#VALUE!</v>
      </c>
      <c r="I14" t="e">
        <f t="shared" si="5"/>
        <v>#VALUE!</v>
      </c>
      <c r="J14" t="e">
        <f t="shared" si="6"/>
        <v>#VALUE!</v>
      </c>
      <c r="L14" t="b">
        <f t="shared" si="7"/>
        <v>1</v>
      </c>
      <c r="M14" t="b">
        <f t="shared" si="8"/>
        <v>1</v>
      </c>
      <c r="N14" t="b">
        <f t="shared" si="9"/>
        <v>1</v>
      </c>
      <c r="P14" t="b">
        <f t="shared" si="10"/>
        <v>1</v>
      </c>
      <c r="Q14" t="b">
        <f t="shared" si="11"/>
        <v>0</v>
      </c>
      <c r="R14" t="b">
        <f t="shared" si="12"/>
        <v>0</v>
      </c>
      <c r="S14" t="b">
        <f t="shared" si="13"/>
        <v>0</v>
      </c>
      <c r="U14">
        <f t="shared" si="14"/>
        <v>0</v>
      </c>
      <c r="W14" s="35">
        <f>Melee!G13</f>
        <v>0</v>
      </c>
      <c r="X14" s="35" t="str">
        <f>IF(ISBLANK(Melee!I13),"BLANK",Melee!I13)</f>
        <v>BLANK</v>
      </c>
      <c r="Y14" s="35" t="str">
        <f>IF(ISBLANK(Melee!K13),"BLANK",Melee!K13)</f>
        <v>BLANK</v>
      </c>
      <c r="Z14" s="35" t="str">
        <f>IF(ISBLANK(Melee!M13),"BLANK",Melee!M13)</f>
        <v>BLANK</v>
      </c>
      <c r="AB14">
        <f t="shared" si="15"/>
        <v>0</v>
      </c>
      <c r="AC14" t="e">
        <f t="shared" si="16"/>
        <v>#VALUE!</v>
      </c>
      <c r="AD14" t="e">
        <f t="shared" si="17"/>
        <v>#VALUE!</v>
      </c>
      <c r="AE14" t="e">
        <f t="shared" si="18"/>
        <v>#VALUE!</v>
      </c>
      <c r="AG14" t="b">
        <f t="shared" si="19"/>
        <v>1</v>
      </c>
      <c r="AH14" t="b">
        <f t="shared" si="20"/>
        <v>1</v>
      </c>
      <c r="AI14" t="b">
        <f t="shared" si="21"/>
        <v>1</v>
      </c>
      <c r="AK14" t="b">
        <f t="shared" si="22"/>
        <v>1</v>
      </c>
      <c r="AL14" t="b">
        <f t="shared" si="23"/>
        <v>0</v>
      </c>
      <c r="AM14" t="b">
        <f t="shared" si="24"/>
        <v>0</v>
      </c>
      <c r="AN14" t="b">
        <f t="shared" si="25"/>
        <v>0</v>
      </c>
      <c r="AP14">
        <f t="shared" si="26"/>
        <v>0</v>
      </c>
    </row>
    <row r="15" spans="2:42">
      <c r="B15" s="35">
        <f>Melee!F14</f>
        <v>0</v>
      </c>
      <c r="C15" s="35" t="str">
        <f>IF(ISBLANK(Melee!H14),"BLANK",Melee!H14)</f>
        <v>BLANK</v>
      </c>
      <c r="D15" s="35" t="str">
        <f>IF(ISBLANK(Melee!J14),"BLANK",Melee!J14)</f>
        <v>BLANK</v>
      </c>
      <c r="E15" s="35" t="str">
        <f>IF(ISBLANK(Melee!L14),"BLANK",Melee!L14)</f>
        <v>BLANK</v>
      </c>
      <c r="G15">
        <f t="shared" si="3"/>
        <v>0</v>
      </c>
      <c r="H15" t="e">
        <f t="shared" si="4"/>
        <v>#VALUE!</v>
      </c>
      <c r="I15" t="e">
        <f t="shared" si="5"/>
        <v>#VALUE!</v>
      </c>
      <c r="J15" t="e">
        <f t="shared" si="6"/>
        <v>#VALUE!</v>
      </c>
      <c r="L15" t="b">
        <f t="shared" si="7"/>
        <v>1</v>
      </c>
      <c r="M15" t="b">
        <f t="shared" si="8"/>
        <v>1</v>
      </c>
      <c r="N15" t="b">
        <f t="shared" si="9"/>
        <v>1</v>
      </c>
      <c r="P15" t="b">
        <f t="shared" si="10"/>
        <v>1</v>
      </c>
      <c r="Q15" t="b">
        <f t="shared" si="11"/>
        <v>0</v>
      </c>
      <c r="R15" t="b">
        <f t="shared" si="12"/>
        <v>0</v>
      </c>
      <c r="S15" t="b">
        <f t="shared" si="13"/>
        <v>0</v>
      </c>
      <c r="U15">
        <f t="shared" si="14"/>
        <v>0</v>
      </c>
      <c r="W15" s="35">
        <f>Melee!G14</f>
        <v>0</v>
      </c>
      <c r="X15" s="35" t="str">
        <f>IF(ISBLANK(Melee!I14),"BLANK",Melee!I14)</f>
        <v>BLANK</v>
      </c>
      <c r="Y15" s="35" t="str">
        <f>IF(ISBLANK(Melee!K14),"BLANK",Melee!K14)</f>
        <v>BLANK</v>
      </c>
      <c r="Z15" s="35" t="str">
        <f>IF(ISBLANK(Melee!M14),"BLANK",Melee!M14)</f>
        <v>BLANK</v>
      </c>
      <c r="AB15">
        <f t="shared" si="15"/>
        <v>0</v>
      </c>
      <c r="AC15" t="e">
        <f t="shared" si="16"/>
        <v>#VALUE!</v>
      </c>
      <c r="AD15" t="e">
        <f t="shared" si="17"/>
        <v>#VALUE!</v>
      </c>
      <c r="AE15" t="e">
        <f t="shared" si="18"/>
        <v>#VALUE!</v>
      </c>
      <c r="AG15" t="b">
        <f t="shared" si="19"/>
        <v>1</v>
      </c>
      <c r="AH15" t="b">
        <f t="shared" si="20"/>
        <v>1</v>
      </c>
      <c r="AI15" t="b">
        <f t="shared" si="21"/>
        <v>1</v>
      </c>
      <c r="AK15" t="b">
        <f t="shared" si="22"/>
        <v>1</v>
      </c>
      <c r="AL15" t="b">
        <f t="shared" si="23"/>
        <v>0</v>
      </c>
      <c r="AM15" t="b">
        <f t="shared" si="24"/>
        <v>0</v>
      </c>
      <c r="AN15" t="b">
        <f t="shared" si="25"/>
        <v>0</v>
      </c>
      <c r="AP15">
        <f t="shared" si="26"/>
        <v>0</v>
      </c>
    </row>
    <row r="16" spans="2:42">
      <c r="B16" s="35">
        <f>Melee!F15</f>
        <v>0</v>
      </c>
      <c r="C16" s="35" t="str">
        <f>IF(ISBLANK(Melee!H15),"BLANK",Melee!H15)</f>
        <v>BLANK</v>
      </c>
      <c r="D16" s="35" t="str">
        <f>IF(ISBLANK(Melee!J15),"BLANK",Melee!J15)</f>
        <v>BLANK</v>
      </c>
      <c r="E16" s="35" t="str">
        <f>IF(ISBLANK(Melee!L15),"BLANK",Melee!L15)</f>
        <v>BLANK</v>
      </c>
      <c r="G16">
        <f t="shared" si="3"/>
        <v>0</v>
      </c>
      <c r="H16" t="e">
        <f t="shared" si="4"/>
        <v>#VALUE!</v>
      </c>
      <c r="I16" t="e">
        <f t="shared" si="5"/>
        <v>#VALUE!</v>
      </c>
      <c r="J16" t="e">
        <f t="shared" si="6"/>
        <v>#VALUE!</v>
      </c>
      <c r="L16" t="b">
        <f t="shared" si="7"/>
        <v>1</v>
      </c>
      <c r="M16" t="b">
        <f t="shared" si="8"/>
        <v>1</v>
      </c>
      <c r="N16" t="b">
        <f t="shared" si="9"/>
        <v>1</v>
      </c>
      <c r="P16" t="b">
        <f t="shared" si="10"/>
        <v>1</v>
      </c>
      <c r="Q16" t="b">
        <f t="shared" si="11"/>
        <v>0</v>
      </c>
      <c r="R16" t="b">
        <f t="shared" si="12"/>
        <v>0</v>
      </c>
      <c r="S16" t="b">
        <f t="shared" si="13"/>
        <v>0</v>
      </c>
      <c r="U16">
        <f t="shared" si="14"/>
        <v>0</v>
      </c>
      <c r="W16" s="35">
        <f>Melee!G15</f>
        <v>0</v>
      </c>
      <c r="X16" s="35" t="str">
        <f>IF(ISBLANK(Melee!I15),"BLANK",Melee!I15)</f>
        <v>BLANK</v>
      </c>
      <c r="Y16" s="35" t="str">
        <f>IF(ISBLANK(Melee!K15),"BLANK",Melee!K15)</f>
        <v>BLANK</v>
      </c>
      <c r="Z16" s="35" t="str">
        <f>IF(ISBLANK(Melee!M15),"BLANK",Melee!M15)</f>
        <v>BLANK</v>
      </c>
      <c r="AB16">
        <f t="shared" si="15"/>
        <v>0</v>
      </c>
      <c r="AC16" t="e">
        <f t="shared" si="16"/>
        <v>#VALUE!</v>
      </c>
      <c r="AD16" t="e">
        <f t="shared" si="17"/>
        <v>#VALUE!</v>
      </c>
      <c r="AE16" t="e">
        <f t="shared" si="18"/>
        <v>#VALUE!</v>
      </c>
      <c r="AG16" t="b">
        <f t="shared" si="19"/>
        <v>1</v>
      </c>
      <c r="AH16" t="b">
        <f t="shared" si="20"/>
        <v>1</v>
      </c>
      <c r="AI16" t="b">
        <f t="shared" si="21"/>
        <v>1</v>
      </c>
      <c r="AK16" t="b">
        <f t="shared" si="22"/>
        <v>1</v>
      </c>
      <c r="AL16" t="b">
        <f t="shared" si="23"/>
        <v>0</v>
      </c>
      <c r="AM16" t="b">
        <f t="shared" si="24"/>
        <v>0</v>
      </c>
      <c r="AN16" t="b">
        <f t="shared" si="25"/>
        <v>0</v>
      </c>
      <c r="AP16">
        <f t="shared" si="26"/>
        <v>0</v>
      </c>
    </row>
    <row r="17" spans="2:42">
      <c r="B17" s="35">
        <f>Melee!F16</f>
        <v>0</v>
      </c>
      <c r="C17" s="35" t="str">
        <f>IF(ISBLANK(Melee!H16),"BLANK",Melee!H16)</f>
        <v>BLANK</v>
      </c>
      <c r="D17" s="35" t="str">
        <f>IF(ISBLANK(Melee!J16),"BLANK",Melee!J16)</f>
        <v>BLANK</v>
      </c>
      <c r="E17" s="35" t="str">
        <f>IF(ISBLANK(Melee!L16),"BLANK",Melee!L16)</f>
        <v>BLANK</v>
      </c>
      <c r="G17">
        <f t="shared" si="3"/>
        <v>0</v>
      </c>
      <c r="H17" t="e">
        <f t="shared" si="4"/>
        <v>#VALUE!</v>
      </c>
      <c r="I17" t="e">
        <f t="shared" si="5"/>
        <v>#VALUE!</v>
      </c>
      <c r="J17" t="e">
        <f t="shared" si="6"/>
        <v>#VALUE!</v>
      </c>
      <c r="L17" t="b">
        <f t="shared" si="7"/>
        <v>1</v>
      </c>
      <c r="M17" t="b">
        <f t="shared" si="8"/>
        <v>1</v>
      </c>
      <c r="N17" t="b">
        <f t="shared" si="9"/>
        <v>1</v>
      </c>
      <c r="P17" t="b">
        <f t="shared" si="10"/>
        <v>1</v>
      </c>
      <c r="Q17" t="b">
        <f t="shared" si="11"/>
        <v>0</v>
      </c>
      <c r="R17" t="b">
        <f t="shared" si="12"/>
        <v>0</v>
      </c>
      <c r="S17" t="b">
        <f t="shared" si="13"/>
        <v>0</v>
      </c>
      <c r="U17">
        <f t="shared" si="14"/>
        <v>0</v>
      </c>
      <c r="W17" s="35">
        <f>Melee!G16</f>
        <v>0</v>
      </c>
      <c r="X17" s="35" t="str">
        <f>IF(ISBLANK(Melee!I16),"BLANK",Melee!I16)</f>
        <v>BLANK</v>
      </c>
      <c r="Y17" s="35" t="str">
        <f>IF(ISBLANK(Melee!K16),"BLANK",Melee!K16)</f>
        <v>BLANK</v>
      </c>
      <c r="Z17" s="35" t="str">
        <f>IF(ISBLANK(Melee!M16),"BLANK",Melee!M16)</f>
        <v>BLANK</v>
      </c>
      <c r="AB17">
        <f t="shared" si="15"/>
        <v>0</v>
      </c>
      <c r="AC17" t="e">
        <f t="shared" si="16"/>
        <v>#VALUE!</v>
      </c>
      <c r="AD17" t="e">
        <f t="shared" si="17"/>
        <v>#VALUE!</v>
      </c>
      <c r="AE17" t="e">
        <f t="shared" si="18"/>
        <v>#VALUE!</v>
      </c>
      <c r="AG17" t="b">
        <f t="shared" si="19"/>
        <v>1</v>
      </c>
      <c r="AH17" t="b">
        <f t="shared" si="20"/>
        <v>1</v>
      </c>
      <c r="AI17" t="b">
        <f t="shared" si="21"/>
        <v>1</v>
      </c>
      <c r="AK17" t="b">
        <f t="shared" si="22"/>
        <v>1</v>
      </c>
      <c r="AL17" t="b">
        <f t="shared" si="23"/>
        <v>0</v>
      </c>
      <c r="AM17" t="b">
        <f t="shared" si="24"/>
        <v>0</v>
      </c>
      <c r="AN17" t="b">
        <f t="shared" si="25"/>
        <v>0</v>
      </c>
      <c r="AP17">
        <f t="shared" si="26"/>
        <v>0</v>
      </c>
    </row>
    <row r="18" spans="2:42">
      <c r="B18" s="35">
        <f>Melee!F17</f>
        <v>0</v>
      </c>
      <c r="C18" s="35" t="str">
        <f>IF(ISBLANK(Melee!H17),"BLANK",Melee!H17)</f>
        <v>BLANK</v>
      </c>
      <c r="D18" s="35" t="str">
        <f>IF(ISBLANK(Melee!J17),"BLANK",Melee!J17)</f>
        <v>BLANK</v>
      </c>
      <c r="E18" s="35" t="str">
        <f>IF(ISBLANK(Melee!L17),"BLANK",Melee!L17)</f>
        <v>BLANK</v>
      </c>
      <c r="G18">
        <f t="shared" si="3"/>
        <v>0</v>
      </c>
      <c r="H18" t="e">
        <f t="shared" si="4"/>
        <v>#VALUE!</v>
      </c>
      <c r="I18" t="e">
        <f t="shared" si="5"/>
        <v>#VALUE!</v>
      </c>
      <c r="J18" t="e">
        <f t="shared" si="6"/>
        <v>#VALUE!</v>
      </c>
      <c r="L18" t="b">
        <f t="shared" si="7"/>
        <v>1</v>
      </c>
      <c r="M18" t="b">
        <f t="shared" si="8"/>
        <v>1</v>
      </c>
      <c r="N18" t="b">
        <f t="shared" si="9"/>
        <v>1</v>
      </c>
      <c r="P18" t="b">
        <f t="shared" si="10"/>
        <v>1</v>
      </c>
      <c r="Q18" t="b">
        <f t="shared" si="11"/>
        <v>0</v>
      </c>
      <c r="R18" t="b">
        <f t="shared" si="12"/>
        <v>0</v>
      </c>
      <c r="S18" t="b">
        <f t="shared" si="13"/>
        <v>0</v>
      </c>
      <c r="U18">
        <f t="shared" si="14"/>
        <v>0</v>
      </c>
      <c r="W18" s="35">
        <f>Melee!G17</f>
        <v>0</v>
      </c>
      <c r="X18" s="35" t="str">
        <f>IF(ISBLANK(Melee!I17),"BLANK",Melee!I17)</f>
        <v>BLANK</v>
      </c>
      <c r="Y18" s="35" t="str">
        <f>IF(ISBLANK(Melee!K17),"BLANK",Melee!K17)</f>
        <v>BLANK</v>
      </c>
      <c r="Z18" s="35" t="str">
        <f>IF(ISBLANK(Melee!M17),"BLANK",Melee!M17)</f>
        <v>BLANK</v>
      </c>
      <c r="AB18">
        <f t="shared" si="15"/>
        <v>0</v>
      </c>
      <c r="AC18" t="e">
        <f t="shared" si="16"/>
        <v>#VALUE!</v>
      </c>
      <c r="AD18" t="e">
        <f t="shared" si="17"/>
        <v>#VALUE!</v>
      </c>
      <c r="AE18" t="e">
        <f t="shared" si="18"/>
        <v>#VALUE!</v>
      </c>
      <c r="AG18" t="b">
        <f t="shared" si="19"/>
        <v>1</v>
      </c>
      <c r="AH18" t="b">
        <f t="shared" si="20"/>
        <v>1</v>
      </c>
      <c r="AI18" t="b">
        <f t="shared" si="21"/>
        <v>1</v>
      </c>
      <c r="AK18" t="b">
        <f t="shared" si="22"/>
        <v>1</v>
      </c>
      <c r="AL18" t="b">
        <f t="shared" si="23"/>
        <v>0</v>
      </c>
      <c r="AM18" t="b">
        <f t="shared" si="24"/>
        <v>0</v>
      </c>
      <c r="AN18" t="b">
        <f t="shared" si="25"/>
        <v>0</v>
      </c>
      <c r="AP18">
        <f t="shared" si="26"/>
        <v>0</v>
      </c>
    </row>
    <row r="19" spans="2:42">
      <c r="B19" s="35">
        <f>Melee!F18</f>
        <v>0</v>
      </c>
      <c r="C19" s="35" t="str">
        <f>IF(ISBLANK(Melee!H18),"BLANK",Melee!H18)</f>
        <v>BLANK</v>
      </c>
      <c r="D19" s="35" t="str">
        <f>IF(ISBLANK(Melee!J18),"BLANK",Melee!J18)</f>
        <v>BLANK</v>
      </c>
      <c r="E19" s="35" t="str">
        <f>IF(ISBLANK(Melee!L18),"BLANK",Melee!L18)</f>
        <v>BLANK</v>
      </c>
      <c r="G19">
        <f t="shared" si="3"/>
        <v>0</v>
      </c>
      <c r="H19" t="e">
        <f t="shared" si="4"/>
        <v>#VALUE!</v>
      </c>
      <c r="I19" t="e">
        <f t="shared" si="5"/>
        <v>#VALUE!</v>
      </c>
      <c r="J19" t="e">
        <f t="shared" si="6"/>
        <v>#VALUE!</v>
      </c>
      <c r="L19" t="b">
        <f t="shared" si="7"/>
        <v>1</v>
      </c>
      <c r="M19" t="b">
        <f t="shared" si="8"/>
        <v>1</v>
      </c>
      <c r="N19" t="b">
        <f t="shared" si="9"/>
        <v>1</v>
      </c>
      <c r="P19" t="b">
        <f t="shared" si="10"/>
        <v>1</v>
      </c>
      <c r="Q19" t="b">
        <f t="shared" si="11"/>
        <v>0</v>
      </c>
      <c r="R19" t="b">
        <f t="shared" si="12"/>
        <v>0</v>
      </c>
      <c r="S19" t="b">
        <f t="shared" si="13"/>
        <v>0</v>
      </c>
      <c r="U19">
        <f t="shared" si="14"/>
        <v>0</v>
      </c>
      <c r="W19" s="35">
        <f>Melee!G18</f>
        <v>0</v>
      </c>
      <c r="X19" s="35" t="str">
        <f>IF(ISBLANK(Melee!I18),"BLANK",Melee!I18)</f>
        <v>BLANK</v>
      </c>
      <c r="Y19" s="35" t="str">
        <f>IF(ISBLANK(Melee!K18),"BLANK",Melee!K18)</f>
        <v>BLANK</v>
      </c>
      <c r="Z19" s="35" t="str">
        <f>IF(ISBLANK(Melee!M18),"BLANK",Melee!M18)</f>
        <v>BLANK</v>
      </c>
      <c r="AB19">
        <f t="shared" si="15"/>
        <v>0</v>
      </c>
      <c r="AC19" t="e">
        <f t="shared" si="16"/>
        <v>#VALUE!</v>
      </c>
      <c r="AD19" t="e">
        <f t="shared" si="17"/>
        <v>#VALUE!</v>
      </c>
      <c r="AE19" t="e">
        <f t="shared" si="18"/>
        <v>#VALUE!</v>
      </c>
      <c r="AG19" t="b">
        <f t="shared" si="19"/>
        <v>1</v>
      </c>
      <c r="AH19" t="b">
        <f t="shared" si="20"/>
        <v>1</v>
      </c>
      <c r="AI19" t="b">
        <f t="shared" si="21"/>
        <v>1</v>
      </c>
      <c r="AK19" t="b">
        <f t="shared" si="22"/>
        <v>1</v>
      </c>
      <c r="AL19" t="b">
        <f t="shared" si="23"/>
        <v>0</v>
      </c>
      <c r="AM19" t="b">
        <f t="shared" si="24"/>
        <v>0</v>
      </c>
      <c r="AN19" t="b">
        <f t="shared" si="25"/>
        <v>0</v>
      </c>
      <c r="AP19">
        <f t="shared" si="26"/>
        <v>0</v>
      </c>
    </row>
    <row r="20" spans="2:42">
      <c r="B20" s="35">
        <f>Melee!F19</f>
        <v>0</v>
      </c>
      <c r="C20" s="35" t="str">
        <f>IF(ISBLANK(Melee!H19),"BLANK",Melee!H19)</f>
        <v>BLANK</v>
      </c>
      <c r="D20" s="35" t="str">
        <f>IF(ISBLANK(Melee!J19),"BLANK",Melee!J19)</f>
        <v>BLANK</v>
      </c>
      <c r="E20" s="35" t="str">
        <f>IF(ISBLANK(Melee!L19),"BLANK",Melee!L19)</f>
        <v>BLANK</v>
      </c>
      <c r="G20">
        <f t="shared" si="3"/>
        <v>0</v>
      </c>
      <c r="H20" t="e">
        <f t="shared" si="4"/>
        <v>#VALUE!</v>
      </c>
      <c r="I20" t="e">
        <f t="shared" si="5"/>
        <v>#VALUE!</v>
      </c>
      <c r="J20" t="e">
        <f t="shared" si="6"/>
        <v>#VALUE!</v>
      </c>
      <c r="L20" t="b">
        <f t="shared" si="7"/>
        <v>1</v>
      </c>
      <c r="M20" t="b">
        <f t="shared" si="8"/>
        <v>1</v>
      </c>
      <c r="N20" t="b">
        <f t="shared" si="9"/>
        <v>1</v>
      </c>
      <c r="P20" t="b">
        <f t="shared" si="10"/>
        <v>1</v>
      </c>
      <c r="Q20" t="b">
        <f t="shared" si="11"/>
        <v>0</v>
      </c>
      <c r="R20" t="b">
        <f t="shared" si="12"/>
        <v>0</v>
      </c>
      <c r="S20" t="b">
        <f t="shared" si="13"/>
        <v>0</v>
      </c>
      <c r="U20">
        <f t="shared" si="14"/>
        <v>0</v>
      </c>
      <c r="W20" s="35">
        <f>Melee!G19</f>
        <v>0</v>
      </c>
      <c r="X20" s="35" t="str">
        <f>IF(ISBLANK(Melee!I19),"BLANK",Melee!I19)</f>
        <v>BLANK</v>
      </c>
      <c r="Y20" s="35" t="str">
        <f>IF(ISBLANK(Melee!K19),"BLANK",Melee!K19)</f>
        <v>BLANK</v>
      </c>
      <c r="Z20" s="35" t="str">
        <f>IF(ISBLANK(Melee!M19),"BLANK",Melee!M19)</f>
        <v>BLANK</v>
      </c>
      <c r="AB20">
        <f t="shared" si="15"/>
        <v>0</v>
      </c>
      <c r="AC20" t="e">
        <f t="shared" si="16"/>
        <v>#VALUE!</v>
      </c>
      <c r="AD20" t="e">
        <f t="shared" si="17"/>
        <v>#VALUE!</v>
      </c>
      <c r="AE20" t="e">
        <f t="shared" si="18"/>
        <v>#VALUE!</v>
      </c>
      <c r="AG20" t="b">
        <f t="shared" si="19"/>
        <v>1</v>
      </c>
      <c r="AH20" t="b">
        <f t="shared" si="20"/>
        <v>1</v>
      </c>
      <c r="AI20" t="b">
        <f t="shared" si="21"/>
        <v>1</v>
      </c>
      <c r="AK20" t="b">
        <f t="shared" si="22"/>
        <v>1</v>
      </c>
      <c r="AL20" t="b">
        <f t="shared" si="23"/>
        <v>0</v>
      </c>
      <c r="AM20" t="b">
        <f t="shared" si="24"/>
        <v>0</v>
      </c>
      <c r="AN20" t="b">
        <f t="shared" si="25"/>
        <v>0</v>
      </c>
      <c r="AP20">
        <f t="shared" si="26"/>
        <v>0</v>
      </c>
    </row>
    <row r="21" spans="2:42">
      <c r="B21" s="35">
        <f>Melee!I20</f>
        <v>0</v>
      </c>
      <c r="C21" s="35" t="str">
        <f>IF(ISBLANK(Melee!J20),"BLANK",Melee!J20)</f>
        <v>BLANK</v>
      </c>
      <c r="D21" s="35" t="str">
        <f>IF(ISBLANK(Melee!K20),"BLANK",Melee!K20)</f>
        <v>BLANK</v>
      </c>
      <c r="E21" s="35" t="str">
        <f>IF(ISBLANK(Melee!L20),"BLANK",Melee!L20)</f>
        <v>BLANK</v>
      </c>
      <c r="G21">
        <f t="shared" si="3"/>
        <v>0</v>
      </c>
      <c r="H21" t="e">
        <f t="shared" si="4"/>
        <v>#VALUE!</v>
      </c>
      <c r="I21" t="e">
        <f t="shared" si="5"/>
        <v>#VALUE!</v>
      </c>
      <c r="J21" t="e">
        <f t="shared" si="6"/>
        <v>#VALUE!</v>
      </c>
      <c r="L21" t="b">
        <f t="shared" si="7"/>
        <v>1</v>
      </c>
      <c r="M21" t="b">
        <f t="shared" si="8"/>
        <v>1</v>
      </c>
      <c r="N21" t="b">
        <f t="shared" si="9"/>
        <v>1</v>
      </c>
      <c r="P21" t="b">
        <f t="shared" si="10"/>
        <v>1</v>
      </c>
      <c r="Q21" t="b">
        <f t="shared" si="11"/>
        <v>0</v>
      </c>
      <c r="R21" t="b">
        <f t="shared" si="12"/>
        <v>0</v>
      </c>
      <c r="S21" t="b">
        <f t="shared" si="13"/>
        <v>0</v>
      </c>
      <c r="U21">
        <f t="shared" si="14"/>
        <v>0</v>
      </c>
      <c r="W21" s="35">
        <f>Melee!H20</f>
        <v>0</v>
      </c>
      <c r="X21" s="35" t="str">
        <f>IF(ISBLANK(Melee!I20),"BLANK",Melee!I20)</f>
        <v>BLANK</v>
      </c>
      <c r="Y21" s="35" t="str">
        <f>IF(ISBLANK(Melee!K20),"BLANK",Melee!K20)</f>
        <v>BLANK</v>
      </c>
      <c r="Z21" s="35" t="str">
        <f>IF(ISBLANK(Melee!M20),"BLANK",Melee!M20)</f>
        <v>BLANK</v>
      </c>
      <c r="AB21">
        <f t="shared" si="15"/>
        <v>0</v>
      </c>
      <c r="AC21" t="e">
        <f t="shared" si="16"/>
        <v>#VALUE!</v>
      </c>
      <c r="AD21" t="e">
        <f t="shared" si="17"/>
        <v>#VALUE!</v>
      </c>
      <c r="AE21" t="e">
        <f t="shared" si="18"/>
        <v>#VALUE!</v>
      </c>
      <c r="AG21" t="b">
        <f t="shared" si="19"/>
        <v>1</v>
      </c>
      <c r="AH21" t="b">
        <f t="shared" si="20"/>
        <v>1</v>
      </c>
      <c r="AI21" t="b">
        <f t="shared" si="21"/>
        <v>1</v>
      </c>
      <c r="AK21" t="b">
        <f t="shared" si="22"/>
        <v>1</v>
      </c>
      <c r="AL21" t="b">
        <f t="shared" si="23"/>
        <v>0</v>
      </c>
      <c r="AM21" t="b">
        <f t="shared" si="24"/>
        <v>0</v>
      </c>
      <c r="AN21" t="b">
        <f t="shared" si="25"/>
        <v>0</v>
      </c>
      <c r="AP21">
        <f t="shared" si="26"/>
        <v>0</v>
      </c>
    </row>
    <row r="22" spans="2:42">
      <c r="B22" s="35">
        <f>Melee!I21</f>
        <v>0</v>
      </c>
      <c r="C22" s="35" t="str">
        <f>IF(ISBLANK(Melee!J21),"BLANK",Melee!J21)</f>
        <v>BLANK</v>
      </c>
      <c r="D22" s="35" t="str">
        <f>IF(ISBLANK(Melee!K21),"BLANK",Melee!K21)</f>
        <v>BLANK</v>
      </c>
      <c r="E22" s="35" t="str">
        <f>IF(ISBLANK(Melee!L21),"BLANK",Melee!L21)</f>
        <v>BLANK</v>
      </c>
      <c r="G22">
        <f t="shared" si="3"/>
        <v>0</v>
      </c>
      <c r="H22" t="e">
        <f t="shared" si="4"/>
        <v>#VALUE!</v>
      </c>
      <c r="I22" t="e">
        <f t="shared" si="5"/>
        <v>#VALUE!</v>
      </c>
      <c r="J22" t="e">
        <f t="shared" si="6"/>
        <v>#VALUE!</v>
      </c>
      <c r="L22" t="b">
        <f t="shared" si="7"/>
        <v>1</v>
      </c>
      <c r="M22" t="b">
        <f t="shared" si="8"/>
        <v>1</v>
      </c>
      <c r="N22" t="b">
        <f t="shared" si="9"/>
        <v>1</v>
      </c>
      <c r="P22" t="b">
        <f t="shared" si="10"/>
        <v>1</v>
      </c>
      <c r="Q22" t="b">
        <f t="shared" si="11"/>
        <v>0</v>
      </c>
      <c r="R22" t="b">
        <f t="shared" si="12"/>
        <v>0</v>
      </c>
      <c r="S22" t="b">
        <f t="shared" si="13"/>
        <v>0</v>
      </c>
      <c r="U22">
        <f t="shared" si="14"/>
        <v>0</v>
      </c>
      <c r="W22" s="35">
        <f>Melee!H21</f>
        <v>0</v>
      </c>
      <c r="X22" s="35" t="str">
        <f>IF(ISBLANK(Melee!I21),"BLANK",Melee!I21)</f>
        <v>BLANK</v>
      </c>
      <c r="Y22" s="35" t="str">
        <f>IF(ISBLANK(Melee!K21),"BLANK",Melee!K21)</f>
        <v>BLANK</v>
      </c>
      <c r="Z22" s="35" t="str">
        <f>IF(ISBLANK(Melee!M21),"BLANK",Melee!M21)</f>
        <v>BLANK</v>
      </c>
      <c r="AB22">
        <f t="shared" si="15"/>
        <v>0</v>
      </c>
      <c r="AC22" t="e">
        <f t="shared" si="16"/>
        <v>#VALUE!</v>
      </c>
      <c r="AD22" t="e">
        <f t="shared" si="17"/>
        <v>#VALUE!</v>
      </c>
      <c r="AE22" t="e">
        <f t="shared" si="18"/>
        <v>#VALUE!</v>
      </c>
      <c r="AG22" t="b">
        <f t="shared" si="19"/>
        <v>1</v>
      </c>
      <c r="AH22" t="b">
        <f t="shared" si="20"/>
        <v>1</v>
      </c>
      <c r="AI22" t="b">
        <f t="shared" si="21"/>
        <v>1</v>
      </c>
      <c r="AK22" t="b">
        <f t="shared" si="22"/>
        <v>1</v>
      </c>
      <c r="AL22" t="b">
        <f t="shared" si="23"/>
        <v>0</v>
      </c>
      <c r="AM22" t="b">
        <f t="shared" si="24"/>
        <v>0</v>
      </c>
      <c r="AN22" t="b">
        <f t="shared" si="25"/>
        <v>0</v>
      </c>
      <c r="AP22">
        <f t="shared" si="26"/>
        <v>0</v>
      </c>
    </row>
    <row r="23" spans="2:42">
      <c r="B23" s="35">
        <f>Melee!I22</f>
        <v>0</v>
      </c>
      <c r="C23" s="35" t="str">
        <f>IF(ISBLANK(Melee!J22),"BLANK",Melee!J22)</f>
        <v>BLANK</v>
      </c>
      <c r="D23" s="35" t="str">
        <f>IF(ISBLANK(Melee!K22),"BLANK",Melee!K22)</f>
        <v>BLANK</v>
      </c>
      <c r="E23" s="35" t="str">
        <f>IF(ISBLANK(Melee!L22),"BLANK",Melee!L22)</f>
        <v>BLANK</v>
      </c>
      <c r="G23">
        <f t="shared" si="3"/>
        <v>0</v>
      </c>
      <c r="H23" t="e">
        <f t="shared" si="4"/>
        <v>#VALUE!</v>
      </c>
      <c r="I23" t="e">
        <f t="shared" si="5"/>
        <v>#VALUE!</v>
      </c>
      <c r="J23" t="e">
        <f t="shared" si="6"/>
        <v>#VALUE!</v>
      </c>
      <c r="L23" t="b">
        <f t="shared" si="7"/>
        <v>1</v>
      </c>
      <c r="M23" t="b">
        <f t="shared" si="8"/>
        <v>1</v>
      </c>
      <c r="N23" t="b">
        <f t="shared" si="9"/>
        <v>1</v>
      </c>
      <c r="P23" t="b">
        <f t="shared" si="10"/>
        <v>1</v>
      </c>
      <c r="Q23" t="b">
        <f t="shared" si="11"/>
        <v>0</v>
      </c>
      <c r="R23" t="b">
        <f t="shared" si="12"/>
        <v>0</v>
      </c>
      <c r="S23" t="b">
        <f t="shared" si="13"/>
        <v>0</v>
      </c>
      <c r="U23">
        <f t="shared" si="14"/>
        <v>0</v>
      </c>
      <c r="W23" s="35">
        <f>Melee!H22</f>
        <v>0</v>
      </c>
      <c r="X23" s="35" t="str">
        <f>IF(ISBLANK(Melee!I22),"BLANK",Melee!I22)</f>
        <v>BLANK</v>
      </c>
      <c r="Y23" s="35" t="str">
        <f>IF(ISBLANK(Melee!K22),"BLANK",Melee!K22)</f>
        <v>BLANK</v>
      </c>
      <c r="Z23" s="35" t="str">
        <f>IF(ISBLANK(Melee!M22),"BLANK",Melee!M22)</f>
        <v>BLANK</v>
      </c>
      <c r="AB23">
        <f t="shared" si="15"/>
        <v>0</v>
      </c>
      <c r="AC23" t="e">
        <f t="shared" si="16"/>
        <v>#VALUE!</v>
      </c>
      <c r="AD23" t="e">
        <f t="shared" si="17"/>
        <v>#VALUE!</v>
      </c>
      <c r="AE23" t="e">
        <f t="shared" si="18"/>
        <v>#VALUE!</v>
      </c>
      <c r="AG23" t="b">
        <f t="shared" si="19"/>
        <v>1</v>
      </c>
      <c r="AH23" t="b">
        <f t="shared" si="20"/>
        <v>1</v>
      </c>
      <c r="AI23" t="b">
        <f t="shared" si="21"/>
        <v>1</v>
      </c>
      <c r="AK23" t="b">
        <f t="shared" si="22"/>
        <v>1</v>
      </c>
      <c r="AL23" t="b">
        <f t="shared" si="23"/>
        <v>0</v>
      </c>
      <c r="AM23" t="b">
        <f t="shared" si="24"/>
        <v>0</v>
      </c>
      <c r="AN23" t="b">
        <f t="shared" si="25"/>
        <v>0</v>
      </c>
      <c r="AP23">
        <f t="shared" si="26"/>
        <v>0</v>
      </c>
    </row>
    <row r="24" spans="2:42">
      <c r="B24" s="35">
        <f>Melee!I23</f>
        <v>0</v>
      </c>
      <c r="C24" s="35" t="str">
        <f>IF(ISBLANK(Melee!J23),"BLANK",Melee!J23)</f>
        <v>BLANK</v>
      </c>
      <c r="D24" s="35" t="str">
        <f>IF(ISBLANK(Melee!K23),"BLANK",Melee!K23)</f>
        <v>BLANK</v>
      </c>
      <c r="E24" s="35" t="str">
        <f>IF(ISBLANK(Melee!L23),"BLANK",Melee!L23)</f>
        <v>BLANK</v>
      </c>
      <c r="G24">
        <f t="shared" si="3"/>
        <v>0</v>
      </c>
      <c r="H24" t="e">
        <f t="shared" si="4"/>
        <v>#VALUE!</v>
      </c>
      <c r="I24" t="e">
        <f t="shared" si="5"/>
        <v>#VALUE!</v>
      </c>
      <c r="J24" t="e">
        <f t="shared" si="6"/>
        <v>#VALUE!</v>
      </c>
      <c r="L24" t="b">
        <f t="shared" si="7"/>
        <v>1</v>
      </c>
      <c r="M24" t="b">
        <f t="shared" si="8"/>
        <v>1</v>
      </c>
      <c r="N24" t="b">
        <f t="shared" si="9"/>
        <v>1</v>
      </c>
      <c r="P24" t="b">
        <f t="shared" si="10"/>
        <v>1</v>
      </c>
      <c r="Q24" t="b">
        <f t="shared" si="11"/>
        <v>0</v>
      </c>
      <c r="R24" t="b">
        <f t="shared" si="12"/>
        <v>0</v>
      </c>
      <c r="S24" t="b">
        <f t="shared" si="13"/>
        <v>0</v>
      </c>
      <c r="U24">
        <f t="shared" si="14"/>
        <v>0</v>
      </c>
      <c r="W24" s="35">
        <f>Melee!H23</f>
        <v>0</v>
      </c>
      <c r="X24" s="35" t="str">
        <f>IF(ISBLANK(Melee!I23),"BLANK",Melee!I23)</f>
        <v>BLANK</v>
      </c>
      <c r="Y24" s="35" t="str">
        <f>IF(ISBLANK(Melee!K23),"BLANK",Melee!K23)</f>
        <v>BLANK</v>
      </c>
      <c r="Z24" s="35" t="str">
        <f>IF(ISBLANK(Melee!M23),"BLANK",Melee!M23)</f>
        <v>BLANK</v>
      </c>
      <c r="AB24">
        <f t="shared" si="15"/>
        <v>0</v>
      </c>
      <c r="AC24" t="e">
        <f t="shared" si="16"/>
        <v>#VALUE!</v>
      </c>
      <c r="AD24" t="e">
        <f t="shared" si="17"/>
        <v>#VALUE!</v>
      </c>
      <c r="AE24" t="e">
        <f t="shared" si="18"/>
        <v>#VALUE!</v>
      </c>
      <c r="AG24" t="b">
        <f t="shared" si="19"/>
        <v>1</v>
      </c>
      <c r="AH24" t="b">
        <f t="shared" si="20"/>
        <v>1</v>
      </c>
      <c r="AI24" t="b">
        <f t="shared" si="21"/>
        <v>1</v>
      </c>
      <c r="AK24" t="b">
        <f t="shared" si="22"/>
        <v>1</v>
      </c>
      <c r="AL24" t="b">
        <f t="shared" si="23"/>
        <v>0</v>
      </c>
      <c r="AM24" t="b">
        <f t="shared" si="24"/>
        <v>0</v>
      </c>
      <c r="AN24" t="b">
        <f t="shared" si="25"/>
        <v>0</v>
      </c>
      <c r="AP24">
        <f t="shared" si="26"/>
        <v>0</v>
      </c>
    </row>
    <row r="25" spans="2:42">
      <c r="B25" s="35">
        <f>Melee!I24</f>
        <v>0</v>
      </c>
      <c r="C25" s="35" t="str">
        <f>IF(ISBLANK(Melee!J24),"BLANK",Melee!J24)</f>
        <v>BLANK</v>
      </c>
      <c r="D25" s="35" t="str">
        <f>IF(ISBLANK(Melee!K24),"BLANK",Melee!K24)</f>
        <v>BLANK</v>
      </c>
      <c r="E25" s="35" t="str">
        <f>IF(ISBLANK(Melee!L24),"BLANK",Melee!L24)</f>
        <v>BLANK</v>
      </c>
      <c r="G25">
        <f t="shared" si="3"/>
        <v>0</v>
      </c>
      <c r="H25" t="e">
        <f t="shared" si="4"/>
        <v>#VALUE!</v>
      </c>
      <c r="I25" t="e">
        <f t="shared" si="5"/>
        <v>#VALUE!</v>
      </c>
      <c r="J25" t="e">
        <f t="shared" si="6"/>
        <v>#VALUE!</v>
      </c>
      <c r="L25" t="b">
        <f t="shared" si="7"/>
        <v>1</v>
      </c>
      <c r="M25" t="b">
        <f t="shared" si="8"/>
        <v>1</v>
      </c>
      <c r="N25" t="b">
        <f t="shared" si="9"/>
        <v>1</v>
      </c>
      <c r="P25" t="b">
        <f t="shared" si="10"/>
        <v>1</v>
      </c>
      <c r="Q25" t="b">
        <f t="shared" si="11"/>
        <v>0</v>
      </c>
      <c r="R25" t="b">
        <f t="shared" si="12"/>
        <v>0</v>
      </c>
      <c r="S25" t="b">
        <f t="shared" si="13"/>
        <v>0</v>
      </c>
      <c r="U25">
        <f t="shared" si="14"/>
        <v>0</v>
      </c>
      <c r="W25" s="35">
        <f>Melee!H24</f>
        <v>0</v>
      </c>
      <c r="X25" s="35" t="str">
        <f>IF(ISBLANK(Melee!I24),"BLANK",Melee!I24)</f>
        <v>BLANK</v>
      </c>
      <c r="Y25" s="35" t="str">
        <f>IF(ISBLANK(Melee!K24),"BLANK",Melee!K24)</f>
        <v>BLANK</v>
      </c>
      <c r="Z25" s="35" t="str">
        <f>IF(ISBLANK(Melee!M24),"BLANK",Melee!M24)</f>
        <v>BLANK</v>
      </c>
      <c r="AB25">
        <f t="shared" si="15"/>
        <v>0</v>
      </c>
      <c r="AC25" t="e">
        <f t="shared" si="16"/>
        <v>#VALUE!</v>
      </c>
      <c r="AD25" t="e">
        <f t="shared" si="17"/>
        <v>#VALUE!</v>
      </c>
      <c r="AE25" t="e">
        <f t="shared" si="18"/>
        <v>#VALUE!</v>
      </c>
      <c r="AG25" t="b">
        <f t="shared" si="19"/>
        <v>1</v>
      </c>
      <c r="AH25" t="b">
        <f t="shared" si="20"/>
        <v>1</v>
      </c>
      <c r="AI25" t="b">
        <f t="shared" si="21"/>
        <v>1</v>
      </c>
      <c r="AK25" t="b">
        <f t="shared" si="22"/>
        <v>1</v>
      </c>
      <c r="AL25" t="b">
        <f t="shared" si="23"/>
        <v>0</v>
      </c>
      <c r="AM25" t="b">
        <f t="shared" si="24"/>
        <v>0</v>
      </c>
      <c r="AN25" t="b">
        <f t="shared" si="25"/>
        <v>0</v>
      </c>
      <c r="AP25">
        <f t="shared" si="26"/>
        <v>0</v>
      </c>
    </row>
    <row r="26" spans="2:42">
      <c r="B26" s="35">
        <f>Melee!I25</f>
        <v>0</v>
      </c>
      <c r="C26" s="35" t="str">
        <f>IF(ISBLANK(Melee!J25),"BLANK",Melee!J25)</f>
        <v>BLANK</v>
      </c>
      <c r="D26" s="35" t="str">
        <f>IF(ISBLANK(Melee!K25),"BLANK",Melee!K25)</f>
        <v>BLANK</v>
      </c>
      <c r="E26" s="35" t="str">
        <f>IF(ISBLANK(Melee!L25),"BLANK",Melee!L25)</f>
        <v>BLANK</v>
      </c>
      <c r="G26">
        <f t="shared" si="3"/>
        <v>0</v>
      </c>
      <c r="H26" t="e">
        <f t="shared" si="4"/>
        <v>#VALUE!</v>
      </c>
      <c r="I26" t="e">
        <f t="shared" si="5"/>
        <v>#VALUE!</v>
      </c>
      <c r="J26" t="e">
        <f t="shared" si="6"/>
        <v>#VALUE!</v>
      </c>
      <c r="L26" t="b">
        <f t="shared" si="7"/>
        <v>1</v>
      </c>
      <c r="M26" t="b">
        <f t="shared" si="8"/>
        <v>1</v>
      </c>
      <c r="N26" t="b">
        <f t="shared" si="9"/>
        <v>1</v>
      </c>
      <c r="P26" t="b">
        <f t="shared" si="10"/>
        <v>1</v>
      </c>
      <c r="Q26" t="b">
        <f t="shared" si="11"/>
        <v>0</v>
      </c>
      <c r="R26" t="b">
        <f t="shared" si="12"/>
        <v>0</v>
      </c>
      <c r="S26" t="b">
        <f t="shared" si="13"/>
        <v>0</v>
      </c>
      <c r="U26">
        <f t="shared" si="14"/>
        <v>0</v>
      </c>
      <c r="W26" s="35">
        <f>Melee!H25</f>
        <v>0</v>
      </c>
      <c r="X26" s="35" t="str">
        <f>IF(ISBLANK(Melee!I25),"BLANK",Melee!I25)</f>
        <v>BLANK</v>
      </c>
      <c r="Y26" s="35" t="str">
        <f>IF(ISBLANK(Melee!K25),"BLANK",Melee!K25)</f>
        <v>BLANK</v>
      </c>
      <c r="Z26" s="35" t="str">
        <f>IF(ISBLANK(Melee!M25),"BLANK",Melee!M25)</f>
        <v>BLANK</v>
      </c>
      <c r="AB26">
        <f t="shared" si="15"/>
        <v>0</v>
      </c>
      <c r="AC26" t="e">
        <f t="shared" si="16"/>
        <v>#VALUE!</v>
      </c>
      <c r="AD26" t="e">
        <f t="shared" si="17"/>
        <v>#VALUE!</v>
      </c>
      <c r="AE26" t="e">
        <f t="shared" si="18"/>
        <v>#VALUE!</v>
      </c>
      <c r="AG26" t="b">
        <f t="shared" si="19"/>
        <v>1</v>
      </c>
      <c r="AH26" t="b">
        <f t="shared" si="20"/>
        <v>1</v>
      </c>
      <c r="AI26" t="b">
        <f t="shared" si="21"/>
        <v>1</v>
      </c>
      <c r="AK26" t="b">
        <f t="shared" si="22"/>
        <v>1</v>
      </c>
      <c r="AL26" t="b">
        <f t="shared" si="23"/>
        <v>0</v>
      </c>
      <c r="AM26" t="b">
        <f t="shared" si="24"/>
        <v>0</v>
      </c>
      <c r="AN26" t="b">
        <f t="shared" si="25"/>
        <v>0</v>
      </c>
      <c r="AP26">
        <f t="shared" si="26"/>
        <v>0</v>
      </c>
    </row>
    <row r="27" spans="2:42">
      <c r="B27" s="35">
        <f>Melee!I26</f>
        <v>0</v>
      </c>
      <c r="C27" s="35" t="str">
        <f>IF(ISBLANK(Melee!J26),"BLANK",Melee!J26)</f>
        <v>BLANK</v>
      </c>
      <c r="D27" s="35" t="str">
        <f>IF(ISBLANK(Melee!K26),"BLANK",Melee!K26)</f>
        <v>BLANK</v>
      </c>
      <c r="E27" s="35" t="str">
        <f>IF(ISBLANK(Melee!L26),"BLANK",Melee!L26)</f>
        <v>BLANK</v>
      </c>
      <c r="G27">
        <f t="shared" si="3"/>
        <v>0</v>
      </c>
      <c r="H27" t="e">
        <f t="shared" si="4"/>
        <v>#VALUE!</v>
      </c>
      <c r="I27" t="e">
        <f t="shared" si="5"/>
        <v>#VALUE!</v>
      </c>
      <c r="J27" t="e">
        <f t="shared" si="6"/>
        <v>#VALUE!</v>
      </c>
      <c r="L27" t="b">
        <f t="shared" si="7"/>
        <v>1</v>
      </c>
      <c r="M27" t="b">
        <f t="shared" si="8"/>
        <v>1</v>
      </c>
      <c r="N27" t="b">
        <f t="shared" si="9"/>
        <v>1</v>
      </c>
      <c r="P27" t="b">
        <f t="shared" si="10"/>
        <v>1</v>
      </c>
      <c r="Q27" t="b">
        <f t="shared" si="11"/>
        <v>0</v>
      </c>
      <c r="R27" t="b">
        <f t="shared" si="12"/>
        <v>0</v>
      </c>
      <c r="S27" t="b">
        <f t="shared" si="13"/>
        <v>0</v>
      </c>
      <c r="U27">
        <f t="shared" si="14"/>
        <v>0</v>
      </c>
      <c r="W27" s="35">
        <f>Melee!H26</f>
        <v>0</v>
      </c>
      <c r="X27" s="35" t="str">
        <f>IF(ISBLANK(Melee!I26),"BLANK",Melee!I26)</f>
        <v>BLANK</v>
      </c>
      <c r="Y27" s="35" t="str">
        <f>IF(ISBLANK(Melee!K26),"BLANK",Melee!K26)</f>
        <v>BLANK</v>
      </c>
      <c r="Z27" s="35" t="str">
        <f>IF(ISBLANK(Melee!M26),"BLANK",Melee!M26)</f>
        <v>BLANK</v>
      </c>
      <c r="AB27">
        <f t="shared" si="15"/>
        <v>0</v>
      </c>
      <c r="AC27" t="e">
        <f t="shared" si="16"/>
        <v>#VALUE!</v>
      </c>
      <c r="AD27" t="e">
        <f t="shared" si="17"/>
        <v>#VALUE!</v>
      </c>
      <c r="AE27" t="e">
        <f t="shared" si="18"/>
        <v>#VALUE!</v>
      </c>
      <c r="AG27" t="b">
        <f t="shared" si="19"/>
        <v>1</v>
      </c>
      <c r="AH27" t="b">
        <f t="shared" si="20"/>
        <v>1</v>
      </c>
      <c r="AI27" t="b">
        <f t="shared" si="21"/>
        <v>1</v>
      </c>
      <c r="AK27" t="b">
        <f t="shared" si="22"/>
        <v>1</v>
      </c>
      <c r="AL27" t="b">
        <f t="shared" si="23"/>
        <v>0</v>
      </c>
      <c r="AM27" t="b">
        <f t="shared" si="24"/>
        <v>0</v>
      </c>
      <c r="AN27" t="b">
        <f t="shared" si="25"/>
        <v>0</v>
      </c>
      <c r="AP27">
        <f t="shared" si="26"/>
        <v>0</v>
      </c>
    </row>
    <row r="28" spans="2:42">
      <c r="B28" s="35">
        <f>Melee!I27</f>
        <v>0</v>
      </c>
      <c r="C28" s="35" t="str">
        <f>IF(ISBLANK(Melee!J27),"BLANK",Melee!J27)</f>
        <v>BLANK</v>
      </c>
      <c r="D28" s="35" t="str">
        <f>IF(ISBLANK(Melee!K27),"BLANK",Melee!K27)</f>
        <v>BLANK</v>
      </c>
      <c r="E28" s="35" t="str">
        <f>IF(ISBLANK(Melee!L27),"BLANK",Melee!L27)</f>
        <v>BLANK</v>
      </c>
      <c r="G28">
        <f t="shared" si="3"/>
        <v>0</v>
      </c>
      <c r="H28" t="e">
        <f t="shared" si="4"/>
        <v>#VALUE!</v>
      </c>
      <c r="I28" t="e">
        <f t="shared" si="5"/>
        <v>#VALUE!</v>
      </c>
      <c r="J28" t="e">
        <f t="shared" si="6"/>
        <v>#VALUE!</v>
      </c>
      <c r="L28" t="b">
        <f t="shared" si="7"/>
        <v>1</v>
      </c>
      <c r="M28" t="b">
        <f t="shared" si="8"/>
        <v>1</v>
      </c>
      <c r="N28" t="b">
        <f t="shared" si="9"/>
        <v>1</v>
      </c>
      <c r="P28" t="b">
        <f t="shared" si="10"/>
        <v>1</v>
      </c>
      <c r="Q28" t="b">
        <f t="shared" si="11"/>
        <v>0</v>
      </c>
      <c r="R28" t="b">
        <f t="shared" si="12"/>
        <v>0</v>
      </c>
      <c r="S28" t="b">
        <f t="shared" si="13"/>
        <v>0</v>
      </c>
      <c r="U28">
        <f t="shared" si="14"/>
        <v>0</v>
      </c>
      <c r="W28" s="35">
        <f>Melee!H27</f>
        <v>0</v>
      </c>
      <c r="X28" s="35" t="str">
        <f>IF(ISBLANK(Melee!I27),"BLANK",Melee!I27)</f>
        <v>BLANK</v>
      </c>
      <c r="Y28" s="35" t="str">
        <f>IF(ISBLANK(Melee!K27),"BLANK",Melee!K27)</f>
        <v>BLANK</v>
      </c>
      <c r="Z28" s="35" t="str">
        <f>IF(ISBLANK(Melee!M27),"BLANK",Melee!M27)</f>
        <v>BLANK</v>
      </c>
      <c r="AB28">
        <f t="shared" si="15"/>
        <v>0</v>
      </c>
      <c r="AC28" t="e">
        <f t="shared" si="16"/>
        <v>#VALUE!</v>
      </c>
      <c r="AD28" t="e">
        <f t="shared" si="17"/>
        <v>#VALUE!</v>
      </c>
      <c r="AE28" t="e">
        <f t="shared" si="18"/>
        <v>#VALUE!</v>
      </c>
      <c r="AG28" t="b">
        <f t="shared" si="19"/>
        <v>1</v>
      </c>
      <c r="AH28" t="b">
        <f t="shared" si="20"/>
        <v>1</v>
      </c>
      <c r="AI28" t="b">
        <f t="shared" si="21"/>
        <v>1</v>
      </c>
      <c r="AK28" t="b">
        <f t="shared" si="22"/>
        <v>1</v>
      </c>
      <c r="AL28" t="b">
        <f t="shared" si="23"/>
        <v>0</v>
      </c>
      <c r="AM28" t="b">
        <f t="shared" si="24"/>
        <v>0</v>
      </c>
      <c r="AN28" t="b">
        <f t="shared" si="25"/>
        <v>0</v>
      </c>
      <c r="AP28">
        <f t="shared" si="26"/>
        <v>0</v>
      </c>
    </row>
    <row r="29" spans="2:42">
      <c r="B29" s="35">
        <f>Melee!I28</f>
        <v>0</v>
      </c>
      <c r="C29" s="35" t="str">
        <f>IF(ISBLANK(Melee!J28),"BLANK",Melee!J28)</f>
        <v>BLANK</v>
      </c>
      <c r="D29" s="35" t="str">
        <f>IF(ISBLANK(Melee!K28),"BLANK",Melee!K28)</f>
        <v>BLANK</v>
      </c>
      <c r="E29" s="35" t="str">
        <f>IF(ISBLANK(Melee!L28),"BLANK",Melee!L28)</f>
        <v>BLANK</v>
      </c>
      <c r="G29">
        <f t="shared" si="3"/>
        <v>0</v>
      </c>
      <c r="H29" t="e">
        <f t="shared" si="4"/>
        <v>#VALUE!</v>
      </c>
      <c r="I29" t="e">
        <f t="shared" si="5"/>
        <v>#VALUE!</v>
      </c>
      <c r="J29" t="e">
        <f t="shared" si="6"/>
        <v>#VALUE!</v>
      </c>
      <c r="L29" t="b">
        <f t="shared" si="7"/>
        <v>1</v>
      </c>
      <c r="M29" t="b">
        <f t="shared" si="8"/>
        <v>1</v>
      </c>
      <c r="N29" t="b">
        <f t="shared" si="9"/>
        <v>1</v>
      </c>
      <c r="P29" t="b">
        <f t="shared" si="10"/>
        <v>1</v>
      </c>
      <c r="Q29" t="b">
        <f t="shared" si="11"/>
        <v>0</v>
      </c>
      <c r="R29" t="b">
        <f t="shared" si="12"/>
        <v>0</v>
      </c>
      <c r="S29" t="b">
        <f t="shared" si="13"/>
        <v>0</v>
      </c>
      <c r="U29">
        <f t="shared" si="14"/>
        <v>0</v>
      </c>
      <c r="W29" s="35">
        <f>Melee!H28</f>
        <v>0</v>
      </c>
      <c r="X29" s="35" t="str">
        <f>IF(ISBLANK(Melee!I28),"BLANK",Melee!I28)</f>
        <v>BLANK</v>
      </c>
      <c r="Y29" s="35" t="str">
        <f>IF(ISBLANK(Melee!K28),"BLANK",Melee!K28)</f>
        <v>BLANK</v>
      </c>
      <c r="Z29" s="35" t="str">
        <f>IF(ISBLANK(Melee!M28),"BLANK",Melee!M28)</f>
        <v>BLANK</v>
      </c>
      <c r="AB29">
        <f t="shared" si="15"/>
        <v>0</v>
      </c>
      <c r="AC29" t="e">
        <f t="shared" si="16"/>
        <v>#VALUE!</v>
      </c>
      <c r="AD29" t="e">
        <f t="shared" si="17"/>
        <v>#VALUE!</v>
      </c>
      <c r="AE29" t="e">
        <f t="shared" si="18"/>
        <v>#VALUE!</v>
      </c>
      <c r="AG29" t="b">
        <f t="shared" si="19"/>
        <v>1</v>
      </c>
      <c r="AH29" t="b">
        <f t="shared" si="20"/>
        <v>1</v>
      </c>
      <c r="AI29" t="b">
        <f t="shared" si="21"/>
        <v>1</v>
      </c>
      <c r="AK29" t="b">
        <f t="shared" si="22"/>
        <v>1</v>
      </c>
      <c r="AL29" t="b">
        <f t="shared" si="23"/>
        <v>0</v>
      </c>
      <c r="AM29" t="b">
        <f t="shared" si="24"/>
        <v>0</v>
      </c>
      <c r="AN29" t="b">
        <f t="shared" si="25"/>
        <v>0</v>
      </c>
      <c r="AP29">
        <f t="shared" si="26"/>
        <v>0</v>
      </c>
    </row>
    <row r="30" spans="2:42">
      <c r="B30" s="35">
        <f>Melee!I29</f>
        <v>0</v>
      </c>
      <c r="C30" s="35" t="str">
        <f>IF(ISBLANK(Melee!J29),"BLANK",Melee!J29)</f>
        <v>BLANK</v>
      </c>
      <c r="D30" s="35" t="str">
        <f>IF(ISBLANK(Melee!K29),"BLANK",Melee!K29)</f>
        <v>BLANK</v>
      </c>
      <c r="E30" s="35" t="str">
        <f>IF(ISBLANK(Melee!L29),"BLANK",Melee!L29)</f>
        <v>BLANK</v>
      </c>
      <c r="G30">
        <f t="shared" si="3"/>
        <v>0</v>
      </c>
      <c r="H30" t="e">
        <f t="shared" si="4"/>
        <v>#VALUE!</v>
      </c>
      <c r="I30" t="e">
        <f t="shared" si="5"/>
        <v>#VALUE!</v>
      </c>
      <c r="J30" t="e">
        <f t="shared" si="6"/>
        <v>#VALUE!</v>
      </c>
      <c r="L30" t="b">
        <f t="shared" si="7"/>
        <v>1</v>
      </c>
      <c r="M30" t="b">
        <f t="shared" si="8"/>
        <v>1</v>
      </c>
      <c r="N30" t="b">
        <f t="shared" si="9"/>
        <v>1</v>
      </c>
      <c r="P30" t="b">
        <f t="shared" si="10"/>
        <v>1</v>
      </c>
      <c r="Q30" t="b">
        <f t="shared" si="11"/>
        <v>0</v>
      </c>
      <c r="R30" t="b">
        <f t="shared" si="12"/>
        <v>0</v>
      </c>
      <c r="S30" t="b">
        <f t="shared" si="13"/>
        <v>0</v>
      </c>
      <c r="U30">
        <f t="shared" si="14"/>
        <v>0</v>
      </c>
      <c r="W30" s="35">
        <f>Melee!H29</f>
        <v>0</v>
      </c>
      <c r="X30" s="35" t="str">
        <f>IF(ISBLANK(Melee!I29),"BLANK",Melee!I29)</f>
        <v>BLANK</v>
      </c>
      <c r="Y30" s="35" t="str">
        <f>IF(ISBLANK(Melee!K29),"BLANK",Melee!K29)</f>
        <v>BLANK</v>
      </c>
      <c r="Z30" s="35" t="str">
        <f>IF(ISBLANK(Melee!M29),"BLANK",Melee!M29)</f>
        <v>BLANK</v>
      </c>
      <c r="AB30">
        <f t="shared" si="15"/>
        <v>0</v>
      </c>
      <c r="AC30" t="e">
        <f t="shared" si="16"/>
        <v>#VALUE!</v>
      </c>
      <c r="AD30" t="e">
        <f t="shared" si="17"/>
        <v>#VALUE!</v>
      </c>
      <c r="AE30" t="e">
        <f t="shared" si="18"/>
        <v>#VALUE!</v>
      </c>
      <c r="AG30" t="b">
        <f t="shared" si="19"/>
        <v>1</v>
      </c>
      <c r="AH30" t="b">
        <f t="shared" si="20"/>
        <v>1</v>
      </c>
      <c r="AI30" t="b">
        <f t="shared" si="21"/>
        <v>1</v>
      </c>
      <c r="AK30" t="b">
        <f t="shared" si="22"/>
        <v>1</v>
      </c>
      <c r="AL30" t="b">
        <f t="shared" si="23"/>
        <v>0</v>
      </c>
      <c r="AM30" t="b">
        <f t="shared" si="24"/>
        <v>0</v>
      </c>
      <c r="AN30" t="b">
        <f t="shared" si="25"/>
        <v>0</v>
      </c>
      <c r="AP30">
        <f t="shared" si="26"/>
        <v>0</v>
      </c>
    </row>
    <row r="31" spans="2:42">
      <c r="B31" s="35">
        <f>Melee!I30</f>
        <v>0</v>
      </c>
      <c r="C31" s="35" t="str">
        <f>IF(ISBLANK(Melee!J30),"BLANK",Melee!J30)</f>
        <v>BLANK</v>
      </c>
      <c r="D31" s="35" t="str">
        <f>IF(ISBLANK(Melee!K30),"BLANK",Melee!K30)</f>
        <v>BLANK</v>
      </c>
      <c r="E31" s="35" t="str">
        <f>IF(ISBLANK(Melee!L30),"BLANK",Melee!L30)</f>
        <v>BLANK</v>
      </c>
      <c r="G31">
        <f t="shared" si="3"/>
        <v>0</v>
      </c>
      <c r="H31" t="e">
        <f t="shared" si="4"/>
        <v>#VALUE!</v>
      </c>
      <c r="I31" t="e">
        <f t="shared" si="5"/>
        <v>#VALUE!</v>
      </c>
      <c r="J31" t="e">
        <f t="shared" si="6"/>
        <v>#VALUE!</v>
      </c>
      <c r="L31" t="b">
        <f t="shared" si="7"/>
        <v>1</v>
      </c>
      <c r="M31" t="b">
        <f t="shared" si="8"/>
        <v>1</v>
      </c>
      <c r="N31" t="b">
        <f t="shared" si="9"/>
        <v>1</v>
      </c>
      <c r="P31" t="b">
        <f t="shared" si="10"/>
        <v>1</v>
      </c>
      <c r="Q31" t="b">
        <f t="shared" si="11"/>
        <v>0</v>
      </c>
      <c r="R31" t="b">
        <f t="shared" si="12"/>
        <v>0</v>
      </c>
      <c r="S31" t="b">
        <f t="shared" si="13"/>
        <v>0</v>
      </c>
      <c r="U31">
        <f t="shared" si="14"/>
        <v>0</v>
      </c>
      <c r="W31" s="35">
        <f>Melee!H30</f>
        <v>0</v>
      </c>
      <c r="X31" s="35" t="str">
        <f>IF(ISBLANK(Melee!I30),"BLANK",Melee!I30)</f>
        <v>BLANK</v>
      </c>
      <c r="Y31" s="35" t="str">
        <f>IF(ISBLANK(Melee!K30),"BLANK",Melee!K30)</f>
        <v>BLANK</v>
      </c>
      <c r="Z31" s="35" t="str">
        <f>IF(ISBLANK(Melee!M30),"BLANK",Melee!M30)</f>
        <v>BLANK</v>
      </c>
      <c r="AB31">
        <f t="shared" si="15"/>
        <v>0</v>
      </c>
      <c r="AC31" t="e">
        <f t="shared" si="16"/>
        <v>#VALUE!</v>
      </c>
      <c r="AD31" t="e">
        <f t="shared" si="17"/>
        <v>#VALUE!</v>
      </c>
      <c r="AE31" t="e">
        <f t="shared" si="18"/>
        <v>#VALUE!</v>
      </c>
      <c r="AG31" t="b">
        <f t="shared" si="19"/>
        <v>1</v>
      </c>
      <c r="AH31" t="b">
        <f t="shared" si="20"/>
        <v>1</v>
      </c>
      <c r="AI31" t="b">
        <f t="shared" si="21"/>
        <v>1</v>
      </c>
      <c r="AK31" t="b">
        <f t="shared" si="22"/>
        <v>1</v>
      </c>
      <c r="AL31" t="b">
        <f t="shared" si="23"/>
        <v>0</v>
      </c>
      <c r="AM31" t="b">
        <f t="shared" si="24"/>
        <v>0</v>
      </c>
      <c r="AN31" t="b">
        <f t="shared" si="25"/>
        <v>0</v>
      </c>
      <c r="AP31">
        <f t="shared" si="26"/>
        <v>0</v>
      </c>
    </row>
    <row r="32" spans="2:42">
      <c r="B32" s="35">
        <f>Melee!I31</f>
        <v>0</v>
      </c>
      <c r="C32" s="35" t="str">
        <f>IF(ISBLANK(Melee!J31),"BLANK",Melee!J31)</f>
        <v>BLANK</v>
      </c>
      <c r="D32" s="35" t="str">
        <f>IF(ISBLANK(Melee!K31),"BLANK",Melee!K31)</f>
        <v>BLANK</v>
      </c>
      <c r="E32" s="35" t="str">
        <f>IF(ISBLANK(Melee!L31),"BLANK",Melee!L31)</f>
        <v>BLANK</v>
      </c>
      <c r="G32">
        <f t="shared" si="3"/>
        <v>0</v>
      </c>
      <c r="H32" t="e">
        <f t="shared" si="4"/>
        <v>#VALUE!</v>
      </c>
      <c r="I32" t="e">
        <f t="shared" si="5"/>
        <v>#VALUE!</v>
      </c>
      <c r="J32" t="e">
        <f t="shared" si="6"/>
        <v>#VALUE!</v>
      </c>
      <c r="L32" t="b">
        <f t="shared" si="7"/>
        <v>1</v>
      </c>
      <c r="M32" t="b">
        <f t="shared" si="8"/>
        <v>1</v>
      </c>
      <c r="N32" t="b">
        <f t="shared" si="9"/>
        <v>1</v>
      </c>
      <c r="P32" t="b">
        <f t="shared" si="10"/>
        <v>1</v>
      </c>
      <c r="Q32" t="b">
        <f t="shared" si="11"/>
        <v>0</v>
      </c>
      <c r="R32" t="b">
        <f t="shared" si="12"/>
        <v>0</v>
      </c>
      <c r="S32" t="b">
        <f t="shared" si="13"/>
        <v>0</v>
      </c>
      <c r="U32">
        <f t="shared" si="14"/>
        <v>0</v>
      </c>
      <c r="W32" s="35">
        <f>Melee!H31</f>
        <v>0</v>
      </c>
      <c r="X32" s="35" t="str">
        <f>IF(ISBLANK(Melee!I31),"BLANK",Melee!I31)</f>
        <v>BLANK</v>
      </c>
      <c r="Y32" s="35" t="str">
        <f>IF(ISBLANK(Melee!K31),"BLANK",Melee!K31)</f>
        <v>BLANK</v>
      </c>
      <c r="Z32" s="35" t="str">
        <f>IF(ISBLANK(Melee!M31),"BLANK",Melee!M31)</f>
        <v>BLANK</v>
      </c>
      <c r="AB32">
        <f t="shared" si="15"/>
        <v>0</v>
      </c>
      <c r="AC32" t="e">
        <f t="shared" si="16"/>
        <v>#VALUE!</v>
      </c>
      <c r="AD32" t="e">
        <f t="shared" si="17"/>
        <v>#VALUE!</v>
      </c>
      <c r="AE32" t="e">
        <f t="shared" si="18"/>
        <v>#VALUE!</v>
      </c>
      <c r="AG32" t="b">
        <f t="shared" si="19"/>
        <v>1</v>
      </c>
      <c r="AH32" t="b">
        <f t="shared" si="20"/>
        <v>1</v>
      </c>
      <c r="AI32" t="b">
        <f t="shared" si="21"/>
        <v>1</v>
      </c>
      <c r="AK32" t="b">
        <f t="shared" si="22"/>
        <v>1</v>
      </c>
      <c r="AL32" t="b">
        <f t="shared" si="23"/>
        <v>0</v>
      </c>
      <c r="AM32" t="b">
        <f t="shared" si="24"/>
        <v>0</v>
      </c>
      <c r="AN32" t="b">
        <f t="shared" si="25"/>
        <v>0</v>
      </c>
      <c r="AP32">
        <f t="shared" si="26"/>
        <v>0</v>
      </c>
    </row>
    <row r="33" spans="2:42">
      <c r="B33" s="35">
        <f>Melee!I32</f>
        <v>0</v>
      </c>
      <c r="C33" s="35" t="str">
        <f>IF(ISBLANK(Melee!J32),"BLANK",Melee!J32)</f>
        <v>BLANK</v>
      </c>
      <c r="D33" s="35" t="str">
        <f>IF(ISBLANK(Melee!K32),"BLANK",Melee!K32)</f>
        <v>BLANK</v>
      </c>
      <c r="E33" s="35" t="str">
        <f>IF(ISBLANK(Melee!L32),"BLANK",Melee!L32)</f>
        <v>BLANK</v>
      </c>
      <c r="G33">
        <f t="shared" ref="G33:G96" si="27">B33</f>
        <v>0</v>
      </c>
      <c r="H33" t="e">
        <f t="shared" ref="H33:H96" si="28">SUM((B33+C33)/2)</f>
        <v>#VALUE!</v>
      </c>
      <c r="I33" t="e">
        <f t="shared" ref="I33:I96" si="29">SUM((B33+C33+D33)/3)</f>
        <v>#VALUE!</v>
      </c>
      <c r="J33" t="e">
        <f t="shared" ref="J33:J96" si="30">SUM((B33+C33+D33+E33)/4)</f>
        <v>#VALUE!</v>
      </c>
      <c r="L33" t="b">
        <f t="shared" ref="L33:L96" si="31">ISERROR(H33)</f>
        <v>1</v>
      </c>
      <c r="M33" t="b">
        <f t="shared" ref="M33:M96" si="32">ISERROR(I33)</f>
        <v>1</v>
      </c>
      <c r="N33" t="b">
        <f t="shared" ref="N33:N96" si="33">ISERROR(J33)</f>
        <v>1</v>
      </c>
      <c r="P33" t="b">
        <f t="shared" ref="P33:P96" si="34">IF(AND(N33=TRUE,M33=TRUE,L33=TRUE),TRUE,FALSE)</f>
        <v>1</v>
      </c>
      <c r="Q33" t="b">
        <f t="shared" ref="Q33:Q96" si="35">IF(AND(P33=FALSE,L33=FALSE,M33=TRUE,N33=TRUE),TRUE,FALSE)</f>
        <v>0</v>
      </c>
      <c r="R33" t="b">
        <f t="shared" ref="R33:R96" si="36">IF(AND(P33=FALSE,Q33=FALSE,M33=FALSE,N33=TRUE),TRUE,FALSE)</f>
        <v>0</v>
      </c>
      <c r="S33" t="b">
        <f t="shared" ref="S33:S96" si="37">IF(AND(P33=FALSE,Q33=FALSE,R33=FALSE,N33=FALSE),TRUE,FALSE)</f>
        <v>0</v>
      </c>
      <c r="U33">
        <f t="shared" ref="U33:U96" si="38">IF(P33=TRUE,G33,IF(Q33=TRUE,H33,IF(R33=TRUE,I33,IF(S33=TRUE,J33,"ERROR"))))</f>
        <v>0</v>
      </c>
      <c r="W33" s="35">
        <f>Melee!H32</f>
        <v>0</v>
      </c>
      <c r="X33" s="35" t="str">
        <f>IF(ISBLANK(Melee!I32),"BLANK",Melee!I32)</f>
        <v>BLANK</v>
      </c>
      <c r="Y33" s="35" t="str">
        <f>IF(ISBLANK(Melee!K32),"BLANK",Melee!K32)</f>
        <v>BLANK</v>
      </c>
      <c r="Z33" s="35" t="str">
        <f>IF(ISBLANK(Melee!M32),"BLANK",Melee!M32)</f>
        <v>BLANK</v>
      </c>
      <c r="AB33">
        <f t="shared" ref="AB33:AB96" si="39">W33</f>
        <v>0</v>
      </c>
      <c r="AC33" t="e">
        <f t="shared" ref="AC33:AC96" si="40">SUM((W33+X33)/2)</f>
        <v>#VALUE!</v>
      </c>
      <c r="AD33" t="e">
        <f t="shared" ref="AD33:AD96" si="41">SUM((W33+X33+Y33)/3)</f>
        <v>#VALUE!</v>
      </c>
      <c r="AE33" t="e">
        <f t="shared" ref="AE33:AE96" si="42">SUM((W33+X33+Y33+Z33)/4)</f>
        <v>#VALUE!</v>
      </c>
      <c r="AG33" t="b">
        <f t="shared" ref="AG33:AG96" si="43">ISERROR(AC33)</f>
        <v>1</v>
      </c>
      <c r="AH33" t="b">
        <f t="shared" ref="AH33:AH96" si="44">ISERROR(AD33)</f>
        <v>1</v>
      </c>
      <c r="AI33" t="b">
        <f t="shared" ref="AI33:AI96" si="45">ISERROR(AE33)</f>
        <v>1</v>
      </c>
      <c r="AK33" t="b">
        <f t="shared" ref="AK33:AK96" si="46">IF(AND(AI33=TRUE,AH33=TRUE,AG33=TRUE),TRUE,FALSE)</f>
        <v>1</v>
      </c>
      <c r="AL33" t="b">
        <f t="shared" ref="AL33:AL96" si="47">IF(AND(AK33=FALSE,AG33=FALSE,AH33=TRUE,AI33=TRUE),TRUE,FALSE)</f>
        <v>0</v>
      </c>
      <c r="AM33" t="b">
        <f t="shared" ref="AM33:AM96" si="48">IF(AND(AK33=FALSE,AL33=FALSE,AH33=FALSE,AI33=TRUE),TRUE,FALSE)</f>
        <v>0</v>
      </c>
      <c r="AN33" t="b">
        <f t="shared" ref="AN33:AN96" si="49">IF(AND(AK33=FALSE,AL33=FALSE,AM33=FALSE,AI33=FALSE),TRUE,FALSE)</f>
        <v>0</v>
      </c>
      <c r="AP33">
        <f t="shared" ref="AP33:AP96" si="50">IF(AK33=TRUE,AB33,IF(AL33=TRUE,AC33,IF(AM33=TRUE,AD33,IF(AN33=TRUE,AE33,"ERROR"))))</f>
        <v>0</v>
      </c>
    </row>
    <row r="34" spans="2:42">
      <c r="B34" s="35">
        <f>Melee!I33</f>
        <v>0</v>
      </c>
      <c r="C34" s="35" t="str">
        <f>IF(ISBLANK(Melee!J33),"BLANK",Melee!J33)</f>
        <v>BLANK</v>
      </c>
      <c r="D34" s="35" t="str">
        <f>IF(ISBLANK(Melee!K33),"BLANK",Melee!K33)</f>
        <v>BLANK</v>
      </c>
      <c r="E34" s="35" t="str">
        <f>IF(ISBLANK(Melee!L33),"BLANK",Melee!L33)</f>
        <v>BLANK</v>
      </c>
      <c r="G34">
        <f t="shared" si="27"/>
        <v>0</v>
      </c>
      <c r="H34" t="e">
        <f t="shared" si="28"/>
        <v>#VALUE!</v>
      </c>
      <c r="I34" t="e">
        <f t="shared" si="29"/>
        <v>#VALUE!</v>
      </c>
      <c r="J34" t="e">
        <f t="shared" si="30"/>
        <v>#VALUE!</v>
      </c>
      <c r="L34" t="b">
        <f t="shared" si="31"/>
        <v>1</v>
      </c>
      <c r="M34" t="b">
        <f t="shared" si="32"/>
        <v>1</v>
      </c>
      <c r="N34" t="b">
        <f t="shared" si="33"/>
        <v>1</v>
      </c>
      <c r="P34" t="b">
        <f t="shared" si="34"/>
        <v>1</v>
      </c>
      <c r="Q34" t="b">
        <f t="shared" si="35"/>
        <v>0</v>
      </c>
      <c r="R34" t="b">
        <f t="shared" si="36"/>
        <v>0</v>
      </c>
      <c r="S34" t="b">
        <f t="shared" si="37"/>
        <v>0</v>
      </c>
      <c r="U34">
        <f t="shared" si="38"/>
        <v>0</v>
      </c>
      <c r="W34" s="35">
        <f>Melee!H33</f>
        <v>0</v>
      </c>
      <c r="X34" s="35" t="str">
        <f>IF(ISBLANK(Melee!I33),"BLANK",Melee!I33)</f>
        <v>BLANK</v>
      </c>
      <c r="Y34" s="35" t="str">
        <f>IF(ISBLANK(Melee!K33),"BLANK",Melee!K33)</f>
        <v>BLANK</v>
      </c>
      <c r="Z34" s="35" t="str">
        <f>IF(ISBLANK(Melee!M33),"BLANK",Melee!M33)</f>
        <v>BLANK</v>
      </c>
      <c r="AB34">
        <f t="shared" si="39"/>
        <v>0</v>
      </c>
      <c r="AC34" t="e">
        <f t="shared" si="40"/>
        <v>#VALUE!</v>
      </c>
      <c r="AD34" t="e">
        <f t="shared" si="41"/>
        <v>#VALUE!</v>
      </c>
      <c r="AE34" t="e">
        <f t="shared" si="42"/>
        <v>#VALUE!</v>
      </c>
      <c r="AG34" t="b">
        <f t="shared" si="43"/>
        <v>1</v>
      </c>
      <c r="AH34" t="b">
        <f t="shared" si="44"/>
        <v>1</v>
      </c>
      <c r="AI34" t="b">
        <f t="shared" si="45"/>
        <v>1</v>
      </c>
      <c r="AK34" t="b">
        <f t="shared" si="46"/>
        <v>1</v>
      </c>
      <c r="AL34" t="b">
        <f t="shared" si="47"/>
        <v>0</v>
      </c>
      <c r="AM34" t="b">
        <f t="shared" si="48"/>
        <v>0</v>
      </c>
      <c r="AN34" t="b">
        <f t="shared" si="49"/>
        <v>0</v>
      </c>
      <c r="AP34">
        <f t="shared" si="50"/>
        <v>0</v>
      </c>
    </row>
    <row r="35" spans="2:42">
      <c r="B35" s="35">
        <f>Melee!I34</f>
        <v>0</v>
      </c>
      <c r="C35" s="35" t="str">
        <f>IF(ISBLANK(Melee!J34),"BLANK",Melee!J34)</f>
        <v>BLANK</v>
      </c>
      <c r="D35" s="35" t="str">
        <f>IF(ISBLANK(Melee!K34),"BLANK",Melee!K34)</f>
        <v>BLANK</v>
      </c>
      <c r="E35" s="35" t="str">
        <f>IF(ISBLANK(Melee!L34),"BLANK",Melee!L34)</f>
        <v>BLANK</v>
      </c>
      <c r="G35">
        <f t="shared" si="27"/>
        <v>0</v>
      </c>
      <c r="H35" t="e">
        <f t="shared" si="28"/>
        <v>#VALUE!</v>
      </c>
      <c r="I35" t="e">
        <f t="shared" si="29"/>
        <v>#VALUE!</v>
      </c>
      <c r="J35" t="e">
        <f t="shared" si="30"/>
        <v>#VALUE!</v>
      </c>
      <c r="L35" t="b">
        <f t="shared" si="31"/>
        <v>1</v>
      </c>
      <c r="M35" t="b">
        <f t="shared" si="32"/>
        <v>1</v>
      </c>
      <c r="N35" t="b">
        <f t="shared" si="33"/>
        <v>1</v>
      </c>
      <c r="P35" t="b">
        <f t="shared" si="34"/>
        <v>1</v>
      </c>
      <c r="Q35" t="b">
        <f t="shared" si="35"/>
        <v>0</v>
      </c>
      <c r="R35" t="b">
        <f t="shared" si="36"/>
        <v>0</v>
      </c>
      <c r="S35" t="b">
        <f t="shared" si="37"/>
        <v>0</v>
      </c>
      <c r="U35">
        <f t="shared" si="38"/>
        <v>0</v>
      </c>
      <c r="W35" s="35">
        <f>Melee!H34</f>
        <v>0</v>
      </c>
      <c r="X35" s="35" t="str">
        <f>IF(ISBLANK(Melee!I34),"BLANK",Melee!I34)</f>
        <v>BLANK</v>
      </c>
      <c r="Y35" s="35" t="str">
        <f>IF(ISBLANK(Melee!K34),"BLANK",Melee!K34)</f>
        <v>BLANK</v>
      </c>
      <c r="Z35" s="35" t="str">
        <f>IF(ISBLANK(Melee!M34),"BLANK",Melee!M34)</f>
        <v>BLANK</v>
      </c>
      <c r="AB35">
        <f t="shared" si="39"/>
        <v>0</v>
      </c>
      <c r="AC35" t="e">
        <f t="shared" si="40"/>
        <v>#VALUE!</v>
      </c>
      <c r="AD35" t="e">
        <f t="shared" si="41"/>
        <v>#VALUE!</v>
      </c>
      <c r="AE35" t="e">
        <f t="shared" si="42"/>
        <v>#VALUE!</v>
      </c>
      <c r="AG35" t="b">
        <f t="shared" si="43"/>
        <v>1</v>
      </c>
      <c r="AH35" t="b">
        <f t="shared" si="44"/>
        <v>1</v>
      </c>
      <c r="AI35" t="b">
        <f t="shared" si="45"/>
        <v>1</v>
      </c>
      <c r="AK35" t="b">
        <f t="shared" si="46"/>
        <v>1</v>
      </c>
      <c r="AL35" t="b">
        <f t="shared" si="47"/>
        <v>0</v>
      </c>
      <c r="AM35" t="b">
        <f t="shared" si="48"/>
        <v>0</v>
      </c>
      <c r="AN35" t="b">
        <f t="shared" si="49"/>
        <v>0</v>
      </c>
      <c r="AP35">
        <f t="shared" si="50"/>
        <v>0</v>
      </c>
    </row>
    <row r="36" spans="2:42">
      <c r="B36" s="35">
        <f>Melee!I35</f>
        <v>0</v>
      </c>
      <c r="C36" s="35" t="str">
        <f>IF(ISBLANK(Melee!J35),"BLANK",Melee!J35)</f>
        <v>BLANK</v>
      </c>
      <c r="D36" s="35" t="str">
        <f>IF(ISBLANK(Melee!K35),"BLANK",Melee!K35)</f>
        <v>BLANK</v>
      </c>
      <c r="E36" s="35" t="str">
        <f>IF(ISBLANK(Melee!L35),"BLANK",Melee!L35)</f>
        <v>BLANK</v>
      </c>
      <c r="G36">
        <f t="shared" si="27"/>
        <v>0</v>
      </c>
      <c r="H36" t="e">
        <f t="shared" si="28"/>
        <v>#VALUE!</v>
      </c>
      <c r="I36" t="e">
        <f t="shared" si="29"/>
        <v>#VALUE!</v>
      </c>
      <c r="J36" t="e">
        <f t="shared" si="30"/>
        <v>#VALUE!</v>
      </c>
      <c r="L36" t="b">
        <f t="shared" si="31"/>
        <v>1</v>
      </c>
      <c r="M36" t="b">
        <f t="shared" si="32"/>
        <v>1</v>
      </c>
      <c r="N36" t="b">
        <f t="shared" si="33"/>
        <v>1</v>
      </c>
      <c r="P36" t="b">
        <f t="shared" si="34"/>
        <v>1</v>
      </c>
      <c r="Q36" t="b">
        <f t="shared" si="35"/>
        <v>0</v>
      </c>
      <c r="R36" t="b">
        <f t="shared" si="36"/>
        <v>0</v>
      </c>
      <c r="S36" t="b">
        <f t="shared" si="37"/>
        <v>0</v>
      </c>
      <c r="U36">
        <f t="shared" si="38"/>
        <v>0</v>
      </c>
      <c r="W36" s="35">
        <f>Melee!H35</f>
        <v>0</v>
      </c>
      <c r="X36" s="35" t="str">
        <f>IF(ISBLANK(Melee!I35),"BLANK",Melee!I35)</f>
        <v>BLANK</v>
      </c>
      <c r="Y36" s="35" t="str">
        <f>IF(ISBLANK(Melee!K35),"BLANK",Melee!K35)</f>
        <v>BLANK</v>
      </c>
      <c r="Z36" s="35" t="str">
        <f>IF(ISBLANK(Melee!M35),"BLANK",Melee!M35)</f>
        <v>BLANK</v>
      </c>
      <c r="AB36">
        <f t="shared" si="39"/>
        <v>0</v>
      </c>
      <c r="AC36" t="e">
        <f t="shared" si="40"/>
        <v>#VALUE!</v>
      </c>
      <c r="AD36" t="e">
        <f t="shared" si="41"/>
        <v>#VALUE!</v>
      </c>
      <c r="AE36" t="e">
        <f t="shared" si="42"/>
        <v>#VALUE!</v>
      </c>
      <c r="AG36" t="b">
        <f t="shared" si="43"/>
        <v>1</v>
      </c>
      <c r="AH36" t="b">
        <f t="shared" si="44"/>
        <v>1</v>
      </c>
      <c r="AI36" t="b">
        <f t="shared" si="45"/>
        <v>1</v>
      </c>
      <c r="AK36" t="b">
        <f t="shared" si="46"/>
        <v>1</v>
      </c>
      <c r="AL36" t="b">
        <f t="shared" si="47"/>
        <v>0</v>
      </c>
      <c r="AM36" t="b">
        <f t="shared" si="48"/>
        <v>0</v>
      </c>
      <c r="AN36" t="b">
        <f t="shared" si="49"/>
        <v>0</v>
      </c>
      <c r="AP36">
        <f t="shared" si="50"/>
        <v>0</v>
      </c>
    </row>
    <row r="37" spans="2:42">
      <c r="B37" s="35">
        <f>Melee!I36</f>
        <v>0</v>
      </c>
      <c r="C37" s="35" t="str">
        <f>IF(ISBLANK(Melee!J36),"BLANK",Melee!J36)</f>
        <v>BLANK</v>
      </c>
      <c r="D37" s="35" t="str">
        <f>IF(ISBLANK(Melee!K36),"BLANK",Melee!K36)</f>
        <v>BLANK</v>
      </c>
      <c r="E37" s="35" t="str">
        <f>IF(ISBLANK(Melee!L36),"BLANK",Melee!L36)</f>
        <v>BLANK</v>
      </c>
      <c r="G37">
        <f t="shared" si="27"/>
        <v>0</v>
      </c>
      <c r="H37" t="e">
        <f t="shared" si="28"/>
        <v>#VALUE!</v>
      </c>
      <c r="I37" t="e">
        <f t="shared" si="29"/>
        <v>#VALUE!</v>
      </c>
      <c r="J37" t="e">
        <f t="shared" si="30"/>
        <v>#VALUE!</v>
      </c>
      <c r="L37" t="b">
        <f t="shared" si="31"/>
        <v>1</v>
      </c>
      <c r="M37" t="b">
        <f t="shared" si="32"/>
        <v>1</v>
      </c>
      <c r="N37" t="b">
        <f t="shared" si="33"/>
        <v>1</v>
      </c>
      <c r="P37" t="b">
        <f t="shared" si="34"/>
        <v>1</v>
      </c>
      <c r="Q37" t="b">
        <f t="shared" si="35"/>
        <v>0</v>
      </c>
      <c r="R37" t="b">
        <f t="shared" si="36"/>
        <v>0</v>
      </c>
      <c r="S37" t="b">
        <f t="shared" si="37"/>
        <v>0</v>
      </c>
      <c r="U37">
        <f t="shared" si="38"/>
        <v>0</v>
      </c>
      <c r="W37" s="35">
        <f>Melee!H36</f>
        <v>0</v>
      </c>
      <c r="X37" s="35" t="str">
        <f>IF(ISBLANK(Melee!I36),"BLANK",Melee!I36)</f>
        <v>BLANK</v>
      </c>
      <c r="Y37" s="35" t="str">
        <f>IF(ISBLANK(Melee!K36),"BLANK",Melee!K36)</f>
        <v>BLANK</v>
      </c>
      <c r="Z37" s="35" t="str">
        <f>IF(ISBLANK(Melee!M36),"BLANK",Melee!M36)</f>
        <v>BLANK</v>
      </c>
      <c r="AB37">
        <f t="shared" si="39"/>
        <v>0</v>
      </c>
      <c r="AC37" t="e">
        <f t="shared" si="40"/>
        <v>#VALUE!</v>
      </c>
      <c r="AD37" t="e">
        <f t="shared" si="41"/>
        <v>#VALUE!</v>
      </c>
      <c r="AE37" t="e">
        <f t="shared" si="42"/>
        <v>#VALUE!</v>
      </c>
      <c r="AG37" t="b">
        <f t="shared" si="43"/>
        <v>1</v>
      </c>
      <c r="AH37" t="b">
        <f t="shared" si="44"/>
        <v>1</v>
      </c>
      <c r="AI37" t="b">
        <f t="shared" si="45"/>
        <v>1</v>
      </c>
      <c r="AK37" t="b">
        <f t="shared" si="46"/>
        <v>1</v>
      </c>
      <c r="AL37" t="b">
        <f t="shared" si="47"/>
        <v>0</v>
      </c>
      <c r="AM37" t="b">
        <f t="shared" si="48"/>
        <v>0</v>
      </c>
      <c r="AN37" t="b">
        <f t="shared" si="49"/>
        <v>0</v>
      </c>
      <c r="AP37">
        <f t="shared" si="50"/>
        <v>0</v>
      </c>
    </row>
    <row r="38" spans="2:42">
      <c r="B38" s="35">
        <f>Melee!I37</f>
        <v>0</v>
      </c>
      <c r="C38" s="35" t="str">
        <f>IF(ISBLANK(Melee!J37),"BLANK",Melee!J37)</f>
        <v>BLANK</v>
      </c>
      <c r="D38" s="35" t="str">
        <f>IF(ISBLANK(Melee!K37),"BLANK",Melee!K37)</f>
        <v>BLANK</v>
      </c>
      <c r="E38" s="35" t="str">
        <f>IF(ISBLANK(Melee!L37),"BLANK",Melee!L37)</f>
        <v>BLANK</v>
      </c>
      <c r="G38">
        <f t="shared" si="27"/>
        <v>0</v>
      </c>
      <c r="H38" t="e">
        <f t="shared" si="28"/>
        <v>#VALUE!</v>
      </c>
      <c r="I38" t="e">
        <f t="shared" si="29"/>
        <v>#VALUE!</v>
      </c>
      <c r="J38" t="e">
        <f t="shared" si="30"/>
        <v>#VALUE!</v>
      </c>
      <c r="L38" t="b">
        <f t="shared" si="31"/>
        <v>1</v>
      </c>
      <c r="M38" t="b">
        <f t="shared" si="32"/>
        <v>1</v>
      </c>
      <c r="N38" t="b">
        <f t="shared" si="33"/>
        <v>1</v>
      </c>
      <c r="P38" t="b">
        <f t="shared" si="34"/>
        <v>1</v>
      </c>
      <c r="Q38" t="b">
        <f t="shared" si="35"/>
        <v>0</v>
      </c>
      <c r="R38" t="b">
        <f t="shared" si="36"/>
        <v>0</v>
      </c>
      <c r="S38" t="b">
        <f t="shared" si="37"/>
        <v>0</v>
      </c>
      <c r="U38">
        <f t="shared" si="38"/>
        <v>0</v>
      </c>
      <c r="W38" s="35">
        <f>Melee!H37</f>
        <v>0</v>
      </c>
      <c r="X38" s="35" t="str">
        <f>IF(ISBLANK(Melee!I37),"BLANK",Melee!I37)</f>
        <v>BLANK</v>
      </c>
      <c r="Y38" s="35" t="str">
        <f>IF(ISBLANK(Melee!K37),"BLANK",Melee!K37)</f>
        <v>BLANK</v>
      </c>
      <c r="Z38" s="35" t="str">
        <f>IF(ISBLANK(Melee!M37),"BLANK",Melee!M37)</f>
        <v>BLANK</v>
      </c>
      <c r="AB38">
        <f t="shared" si="39"/>
        <v>0</v>
      </c>
      <c r="AC38" t="e">
        <f t="shared" si="40"/>
        <v>#VALUE!</v>
      </c>
      <c r="AD38" t="e">
        <f t="shared" si="41"/>
        <v>#VALUE!</v>
      </c>
      <c r="AE38" t="e">
        <f t="shared" si="42"/>
        <v>#VALUE!</v>
      </c>
      <c r="AG38" t="b">
        <f t="shared" si="43"/>
        <v>1</v>
      </c>
      <c r="AH38" t="b">
        <f t="shared" si="44"/>
        <v>1</v>
      </c>
      <c r="AI38" t="b">
        <f t="shared" si="45"/>
        <v>1</v>
      </c>
      <c r="AK38" t="b">
        <f t="shared" si="46"/>
        <v>1</v>
      </c>
      <c r="AL38" t="b">
        <f t="shared" si="47"/>
        <v>0</v>
      </c>
      <c r="AM38" t="b">
        <f t="shared" si="48"/>
        <v>0</v>
      </c>
      <c r="AN38" t="b">
        <f t="shared" si="49"/>
        <v>0</v>
      </c>
      <c r="AP38">
        <f t="shared" si="50"/>
        <v>0</v>
      </c>
    </row>
    <row r="39" spans="2:42">
      <c r="B39" s="35">
        <f>Melee!I38</f>
        <v>0</v>
      </c>
      <c r="C39" s="35" t="str">
        <f>IF(ISBLANK(Melee!J38),"BLANK",Melee!J38)</f>
        <v>BLANK</v>
      </c>
      <c r="D39" s="35" t="str">
        <f>IF(ISBLANK(Melee!K38),"BLANK",Melee!K38)</f>
        <v>BLANK</v>
      </c>
      <c r="E39" s="35" t="str">
        <f>IF(ISBLANK(Melee!L38),"BLANK",Melee!L38)</f>
        <v>BLANK</v>
      </c>
      <c r="G39">
        <f t="shared" si="27"/>
        <v>0</v>
      </c>
      <c r="H39" t="e">
        <f t="shared" si="28"/>
        <v>#VALUE!</v>
      </c>
      <c r="I39" t="e">
        <f t="shared" si="29"/>
        <v>#VALUE!</v>
      </c>
      <c r="J39" t="e">
        <f t="shared" si="30"/>
        <v>#VALUE!</v>
      </c>
      <c r="L39" t="b">
        <f t="shared" si="31"/>
        <v>1</v>
      </c>
      <c r="M39" t="b">
        <f t="shared" si="32"/>
        <v>1</v>
      </c>
      <c r="N39" t="b">
        <f t="shared" si="33"/>
        <v>1</v>
      </c>
      <c r="P39" t="b">
        <f t="shared" si="34"/>
        <v>1</v>
      </c>
      <c r="Q39" t="b">
        <f t="shared" si="35"/>
        <v>0</v>
      </c>
      <c r="R39" t="b">
        <f t="shared" si="36"/>
        <v>0</v>
      </c>
      <c r="S39" t="b">
        <f t="shared" si="37"/>
        <v>0</v>
      </c>
      <c r="U39">
        <f t="shared" si="38"/>
        <v>0</v>
      </c>
      <c r="W39" s="35">
        <f>Melee!H38</f>
        <v>0</v>
      </c>
      <c r="X39" s="35" t="str">
        <f>IF(ISBLANK(Melee!I38),"BLANK",Melee!I38)</f>
        <v>BLANK</v>
      </c>
      <c r="Y39" s="35" t="str">
        <f>IF(ISBLANK(Melee!K38),"BLANK",Melee!K38)</f>
        <v>BLANK</v>
      </c>
      <c r="Z39" s="35" t="str">
        <f>IF(ISBLANK(Melee!M38),"BLANK",Melee!M38)</f>
        <v>BLANK</v>
      </c>
      <c r="AB39">
        <f t="shared" si="39"/>
        <v>0</v>
      </c>
      <c r="AC39" t="e">
        <f t="shared" si="40"/>
        <v>#VALUE!</v>
      </c>
      <c r="AD39" t="e">
        <f t="shared" si="41"/>
        <v>#VALUE!</v>
      </c>
      <c r="AE39" t="e">
        <f t="shared" si="42"/>
        <v>#VALUE!</v>
      </c>
      <c r="AG39" t="b">
        <f t="shared" si="43"/>
        <v>1</v>
      </c>
      <c r="AH39" t="b">
        <f t="shared" si="44"/>
        <v>1</v>
      </c>
      <c r="AI39" t="b">
        <f t="shared" si="45"/>
        <v>1</v>
      </c>
      <c r="AK39" t="b">
        <f t="shared" si="46"/>
        <v>1</v>
      </c>
      <c r="AL39" t="b">
        <f t="shared" si="47"/>
        <v>0</v>
      </c>
      <c r="AM39" t="b">
        <f t="shared" si="48"/>
        <v>0</v>
      </c>
      <c r="AN39" t="b">
        <f t="shared" si="49"/>
        <v>0</v>
      </c>
      <c r="AP39">
        <f t="shared" si="50"/>
        <v>0</v>
      </c>
    </row>
    <row r="40" spans="2:42">
      <c r="B40" s="35">
        <f>Melee!I39</f>
        <v>0</v>
      </c>
      <c r="C40" s="35" t="str">
        <f>IF(ISBLANK(Melee!J39),"BLANK",Melee!J39)</f>
        <v>BLANK</v>
      </c>
      <c r="D40" s="35" t="str">
        <f>IF(ISBLANK(Melee!K39),"BLANK",Melee!K39)</f>
        <v>BLANK</v>
      </c>
      <c r="E40" s="35" t="str">
        <f>IF(ISBLANK(Melee!L39),"BLANK",Melee!L39)</f>
        <v>BLANK</v>
      </c>
      <c r="G40">
        <f t="shared" si="27"/>
        <v>0</v>
      </c>
      <c r="H40" t="e">
        <f t="shared" si="28"/>
        <v>#VALUE!</v>
      </c>
      <c r="I40" t="e">
        <f t="shared" si="29"/>
        <v>#VALUE!</v>
      </c>
      <c r="J40" t="e">
        <f t="shared" si="30"/>
        <v>#VALUE!</v>
      </c>
      <c r="L40" t="b">
        <f t="shared" si="31"/>
        <v>1</v>
      </c>
      <c r="M40" t="b">
        <f t="shared" si="32"/>
        <v>1</v>
      </c>
      <c r="N40" t="b">
        <f t="shared" si="33"/>
        <v>1</v>
      </c>
      <c r="P40" t="b">
        <f t="shared" si="34"/>
        <v>1</v>
      </c>
      <c r="Q40" t="b">
        <f t="shared" si="35"/>
        <v>0</v>
      </c>
      <c r="R40" t="b">
        <f t="shared" si="36"/>
        <v>0</v>
      </c>
      <c r="S40" t="b">
        <f t="shared" si="37"/>
        <v>0</v>
      </c>
      <c r="U40">
        <f t="shared" si="38"/>
        <v>0</v>
      </c>
      <c r="W40" s="35">
        <f>Melee!H39</f>
        <v>0</v>
      </c>
      <c r="X40" s="35" t="str">
        <f>IF(ISBLANK(Melee!I39),"BLANK",Melee!I39)</f>
        <v>BLANK</v>
      </c>
      <c r="Y40" s="35" t="str">
        <f>IF(ISBLANK(Melee!K39),"BLANK",Melee!K39)</f>
        <v>BLANK</v>
      </c>
      <c r="Z40" s="35" t="str">
        <f>IF(ISBLANK(Melee!M39),"BLANK",Melee!M39)</f>
        <v>BLANK</v>
      </c>
      <c r="AB40">
        <f t="shared" si="39"/>
        <v>0</v>
      </c>
      <c r="AC40" t="e">
        <f t="shared" si="40"/>
        <v>#VALUE!</v>
      </c>
      <c r="AD40" t="e">
        <f t="shared" si="41"/>
        <v>#VALUE!</v>
      </c>
      <c r="AE40" t="e">
        <f t="shared" si="42"/>
        <v>#VALUE!</v>
      </c>
      <c r="AG40" t="b">
        <f t="shared" si="43"/>
        <v>1</v>
      </c>
      <c r="AH40" t="b">
        <f t="shared" si="44"/>
        <v>1</v>
      </c>
      <c r="AI40" t="b">
        <f t="shared" si="45"/>
        <v>1</v>
      </c>
      <c r="AK40" t="b">
        <f t="shared" si="46"/>
        <v>1</v>
      </c>
      <c r="AL40" t="b">
        <f t="shared" si="47"/>
        <v>0</v>
      </c>
      <c r="AM40" t="b">
        <f t="shared" si="48"/>
        <v>0</v>
      </c>
      <c r="AN40" t="b">
        <f t="shared" si="49"/>
        <v>0</v>
      </c>
      <c r="AP40">
        <f t="shared" si="50"/>
        <v>0</v>
      </c>
    </row>
    <row r="41" spans="2:42">
      <c r="B41" s="35">
        <f>Melee!I40</f>
        <v>0</v>
      </c>
      <c r="C41" s="35" t="str">
        <f>IF(ISBLANK(Melee!J40),"BLANK",Melee!J40)</f>
        <v>BLANK</v>
      </c>
      <c r="D41" s="35" t="str">
        <f>IF(ISBLANK(Melee!K40),"BLANK",Melee!K40)</f>
        <v>BLANK</v>
      </c>
      <c r="E41" s="35" t="str">
        <f>IF(ISBLANK(Melee!L40),"BLANK",Melee!L40)</f>
        <v>BLANK</v>
      </c>
      <c r="G41">
        <f t="shared" si="27"/>
        <v>0</v>
      </c>
      <c r="H41" t="e">
        <f t="shared" si="28"/>
        <v>#VALUE!</v>
      </c>
      <c r="I41" t="e">
        <f t="shared" si="29"/>
        <v>#VALUE!</v>
      </c>
      <c r="J41" t="e">
        <f t="shared" si="30"/>
        <v>#VALUE!</v>
      </c>
      <c r="L41" t="b">
        <f t="shared" si="31"/>
        <v>1</v>
      </c>
      <c r="M41" t="b">
        <f t="shared" si="32"/>
        <v>1</v>
      </c>
      <c r="N41" t="b">
        <f t="shared" si="33"/>
        <v>1</v>
      </c>
      <c r="P41" t="b">
        <f t="shared" si="34"/>
        <v>1</v>
      </c>
      <c r="Q41" t="b">
        <f t="shared" si="35"/>
        <v>0</v>
      </c>
      <c r="R41" t="b">
        <f t="shared" si="36"/>
        <v>0</v>
      </c>
      <c r="S41" t="b">
        <f t="shared" si="37"/>
        <v>0</v>
      </c>
      <c r="U41">
        <f t="shared" si="38"/>
        <v>0</v>
      </c>
      <c r="W41" s="35">
        <f>Melee!H40</f>
        <v>0</v>
      </c>
      <c r="X41" s="35" t="str">
        <f>IF(ISBLANK(Melee!I40),"BLANK",Melee!I40)</f>
        <v>BLANK</v>
      </c>
      <c r="Y41" s="35" t="str">
        <f>IF(ISBLANK(Melee!K40),"BLANK",Melee!K40)</f>
        <v>BLANK</v>
      </c>
      <c r="Z41" s="35" t="str">
        <f>IF(ISBLANK(Melee!M40),"BLANK",Melee!M40)</f>
        <v>BLANK</v>
      </c>
      <c r="AB41">
        <f t="shared" si="39"/>
        <v>0</v>
      </c>
      <c r="AC41" t="e">
        <f t="shared" si="40"/>
        <v>#VALUE!</v>
      </c>
      <c r="AD41" t="e">
        <f t="shared" si="41"/>
        <v>#VALUE!</v>
      </c>
      <c r="AE41" t="e">
        <f t="shared" si="42"/>
        <v>#VALUE!</v>
      </c>
      <c r="AG41" t="b">
        <f t="shared" si="43"/>
        <v>1</v>
      </c>
      <c r="AH41" t="b">
        <f t="shared" si="44"/>
        <v>1</v>
      </c>
      <c r="AI41" t="b">
        <f t="shared" si="45"/>
        <v>1</v>
      </c>
      <c r="AK41" t="b">
        <f t="shared" si="46"/>
        <v>1</v>
      </c>
      <c r="AL41" t="b">
        <f t="shared" si="47"/>
        <v>0</v>
      </c>
      <c r="AM41" t="b">
        <f t="shared" si="48"/>
        <v>0</v>
      </c>
      <c r="AN41" t="b">
        <f t="shared" si="49"/>
        <v>0</v>
      </c>
      <c r="AP41">
        <f t="shared" si="50"/>
        <v>0</v>
      </c>
    </row>
    <row r="42" spans="2:42">
      <c r="B42" s="35">
        <f>Melee!I41</f>
        <v>0</v>
      </c>
      <c r="C42" s="35" t="str">
        <f>IF(ISBLANK(Melee!J41),"BLANK",Melee!J41)</f>
        <v>BLANK</v>
      </c>
      <c r="D42" s="35" t="str">
        <f>IF(ISBLANK(Melee!K41),"BLANK",Melee!K41)</f>
        <v>BLANK</v>
      </c>
      <c r="E42" s="35" t="str">
        <f>IF(ISBLANK(Melee!L41),"BLANK",Melee!L41)</f>
        <v>BLANK</v>
      </c>
      <c r="G42">
        <f t="shared" si="27"/>
        <v>0</v>
      </c>
      <c r="H42" t="e">
        <f t="shared" si="28"/>
        <v>#VALUE!</v>
      </c>
      <c r="I42" t="e">
        <f t="shared" si="29"/>
        <v>#VALUE!</v>
      </c>
      <c r="J42" t="e">
        <f t="shared" si="30"/>
        <v>#VALUE!</v>
      </c>
      <c r="L42" t="b">
        <f t="shared" si="31"/>
        <v>1</v>
      </c>
      <c r="M42" t="b">
        <f t="shared" si="32"/>
        <v>1</v>
      </c>
      <c r="N42" t="b">
        <f t="shared" si="33"/>
        <v>1</v>
      </c>
      <c r="P42" t="b">
        <f t="shared" si="34"/>
        <v>1</v>
      </c>
      <c r="Q42" t="b">
        <f t="shared" si="35"/>
        <v>0</v>
      </c>
      <c r="R42" t="b">
        <f t="shared" si="36"/>
        <v>0</v>
      </c>
      <c r="S42" t="b">
        <f t="shared" si="37"/>
        <v>0</v>
      </c>
      <c r="U42">
        <f t="shared" si="38"/>
        <v>0</v>
      </c>
      <c r="W42" s="35">
        <f>Melee!H41</f>
        <v>0</v>
      </c>
      <c r="X42" s="35" t="str">
        <f>IF(ISBLANK(Melee!I41),"BLANK",Melee!I41)</f>
        <v>BLANK</v>
      </c>
      <c r="Y42" s="35" t="str">
        <f>IF(ISBLANK(Melee!K41),"BLANK",Melee!K41)</f>
        <v>BLANK</v>
      </c>
      <c r="Z42" s="35" t="str">
        <f>IF(ISBLANK(Melee!M41),"BLANK",Melee!M41)</f>
        <v>BLANK</v>
      </c>
      <c r="AB42">
        <f t="shared" si="39"/>
        <v>0</v>
      </c>
      <c r="AC42" t="e">
        <f t="shared" si="40"/>
        <v>#VALUE!</v>
      </c>
      <c r="AD42" t="e">
        <f t="shared" si="41"/>
        <v>#VALUE!</v>
      </c>
      <c r="AE42" t="e">
        <f t="shared" si="42"/>
        <v>#VALUE!</v>
      </c>
      <c r="AG42" t="b">
        <f t="shared" si="43"/>
        <v>1</v>
      </c>
      <c r="AH42" t="b">
        <f t="shared" si="44"/>
        <v>1</v>
      </c>
      <c r="AI42" t="b">
        <f t="shared" si="45"/>
        <v>1</v>
      </c>
      <c r="AK42" t="b">
        <f t="shared" si="46"/>
        <v>1</v>
      </c>
      <c r="AL42" t="b">
        <f t="shared" si="47"/>
        <v>0</v>
      </c>
      <c r="AM42" t="b">
        <f t="shared" si="48"/>
        <v>0</v>
      </c>
      <c r="AN42" t="b">
        <f t="shared" si="49"/>
        <v>0</v>
      </c>
      <c r="AP42">
        <f t="shared" si="50"/>
        <v>0</v>
      </c>
    </row>
    <row r="43" spans="2:42">
      <c r="B43" s="35">
        <f>Melee!I42</f>
        <v>0</v>
      </c>
      <c r="C43" s="35" t="str">
        <f>IF(ISBLANK(Melee!J42),"BLANK",Melee!J42)</f>
        <v>BLANK</v>
      </c>
      <c r="D43" s="35" t="str">
        <f>IF(ISBLANK(Melee!K42),"BLANK",Melee!K42)</f>
        <v>BLANK</v>
      </c>
      <c r="E43" s="35" t="str">
        <f>IF(ISBLANK(Melee!L42),"BLANK",Melee!L42)</f>
        <v>BLANK</v>
      </c>
      <c r="G43">
        <f t="shared" si="27"/>
        <v>0</v>
      </c>
      <c r="H43" t="e">
        <f t="shared" si="28"/>
        <v>#VALUE!</v>
      </c>
      <c r="I43" t="e">
        <f t="shared" si="29"/>
        <v>#VALUE!</v>
      </c>
      <c r="J43" t="e">
        <f t="shared" si="30"/>
        <v>#VALUE!</v>
      </c>
      <c r="L43" t="b">
        <f t="shared" si="31"/>
        <v>1</v>
      </c>
      <c r="M43" t="b">
        <f t="shared" si="32"/>
        <v>1</v>
      </c>
      <c r="N43" t="b">
        <f t="shared" si="33"/>
        <v>1</v>
      </c>
      <c r="P43" t="b">
        <f t="shared" si="34"/>
        <v>1</v>
      </c>
      <c r="Q43" t="b">
        <f t="shared" si="35"/>
        <v>0</v>
      </c>
      <c r="R43" t="b">
        <f t="shared" si="36"/>
        <v>0</v>
      </c>
      <c r="S43" t="b">
        <f t="shared" si="37"/>
        <v>0</v>
      </c>
      <c r="U43">
        <f t="shared" si="38"/>
        <v>0</v>
      </c>
      <c r="W43" s="35">
        <f>Melee!H42</f>
        <v>0</v>
      </c>
      <c r="X43" s="35" t="str">
        <f>IF(ISBLANK(Melee!I42),"BLANK",Melee!I42)</f>
        <v>BLANK</v>
      </c>
      <c r="Y43" s="35" t="str">
        <f>IF(ISBLANK(Melee!K42),"BLANK",Melee!K42)</f>
        <v>BLANK</v>
      </c>
      <c r="Z43" s="35" t="str">
        <f>IF(ISBLANK(Melee!M42),"BLANK",Melee!M42)</f>
        <v>BLANK</v>
      </c>
      <c r="AB43">
        <f t="shared" si="39"/>
        <v>0</v>
      </c>
      <c r="AC43" t="e">
        <f t="shared" si="40"/>
        <v>#VALUE!</v>
      </c>
      <c r="AD43" t="e">
        <f t="shared" si="41"/>
        <v>#VALUE!</v>
      </c>
      <c r="AE43" t="e">
        <f t="shared" si="42"/>
        <v>#VALUE!</v>
      </c>
      <c r="AG43" t="b">
        <f t="shared" si="43"/>
        <v>1</v>
      </c>
      <c r="AH43" t="b">
        <f t="shared" si="44"/>
        <v>1</v>
      </c>
      <c r="AI43" t="b">
        <f t="shared" si="45"/>
        <v>1</v>
      </c>
      <c r="AK43" t="b">
        <f t="shared" si="46"/>
        <v>1</v>
      </c>
      <c r="AL43" t="b">
        <f t="shared" si="47"/>
        <v>0</v>
      </c>
      <c r="AM43" t="b">
        <f t="shared" si="48"/>
        <v>0</v>
      </c>
      <c r="AN43" t="b">
        <f t="shared" si="49"/>
        <v>0</v>
      </c>
      <c r="AP43">
        <f t="shared" si="50"/>
        <v>0</v>
      </c>
    </row>
    <row r="44" spans="2:42">
      <c r="B44" s="35">
        <f>Melee!I43</f>
        <v>0</v>
      </c>
      <c r="C44" s="35" t="str">
        <f>IF(ISBLANK(Melee!J43),"BLANK",Melee!J43)</f>
        <v>BLANK</v>
      </c>
      <c r="D44" s="35" t="str">
        <f>IF(ISBLANK(Melee!K43),"BLANK",Melee!K43)</f>
        <v>BLANK</v>
      </c>
      <c r="E44" s="35" t="str">
        <f>IF(ISBLANK(Melee!L43),"BLANK",Melee!L43)</f>
        <v>BLANK</v>
      </c>
      <c r="G44">
        <f t="shared" si="27"/>
        <v>0</v>
      </c>
      <c r="H44" t="e">
        <f t="shared" si="28"/>
        <v>#VALUE!</v>
      </c>
      <c r="I44" t="e">
        <f t="shared" si="29"/>
        <v>#VALUE!</v>
      </c>
      <c r="J44" t="e">
        <f t="shared" si="30"/>
        <v>#VALUE!</v>
      </c>
      <c r="L44" t="b">
        <f t="shared" si="31"/>
        <v>1</v>
      </c>
      <c r="M44" t="b">
        <f t="shared" si="32"/>
        <v>1</v>
      </c>
      <c r="N44" t="b">
        <f t="shared" si="33"/>
        <v>1</v>
      </c>
      <c r="P44" t="b">
        <f t="shared" si="34"/>
        <v>1</v>
      </c>
      <c r="Q44" t="b">
        <f t="shared" si="35"/>
        <v>0</v>
      </c>
      <c r="R44" t="b">
        <f t="shared" si="36"/>
        <v>0</v>
      </c>
      <c r="S44" t="b">
        <f t="shared" si="37"/>
        <v>0</v>
      </c>
      <c r="U44">
        <f t="shared" si="38"/>
        <v>0</v>
      </c>
      <c r="W44" s="35">
        <f>Melee!H43</f>
        <v>0</v>
      </c>
      <c r="X44" s="35" t="str">
        <f>IF(ISBLANK(Melee!I43),"BLANK",Melee!I43)</f>
        <v>BLANK</v>
      </c>
      <c r="Y44" s="35" t="str">
        <f>IF(ISBLANK(Melee!K43),"BLANK",Melee!K43)</f>
        <v>BLANK</v>
      </c>
      <c r="Z44" s="35" t="str">
        <f>IF(ISBLANK(Melee!M43),"BLANK",Melee!M43)</f>
        <v>BLANK</v>
      </c>
      <c r="AB44">
        <f t="shared" si="39"/>
        <v>0</v>
      </c>
      <c r="AC44" t="e">
        <f t="shared" si="40"/>
        <v>#VALUE!</v>
      </c>
      <c r="AD44" t="e">
        <f t="shared" si="41"/>
        <v>#VALUE!</v>
      </c>
      <c r="AE44" t="e">
        <f t="shared" si="42"/>
        <v>#VALUE!</v>
      </c>
      <c r="AG44" t="b">
        <f t="shared" si="43"/>
        <v>1</v>
      </c>
      <c r="AH44" t="b">
        <f t="shared" si="44"/>
        <v>1</v>
      </c>
      <c r="AI44" t="b">
        <f t="shared" si="45"/>
        <v>1</v>
      </c>
      <c r="AK44" t="b">
        <f t="shared" si="46"/>
        <v>1</v>
      </c>
      <c r="AL44" t="b">
        <f t="shared" si="47"/>
        <v>0</v>
      </c>
      <c r="AM44" t="b">
        <f t="shared" si="48"/>
        <v>0</v>
      </c>
      <c r="AN44" t="b">
        <f t="shared" si="49"/>
        <v>0</v>
      </c>
      <c r="AP44">
        <f t="shared" si="50"/>
        <v>0</v>
      </c>
    </row>
    <row r="45" spans="2:42">
      <c r="B45" s="35">
        <f>Melee!I44</f>
        <v>0</v>
      </c>
      <c r="C45" s="35" t="str">
        <f>IF(ISBLANK(Melee!J44),"BLANK",Melee!J44)</f>
        <v>BLANK</v>
      </c>
      <c r="D45" s="35" t="str">
        <f>IF(ISBLANK(Melee!K44),"BLANK",Melee!K44)</f>
        <v>BLANK</v>
      </c>
      <c r="E45" s="35" t="str">
        <f>IF(ISBLANK(Melee!L44),"BLANK",Melee!L44)</f>
        <v>BLANK</v>
      </c>
      <c r="G45">
        <f t="shared" si="27"/>
        <v>0</v>
      </c>
      <c r="H45" t="e">
        <f t="shared" si="28"/>
        <v>#VALUE!</v>
      </c>
      <c r="I45" t="e">
        <f t="shared" si="29"/>
        <v>#VALUE!</v>
      </c>
      <c r="J45" t="e">
        <f t="shared" si="30"/>
        <v>#VALUE!</v>
      </c>
      <c r="L45" t="b">
        <f t="shared" si="31"/>
        <v>1</v>
      </c>
      <c r="M45" t="b">
        <f t="shared" si="32"/>
        <v>1</v>
      </c>
      <c r="N45" t="b">
        <f t="shared" si="33"/>
        <v>1</v>
      </c>
      <c r="P45" t="b">
        <f t="shared" si="34"/>
        <v>1</v>
      </c>
      <c r="Q45" t="b">
        <f t="shared" si="35"/>
        <v>0</v>
      </c>
      <c r="R45" t="b">
        <f t="shared" si="36"/>
        <v>0</v>
      </c>
      <c r="S45" t="b">
        <f t="shared" si="37"/>
        <v>0</v>
      </c>
      <c r="U45">
        <f t="shared" si="38"/>
        <v>0</v>
      </c>
      <c r="W45" s="35">
        <f>Melee!H44</f>
        <v>0</v>
      </c>
      <c r="X45" s="35" t="str">
        <f>IF(ISBLANK(Melee!I44),"BLANK",Melee!I44)</f>
        <v>BLANK</v>
      </c>
      <c r="Y45" s="35" t="str">
        <f>IF(ISBLANK(Melee!K44),"BLANK",Melee!K44)</f>
        <v>BLANK</v>
      </c>
      <c r="Z45" s="35" t="str">
        <f>IF(ISBLANK(Melee!M44),"BLANK",Melee!M44)</f>
        <v>BLANK</v>
      </c>
      <c r="AB45">
        <f t="shared" si="39"/>
        <v>0</v>
      </c>
      <c r="AC45" t="e">
        <f t="shared" si="40"/>
        <v>#VALUE!</v>
      </c>
      <c r="AD45" t="e">
        <f t="shared" si="41"/>
        <v>#VALUE!</v>
      </c>
      <c r="AE45" t="e">
        <f t="shared" si="42"/>
        <v>#VALUE!</v>
      </c>
      <c r="AG45" t="b">
        <f t="shared" si="43"/>
        <v>1</v>
      </c>
      <c r="AH45" t="b">
        <f t="shared" si="44"/>
        <v>1</v>
      </c>
      <c r="AI45" t="b">
        <f t="shared" si="45"/>
        <v>1</v>
      </c>
      <c r="AK45" t="b">
        <f t="shared" si="46"/>
        <v>1</v>
      </c>
      <c r="AL45" t="b">
        <f t="shared" si="47"/>
        <v>0</v>
      </c>
      <c r="AM45" t="b">
        <f t="shared" si="48"/>
        <v>0</v>
      </c>
      <c r="AN45" t="b">
        <f t="shared" si="49"/>
        <v>0</v>
      </c>
      <c r="AP45">
        <f t="shared" si="50"/>
        <v>0</v>
      </c>
    </row>
    <row r="46" spans="2:42">
      <c r="B46" s="35">
        <f>Melee!I45</f>
        <v>0</v>
      </c>
      <c r="C46" s="35" t="str">
        <f>IF(ISBLANK(Melee!J45),"BLANK",Melee!J45)</f>
        <v>BLANK</v>
      </c>
      <c r="D46" s="35" t="str">
        <f>IF(ISBLANK(Melee!K45),"BLANK",Melee!K45)</f>
        <v>BLANK</v>
      </c>
      <c r="E46" s="35" t="str">
        <f>IF(ISBLANK(Melee!L45),"BLANK",Melee!L45)</f>
        <v>BLANK</v>
      </c>
      <c r="G46">
        <f t="shared" si="27"/>
        <v>0</v>
      </c>
      <c r="H46" t="e">
        <f t="shared" si="28"/>
        <v>#VALUE!</v>
      </c>
      <c r="I46" t="e">
        <f t="shared" si="29"/>
        <v>#VALUE!</v>
      </c>
      <c r="J46" t="e">
        <f t="shared" si="30"/>
        <v>#VALUE!</v>
      </c>
      <c r="L46" t="b">
        <f t="shared" si="31"/>
        <v>1</v>
      </c>
      <c r="M46" t="b">
        <f t="shared" si="32"/>
        <v>1</v>
      </c>
      <c r="N46" t="b">
        <f t="shared" si="33"/>
        <v>1</v>
      </c>
      <c r="P46" t="b">
        <f t="shared" si="34"/>
        <v>1</v>
      </c>
      <c r="Q46" t="b">
        <f t="shared" si="35"/>
        <v>0</v>
      </c>
      <c r="R46" t="b">
        <f t="shared" si="36"/>
        <v>0</v>
      </c>
      <c r="S46" t="b">
        <f t="shared" si="37"/>
        <v>0</v>
      </c>
      <c r="U46">
        <f t="shared" si="38"/>
        <v>0</v>
      </c>
      <c r="W46" s="35">
        <f>Melee!H45</f>
        <v>0</v>
      </c>
      <c r="X46" s="35" t="str">
        <f>IF(ISBLANK(Melee!I45),"BLANK",Melee!I45)</f>
        <v>BLANK</v>
      </c>
      <c r="Y46" s="35" t="str">
        <f>IF(ISBLANK(Melee!K45),"BLANK",Melee!K45)</f>
        <v>BLANK</v>
      </c>
      <c r="Z46" s="35" t="str">
        <f>IF(ISBLANK(Melee!M45),"BLANK",Melee!M45)</f>
        <v>BLANK</v>
      </c>
      <c r="AB46">
        <f t="shared" si="39"/>
        <v>0</v>
      </c>
      <c r="AC46" t="e">
        <f t="shared" si="40"/>
        <v>#VALUE!</v>
      </c>
      <c r="AD46" t="e">
        <f t="shared" si="41"/>
        <v>#VALUE!</v>
      </c>
      <c r="AE46" t="e">
        <f t="shared" si="42"/>
        <v>#VALUE!</v>
      </c>
      <c r="AG46" t="b">
        <f t="shared" si="43"/>
        <v>1</v>
      </c>
      <c r="AH46" t="b">
        <f t="shared" si="44"/>
        <v>1</v>
      </c>
      <c r="AI46" t="b">
        <f t="shared" si="45"/>
        <v>1</v>
      </c>
      <c r="AK46" t="b">
        <f t="shared" si="46"/>
        <v>1</v>
      </c>
      <c r="AL46" t="b">
        <f t="shared" si="47"/>
        <v>0</v>
      </c>
      <c r="AM46" t="b">
        <f t="shared" si="48"/>
        <v>0</v>
      </c>
      <c r="AN46" t="b">
        <f t="shared" si="49"/>
        <v>0</v>
      </c>
      <c r="AP46">
        <f t="shared" si="50"/>
        <v>0</v>
      </c>
    </row>
    <row r="47" spans="2:42">
      <c r="B47" s="35">
        <f>Melee!I46</f>
        <v>0</v>
      </c>
      <c r="C47" s="35" t="str">
        <f>IF(ISBLANK(Melee!J46),"BLANK",Melee!J46)</f>
        <v>BLANK</v>
      </c>
      <c r="D47" s="35" t="str">
        <f>IF(ISBLANK(Melee!K46),"BLANK",Melee!K46)</f>
        <v>BLANK</v>
      </c>
      <c r="E47" s="35" t="str">
        <f>IF(ISBLANK(Melee!L46),"BLANK",Melee!L46)</f>
        <v>BLANK</v>
      </c>
      <c r="G47">
        <f t="shared" si="27"/>
        <v>0</v>
      </c>
      <c r="H47" t="e">
        <f t="shared" si="28"/>
        <v>#VALUE!</v>
      </c>
      <c r="I47" t="e">
        <f t="shared" si="29"/>
        <v>#VALUE!</v>
      </c>
      <c r="J47" t="e">
        <f t="shared" si="30"/>
        <v>#VALUE!</v>
      </c>
      <c r="L47" t="b">
        <f t="shared" si="31"/>
        <v>1</v>
      </c>
      <c r="M47" t="b">
        <f t="shared" si="32"/>
        <v>1</v>
      </c>
      <c r="N47" t="b">
        <f t="shared" si="33"/>
        <v>1</v>
      </c>
      <c r="P47" t="b">
        <f t="shared" si="34"/>
        <v>1</v>
      </c>
      <c r="Q47" t="b">
        <f t="shared" si="35"/>
        <v>0</v>
      </c>
      <c r="R47" t="b">
        <f t="shared" si="36"/>
        <v>0</v>
      </c>
      <c r="S47" t="b">
        <f t="shared" si="37"/>
        <v>0</v>
      </c>
      <c r="U47">
        <f t="shared" si="38"/>
        <v>0</v>
      </c>
      <c r="W47" s="35">
        <f>Melee!H46</f>
        <v>0</v>
      </c>
      <c r="X47" s="35" t="str">
        <f>IF(ISBLANK(Melee!I46),"BLANK",Melee!I46)</f>
        <v>BLANK</v>
      </c>
      <c r="Y47" s="35" t="str">
        <f>IF(ISBLANK(Melee!K46),"BLANK",Melee!K46)</f>
        <v>BLANK</v>
      </c>
      <c r="Z47" s="35" t="str">
        <f>IF(ISBLANK(Melee!M46),"BLANK",Melee!M46)</f>
        <v>BLANK</v>
      </c>
      <c r="AB47">
        <f t="shared" si="39"/>
        <v>0</v>
      </c>
      <c r="AC47" t="e">
        <f t="shared" si="40"/>
        <v>#VALUE!</v>
      </c>
      <c r="AD47" t="e">
        <f t="shared" si="41"/>
        <v>#VALUE!</v>
      </c>
      <c r="AE47" t="e">
        <f t="shared" si="42"/>
        <v>#VALUE!</v>
      </c>
      <c r="AG47" t="b">
        <f t="shared" si="43"/>
        <v>1</v>
      </c>
      <c r="AH47" t="b">
        <f t="shared" si="44"/>
        <v>1</v>
      </c>
      <c r="AI47" t="b">
        <f t="shared" si="45"/>
        <v>1</v>
      </c>
      <c r="AK47" t="b">
        <f t="shared" si="46"/>
        <v>1</v>
      </c>
      <c r="AL47" t="b">
        <f t="shared" si="47"/>
        <v>0</v>
      </c>
      <c r="AM47" t="b">
        <f t="shared" si="48"/>
        <v>0</v>
      </c>
      <c r="AN47" t="b">
        <f t="shared" si="49"/>
        <v>0</v>
      </c>
      <c r="AP47">
        <f t="shared" si="50"/>
        <v>0</v>
      </c>
    </row>
    <row r="48" spans="2:42">
      <c r="B48" s="35">
        <f>Melee!I47</f>
        <v>0</v>
      </c>
      <c r="C48" s="35" t="str">
        <f>IF(ISBLANK(Melee!J47),"BLANK",Melee!J47)</f>
        <v>BLANK</v>
      </c>
      <c r="D48" s="35" t="str">
        <f>IF(ISBLANK(Melee!K47),"BLANK",Melee!K47)</f>
        <v>BLANK</v>
      </c>
      <c r="E48" s="35" t="str">
        <f>IF(ISBLANK(Melee!L47),"BLANK",Melee!L47)</f>
        <v>BLANK</v>
      </c>
      <c r="G48">
        <f t="shared" si="27"/>
        <v>0</v>
      </c>
      <c r="H48" t="e">
        <f t="shared" si="28"/>
        <v>#VALUE!</v>
      </c>
      <c r="I48" t="e">
        <f t="shared" si="29"/>
        <v>#VALUE!</v>
      </c>
      <c r="J48" t="e">
        <f t="shared" si="30"/>
        <v>#VALUE!</v>
      </c>
      <c r="L48" t="b">
        <f t="shared" si="31"/>
        <v>1</v>
      </c>
      <c r="M48" t="b">
        <f t="shared" si="32"/>
        <v>1</v>
      </c>
      <c r="N48" t="b">
        <f t="shared" si="33"/>
        <v>1</v>
      </c>
      <c r="P48" t="b">
        <f t="shared" si="34"/>
        <v>1</v>
      </c>
      <c r="Q48" t="b">
        <f t="shared" si="35"/>
        <v>0</v>
      </c>
      <c r="R48" t="b">
        <f t="shared" si="36"/>
        <v>0</v>
      </c>
      <c r="S48" t="b">
        <f t="shared" si="37"/>
        <v>0</v>
      </c>
      <c r="U48">
        <f t="shared" si="38"/>
        <v>0</v>
      </c>
      <c r="W48" s="35">
        <f>Melee!H47</f>
        <v>0</v>
      </c>
      <c r="X48" s="35" t="str">
        <f>IF(ISBLANK(Melee!I47),"BLANK",Melee!I47)</f>
        <v>BLANK</v>
      </c>
      <c r="Y48" s="35" t="str">
        <f>IF(ISBLANK(Melee!K47),"BLANK",Melee!K47)</f>
        <v>BLANK</v>
      </c>
      <c r="Z48" s="35" t="str">
        <f>IF(ISBLANK(Melee!M47),"BLANK",Melee!M47)</f>
        <v>BLANK</v>
      </c>
      <c r="AB48">
        <f t="shared" si="39"/>
        <v>0</v>
      </c>
      <c r="AC48" t="e">
        <f t="shared" si="40"/>
        <v>#VALUE!</v>
      </c>
      <c r="AD48" t="e">
        <f t="shared" si="41"/>
        <v>#VALUE!</v>
      </c>
      <c r="AE48" t="e">
        <f t="shared" si="42"/>
        <v>#VALUE!</v>
      </c>
      <c r="AG48" t="b">
        <f t="shared" si="43"/>
        <v>1</v>
      </c>
      <c r="AH48" t="b">
        <f t="shared" si="44"/>
        <v>1</v>
      </c>
      <c r="AI48" t="b">
        <f t="shared" si="45"/>
        <v>1</v>
      </c>
      <c r="AK48" t="b">
        <f t="shared" si="46"/>
        <v>1</v>
      </c>
      <c r="AL48" t="b">
        <f t="shared" si="47"/>
        <v>0</v>
      </c>
      <c r="AM48" t="b">
        <f t="shared" si="48"/>
        <v>0</v>
      </c>
      <c r="AN48" t="b">
        <f t="shared" si="49"/>
        <v>0</v>
      </c>
      <c r="AP48">
        <f t="shared" si="50"/>
        <v>0</v>
      </c>
    </row>
    <row r="49" spans="2:42">
      <c r="B49" s="35">
        <f>Melee!I48</f>
        <v>0</v>
      </c>
      <c r="C49" s="35" t="str">
        <f>IF(ISBLANK(Melee!J48),"BLANK",Melee!J48)</f>
        <v>BLANK</v>
      </c>
      <c r="D49" s="35" t="str">
        <f>IF(ISBLANK(Melee!K48),"BLANK",Melee!K48)</f>
        <v>BLANK</v>
      </c>
      <c r="E49" s="35" t="str">
        <f>IF(ISBLANK(Melee!L48),"BLANK",Melee!L48)</f>
        <v>BLANK</v>
      </c>
      <c r="G49">
        <f t="shared" si="27"/>
        <v>0</v>
      </c>
      <c r="H49" t="e">
        <f t="shared" si="28"/>
        <v>#VALUE!</v>
      </c>
      <c r="I49" t="e">
        <f t="shared" si="29"/>
        <v>#VALUE!</v>
      </c>
      <c r="J49" t="e">
        <f t="shared" si="30"/>
        <v>#VALUE!</v>
      </c>
      <c r="L49" t="b">
        <f t="shared" si="31"/>
        <v>1</v>
      </c>
      <c r="M49" t="b">
        <f t="shared" si="32"/>
        <v>1</v>
      </c>
      <c r="N49" t="b">
        <f t="shared" si="33"/>
        <v>1</v>
      </c>
      <c r="P49" t="b">
        <f t="shared" si="34"/>
        <v>1</v>
      </c>
      <c r="Q49" t="b">
        <f t="shared" si="35"/>
        <v>0</v>
      </c>
      <c r="R49" t="b">
        <f t="shared" si="36"/>
        <v>0</v>
      </c>
      <c r="S49" t="b">
        <f t="shared" si="37"/>
        <v>0</v>
      </c>
      <c r="U49">
        <f t="shared" si="38"/>
        <v>0</v>
      </c>
      <c r="W49" s="35">
        <f>Melee!H48</f>
        <v>0</v>
      </c>
      <c r="X49" s="35" t="str">
        <f>IF(ISBLANK(Melee!I48),"BLANK",Melee!I48)</f>
        <v>BLANK</v>
      </c>
      <c r="Y49" s="35" t="str">
        <f>IF(ISBLANK(Melee!K48),"BLANK",Melee!K48)</f>
        <v>BLANK</v>
      </c>
      <c r="Z49" s="35" t="str">
        <f>IF(ISBLANK(Melee!M48),"BLANK",Melee!M48)</f>
        <v>BLANK</v>
      </c>
      <c r="AB49">
        <f t="shared" si="39"/>
        <v>0</v>
      </c>
      <c r="AC49" t="e">
        <f t="shared" si="40"/>
        <v>#VALUE!</v>
      </c>
      <c r="AD49" t="e">
        <f t="shared" si="41"/>
        <v>#VALUE!</v>
      </c>
      <c r="AE49" t="e">
        <f t="shared" si="42"/>
        <v>#VALUE!</v>
      </c>
      <c r="AG49" t="b">
        <f t="shared" si="43"/>
        <v>1</v>
      </c>
      <c r="AH49" t="b">
        <f t="shared" si="44"/>
        <v>1</v>
      </c>
      <c r="AI49" t="b">
        <f t="shared" si="45"/>
        <v>1</v>
      </c>
      <c r="AK49" t="b">
        <f t="shared" si="46"/>
        <v>1</v>
      </c>
      <c r="AL49" t="b">
        <f t="shared" si="47"/>
        <v>0</v>
      </c>
      <c r="AM49" t="b">
        <f t="shared" si="48"/>
        <v>0</v>
      </c>
      <c r="AN49" t="b">
        <f t="shared" si="49"/>
        <v>0</v>
      </c>
      <c r="AP49">
        <f t="shared" si="50"/>
        <v>0</v>
      </c>
    </row>
    <row r="50" spans="2:42">
      <c r="B50" s="35">
        <f>Melee!I49</f>
        <v>0</v>
      </c>
      <c r="C50" s="35" t="str">
        <f>IF(ISBLANK(Melee!J49),"BLANK",Melee!J49)</f>
        <v>BLANK</v>
      </c>
      <c r="D50" s="35" t="str">
        <f>IF(ISBLANK(Melee!K49),"BLANK",Melee!K49)</f>
        <v>BLANK</v>
      </c>
      <c r="E50" s="35" t="str">
        <f>IF(ISBLANK(Melee!L49),"BLANK",Melee!L49)</f>
        <v>BLANK</v>
      </c>
      <c r="G50">
        <f t="shared" si="27"/>
        <v>0</v>
      </c>
      <c r="H50" t="e">
        <f t="shared" si="28"/>
        <v>#VALUE!</v>
      </c>
      <c r="I50" t="e">
        <f t="shared" si="29"/>
        <v>#VALUE!</v>
      </c>
      <c r="J50" t="e">
        <f t="shared" si="30"/>
        <v>#VALUE!</v>
      </c>
      <c r="L50" t="b">
        <f t="shared" si="31"/>
        <v>1</v>
      </c>
      <c r="M50" t="b">
        <f t="shared" si="32"/>
        <v>1</v>
      </c>
      <c r="N50" t="b">
        <f t="shared" si="33"/>
        <v>1</v>
      </c>
      <c r="P50" t="b">
        <f t="shared" si="34"/>
        <v>1</v>
      </c>
      <c r="Q50" t="b">
        <f t="shared" si="35"/>
        <v>0</v>
      </c>
      <c r="R50" t="b">
        <f t="shared" si="36"/>
        <v>0</v>
      </c>
      <c r="S50" t="b">
        <f t="shared" si="37"/>
        <v>0</v>
      </c>
      <c r="U50">
        <f t="shared" si="38"/>
        <v>0</v>
      </c>
      <c r="W50" s="35">
        <f>Melee!H49</f>
        <v>0</v>
      </c>
      <c r="X50" s="35" t="str">
        <f>IF(ISBLANK(Melee!I49),"BLANK",Melee!I49)</f>
        <v>BLANK</v>
      </c>
      <c r="Y50" s="35" t="str">
        <f>IF(ISBLANK(Melee!K49),"BLANK",Melee!K49)</f>
        <v>BLANK</v>
      </c>
      <c r="Z50" s="35" t="str">
        <f>IF(ISBLANK(Melee!M49),"BLANK",Melee!M49)</f>
        <v>BLANK</v>
      </c>
      <c r="AB50">
        <f t="shared" si="39"/>
        <v>0</v>
      </c>
      <c r="AC50" t="e">
        <f t="shared" si="40"/>
        <v>#VALUE!</v>
      </c>
      <c r="AD50" t="e">
        <f t="shared" si="41"/>
        <v>#VALUE!</v>
      </c>
      <c r="AE50" t="e">
        <f t="shared" si="42"/>
        <v>#VALUE!</v>
      </c>
      <c r="AG50" t="b">
        <f t="shared" si="43"/>
        <v>1</v>
      </c>
      <c r="AH50" t="b">
        <f t="shared" si="44"/>
        <v>1</v>
      </c>
      <c r="AI50" t="b">
        <f t="shared" si="45"/>
        <v>1</v>
      </c>
      <c r="AK50" t="b">
        <f t="shared" si="46"/>
        <v>1</v>
      </c>
      <c r="AL50" t="b">
        <f t="shared" si="47"/>
        <v>0</v>
      </c>
      <c r="AM50" t="b">
        <f t="shared" si="48"/>
        <v>0</v>
      </c>
      <c r="AN50" t="b">
        <f t="shared" si="49"/>
        <v>0</v>
      </c>
      <c r="AP50">
        <f t="shared" si="50"/>
        <v>0</v>
      </c>
    </row>
    <row r="51" spans="2:42">
      <c r="B51" s="35">
        <f>Melee!I50</f>
        <v>0</v>
      </c>
      <c r="C51" s="35" t="str">
        <f>IF(ISBLANK(Melee!J50),"BLANK",Melee!J50)</f>
        <v>BLANK</v>
      </c>
      <c r="D51" s="35" t="str">
        <f>IF(ISBLANK(Melee!K50),"BLANK",Melee!K50)</f>
        <v>BLANK</v>
      </c>
      <c r="E51" s="35" t="str">
        <f>IF(ISBLANK(Melee!L50),"BLANK",Melee!L50)</f>
        <v>BLANK</v>
      </c>
      <c r="G51">
        <f t="shared" si="27"/>
        <v>0</v>
      </c>
      <c r="H51" t="e">
        <f t="shared" si="28"/>
        <v>#VALUE!</v>
      </c>
      <c r="I51" t="e">
        <f t="shared" si="29"/>
        <v>#VALUE!</v>
      </c>
      <c r="J51" t="e">
        <f t="shared" si="30"/>
        <v>#VALUE!</v>
      </c>
      <c r="L51" t="b">
        <f t="shared" si="31"/>
        <v>1</v>
      </c>
      <c r="M51" t="b">
        <f t="shared" si="32"/>
        <v>1</v>
      </c>
      <c r="N51" t="b">
        <f t="shared" si="33"/>
        <v>1</v>
      </c>
      <c r="P51" t="b">
        <f t="shared" si="34"/>
        <v>1</v>
      </c>
      <c r="Q51" t="b">
        <f t="shared" si="35"/>
        <v>0</v>
      </c>
      <c r="R51" t="b">
        <f t="shared" si="36"/>
        <v>0</v>
      </c>
      <c r="S51" t="b">
        <f t="shared" si="37"/>
        <v>0</v>
      </c>
      <c r="U51">
        <f t="shared" si="38"/>
        <v>0</v>
      </c>
      <c r="W51" s="35">
        <f>Melee!H50</f>
        <v>0</v>
      </c>
      <c r="X51" s="35" t="str">
        <f>IF(ISBLANK(Melee!I50),"BLANK",Melee!I50)</f>
        <v>BLANK</v>
      </c>
      <c r="Y51" s="35" t="str">
        <f>IF(ISBLANK(Melee!K50),"BLANK",Melee!K50)</f>
        <v>BLANK</v>
      </c>
      <c r="Z51" s="35" t="str">
        <f>IF(ISBLANK(Melee!M50),"BLANK",Melee!M50)</f>
        <v>BLANK</v>
      </c>
      <c r="AB51">
        <f t="shared" si="39"/>
        <v>0</v>
      </c>
      <c r="AC51" t="e">
        <f t="shared" si="40"/>
        <v>#VALUE!</v>
      </c>
      <c r="AD51" t="e">
        <f t="shared" si="41"/>
        <v>#VALUE!</v>
      </c>
      <c r="AE51" t="e">
        <f t="shared" si="42"/>
        <v>#VALUE!</v>
      </c>
      <c r="AG51" t="b">
        <f t="shared" si="43"/>
        <v>1</v>
      </c>
      <c r="AH51" t="b">
        <f t="shared" si="44"/>
        <v>1</v>
      </c>
      <c r="AI51" t="b">
        <f t="shared" si="45"/>
        <v>1</v>
      </c>
      <c r="AK51" t="b">
        <f t="shared" si="46"/>
        <v>1</v>
      </c>
      <c r="AL51" t="b">
        <f t="shared" si="47"/>
        <v>0</v>
      </c>
      <c r="AM51" t="b">
        <f t="shared" si="48"/>
        <v>0</v>
      </c>
      <c r="AN51" t="b">
        <f t="shared" si="49"/>
        <v>0</v>
      </c>
      <c r="AP51">
        <f t="shared" si="50"/>
        <v>0</v>
      </c>
    </row>
    <row r="52" spans="2:42">
      <c r="B52" s="35">
        <f>Melee!I51</f>
        <v>0</v>
      </c>
      <c r="C52" s="35" t="str">
        <f>IF(ISBLANK(Melee!J51),"BLANK",Melee!J51)</f>
        <v>BLANK</v>
      </c>
      <c r="D52" s="35" t="str">
        <f>IF(ISBLANK(Melee!K51),"BLANK",Melee!K51)</f>
        <v>BLANK</v>
      </c>
      <c r="E52" s="35" t="str">
        <f>IF(ISBLANK(Melee!L51),"BLANK",Melee!L51)</f>
        <v>BLANK</v>
      </c>
      <c r="G52">
        <f t="shared" si="27"/>
        <v>0</v>
      </c>
      <c r="H52" t="e">
        <f t="shared" si="28"/>
        <v>#VALUE!</v>
      </c>
      <c r="I52" t="e">
        <f t="shared" si="29"/>
        <v>#VALUE!</v>
      </c>
      <c r="J52" t="e">
        <f t="shared" si="30"/>
        <v>#VALUE!</v>
      </c>
      <c r="L52" t="b">
        <f t="shared" si="31"/>
        <v>1</v>
      </c>
      <c r="M52" t="b">
        <f t="shared" si="32"/>
        <v>1</v>
      </c>
      <c r="N52" t="b">
        <f t="shared" si="33"/>
        <v>1</v>
      </c>
      <c r="P52" t="b">
        <f t="shared" si="34"/>
        <v>1</v>
      </c>
      <c r="Q52" t="b">
        <f t="shared" si="35"/>
        <v>0</v>
      </c>
      <c r="R52" t="b">
        <f t="shared" si="36"/>
        <v>0</v>
      </c>
      <c r="S52" t="b">
        <f t="shared" si="37"/>
        <v>0</v>
      </c>
      <c r="U52">
        <f t="shared" si="38"/>
        <v>0</v>
      </c>
      <c r="W52" s="35">
        <f>Melee!H51</f>
        <v>0</v>
      </c>
      <c r="X52" s="35" t="str">
        <f>IF(ISBLANK(Melee!I51),"BLANK",Melee!I51)</f>
        <v>BLANK</v>
      </c>
      <c r="Y52" s="35" t="str">
        <f>IF(ISBLANK(Melee!K51),"BLANK",Melee!K51)</f>
        <v>BLANK</v>
      </c>
      <c r="Z52" s="35" t="str">
        <f>IF(ISBLANK(Melee!M51),"BLANK",Melee!M51)</f>
        <v>BLANK</v>
      </c>
      <c r="AB52">
        <f t="shared" si="39"/>
        <v>0</v>
      </c>
      <c r="AC52" t="e">
        <f t="shared" si="40"/>
        <v>#VALUE!</v>
      </c>
      <c r="AD52" t="e">
        <f t="shared" si="41"/>
        <v>#VALUE!</v>
      </c>
      <c r="AE52" t="e">
        <f t="shared" si="42"/>
        <v>#VALUE!</v>
      </c>
      <c r="AG52" t="b">
        <f t="shared" si="43"/>
        <v>1</v>
      </c>
      <c r="AH52" t="b">
        <f t="shared" si="44"/>
        <v>1</v>
      </c>
      <c r="AI52" t="b">
        <f t="shared" si="45"/>
        <v>1</v>
      </c>
      <c r="AK52" t="b">
        <f t="shared" si="46"/>
        <v>1</v>
      </c>
      <c r="AL52" t="b">
        <f t="shared" si="47"/>
        <v>0</v>
      </c>
      <c r="AM52" t="b">
        <f t="shared" si="48"/>
        <v>0</v>
      </c>
      <c r="AN52" t="b">
        <f t="shared" si="49"/>
        <v>0</v>
      </c>
      <c r="AP52">
        <f t="shared" si="50"/>
        <v>0</v>
      </c>
    </row>
    <row r="53" spans="2:42">
      <c r="B53" s="35">
        <f>Melee!I52</f>
        <v>0</v>
      </c>
      <c r="C53" s="35" t="str">
        <f>IF(ISBLANK(Melee!J52),"BLANK",Melee!J52)</f>
        <v>BLANK</v>
      </c>
      <c r="D53" s="35" t="str">
        <f>IF(ISBLANK(Melee!K52),"BLANK",Melee!K52)</f>
        <v>BLANK</v>
      </c>
      <c r="E53" s="35" t="str">
        <f>IF(ISBLANK(Melee!L52),"BLANK",Melee!L52)</f>
        <v>BLANK</v>
      </c>
      <c r="G53">
        <f t="shared" si="27"/>
        <v>0</v>
      </c>
      <c r="H53" t="e">
        <f t="shared" si="28"/>
        <v>#VALUE!</v>
      </c>
      <c r="I53" t="e">
        <f t="shared" si="29"/>
        <v>#VALUE!</v>
      </c>
      <c r="J53" t="e">
        <f t="shared" si="30"/>
        <v>#VALUE!</v>
      </c>
      <c r="L53" t="b">
        <f t="shared" si="31"/>
        <v>1</v>
      </c>
      <c r="M53" t="b">
        <f t="shared" si="32"/>
        <v>1</v>
      </c>
      <c r="N53" t="b">
        <f t="shared" si="33"/>
        <v>1</v>
      </c>
      <c r="P53" t="b">
        <f t="shared" si="34"/>
        <v>1</v>
      </c>
      <c r="Q53" t="b">
        <f t="shared" si="35"/>
        <v>0</v>
      </c>
      <c r="R53" t="b">
        <f t="shared" si="36"/>
        <v>0</v>
      </c>
      <c r="S53" t="b">
        <f t="shared" si="37"/>
        <v>0</v>
      </c>
      <c r="U53">
        <f t="shared" si="38"/>
        <v>0</v>
      </c>
      <c r="W53" s="35">
        <f>Melee!H52</f>
        <v>0</v>
      </c>
      <c r="X53" s="35" t="str">
        <f>IF(ISBLANK(Melee!I52),"BLANK",Melee!I52)</f>
        <v>BLANK</v>
      </c>
      <c r="Y53" s="35" t="str">
        <f>IF(ISBLANK(Melee!K52),"BLANK",Melee!K52)</f>
        <v>BLANK</v>
      </c>
      <c r="Z53" s="35" t="str">
        <f>IF(ISBLANK(Melee!M52),"BLANK",Melee!M52)</f>
        <v>BLANK</v>
      </c>
      <c r="AB53">
        <f t="shared" si="39"/>
        <v>0</v>
      </c>
      <c r="AC53" t="e">
        <f t="shared" si="40"/>
        <v>#VALUE!</v>
      </c>
      <c r="AD53" t="e">
        <f t="shared" si="41"/>
        <v>#VALUE!</v>
      </c>
      <c r="AE53" t="e">
        <f t="shared" si="42"/>
        <v>#VALUE!</v>
      </c>
      <c r="AG53" t="b">
        <f t="shared" si="43"/>
        <v>1</v>
      </c>
      <c r="AH53" t="b">
        <f t="shared" si="44"/>
        <v>1</v>
      </c>
      <c r="AI53" t="b">
        <f t="shared" si="45"/>
        <v>1</v>
      </c>
      <c r="AK53" t="b">
        <f t="shared" si="46"/>
        <v>1</v>
      </c>
      <c r="AL53" t="b">
        <f t="shared" si="47"/>
        <v>0</v>
      </c>
      <c r="AM53" t="b">
        <f t="shared" si="48"/>
        <v>0</v>
      </c>
      <c r="AN53" t="b">
        <f t="shared" si="49"/>
        <v>0</v>
      </c>
      <c r="AP53">
        <f t="shared" si="50"/>
        <v>0</v>
      </c>
    </row>
    <row r="54" spans="2:42">
      <c r="B54" s="35">
        <f>Melee!I53</f>
        <v>0</v>
      </c>
      <c r="C54" s="35" t="str">
        <f>IF(ISBLANK(Melee!J53),"BLANK",Melee!J53)</f>
        <v>BLANK</v>
      </c>
      <c r="D54" s="35" t="str">
        <f>IF(ISBLANK(Melee!K53),"BLANK",Melee!K53)</f>
        <v>BLANK</v>
      </c>
      <c r="E54" s="35" t="str">
        <f>IF(ISBLANK(Melee!L53),"BLANK",Melee!L53)</f>
        <v>BLANK</v>
      </c>
      <c r="G54">
        <f t="shared" si="27"/>
        <v>0</v>
      </c>
      <c r="H54" t="e">
        <f t="shared" si="28"/>
        <v>#VALUE!</v>
      </c>
      <c r="I54" t="e">
        <f t="shared" si="29"/>
        <v>#VALUE!</v>
      </c>
      <c r="J54" t="e">
        <f t="shared" si="30"/>
        <v>#VALUE!</v>
      </c>
      <c r="L54" t="b">
        <f t="shared" si="31"/>
        <v>1</v>
      </c>
      <c r="M54" t="b">
        <f t="shared" si="32"/>
        <v>1</v>
      </c>
      <c r="N54" t="b">
        <f t="shared" si="33"/>
        <v>1</v>
      </c>
      <c r="P54" t="b">
        <f t="shared" si="34"/>
        <v>1</v>
      </c>
      <c r="Q54" t="b">
        <f t="shared" si="35"/>
        <v>0</v>
      </c>
      <c r="R54" t="b">
        <f t="shared" si="36"/>
        <v>0</v>
      </c>
      <c r="S54" t="b">
        <f t="shared" si="37"/>
        <v>0</v>
      </c>
      <c r="U54">
        <f t="shared" si="38"/>
        <v>0</v>
      </c>
      <c r="W54" s="35">
        <f>Melee!H53</f>
        <v>0</v>
      </c>
      <c r="X54" s="35" t="str">
        <f>IF(ISBLANK(Melee!I53),"BLANK",Melee!I53)</f>
        <v>BLANK</v>
      </c>
      <c r="Y54" s="35" t="str">
        <f>IF(ISBLANK(Melee!K53),"BLANK",Melee!K53)</f>
        <v>BLANK</v>
      </c>
      <c r="Z54" s="35" t="str">
        <f>IF(ISBLANK(Melee!M53),"BLANK",Melee!M53)</f>
        <v>BLANK</v>
      </c>
      <c r="AB54">
        <f t="shared" si="39"/>
        <v>0</v>
      </c>
      <c r="AC54" t="e">
        <f t="shared" si="40"/>
        <v>#VALUE!</v>
      </c>
      <c r="AD54" t="e">
        <f t="shared" si="41"/>
        <v>#VALUE!</v>
      </c>
      <c r="AE54" t="e">
        <f t="shared" si="42"/>
        <v>#VALUE!</v>
      </c>
      <c r="AG54" t="b">
        <f t="shared" si="43"/>
        <v>1</v>
      </c>
      <c r="AH54" t="b">
        <f t="shared" si="44"/>
        <v>1</v>
      </c>
      <c r="AI54" t="b">
        <f t="shared" si="45"/>
        <v>1</v>
      </c>
      <c r="AK54" t="b">
        <f t="shared" si="46"/>
        <v>1</v>
      </c>
      <c r="AL54" t="b">
        <f t="shared" si="47"/>
        <v>0</v>
      </c>
      <c r="AM54" t="b">
        <f t="shared" si="48"/>
        <v>0</v>
      </c>
      <c r="AN54" t="b">
        <f t="shared" si="49"/>
        <v>0</v>
      </c>
      <c r="AP54">
        <f t="shared" si="50"/>
        <v>0</v>
      </c>
    </row>
    <row r="55" spans="2:42">
      <c r="B55" s="35">
        <f>Melee!I54</f>
        <v>0</v>
      </c>
      <c r="C55" s="35" t="str">
        <f>IF(ISBLANK(Melee!J54),"BLANK",Melee!J54)</f>
        <v>BLANK</v>
      </c>
      <c r="D55" s="35" t="str">
        <f>IF(ISBLANK(Melee!K54),"BLANK",Melee!K54)</f>
        <v>BLANK</v>
      </c>
      <c r="E55" s="35" t="str">
        <f>IF(ISBLANK(Melee!L54),"BLANK",Melee!L54)</f>
        <v>BLANK</v>
      </c>
      <c r="G55">
        <f t="shared" si="27"/>
        <v>0</v>
      </c>
      <c r="H55" t="e">
        <f t="shared" si="28"/>
        <v>#VALUE!</v>
      </c>
      <c r="I55" t="e">
        <f t="shared" si="29"/>
        <v>#VALUE!</v>
      </c>
      <c r="J55" t="e">
        <f t="shared" si="30"/>
        <v>#VALUE!</v>
      </c>
      <c r="L55" t="b">
        <f t="shared" si="31"/>
        <v>1</v>
      </c>
      <c r="M55" t="b">
        <f t="shared" si="32"/>
        <v>1</v>
      </c>
      <c r="N55" t="b">
        <f t="shared" si="33"/>
        <v>1</v>
      </c>
      <c r="P55" t="b">
        <f t="shared" si="34"/>
        <v>1</v>
      </c>
      <c r="Q55" t="b">
        <f t="shared" si="35"/>
        <v>0</v>
      </c>
      <c r="R55" t="b">
        <f t="shared" si="36"/>
        <v>0</v>
      </c>
      <c r="S55" t="b">
        <f t="shared" si="37"/>
        <v>0</v>
      </c>
      <c r="U55">
        <f t="shared" si="38"/>
        <v>0</v>
      </c>
      <c r="W55" s="35">
        <f>Melee!H54</f>
        <v>0</v>
      </c>
      <c r="X55" s="35" t="str">
        <f>IF(ISBLANK(Melee!I54),"BLANK",Melee!I54)</f>
        <v>BLANK</v>
      </c>
      <c r="Y55" s="35" t="str">
        <f>IF(ISBLANK(Melee!K54),"BLANK",Melee!K54)</f>
        <v>BLANK</v>
      </c>
      <c r="Z55" s="35" t="str">
        <f>IF(ISBLANK(Melee!M54),"BLANK",Melee!M54)</f>
        <v>BLANK</v>
      </c>
      <c r="AB55">
        <f t="shared" si="39"/>
        <v>0</v>
      </c>
      <c r="AC55" t="e">
        <f t="shared" si="40"/>
        <v>#VALUE!</v>
      </c>
      <c r="AD55" t="e">
        <f t="shared" si="41"/>
        <v>#VALUE!</v>
      </c>
      <c r="AE55" t="e">
        <f t="shared" si="42"/>
        <v>#VALUE!</v>
      </c>
      <c r="AG55" t="b">
        <f t="shared" si="43"/>
        <v>1</v>
      </c>
      <c r="AH55" t="b">
        <f t="shared" si="44"/>
        <v>1</v>
      </c>
      <c r="AI55" t="b">
        <f t="shared" si="45"/>
        <v>1</v>
      </c>
      <c r="AK55" t="b">
        <f t="shared" si="46"/>
        <v>1</v>
      </c>
      <c r="AL55" t="b">
        <f t="shared" si="47"/>
        <v>0</v>
      </c>
      <c r="AM55" t="b">
        <f t="shared" si="48"/>
        <v>0</v>
      </c>
      <c r="AN55" t="b">
        <f t="shared" si="49"/>
        <v>0</v>
      </c>
      <c r="AP55">
        <f t="shared" si="50"/>
        <v>0</v>
      </c>
    </row>
    <row r="56" spans="2:42">
      <c r="B56" s="35">
        <f>Melee!I55</f>
        <v>0</v>
      </c>
      <c r="C56" s="35" t="str">
        <f>IF(ISBLANK(Melee!J55),"BLANK",Melee!J55)</f>
        <v>BLANK</v>
      </c>
      <c r="D56" s="35" t="str">
        <f>IF(ISBLANK(Melee!K55),"BLANK",Melee!K55)</f>
        <v>BLANK</v>
      </c>
      <c r="E56" s="35" t="str">
        <f>IF(ISBLANK(Melee!L55),"BLANK",Melee!L55)</f>
        <v>BLANK</v>
      </c>
      <c r="G56">
        <f t="shared" si="27"/>
        <v>0</v>
      </c>
      <c r="H56" t="e">
        <f t="shared" si="28"/>
        <v>#VALUE!</v>
      </c>
      <c r="I56" t="e">
        <f t="shared" si="29"/>
        <v>#VALUE!</v>
      </c>
      <c r="J56" t="e">
        <f t="shared" si="30"/>
        <v>#VALUE!</v>
      </c>
      <c r="L56" t="b">
        <f t="shared" si="31"/>
        <v>1</v>
      </c>
      <c r="M56" t="b">
        <f t="shared" si="32"/>
        <v>1</v>
      </c>
      <c r="N56" t="b">
        <f t="shared" si="33"/>
        <v>1</v>
      </c>
      <c r="P56" t="b">
        <f t="shared" si="34"/>
        <v>1</v>
      </c>
      <c r="Q56" t="b">
        <f t="shared" si="35"/>
        <v>0</v>
      </c>
      <c r="R56" t="b">
        <f t="shared" si="36"/>
        <v>0</v>
      </c>
      <c r="S56" t="b">
        <f t="shared" si="37"/>
        <v>0</v>
      </c>
      <c r="U56">
        <f t="shared" si="38"/>
        <v>0</v>
      </c>
      <c r="W56" s="35">
        <f>Melee!H55</f>
        <v>0</v>
      </c>
      <c r="X56" s="35" t="str">
        <f>IF(ISBLANK(Melee!I55),"BLANK",Melee!I55)</f>
        <v>BLANK</v>
      </c>
      <c r="Y56" s="35" t="str">
        <f>IF(ISBLANK(Melee!K55),"BLANK",Melee!K55)</f>
        <v>BLANK</v>
      </c>
      <c r="Z56" s="35" t="str">
        <f>IF(ISBLANK(Melee!M55),"BLANK",Melee!M55)</f>
        <v>BLANK</v>
      </c>
      <c r="AB56">
        <f t="shared" si="39"/>
        <v>0</v>
      </c>
      <c r="AC56" t="e">
        <f t="shared" si="40"/>
        <v>#VALUE!</v>
      </c>
      <c r="AD56" t="e">
        <f t="shared" si="41"/>
        <v>#VALUE!</v>
      </c>
      <c r="AE56" t="e">
        <f t="shared" si="42"/>
        <v>#VALUE!</v>
      </c>
      <c r="AG56" t="b">
        <f t="shared" si="43"/>
        <v>1</v>
      </c>
      <c r="AH56" t="b">
        <f t="shared" si="44"/>
        <v>1</v>
      </c>
      <c r="AI56" t="b">
        <f t="shared" si="45"/>
        <v>1</v>
      </c>
      <c r="AK56" t="b">
        <f t="shared" si="46"/>
        <v>1</v>
      </c>
      <c r="AL56" t="b">
        <f t="shared" si="47"/>
        <v>0</v>
      </c>
      <c r="AM56" t="b">
        <f t="shared" si="48"/>
        <v>0</v>
      </c>
      <c r="AN56" t="b">
        <f t="shared" si="49"/>
        <v>0</v>
      </c>
      <c r="AP56">
        <f t="shared" si="50"/>
        <v>0</v>
      </c>
    </row>
    <row r="57" spans="2:42">
      <c r="B57" s="35">
        <f>Melee!I56</f>
        <v>0</v>
      </c>
      <c r="C57" s="35" t="str">
        <f>IF(ISBLANK(Melee!J56),"BLANK",Melee!J56)</f>
        <v>BLANK</v>
      </c>
      <c r="D57" s="35" t="str">
        <f>IF(ISBLANK(Melee!K56),"BLANK",Melee!K56)</f>
        <v>BLANK</v>
      </c>
      <c r="E57" s="35" t="str">
        <f>IF(ISBLANK(Melee!L56),"BLANK",Melee!L56)</f>
        <v>BLANK</v>
      </c>
      <c r="G57">
        <f t="shared" si="27"/>
        <v>0</v>
      </c>
      <c r="H57" t="e">
        <f t="shared" si="28"/>
        <v>#VALUE!</v>
      </c>
      <c r="I57" t="e">
        <f t="shared" si="29"/>
        <v>#VALUE!</v>
      </c>
      <c r="J57" t="e">
        <f t="shared" si="30"/>
        <v>#VALUE!</v>
      </c>
      <c r="L57" t="b">
        <f t="shared" si="31"/>
        <v>1</v>
      </c>
      <c r="M57" t="b">
        <f t="shared" si="32"/>
        <v>1</v>
      </c>
      <c r="N57" t="b">
        <f t="shared" si="33"/>
        <v>1</v>
      </c>
      <c r="P57" t="b">
        <f t="shared" si="34"/>
        <v>1</v>
      </c>
      <c r="Q57" t="b">
        <f t="shared" si="35"/>
        <v>0</v>
      </c>
      <c r="R57" t="b">
        <f t="shared" si="36"/>
        <v>0</v>
      </c>
      <c r="S57" t="b">
        <f t="shared" si="37"/>
        <v>0</v>
      </c>
      <c r="U57">
        <f t="shared" si="38"/>
        <v>0</v>
      </c>
      <c r="W57" s="35">
        <f>Melee!H56</f>
        <v>0</v>
      </c>
      <c r="X57" s="35" t="str">
        <f>IF(ISBLANK(Melee!I56),"BLANK",Melee!I56)</f>
        <v>BLANK</v>
      </c>
      <c r="Y57" s="35" t="str">
        <f>IF(ISBLANK(Melee!K56),"BLANK",Melee!K56)</f>
        <v>BLANK</v>
      </c>
      <c r="Z57" s="35" t="str">
        <f>IF(ISBLANK(Melee!M56),"BLANK",Melee!M56)</f>
        <v>BLANK</v>
      </c>
      <c r="AB57">
        <f t="shared" si="39"/>
        <v>0</v>
      </c>
      <c r="AC57" t="e">
        <f t="shared" si="40"/>
        <v>#VALUE!</v>
      </c>
      <c r="AD57" t="e">
        <f t="shared" si="41"/>
        <v>#VALUE!</v>
      </c>
      <c r="AE57" t="e">
        <f t="shared" si="42"/>
        <v>#VALUE!</v>
      </c>
      <c r="AG57" t="b">
        <f t="shared" si="43"/>
        <v>1</v>
      </c>
      <c r="AH57" t="b">
        <f t="shared" si="44"/>
        <v>1</v>
      </c>
      <c r="AI57" t="b">
        <f t="shared" si="45"/>
        <v>1</v>
      </c>
      <c r="AK57" t="b">
        <f t="shared" si="46"/>
        <v>1</v>
      </c>
      <c r="AL57" t="b">
        <f t="shared" si="47"/>
        <v>0</v>
      </c>
      <c r="AM57" t="b">
        <f t="shared" si="48"/>
        <v>0</v>
      </c>
      <c r="AN57" t="b">
        <f t="shared" si="49"/>
        <v>0</v>
      </c>
      <c r="AP57">
        <f t="shared" si="50"/>
        <v>0</v>
      </c>
    </row>
    <row r="58" spans="2:42">
      <c r="B58" s="35">
        <f>Melee!I57</f>
        <v>0</v>
      </c>
      <c r="C58" s="35" t="str">
        <f>IF(ISBLANK(Melee!J57),"BLANK",Melee!J57)</f>
        <v>BLANK</v>
      </c>
      <c r="D58" s="35" t="str">
        <f>IF(ISBLANK(Melee!K57),"BLANK",Melee!K57)</f>
        <v>BLANK</v>
      </c>
      <c r="E58" s="35" t="str">
        <f>IF(ISBLANK(Melee!L57),"BLANK",Melee!L57)</f>
        <v>BLANK</v>
      </c>
      <c r="G58">
        <f t="shared" si="27"/>
        <v>0</v>
      </c>
      <c r="H58" t="e">
        <f t="shared" si="28"/>
        <v>#VALUE!</v>
      </c>
      <c r="I58" t="e">
        <f t="shared" si="29"/>
        <v>#VALUE!</v>
      </c>
      <c r="J58" t="e">
        <f t="shared" si="30"/>
        <v>#VALUE!</v>
      </c>
      <c r="L58" t="b">
        <f t="shared" si="31"/>
        <v>1</v>
      </c>
      <c r="M58" t="b">
        <f t="shared" si="32"/>
        <v>1</v>
      </c>
      <c r="N58" t="b">
        <f t="shared" si="33"/>
        <v>1</v>
      </c>
      <c r="P58" t="b">
        <f t="shared" si="34"/>
        <v>1</v>
      </c>
      <c r="Q58" t="b">
        <f t="shared" si="35"/>
        <v>0</v>
      </c>
      <c r="R58" t="b">
        <f t="shared" si="36"/>
        <v>0</v>
      </c>
      <c r="S58" t="b">
        <f t="shared" si="37"/>
        <v>0</v>
      </c>
      <c r="U58">
        <f t="shared" si="38"/>
        <v>0</v>
      </c>
      <c r="W58" s="35">
        <f>Melee!H57</f>
        <v>0</v>
      </c>
      <c r="X58" s="35" t="str">
        <f>IF(ISBLANK(Melee!I57),"BLANK",Melee!I57)</f>
        <v>BLANK</v>
      </c>
      <c r="Y58" s="35" t="str">
        <f>IF(ISBLANK(Melee!K57),"BLANK",Melee!K57)</f>
        <v>BLANK</v>
      </c>
      <c r="Z58" s="35" t="str">
        <f>IF(ISBLANK(Melee!M57),"BLANK",Melee!M57)</f>
        <v>BLANK</v>
      </c>
      <c r="AB58">
        <f t="shared" si="39"/>
        <v>0</v>
      </c>
      <c r="AC58" t="e">
        <f t="shared" si="40"/>
        <v>#VALUE!</v>
      </c>
      <c r="AD58" t="e">
        <f t="shared" si="41"/>
        <v>#VALUE!</v>
      </c>
      <c r="AE58" t="e">
        <f t="shared" si="42"/>
        <v>#VALUE!</v>
      </c>
      <c r="AG58" t="b">
        <f t="shared" si="43"/>
        <v>1</v>
      </c>
      <c r="AH58" t="b">
        <f t="shared" si="44"/>
        <v>1</v>
      </c>
      <c r="AI58" t="b">
        <f t="shared" si="45"/>
        <v>1</v>
      </c>
      <c r="AK58" t="b">
        <f t="shared" si="46"/>
        <v>1</v>
      </c>
      <c r="AL58" t="b">
        <f t="shared" si="47"/>
        <v>0</v>
      </c>
      <c r="AM58" t="b">
        <f t="shared" si="48"/>
        <v>0</v>
      </c>
      <c r="AN58" t="b">
        <f t="shared" si="49"/>
        <v>0</v>
      </c>
      <c r="AP58">
        <f t="shared" si="50"/>
        <v>0</v>
      </c>
    </row>
    <row r="59" spans="2:42">
      <c r="B59" s="35">
        <f>Melee!I58</f>
        <v>0</v>
      </c>
      <c r="C59" s="35" t="str">
        <f>IF(ISBLANK(Melee!J58),"BLANK",Melee!J58)</f>
        <v>BLANK</v>
      </c>
      <c r="D59" s="35" t="str">
        <f>IF(ISBLANK(Melee!K58),"BLANK",Melee!K58)</f>
        <v>BLANK</v>
      </c>
      <c r="E59" s="35" t="str">
        <f>IF(ISBLANK(Melee!L58),"BLANK",Melee!L58)</f>
        <v>BLANK</v>
      </c>
      <c r="G59">
        <f t="shared" si="27"/>
        <v>0</v>
      </c>
      <c r="H59" t="e">
        <f t="shared" si="28"/>
        <v>#VALUE!</v>
      </c>
      <c r="I59" t="e">
        <f t="shared" si="29"/>
        <v>#VALUE!</v>
      </c>
      <c r="J59" t="e">
        <f t="shared" si="30"/>
        <v>#VALUE!</v>
      </c>
      <c r="L59" t="b">
        <f t="shared" si="31"/>
        <v>1</v>
      </c>
      <c r="M59" t="b">
        <f t="shared" si="32"/>
        <v>1</v>
      </c>
      <c r="N59" t="b">
        <f t="shared" si="33"/>
        <v>1</v>
      </c>
      <c r="P59" t="b">
        <f t="shared" si="34"/>
        <v>1</v>
      </c>
      <c r="Q59" t="b">
        <f t="shared" si="35"/>
        <v>0</v>
      </c>
      <c r="R59" t="b">
        <f t="shared" si="36"/>
        <v>0</v>
      </c>
      <c r="S59" t="b">
        <f t="shared" si="37"/>
        <v>0</v>
      </c>
      <c r="U59">
        <f t="shared" si="38"/>
        <v>0</v>
      </c>
      <c r="W59" s="35">
        <f>Melee!H58</f>
        <v>0</v>
      </c>
      <c r="X59" s="35" t="str">
        <f>IF(ISBLANK(Melee!I58),"BLANK",Melee!I58)</f>
        <v>BLANK</v>
      </c>
      <c r="Y59" s="35" t="str">
        <f>IF(ISBLANK(Melee!K58),"BLANK",Melee!K58)</f>
        <v>BLANK</v>
      </c>
      <c r="Z59" s="35" t="str">
        <f>IF(ISBLANK(Melee!M58),"BLANK",Melee!M58)</f>
        <v>BLANK</v>
      </c>
      <c r="AB59">
        <f t="shared" si="39"/>
        <v>0</v>
      </c>
      <c r="AC59" t="e">
        <f t="shared" si="40"/>
        <v>#VALUE!</v>
      </c>
      <c r="AD59" t="e">
        <f t="shared" si="41"/>
        <v>#VALUE!</v>
      </c>
      <c r="AE59" t="e">
        <f t="shared" si="42"/>
        <v>#VALUE!</v>
      </c>
      <c r="AG59" t="b">
        <f t="shared" si="43"/>
        <v>1</v>
      </c>
      <c r="AH59" t="b">
        <f t="shared" si="44"/>
        <v>1</v>
      </c>
      <c r="AI59" t="b">
        <f t="shared" si="45"/>
        <v>1</v>
      </c>
      <c r="AK59" t="b">
        <f t="shared" si="46"/>
        <v>1</v>
      </c>
      <c r="AL59" t="b">
        <f t="shared" si="47"/>
        <v>0</v>
      </c>
      <c r="AM59" t="b">
        <f t="shared" si="48"/>
        <v>0</v>
      </c>
      <c r="AN59" t="b">
        <f t="shared" si="49"/>
        <v>0</v>
      </c>
      <c r="AP59">
        <f t="shared" si="50"/>
        <v>0</v>
      </c>
    </row>
    <row r="60" spans="2:42">
      <c r="B60" s="35">
        <f>Melee!I59</f>
        <v>0</v>
      </c>
      <c r="C60" s="35" t="str">
        <f>IF(ISBLANK(Melee!J59),"BLANK",Melee!J59)</f>
        <v>BLANK</v>
      </c>
      <c r="D60" s="35" t="str">
        <f>IF(ISBLANK(Melee!K59),"BLANK",Melee!K59)</f>
        <v>BLANK</v>
      </c>
      <c r="E60" s="35" t="str">
        <f>IF(ISBLANK(Melee!L59),"BLANK",Melee!L59)</f>
        <v>BLANK</v>
      </c>
      <c r="G60">
        <f t="shared" si="27"/>
        <v>0</v>
      </c>
      <c r="H60" t="e">
        <f t="shared" si="28"/>
        <v>#VALUE!</v>
      </c>
      <c r="I60" t="e">
        <f t="shared" si="29"/>
        <v>#VALUE!</v>
      </c>
      <c r="J60" t="e">
        <f t="shared" si="30"/>
        <v>#VALUE!</v>
      </c>
      <c r="L60" t="b">
        <f t="shared" si="31"/>
        <v>1</v>
      </c>
      <c r="M60" t="b">
        <f t="shared" si="32"/>
        <v>1</v>
      </c>
      <c r="N60" t="b">
        <f t="shared" si="33"/>
        <v>1</v>
      </c>
      <c r="P60" t="b">
        <f t="shared" si="34"/>
        <v>1</v>
      </c>
      <c r="Q60" t="b">
        <f t="shared" si="35"/>
        <v>0</v>
      </c>
      <c r="R60" t="b">
        <f t="shared" si="36"/>
        <v>0</v>
      </c>
      <c r="S60" t="b">
        <f t="shared" si="37"/>
        <v>0</v>
      </c>
      <c r="U60">
        <f t="shared" si="38"/>
        <v>0</v>
      </c>
      <c r="W60" s="35">
        <f>Melee!H59</f>
        <v>0</v>
      </c>
      <c r="X60" s="35" t="str">
        <f>IF(ISBLANK(Melee!I59),"BLANK",Melee!I59)</f>
        <v>BLANK</v>
      </c>
      <c r="Y60" s="35" t="str">
        <f>IF(ISBLANK(Melee!K59),"BLANK",Melee!K59)</f>
        <v>BLANK</v>
      </c>
      <c r="Z60" s="35" t="str">
        <f>IF(ISBLANK(Melee!M59),"BLANK",Melee!M59)</f>
        <v>BLANK</v>
      </c>
      <c r="AB60">
        <f t="shared" si="39"/>
        <v>0</v>
      </c>
      <c r="AC60" t="e">
        <f t="shared" si="40"/>
        <v>#VALUE!</v>
      </c>
      <c r="AD60" t="e">
        <f t="shared" si="41"/>
        <v>#VALUE!</v>
      </c>
      <c r="AE60" t="e">
        <f t="shared" si="42"/>
        <v>#VALUE!</v>
      </c>
      <c r="AG60" t="b">
        <f t="shared" si="43"/>
        <v>1</v>
      </c>
      <c r="AH60" t="b">
        <f t="shared" si="44"/>
        <v>1</v>
      </c>
      <c r="AI60" t="b">
        <f t="shared" si="45"/>
        <v>1</v>
      </c>
      <c r="AK60" t="b">
        <f t="shared" si="46"/>
        <v>1</v>
      </c>
      <c r="AL60" t="b">
        <f t="shared" si="47"/>
        <v>0</v>
      </c>
      <c r="AM60" t="b">
        <f t="shared" si="48"/>
        <v>0</v>
      </c>
      <c r="AN60" t="b">
        <f t="shared" si="49"/>
        <v>0</v>
      </c>
      <c r="AP60">
        <f t="shared" si="50"/>
        <v>0</v>
      </c>
    </row>
    <row r="61" spans="2:42">
      <c r="B61" s="35">
        <f>Melee!I60</f>
        <v>0</v>
      </c>
      <c r="C61" s="35" t="str">
        <f>IF(ISBLANK(Melee!J60),"BLANK",Melee!J60)</f>
        <v>BLANK</v>
      </c>
      <c r="D61" s="35" t="str">
        <f>IF(ISBLANK(Melee!K60),"BLANK",Melee!K60)</f>
        <v>BLANK</v>
      </c>
      <c r="E61" s="35" t="str">
        <f>IF(ISBLANK(Melee!L60),"BLANK",Melee!L60)</f>
        <v>BLANK</v>
      </c>
      <c r="G61">
        <f t="shared" si="27"/>
        <v>0</v>
      </c>
      <c r="H61" t="e">
        <f t="shared" si="28"/>
        <v>#VALUE!</v>
      </c>
      <c r="I61" t="e">
        <f t="shared" si="29"/>
        <v>#VALUE!</v>
      </c>
      <c r="J61" t="e">
        <f t="shared" si="30"/>
        <v>#VALUE!</v>
      </c>
      <c r="L61" t="b">
        <f t="shared" si="31"/>
        <v>1</v>
      </c>
      <c r="M61" t="b">
        <f t="shared" si="32"/>
        <v>1</v>
      </c>
      <c r="N61" t="b">
        <f t="shared" si="33"/>
        <v>1</v>
      </c>
      <c r="P61" t="b">
        <f t="shared" si="34"/>
        <v>1</v>
      </c>
      <c r="Q61" t="b">
        <f t="shared" si="35"/>
        <v>0</v>
      </c>
      <c r="R61" t="b">
        <f t="shared" si="36"/>
        <v>0</v>
      </c>
      <c r="S61" t="b">
        <f t="shared" si="37"/>
        <v>0</v>
      </c>
      <c r="U61">
        <f t="shared" si="38"/>
        <v>0</v>
      </c>
      <c r="W61" s="35">
        <f>Melee!H60</f>
        <v>0</v>
      </c>
      <c r="X61" s="35" t="str">
        <f>IF(ISBLANK(Melee!I60),"BLANK",Melee!I60)</f>
        <v>BLANK</v>
      </c>
      <c r="Y61" s="35" t="str">
        <f>IF(ISBLANK(Melee!K60),"BLANK",Melee!K60)</f>
        <v>BLANK</v>
      </c>
      <c r="Z61" s="35" t="str">
        <f>IF(ISBLANK(Melee!M60),"BLANK",Melee!M60)</f>
        <v>BLANK</v>
      </c>
      <c r="AB61">
        <f t="shared" si="39"/>
        <v>0</v>
      </c>
      <c r="AC61" t="e">
        <f t="shared" si="40"/>
        <v>#VALUE!</v>
      </c>
      <c r="AD61" t="e">
        <f t="shared" si="41"/>
        <v>#VALUE!</v>
      </c>
      <c r="AE61" t="e">
        <f t="shared" si="42"/>
        <v>#VALUE!</v>
      </c>
      <c r="AG61" t="b">
        <f t="shared" si="43"/>
        <v>1</v>
      </c>
      <c r="AH61" t="b">
        <f t="shared" si="44"/>
        <v>1</v>
      </c>
      <c r="AI61" t="b">
        <f t="shared" si="45"/>
        <v>1</v>
      </c>
      <c r="AK61" t="b">
        <f t="shared" si="46"/>
        <v>1</v>
      </c>
      <c r="AL61" t="b">
        <f t="shared" si="47"/>
        <v>0</v>
      </c>
      <c r="AM61" t="b">
        <f t="shared" si="48"/>
        <v>0</v>
      </c>
      <c r="AN61" t="b">
        <f t="shared" si="49"/>
        <v>0</v>
      </c>
      <c r="AP61">
        <f t="shared" si="50"/>
        <v>0</v>
      </c>
    </row>
    <row r="62" spans="2:42">
      <c r="B62" s="35">
        <f>Melee!I61</f>
        <v>0</v>
      </c>
      <c r="C62" s="35" t="str">
        <f>IF(ISBLANK(Melee!J61),"BLANK",Melee!J61)</f>
        <v>BLANK</v>
      </c>
      <c r="D62" s="35" t="str">
        <f>IF(ISBLANK(Melee!K61),"BLANK",Melee!K61)</f>
        <v>BLANK</v>
      </c>
      <c r="E62" s="35" t="str">
        <f>IF(ISBLANK(Melee!L61),"BLANK",Melee!L61)</f>
        <v>BLANK</v>
      </c>
      <c r="G62">
        <f t="shared" si="27"/>
        <v>0</v>
      </c>
      <c r="H62" t="e">
        <f t="shared" si="28"/>
        <v>#VALUE!</v>
      </c>
      <c r="I62" t="e">
        <f t="shared" si="29"/>
        <v>#VALUE!</v>
      </c>
      <c r="J62" t="e">
        <f t="shared" si="30"/>
        <v>#VALUE!</v>
      </c>
      <c r="L62" t="b">
        <f t="shared" si="31"/>
        <v>1</v>
      </c>
      <c r="M62" t="b">
        <f t="shared" si="32"/>
        <v>1</v>
      </c>
      <c r="N62" t="b">
        <f t="shared" si="33"/>
        <v>1</v>
      </c>
      <c r="P62" t="b">
        <f t="shared" si="34"/>
        <v>1</v>
      </c>
      <c r="Q62" t="b">
        <f t="shared" si="35"/>
        <v>0</v>
      </c>
      <c r="R62" t="b">
        <f t="shared" si="36"/>
        <v>0</v>
      </c>
      <c r="S62" t="b">
        <f t="shared" si="37"/>
        <v>0</v>
      </c>
      <c r="U62">
        <f t="shared" si="38"/>
        <v>0</v>
      </c>
      <c r="W62" s="35">
        <f>Melee!H61</f>
        <v>0</v>
      </c>
      <c r="X62" s="35" t="str">
        <f>IF(ISBLANK(Melee!I61),"BLANK",Melee!I61)</f>
        <v>BLANK</v>
      </c>
      <c r="Y62" s="35" t="str">
        <f>IF(ISBLANK(Melee!K61),"BLANK",Melee!K61)</f>
        <v>BLANK</v>
      </c>
      <c r="Z62" s="35" t="str">
        <f>IF(ISBLANK(Melee!M61),"BLANK",Melee!M61)</f>
        <v>BLANK</v>
      </c>
      <c r="AB62">
        <f t="shared" si="39"/>
        <v>0</v>
      </c>
      <c r="AC62" t="e">
        <f t="shared" si="40"/>
        <v>#VALUE!</v>
      </c>
      <c r="AD62" t="e">
        <f t="shared" si="41"/>
        <v>#VALUE!</v>
      </c>
      <c r="AE62" t="e">
        <f t="shared" si="42"/>
        <v>#VALUE!</v>
      </c>
      <c r="AG62" t="b">
        <f t="shared" si="43"/>
        <v>1</v>
      </c>
      <c r="AH62" t="b">
        <f t="shared" si="44"/>
        <v>1</v>
      </c>
      <c r="AI62" t="b">
        <f t="shared" si="45"/>
        <v>1</v>
      </c>
      <c r="AK62" t="b">
        <f t="shared" si="46"/>
        <v>1</v>
      </c>
      <c r="AL62" t="b">
        <f t="shared" si="47"/>
        <v>0</v>
      </c>
      <c r="AM62" t="b">
        <f t="shared" si="48"/>
        <v>0</v>
      </c>
      <c r="AN62" t="b">
        <f t="shared" si="49"/>
        <v>0</v>
      </c>
      <c r="AP62">
        <f t="shared" si="50"/>
        <v>0</v>
      </c>
    </row>
    <row r="63" spans="2:42">
      <c r="B63" s="35">
        <f>Melee!I62</f>
        <v>0</v>
      </c>
      <c r="C63" s="35" t="str">
        <f>IF(ISBLANK(Melee!J62),"BLANK",Melee!J62)</f>
        <v>BLANK</v>
      </c>
      <c r="D63" s="35" t="str">
        <f>IF(ISBLANK(Melee!K62),"BLANK",Melee!K62)</f>
        <v>BLANK</v>
      </c>
      <c r="E63" s="35" t="str">
        <f>IF(ISBLANK(Melee!L62),"BLANK",Melee!L62)</f>
        <v>BLANK</v>
      </c>
      <c r="G63">
        <f t="shared" si="27"/>
        <v>0</v>
      </c>
      <c r="H63" t="e">
        <f t="shared" si="28"/>
        <v>#VALUE!</v>
      </c>
      <c r="I63" t="e">
        <f t="shared" si="29"/>
        <v>#VALUE!</v>
      </c>
      <c r="J63" t="e">
        <f t="shared" si="30"/>
        <v>#VALUE!</v>
      </c>
      <c r="L63" t="b">
        <f t="shared" si="31"/>
        <v>1</v>
      </c>
      <c r="M63" t="b">
        <f t="shared" si="32"/>
        <v>1</v>
      </c>
      <c r="N63" t="b">
        <f t="shared" si="33"/>
        <v>1</v>
      </c>
      <c r="P63" t="b">
        <f t="shared" si="34"/>
        <v>1</v>
      </c>
      <c r="Q63" t="b">
        <f t="shared" si="35"/>
        <v>0</v>
      </c>
      <c r="R63" t="b">
        <f t="shared" si="36"/>
        <v>0</v>
      </c>
      <c r="S63" t="b">
        <f t="shared" si="37"/>
        <v>0</v>
      </c>
      <c r="U63">
        <f t="shared" si="38"/>
        <v>0</v>
      </c>
      <c r="W63" s="35">
        <f>Melee!H62</f>
        <v>0</v>
      </c>
      <c r="X63" s="35" t="str">
        <f>IF(ISBLANK(Melee!I62),"BLANK",Melee!I62)</f>
        <v>BLANK</v>
      </c>
      <c r="Y63" s="35" t="str">
        <f>IF(ISBLANK(Melee!K62),"BLANK",Melee!K62)</f>
        <v>BLANK</v>
      </c>
      <c r="Z63" s="35" t="str">
        <f>IF(ISBLANK(Melee!M62),"BLANK",Melee!M62)</f>
        <v>BLANK</v>
      </c>
      <c r="AB63">
        <f t="shared" si="39"/>
        <v>0</v>
      </c>
      <c r="AC63" t="e">
        <f t="shared" si="40"/>
        <v>#VALUE!</v>
      </c>
      <c r="AD63" t="e">
        <f t="shared" si="41"/>
        <v>#VALUE!</v>
      </c>
      <c r="AE63" t="e">
        <f t="shared" si="42"/>
        <v>#VALUE!</v>
      </c>
      <c r="AG63" t="b">
        <f t="shared" si="43"/>
        <v>1</v>
      </c>
      <c r="AH63" t="b">
        <f t="shared" si="44"/>
        <v>1</v>
      </c>
      <c r="AI63" t="b">
        <f t="shared" si="45"/>
        <v>1</v>
      </c>
      <c r="AK63" t="b">
        <f t="shared" si="46"/>
        <v>1</v>
      </c>
      <c r="AL63" t="b">
        <f t="shared" si="47"/>
        <v>0</v>
      </c>
      <c r="AM63" t="b">
        <f t="shared" si="48"/>
        <v>0</v>
      </c>
      <c r="AN63" t="b">
        <f t="shared" si="49"/>
        <v>0</v>
      </c>
      <c r="AP63">
        <f t="shared" si="50"/>
        <v>0</v>
      </c>
    </row>
    <row r="64" spans="2:42">
      <c r="B64" s="35">
        <f>Melee!I63</f>
        <v>0</v>
      </c>
      <c r="C64" s="35" t="str">
        <f>IF(ISBLANK(Melee!J63),"BLANK",Melee!J63)</f>
        <v>BLANK</v>
      </c>
      <c r="D64" s="35" t="str">
        <f>IF(ISBLANK(Melee!K63),"BLANK",Melee!K63)</f>
        <v>BLANK</v>
      </c>
      <c r="E64" s="35" t="str">
        <f>IF(ISBLANK(Melee!L63),"BLANK",Melee!L63)</f>
        <v>BLANK</v>
      </c>
      <c r="G64">
        <f t="shared" si="27"/>
        <v>0</v>
      </c>
      <c r="H64" t="e">
        <f t="shared" si="28"/>
        <v>#VALUE!</v>
      </c>
      <c r="I64" t="e">
        <f t="shared" si="29"/>
        <v>#VALUE!</v>
      </c>
      <c r="J64" t="e">
        <f t="shared" si="30"/>
        <v>#VALUE!</v>
      </c>
      <c r="L64" t="b">
        <f t="shared" si="31"/>
        <v>1</v>
      </c>
      <c r="M64" t="b">
        <f t="shared" si="32"/>
        <v>1</v>
      </c>
      <c r="N64" t="b">
        <f t="shared" si="33"/>
        <v>1</v>
      </c>
      <c r="P64" t="b">
        <f t="shared" si="34"/>
        <v>1</v>
      </c>
      <c r="Q64" t="b">
        <f t="shared" si="35"/>
        <v>0</v>
      </c>
      <c r="R64" t="b">
        <f t="shared" si="36"/>
        <v>0</v>
      </c>
      <c r="S64" t="b">
        <f t="shared" si="37"/>
        <v>0</v>
      </c>
      <c r="U64">
        <f t="shared" si="38"/>
        <v>0</v>
      </c>
      <c r="W64" s="35">
        <f>Melee!H63</f>
        <v>0</v>
      </c>
      <c r="X64" s="35" t="str">
        <f>IF(ISBLANK(Melee!I63),"BLANK",Melee!I63)</f>
        <v>BLANK</v>
      </c>
      <c r="Y64" s="35" t="str">
        <f>IF(ISBLANK(Melee!K63),"BLANK",Melee!K63)</f>
        <v>BLANK</v>
      </c>
      <c r="Z64" s="35" t="str">
        <f>IF(ISBLANK(Melee!M63),"BLANK",Melee!M63)</f>
        <v>BLANK</v>
      </c>
      <c r="AB64">
        <f t="shared" si="39"/>
        <v>0</v>
      </c>
      <c r="AC64" t="e">
        <f t="shared" si="40"/>
        <v>#VALUE!</v>
      </c>
      <c r="AD64" t="e">
        <f t="shared" si="41"/>
        <v>#VALUE!</v>
      </c>
      <c r="AE64" t="e">
        <f t="shared" si="42"/>
        <v>#VALUE!</v>
      </c>
      <c r="AG64" t="b">
        <f t="shared" si="43"/>
        <v>1</v>
      </c>
      <c r="AH64" t="b">
        <f t="shared" si="44"/>
        <v>1</v>
      </c>
      <c r="AI64" t="b">
        <f t="shared" si="45"/>
        <v>1</v>
      </c>
      <c r="AK64" t="b">
        <f t="shared" si="46"/>
        <v>1</v>
      </c>
      <c r="AL64" t="b">
        <f t="shared" si="47"/>
        <v>0</v>
      </c>
      <c r="AM64" t="b">
        <f t="shared" si="48"/>
        <v>0</v>
      </c>
      <c r="AN64" t="b">
        <f t="shared" si="49"/>
        <v>0</v>
      </c>
      <c r="AP64">
        <f t="shared" si="50"/>
        <v>0</v>
      </c>
    </row>
    <row r="65" spans="2:42">
      <c r="B65" s="35">
        <f>Melee!I64</f>
        <v>0</v>
      </c>
      <c r="C65" s="35" t="str">
        <f>IF(ISBLANK(Melee!J64),"BLANK",Melee!J64)</f>
        <v>BLANK</v>
      </c>
      <c r="D65" s="35" t="str">
        <f>IF(ISBLANK(Melee!K64),"BLANK",Melee!K64)</f>
        <v>BLANK</v>
      </c>
      <c r="E65" s="35" t="str">
        <f>IF(ISBLANK(Melee!L64),"BLANK",Melee!L64)</f>
        <v>BLANK</v>
      </c>
      <c r="G65">
        <f t="shared" si="27"/>
        <v>0</v>
      </c>
      <c r="H65" t="e">
        <f t="shared" si="28"/>
        <v>#VALUE!</v>
      </c>
      <c r="I65" t="e">
        <f t="shared" si="29"/>
        <v>#VALUE!</v>
      </c>
      <c r="J65" t="e">
        <f t="shared" si="30"/>
        <v>#VALUE!</v>
      </c>
      <c r="L65" t="b">
        <f t="shared" si="31"/>
        <v>1</v>
      </c>
      <c r="M65" t="b">
        <f t="shared" si="32"/>
        <v>1</v>
      </c>
      <c r="N65" t="b">
        <f t="shared" si="33"/>
        <v>1</v>
      </c>
      <c r="P65" t="b">
        <f t="shared" si="34"/>
        <v>1</v>
      </c>
      <c r="Q65" t="b">
        <f t="shared" si="35"/>
        <v>0</v>
      </c>
      <c r="R65" t="b">
        <f t="shared" si="36"/>
        <v>0</v>
      </c>
      <c r="S65" t="b">
        <f t="shared" si="37"/>
        <v>0</v>
      </c>
      <c r="U65">
        <f t="shared" si="38"/>
        <v>0</v>
      </c>
      <c r="W65" s="35">
        <f>Melee!H64</f>
        <v>0</v>
      </c>
      <c r="X65" s="35" t="str">
        <f>IF(ISBLANK(Melee!I64),"BLANK",Melee!I64)</f>
        <v>BLANK</v>
      </c>
      <c r="Y65" s="35" t="str">
        <f>IF(ISBLANK(Melee!K64),"BLANK",Melee!K64)</f>
        <v>BLANK</v>
      </c>
      <c r="Z65" s="35" t="str">
        <f>IF(ISBLANK(Melee!M64),"BLANK",Melee!M64)</f>
        <v>BLANK</v>
      </c>
      <c r="AB65">
        <f t="shared" si="39"/>
        <v>0</v>
      </c>
      <c r="AC65" t="e">
        <f t="shared" si="40"/>
        <v>#VALUE!</v>
      </c>
      <c r="AD65" t="e">
        <f t="shared" si="41"/>
        <v>#VALUE!</v>
      </c>
      <c r="AE65" t="e">
        <f t="shared" si="42"/>
        <v>#VALUE!</v>
      </c>
      <c r="AG65" t="b">
        <f t="shared" si="43"/>
        <v>1</v>
      </c>
      <c r="AH65" t="b">
        <f t="shared" si="44"/>
        <v>1</v>
      </c>
      <c r="AI65" t="b">
        <f t="shared" si="45"/>
        <v>1</v>
      </c>
      <c r="AK65" t="b">
        <f t="shared" si="46"/>
        <v>1</v>
      </c>
      <c r="AL65" t="b">
        <f t="shared" si="47"/>
        <v>0</v>
      </c>
      <c r="AM65" t="b">
        <f t="shared" si="48"/>
        <v>0</v>
      </c>
      <c r="AN65" t="b">
        <f t="shared" si="49"/>
        <v>0</v>
      </c>
      <c r="AP65">
        <f t="shared" si="50"/>
        <v>0</v>
      </c>
    </row>
    <row r="66" spans="2:42">
      <c r="B66" s="35">
        <f>Melee!I65</f>
        <v>0</v>
      </c>
      <c r="C66" s="35" t="str">
        <f>IF(ISBLANK(Melee!J65),"BLANK",Melee!J65)</f>
        <v>BLANK</v>
      </c>
      <c r="D66" s="35" t="str">
        <f>IF(ISBLANK(Melee!K65),"BLANK",Melee!K65)</f>
        <v>BLANK</v>
      </c>
      <c r="E66" s="35" t="str">
        <f>IF(ISBLANK(Melee!L65),"BLANK",Melee!L65)</f>
        <v>BLANK</v>
      </c>
      <c r="G66">
        <f t="shared" si="27"/>
        <v>0</v>
      </c>
      <c r="H66" t="e">
        <f t="shared" si="28"/>
        <v>#VALUE!</v>
      </c>
      <c r="I66" t="e">
        <f t="shared" si="29"/>
        <v>#VALUE!</v>
      </c>
      <c r="J66" t="e">
        <f t="shared" si="30"/>
        <v>#VALUE!</v>
      </c>
      <c r="L66" t="b">
        <f t="shared" si="31"/>
        <v>1</v>
      </c>
      <c r="M66" t="b">
        <f t="shared" si="32"/>
        <v>1</v>
      </c>
      <c r="N66" t="b">
        <f t="shared" si="33"/>
        <v>1</v>
      </c>
      <c r="P66" t="b">
        <f t="shared" si="34"/>
        <v>1</v>
      </c>
      <c r="Q66" t="b">
        <f t="shared" si="35"/>
        <v>0</v>
      </c>
      <c r="R66" t="b">
        <f t="shared" si="36"/>
        <v>0</v>
      </c>
      <c r="S66" t="b">
        <f t="shared" si="37"/>
        <v>0</v>
      </c>
      <c r="U66">
        <f t="shared" si="38"/>
        <v>0</v>
      </c>
      <c r="W66" s="35">
        <f>Melee!H65</f>
        <v>0</v>
      </c>
      <c r="X66" s="35" t="str">
        <f>IF(ISBLANK(Melee!I65),"BLANK",Melee!I65)</f>
        <v>BLANK</v>
      </c>
      <c r="Y66" s="35" t="str">
        <f>IF(ISBLANK(Melee!K65),"BLANK",Melee!K65)</f>
        <v>BLANK</v>
      </c>
      <c r="Z66" s="35" t="str">
        <f>IF(ISBLANK(Melee!M65),"BLANK",Melee!M65)</f>
        <v>BLANK</v>
      </c>
      <c r="AB66">
        <f t="shared" si="39"/>
        <v>0</v>
      </c>
      <c r="AC66" t="e">
        <f t="shared" si="40"/>
        <v>#VALUE!</v>
      </c>
      <c r="AD66" t="e">
        <f t="shared" si="41"/>
        <v>#VALUE!</v>
      </c>
      <c r="AE66" t="e">
        <f t="shared" si="42"/>
        <v>#VALUE!</v>
      </c>
      <c r="AG66" t="b">
        <f t="shared" si="43"/>
        <v>1</v>
      </c>
      <c r="AH66" t="b">
        <f t="shared" si="44"/>
        <v>1</v>
      </c>
      <c r="AI66" t="b">
        <f t="shared" si="45"/>
        <v>1</v>
      </c>
      <c r="AK66" t="b">
        <f t="shared" si="46"/>
        <v>1</v>
      </c>
      <c r="AL66" t="b">
        <f t="shared" si="47"/>
        <v>0</v>
      </c>
      <c r="AM66" t="b">
        <f t="shared" si="48"/>
        <v>0</v>
      </c>
      <c r="AN66" t="b">
        <f t="shared" si="49"/>
        <v>0</v>
      </c>
      <c r="AP66">
        <f t="shared" si="50"/>
        <v>0</v>
      </c>
    </row>
    <row r="67" spans="2:42">
      <c r="B67" s="35">
        <f>Melee!I66</f>
        <v>0</v>
      </c>
      <c r="C67" s="35" t="str">
        <f>IF(ISBLANK(Melee!J66),"BLANK",Melee!J66)</f>
        <v>BLANK</v>
      </c>
      <c r="D67" s="35" t="str">
        <f>IF(ISBLANK(Melee!K66),"BLANK",Melee!K66)</f>
        <v>BLANK</v>
      </c>
      <c r="E67" s="35" t="str">
        <f>IF(ISBLANK(Melee!L66),"BLANK",Melee!L66)</f>
        <v>BLANK</v>
      </c>
      <c r="G67">
        <f t="shared" si="27"/>
        <v>0</v>
      </c>
      <c r="H67" t="e">
        <f t="shared" si="28"/>
        <v>#VALUE!</v>
      </c>
      <c r="I67" t="e">
        <f t="shared" si="29"/>
        <v>#VALUE!</v>
      </c>
      <c r="J67" t="e">
        <f t="shared" si="30"/>
        <v>#VALUE!</v>
      </c>
      <c r="L67" t="b">
        <f t="shared" si="31"/>
        <v>1</v>
      </c>
      <c r="M67" t="b">
        <f t="shared" si="32"/>
        <v>1</v>
      </c>
      <c r="N67" t="b">
        <f t="shared" si="33"/>
        <v>1</v>
      </c>
      <c r="P67" t="b">
        <f t="shared" si="34"/>
        <v>1</v>
      </c>
      <c r="Q67" t="b">
        <f t="shared" si="35"/>
        <v>0</v>
      </c>
      <c r="R67" t="b">
        <f t="shared" si="36"/>
        <v>0</v>
      </c>
      <c r="S67" t="b">
        <f t="shared" si="37"/>
        <v>0</v>
      </c>
      <c r="U67">
        <f t="shared" si="38"/>
        <v>0</v>
      </c>
      <c r="W67" s="35">
        <f>Melee!H66</f>
        <v>0</v>
      </c>
      <c r="X67" s="35" t="str">
        <f>IF(ISBLANK(Melee!I66),"BLANK",Melee!I66)</f>
        <v>BLANK</v>
      </c>
      <c r="Y67" s="35" t="str">
        <f>IF(ISBLANK(Melee!K66),"BLANK",Melee!K66)</f>
        <v>BLANK</v>
      </c>
      <c r="Z67" s="35" t="str">
        <f>IF(ISBLANK(Melee!M66),"BLANK",Melee!M66)</f>
        <v>BLANK</v>
      </c>
      <c r="AB67">
        <f t="shared" si="39"/>
        <v>0</v>
      </c>
      <c r="AC67" t="e">
        <f t="shared" si="40"/>
        <v>#VALUE!</v>
      </c>
      <c r="AD67" t="e">
        <f t="shared" si="41"/>
        <v>#VALUE!</v>
      </c>
      <c r="AE67" t="e">
        <f t="shared" si="42"/>
        <v>#VALUE!</v>
      </c>
      <c r="AG67" t="b">
        <f t="shared" si="43"/>
        <v>1</v>
      </c>
      <c r="AH67" t="b">
        <f t="shared" si="44"/>
        <v>1</v>
      </c>
      <c r="AI67" t="b">
        <f t="shared" si="45"/>
        <v>1</v>
      </c>
      <c r="AK67" t="b">
        <f t="shared" si="46"/>
        <v>1</v>
      </c>
      <c r="AL67" t="b">
        <f t="shared" si="47"/>
        <v>0</v>
      </c>
      <c r="AM67" t="b">
        <f t="shared" si="48"/>
        <v>0</v>
      </c>
      <c r="AN67" t="b">
        <f t="shared" si="49"/>
        <v>0</v>
      </c>
      <c r="AP67">
        <f t="shared" si="50"/>
        <v>0</v>
      </c>
    </row>
    <row r="68" spans="2:42">
      <c r="B68" s="35">
        <f>Melee!I67</f>
        <v>0</v>
      </c>
      <c r="C68" s="35" t="str">
        <f>IF(ISBLANK(Melee!J67),"BLANK",Melee!J67)</f>
        <v>BLANK</v>
      </c>
      <c r="D68" s="35" t="str">
        <f>IF(ISBLANK(Melee!K67),"BLANK",Melee!K67)</f>
        <v>BLANK</v>
      </c>
      <c r="E68" s="35" t="str">
        <f>IF(ISBLANK(Melee!L67),"BLANK",Melee!L67)</f>
        <v>BLANK</v>
      </c>
      <c r="G68">
        <f t="shared" si="27"/>
        <v>0</v>
      </c>
      <c r="H68" t="e">
        <f t="shared" si="28"/>
        <v>#VALUE!</v>
      </c>
      <c r="I68" t="e">
        <f t="shared" si="29"/>
        <v>#VALUE!</v>
      </c>
      <c r="J68" t="e">
        <f t="shared" si="30"/>
        <v>#VALUE!</v>
      </c>
      <c r="L68" t="b">
        <f t="shared" si="31"/>
        <v>1</v>
      </c>
      <c r="M68" t="b">
        <f t="shared" si="32"/>
        <v>1</v>
      </c>
      <c r="N68" t="b">
        <f t="shared" si="33"/>
        <v>1</v>
      </c>
      <c r="P68" t="b">
        <f t="shared" si="34"/>
        <v>1</v>
      </c>
      <c r="Q68" t="b">
        <f t="shared" si="35"/>
        <v>0</v>
      </c>
      <c r="R68" t="b">
        <f t="shared" si="36"/>
        <v>0</v>
      </c>
      <c r="S68" t="b">
        <f t="shared" si="37"/>
        <v>0</v>
      </c>
      <c r="U68">
        <f t="shared" si="38"/>
        <v>0</v>
      </c>
      <c r="W68" s="35">
        <f>Melee!H67</f>
        <v>0</v>
      </c>
      <c r="X68" s="35" t="str">
        <f>IF(ISBLANK(Melee!I67),"BLANK",Melee!I67)</f>
        <v>BLANK</v>
      </c>
      <c r="Y68" s="35" t="str">
        <f>IF(ISBLANK(Melee!K67),"BLANK",Melee!K67)</f>
        <v>BLANK</v>
      </c>
      <c r="Z68" s="35" t="str">
        <f>IF(ISBLANK(Melee!M67),"BLANK",Melee!M67)</f>
        <v>BLANK</v>
      </c>
      <c r="AB68">
        <f t="shared" si="39"/>
        <v>0</v>
      </c>
      <c r="AC68" t="e">
        <f t="shared" si="40"/>
        <v>#VALUE!</v>
      </c>
      <c r="AD68" t="e">
        <f t="shared" si="41"/>
        <v>#VALUE!</v>
      </c>
      <c r="AE68" t="e">
        <f t="shared" si="42"/>
        <v>#VALUE!</v>
      </c>
      <c r="AG68" t="b">
        <f t="shared" si="43"/>
        <v>1</v>
      </c>
      <c r="AH68" t="b">
        <f t="shared" si="44"/>
        <v>1</v>
      </c>
      <c r="AI68" t="b">
        <f t="shared" si="45"/>
        <v>1</v>
      </c>
      <c r="AK68" t="b">
        <f t="shared" si="46"/>
        <v>1</v>
      </c>
      <c r="AL68" t="b">
        <f t="shared" si="47"/>
        <v>0</v>
      </c>
      <c r="AM68" t="b">
        <f t="shared" si="48"/>
        <v>0</v>
      </c>
      <c r="AN68" t="b">
        <f t="shared" si="49"/>
        <v>0</v>
      </c>
      <c r="AP68">
        <f t="shared" si="50"/>
        <v>0</v>
      </c>
    </row>
    <row r="69" spans="2:42">
      <c r="B69" s="35">
        <f>Melee!I68</f>
        <v>0</v>
      </c>
      <c r="C69" s="35" t="str">
        <f>IF(ISBLANK(Melee!J68),"BLANK",Melee!J68)</f>
        <v>BLANK</v>
      </c>
      <c r="D69" s="35" t="str">
        <f>IF(ISBLANK(Melee!K68),"BLANK",Melee!K68)</f>
        <v>BLANK</v>
      </c>
      <c r="E69" s="35" t="str">
        <f>IF(ISBLANK(Melee!L68),"BLANK",Melee!L68)</f>
        <v>BLANK</v>
      </c>
      <c r="G69">
        <f t="shared" si="27"/>
        <v>0</v>
      </c>
      <c r="H69" t="e">
        <f t="shared" si="28"/>
        <v>#VALUE!</v>
      </c>
      <c r="I69" t="e">
        <f t="shared" si="29"/>
        <v>#VALUE!</v>
      </c>
      <c r="J69" t="e">
        <f t="shared" si="30"/>
        <v>#VALUE!</v>
      </c>
      <c r="L69" t="b">
        <f t="shared" si="31"/>
        <v>1</v>
      </c>
      <c r="M69" t="b">
        <f t="shared" si="32"/>
        <v>1</v>
      </c>
      <c r="N69" t="b">
        <f t="shared" si="33"/>
        <v>1</v>
      </c>
      <c r="P69" t="b">
        <f t="shared" si="34"/>
        <v>1</v>
      </c>
      <c r="Q69" t="b">
        <f t="shared" si="35"/>
        <v>0</v>
      </c>
      <c r="R69" t="b">
        <f t="shared" si="36"/>
        <v>0</v>
      </c>
      <c r="S69" t="b">
        <f t="shared" si="37"/>
        <v>0</v>
      </c>
      <c r="U69">
        <f t="shared" si="38"/>
        <v>0</v>
      </c>
      <c r="W69" s="35">
        <f>Melee!H68</f>
        <v>0</v>
      </c>
      <c r="X69" s="35" t="str">
        <f>IF(ISBLANK(Melee!I68),"BLANK",Melee!I68)</f>
        <v>BLANK</v>
      </c>
      <c r="Y69" s="35" t="str">
        <f>IF(ISBLANK(Melee!K68),"BLANK",Melee!K68)</f>
        <v>BLANK</v>
      </c>
      <c r="Z69" s="35" t="str">
        <f>IF(ISBLANK(Melee!M68),"BLANK",Melee!M68)</f>
        <v>BLANK</v>
      </c>
      <c r="AB69">
        <f t="shared" si="39"/>
        <v>0</v>
      </c>
      <c r="AC69" t="e">
        <f t="shared" si="40"/>
        <v>#VALUE!</v>
      </c>
      <c r="AD69" t="e">
        <f t="shared" si="41"/>
        <v>#VALUE!</v>
      </c>
      <c r="AE69" t="e">
        <f t="shared" si="42"/>
        <v>#VALUE!</v>
      </c>
      <c r="AG69" t="b">
        <f t="shared" si="43"/>
        <v>1</v>
      </c>
      <c r="AH69" t="b">
        <f t="shared" si="44"/>
        <v>1</v>
      </c>
      <c r="AI69" t="b">
        <f t="shared" si="45"/>
        <v>1</v>
      </c>
      <c r="AK69" t="b">
        <f t="shared" si="46"/>
        <v>1</v>
      </c>
      <c r="AL69" t="b">
        <f t="shared" si="47"/>
        <v>0</v>
      </c>
      <c r="AM69" t="b">
        <f t="shared" si="48"/>
        <v>0</v>
      </c>
      <c r="AN69" t="b">
        <f t="shared" si="49"/>
        <v>0</v>
      </c>
      <c r="AP69">
        <f t="shared" si="50"/>
        <v>0</v>
      </c>
    </row>
    <row r="70" spans="2:42">
      <c r="B70" s="35">
        <f>Melee!I69</f>
        <v>0</v>
      </c>
      <c r="C70" s="35" t="str">
        <f>IF(ISBLANK(Melee!J69),"BLANK",Melee!J69)</f>
        <v>BLANK</v>
      </c>
      <c r="D70" s="35" t="str">
        <f>IF(ISBLANK(Melee!K69),"BLANK",Melee!K69)</f>
        <v>BLANK</v>
      </c>
      <c r="E70" s="35" t="str">
        <f>IF(ISBLANK(Melee!L69),"BLANK",Melee!L69)</f>
        <v>BLANK</v>
      </c>
      <c r="G70">
        <f t="shared" si="27"/>
        <v>0</v>
      </c>
      <c r="H70" t="e">
        <f t="shared" si="28"/>
        <v>#VALUE!</v>
      </c>
      <c r="I70" t="e">
        <f t="shared" si="29"/>
        <v>#VALUE!</v>
      </c>
      <c r="J70" t="e">
        <f t="shared" si="30"/>
        <v>#VALUE!</v>
      </c>
      <c r="L70" t="b">
        <f t="shared" si="31"/>
        <v>1</v>
      </c>
      <c r="M70" t="b">
        <f t="shared" si="32"/>
        <v>1</v>
      </c>
      <c r="N70" t="b">
        <f t="shared" si="33"/>
        <v>1</v>
      </c>
      <c r="P70" t="b">
        <f t="shared" si="34"/>
        <v>1</v>
      </c>
      <c r="Q70" t="b">
        <f t="shared" si="35"/>
        <v>0</v>
      </c>
      <c r="R70" t="b">
        <f t="shared" si="36"/>
        <v>0</v>
      </c>
      <c r="S70" t="b">
        <f t="shared" si="37"/>
        <v>0</v>
      </c>
      <c r="U70">
        <f t="shared" si="38"/>
        <v>0</v>
      </c>
      <c r="W70" s="35">
        <f>Melee!H69</f>
        <v>0</v>
      </c>
      <c r="X70" s="35" t="str">
        <f>IF(ISBLANK(Melee!I69),"BLANK",Melee!I69)</f>
        <v>BLANK</v>
      </c>
      <c r="Y70" s="35" t="str">
        <f>IF(ISBLANK(Melee!K69),"BLANK",Melee!K69)</f>
        <v>BLANK</v>
      </c>
      <c r="Z70" s="35" t="str">
        <f>IF(ISBLANK(Melee!M69),"BLANK",Melee!M69)</f>
        <v>BLANK</v>
      </c>
      <c r="AB70">
        <f t="shared" si="39"/>
        <v>0</v>
      </c>
      <c r="AC70" t="e">
        <f t="shared" si="40"/>
        <v>#VALUE!</v>
      </c>
      <c r="AD70" t="e">
        <f t="shared" si="41"/>
        <v>#VALUE!</v>
      </c>
      <c r="AE70" t="e">
        <f t="shared" si="42"/>
        <v>#VALUE!</v>
      </c>
      <c r="AG70" t="b">
        <f t="shared" si="43"/>
        <v>1</v>
      </c>
      <c r="AH70" t="b">
        <f t="shared" si="44"/>
        <v>1</v>
      </c>
      <c r="AI70" t="b">
        <f t="shared" si="45"/>
        <v>1</v>
      </c>
      <c r="AK70" t="b">
        <f t="shared" si="46"/>
        <v>1</v>
      </c>
      <c r="AL70" t="b">
        <f t="shared" si="47"/>
        <v>0</v>
      </c>
      <c r="AM70" t="b">
        <f t="shared" si="48"/>
        <v>0</v>
      </c>
      <c r="AN70" t="b">
        <f t="shared" si="49"/>
        <v>0</v>
      </c>
      <c r="AP70">
        <f t="shared" si="50"/>
        <v>0</v>
      </c>
    </row>
    <row r="71" spans="2:42">
      <c r="B71" s="35">
        <f>Melee!I70</f>
        <v>0</v>
      </c>
      <c r="C71" s="35" t="str">
        <f>IF(ISBLANK(Melee!J70),"BLANK",Melee!J70)</f>
        <v>BLANK</v>
      </c>
      <c r="D71" s="35" t="str">
        <f>IF(ISBLANK(Melee!K70),"BLANK",Melee!K70)</f>
        <v>BLANK</v>
      </c>
      <c r="E71" s="35" t="str">
        <f>IF(ISBLANK(Melee!L70),"BLANK",Melee!L70)</f>
        <v>BLANK</v>
      </c>
      <c r="G71">
        <f t="shared" si="27"/>
        <v>0</v>
      </c>
      <c r="H71" t="e">
        <f t="shared" si="28"/>
        <v>#VALUE!</v>
      </c>
      <c r="I71" t="e">
        <f t="shared" si="29"/>
        <v>#VALUE!</v>
      </c>
      <c r="J71" t="e">
        <f t="shared" si="30"/>
        <v>#VALUE!</v>
      </c>
      <c r="L71" t="b">
        <f t="shared" si="31"/>
        <v>1</v>
      </c>
      <c r="M71" t="b">
        <f t="shared" si="32"/>
        <v>1</v>
      </c>
      <c r="N71" t="b">
        <f t="shared" si="33"/>
        <v>1</v>
      </c>
      <c r="P71" t="b">
        <f t="shared" si="34"/>
        <v>1</v>
      </c>
      <c r="Q71" t="b">
        <f t="shared" si="35"/>
        <v>0</v>
      </c>
      <c r="R71" t="b">
        <f t="shared" si="36"/>
        <v>0</v>
      </c>
      <c r="S71" t="b">
        <f t="shared" si="37"/>
        <v>0</v>
      </c>
      <c r="U71">
        <f t="shared" si="38"/>
        <v>0</v>
      </c>
      <c r="W71" s="35">
        <f>Melee!H70</f>
        <v>0</v>
      </c>
      <c r="X71" s="35" t="str">
        <f>IF(ISBLANK(Melee!I70),"BLANK",Melee!I70)</f>
        <v>BLANK</v>
      </c>
      <c r="Y71" s="35" t="str">
        <f>IF(ISBLANK(Melee!K70),"BLANK",Melee!K70)</f>
        <v>BLANK</v>
      </c>
      <c r="Z71" s="35" t="str">
        <f>IF(ISBLANK(Melee!M70),"BLANK",Melee!M70)</f>
        <v>BLANK</v>
      </c>
      <c r="AB71">
        <f t="shared" si="39"/>
        <v>0</v>
      </c>
      <c r="AC71" t="e">
        <f t="shared" si="40"/>
        <v>#VALUE!</v>
      </c>
      <c r="AD71" t="e">
        <f t="shared" si="41"/>
        <v>#VALUE!</v>
      </c>
      <c r="AE71" t="e">
        <f t="shared" si="42"/>
        <v>#VALUE!</v>
      </c>
      <c r="AG71" t="b">
        <f t="shared" si="43"/>
        <v>1</v>
      </c>
      <c r="AH71" t="b">
        <f t="shared" si="44"/>
        <v>1</v>
      </c>
      <c r="AI71" t="b">
        <f t="shared" si="45"/>
        <v>1</v>
      </c>
      <c r="AK71" t="b">
        <f t="shared" si="46"/>
        <v>1</v>
      </c>
      <c r="AL71" t="b">
        <f t="shared" si="47"/>
        <v>0</v>
      </c>
      <c r="AM71" t="b">
        <f t="shared" si="48"/>
        <v>0</v>
      </c>
      <c r="AN71" t="b">
        <f t="shared" si="49"/>
        <v>0</v>
      </c>
      <c r="AP71">
        <f t="shared" si="50"/>
        <v>0</v>
      </c>
    </row>
    <row r="72" spans="2:42">
      <c r="B72" s="35">
        <f>Melee!I71</f>
        <v>0</v>
      </c>
      <c r="C72" s="35" t="str">
        <f>IF(ISBLANK(Melee!J71),"BLANK",Melee!J71)</f>
        <v>BLANK</v>
      </c>
      <c r="D72" s="35" t="str">
        <f>IF(ISBLANK(Melee!K71),"BLANK",Melee!K71)</f>
        <v>BLANK</v>
      </c>
      <c r="E72" s="35" t="str">
        <f>IF(ISBLANK(Melee!L71),"BLANK",Melee!L71)</f>
        <v>BLANK</v>
      </c>
      <c r="G72">
        <f t="shared" si="27"/>
        <v>0</v>
      </c>
      <c r="H72" t="e">
        <f t="shared" si="28"/>
        <v>#VALUE!</v>
      </c>
      <c r="I72" t="e">
        <f t="shared" si="29"/>
        <v>#VALUE!</v>
      </c>
      <c r="J72" t="e">
        <f t="shared" si="30"/>
        <v>#VALUE!</v>
      </c>
      <c r="L72" t="b">
        <f t="shared" si="31"/>
        <v>1</v>
      </c>
      <c r="M72" t="b">
        <f t="shared" si="32"/>
        <v>1</v>
      </c>
      <c r="N72" t="b">
        <f t="shared" si="33"/>
        <v>1</v>
      </c>
      <c r="P72" t="b">
        <f t="shared" si="34"/>
        <v>1</v>
      </c>
      <c r="Q72" t="b">
        <f t="shared" si="35"/>
        <v>0</v>
      </c>
      <c r="R72" t="b">
        <f t="shared" si="36"/>
        <v>0</v>
      </c>
      <c r="S72" t="b">
        <f t="shared" si="37"/>
        <v>0</v>
      </c>
      <c r="U72">
        <f t="shared" si="38"/>
        <v>0</v>
      </c>
      <c r="W72" s="35">
        <f>Melee!H71</f>
        <v>0</v>
      </c>
      <c r="X72" s="35" t="str">
        <f>IF(ISBLANK(Melee!I71),"BLANK",Melee!I71)</f>
        <v>BLANK</v>
      </c>
      <c r="Y72" s="35" t="str">
        <f>IF(ISBLANK(Melee!K71),"BLANK",Melee!K71)</f>
        <v>BLANK</v>
      </c>
      <c r="Z72" s="35" t="str">
        <f>IF(ISBLANK(Melee!M71),"BLANK",Melee!M71)</f>
        <v>BLANK</v>
      </c>
      <c r="AB72">
        <f t="shared" si="39"/>
        <v>0</v>
      </c>
      <c r="AC72" t="e">
        <f t="shared" si="40"/>
        <v>#VALUE!</v>
      </c>
      <c r="AD72" t="e">
        <f t="shared" si="41"/>
        <v>#VALUE!</v>
      </c>
      <c r="AE72" t="e">
        <f t="shared" si="42"/>
        <v>#VALUE!</v>
      </c>
      <c r="AG72" t="b">
        <f t="shared" si="43"/>
        <v>1</v>
      </c>
      <c r="AH72" t="b">
        <f t="shared" si="44"/>
        <v>1</v>
      </c>
      <c r="AI72" t="b">
        <f t="shared" si="45"/>
        <v>1</v>
      </c>
      <c r="AK72" t="b">
        <f t="shared" si="46"/>
        <v>1</v>
      </c>
      <c r="AL72" t="b">
        <f t="shared" si="47"/>
        <v>0</v>
      </c>
      <c r="AM72" t="b">
        <f t="shared" si="48"/>
        <v>0</v>
      </c>
      <c r="AN72" t="b">
        <f t="shared" si="49"/>
        <v>0</v>
      </c>
      <c r="AP72">
        <f t="shared" si="50"/>
        <v>0</v>
      </c>
    </row>
    <row r="73" spans="2:42">
      <c r="B73" s="35">
        <f>Melee!I72</f>
        <v>0</v>
      </c>
      <c r="C73" s="35" t="str">
        <f>IF(ISBLANK(Melee!J72),"BLANK",Melee!J72)</f>
        <v>BLANK</v>
      </c>
      <c r="D73" s="35" t="str">
        <f>IF(ISBLANK(Melee!K72),"BLANK",Melee!K72)</f>
        <v>BLANK</v>
      </c>
      <c r="E73" s="35" t="str">
        <f>IF(ISBLANK(Melee!L72),"BLANK",Melee!L72)</f>
        <v>BLANK</v>
      </c>
      <c r="G73">
        <f t="shared" si="27"/>
        <v>0</v>
      </c>
      <c r="H73" t="e">
        <f t="shared" si="28"/>
        <v>#VALUE!</v>
      </c>
      <c r="I73" t="e">
        <f t="shared" si="29"/>
        <v>#VALUE!</v>
      </c>
      <c r="J73" t="e">
        <f t="shared" si="30"/>
        <v>#VALUE!</v>
      </c>
      <c r="L73" t="b">
        <f t="shared" si="31"/>
        <v>1</v>
      </c>
      <c r="M73" t="b">
        <f t="shared" si="32"/>
        <v>1</v>
      </c>
      <c r="N73" t="b">
        <f t="shared" si="33"/>
        <v>1</v>
      </c>
      <c r="P73" t="b">
        <f t="shared" si="34"/>
        <v>1</v>
      </c>
      <c r="Q73" t="b">
        <f t="shared" si="35"/>
        <v>0</v>
      </c>
      <c r="R73" t="b">
        <f t="shared" si="36"/>
        <v>0</v>
      </c>
      <c r="S73" t="b">
        <f t="shared" si="37"/>
        <v>0</v>
      </c>
      <c r="U73">
        <f t="shared" si="38"/>
        <v>0</v>
      </c>
      <c r="W73" s="35">
        <f>Melee!H72</f>
        <v>0</v>
      </c>
      <c r="X73" s="35" t="str">
        <f>IF(ISBLANK(Melee!I72),"BLANK",Melee!I72)</f>
        <v>BLANK</v>
      </c>
      <c r="Y73" s="35" t="str">
        <f>IF(ISBLANK(Melee!K72),"BLANK",Melee!K72)</f>
        <v>BLANK</v>
      </c>
      <c r="Z73" s="35" t="str">
        <f>IF(ISBLANK(Melee!M72),"BLANK",Melee!M72)</f>
        <v>BLANK</v>
      </c>
      <c r="AB73">
        <f t="shared" si="39"/>
        <v>0</v>
      </c>
      <c r="AC73" t="e">
        <f t="shared" si="40"/>
        <v>#VALUE!</v>
      </c>
      <c r="AD73" t="e">
        <f t="shared" si="41"/>
        <v>#VALUE!</v>
      </c>
      <c r="AE73" t="e">
        <f t="shared" si="42"/>
        <v>#VALUE!</v>
      </c>
      <c r="AG73" t="b">
        <f t="shared" si="43"/>
        <v>1</v>
      </c>
      <c r="AH73" t="b">
        <f t="shared" si="44"/>
        <v>1</v>
      </c>
      <c r="AI73" t="b">
        <f t="shared" si="45"/>
        <v>1</v>
      </c>
      <c r="AK73" t="b">
        <f t="shared" si="46"/>
        <v>1</v>
      </c>
      <c r="AL73" t="b">
        <f t="shared" si="47"/>
        <v>0</v>
      </c>
      <c r="AM73" t="b">
        <f t="shared" si="48"/>
        <v>0</v>
      </c>
      <c r="AN73" t="b">
        <f t="shared" si="49"/>
        <v>0</v>
      </c>
      <c r="AP73">
        <f t="shared" si="50"/>
        <v>0</v>
      </c>
    </row>
    <row r="74" spans="2:42">
      <c r="B74" s="35">
        <f>Melee!I73</f>
        <v>0</v>
      </c>
      <c r="C74" s="35" t="str">
        <f>IF(ISBLANK(Melee!J73),"BLANK",Melee!J73)</f>
        <v>BLANK</v>
      </c>
      <c r="D74" s="35" t="str">
        <f>IF(ISBLANK(Melee!K73),"BLANK",Melee!K73)</f>
        <v>BLANK</v>
      </c>
      <c r="E74" s="35" t="str">
        <f>IF(ISBLANK(Melee!L73),"BLANK",Melee!L73)</f>
        <v>BLANK</v>
      </c>
      <c r="G74">
        <f t="shared" si="27"/>
        <v>0</v>
      </c>
      <c r="H74" t="e">
        <f t="shared" si="28"/>
        <v>#VALUE!</v>
      </c>
      <c r="I74" t="e">
        <f t="shared" si="29"/>
        <v>#VALUE!</v>
      </c>
      <c r="J74" t="e">
        <f t="shared" si="30"/>
        <v>#VALUE!</v>
      </c>
      <c r="L74" t="b">
        <f t="shared" si="31"/>
        <v>1</v>
      </c>
      <c r="M74" t="b">
        <f t="shared" si="32"/>
        <v>1</v>
      </c>
      <c r="N74" t="b">
        <f t="shared" si="33"/>
        <v>1</v>
      </c>
      <c r="P74" t="b">
        <f t="shared" si="34"/>
        <v>1</v>
      </c>
      <c r="Q74" t="b">
        <f t="shared" si="35"/>
        <v>0</v>
      </c>
      <c r="R74" t="b">
        <f t="shared" si="36"/>
        <v>0</v>
      </c>
      <c r="S74" t="b">
        <f t="shared" si="37"/>
        <v>0</v>
      </c>
      <c r="U74">
        <f t="shared" si="38"/>
        <v>0</v>
      </c>
      <c r="W74" s="35">
        <f>Melee!H73</f>
        <v>0</v>
      </c>
      <c r="X74" s="35" t="str">
        <f>IF(ISBLANK(Melee!I73),"BLANK",Melee!I73)</f>
        <v>BLANK</v>
      </c>
      <c r="Y74" s="35" t="str">
        <f>IF(ISBLANK(Melee!K73),"BLANK",Melee!K73)</f>
        <v>BLANK</v>
      </c>
      <c r="Z74" s="35" t="str">
        <f>IF(ISBLANK(Melee!M73),"BLANK",Melee!M73)</f>
        <v>BLANK</v>
      </c>
      <c r="AB74">
        <f t="shared" si="39"/>
        <v>0</v>
      </c>
      <c r="AC74" t="e">
        <f t="shared" si="40"/>
        <v>#VALUE!</v>
      </c>
      <c r="AD74" t="e">
        <f t="shared" si="41"/>
        <v>#VALUE!</v>
      </c>
      <c r="AE74" t="e">
        <f t="shared" si="42"/>
        <v>#VALUE!</v>
      </c>
      <c r="AG74" t="b">
        <f t="shared" si="43"/>
        <v>1</v>
      </c>
      <c r="AH74" t="b">
        <f t="shared" si="44"/>
        <v>1</v>
      </c>
      <c r="AI74" t="b">
        <f t="shared" si="45"/>
        <v>1</v>
      </c>
      <c r="AK74" t="b">
        <f t="shared" si="46"/>
        <v>1</v>
      </c>
      <c r="AL74" t="b">
        <f t="shared" si="47"/>
        <v>0</v>
      </c>
      <c r="AM74" t="b">
        <f t="shared" si="48"/>
        <v>0</v>
      </c>
      <c r="AN74" t="b">
        <f t="shared" si="49"/>
        <v>0</v>
      </c>
      <c r="AP74">
        <f t="shared" si="50"/>
        <v>0</v>
      </c>
    </row>
    <row r="75" spans="2:42">
      <c r="B75" s="35">
        <f>Melee!I74</f>
        <v>0</v>
      </c>
      <c r="C75" s="35" t="str">
        <f>IF(ISBLANK(Melee!J74),"BLANK",Melee!J74)</f>
        <v>BLANK</v>
      </c>
      <c r="D75" s="35" t="str">
        <f>IF(ISBLANK(Melee!K74),"BLANK",Melee!K74)</f>
        <v>BLANK</v>
      </c>
      <c r="E75" s="35" t="str">
        <f>IF(ISBLANK(Melee!L74),"BLANK",Melee!L74)</f>
        <v>BLANK</v>
      </c>
      <c r="G75">
        <f t="shared" si="27"/>
        <v>0</v>
      </c>
      <c r="H75" t="e">
        <f t="shared" si="28"/>
        <v>#VALUE!</v>
      </c>
      <c r="I75" t="e">
        <f t="shared" si="29"/>
        <v>#VALUE!</v>
      </c>
      <c r="J75" t="e">
        <f t="shared" si="30"/>
        <v>#VALUE!</v>
      </c>
      <c r="L75" t="b">
        <f t="shared" si="31"/>
        <v>1</v>
      </c>
      <c r="M75" t="b">
        <f t="shared" si="32"/>
        <v>1</v>
      </c>
      <c r="N75" t="b">
        <f t="shared" si="33"/>
        <v>1</v>
      </c>
      <c r="P75" t="b">
        <f t="shared" si="34"/>
        <v>1</v>
      </c>
      <c r="Q75" t="b">
        <f t="shared" si="35"/>
        <v>0</v>
      </c>
      <c r="R75" t="b">
        <f t="shared" si="36"/>
        <v>0</v>
      </c>
      <c r="S75" t="b">
        <f t="shared" si="37"/>
        <v>0</v>
      </c>
      <c r="U75">
        <f t="shared" si="38"/>
        <v>0</v>
      </c>
      <c r="W75" s="35">
        <f>Melee!H74</f>
        <v>0</v>
      </c>
      <c r="X75" s="35" t="str">
        <f>IF(ISBLANK(Melee!I74),"BLANK",Melee!I74)</f>
        <v>BLANK</v>
      </c>
      <c r="Y75" s="35" t="str">
        <f>IF(ISBLANK(Melee!K74),"BLANK",Melee!K74)</f>
        <v>BLANK</v>
      </c>
      <c r="Z75" s="35" t="str">
        <f>IF(ISBLANK(Melee!M74),"BLANK",Melee!M74)</f>
        <v>BLANK</v>
      </c>
      <c r="AB75">
        <f t="shared" si="39"/>
        <v>0</v>
      </c>
      <c r="AC75" t="e">
        <f t="shared" si="40"/>
        <v>#VALUE!</v>
      </c>
      <c r="AD75" t="e">
        <f t="shared" si="41"/>
        <v>#VALUE!</v>
      </c>
      <c r="AE75" t="e">
        <f t="shared" si="42"/>
        <v>#VALUE!</v>
      </c>
      <c r="AG75" t="b">
        <f t="shared" si="43"/>
        <v>1</v>
      </c>
      <c r="AH75" t="b">
        <f t="shared" si="44"/>
        <v>1</v>
      </c>
      <c r="AI75" t="b">
        <f t="shared" si="45"/>
        <v>1</v>
      </c>
      <c r="AK75" t="b">
        <f t="shared" si="46"/>
        <v>1</v>
      </c>
      <c r="AL75" t="b">
        <f t="shared" si="47"/>
        <v>0</v>
      </c>
      <c r="AM75" t="b">
        <f t="shared" si="48"/>
        <v>0</v>
      </c>
      <c r="AN75" t="b">
        <f t="shared" si="49"/>
        <v>0</v>
      </c>
      <c r="AP75">
        <f t="shared" si="50"/>
        <v>0</v>
      </c>
    </row>
    <row r="76" spans="2:42">
      <c r="B76" s="35">
        <f>Melee!I75</f>
        <v>0</v>
      </c>
      <c r="C76" s="35" t="str">
        <f>IF(ISBLANK(Melee!J75),"BLANK",Melee!J75)</f>
        <v>BLANK</v>
      </c>
      <c r="D76" s="35" t="str">
        <f>IF(ISBLANK(Melee!K75),"BLANK",Melee!K75)</f>
        <v>BLANK</v>
      </c>
      <c r="E76" s="35" t="str">
        <f>IF(ISBLANK(Melee!L75),"BLANK",Melee!L75)</f>
        <v>BLANK</v>
      </c>
      <c r="G76">
        <f t="shared" si="27"/>
        <v>0</v>
      </c>
      <c r="H76" t="e">
        <f t="shared" si="28"/>
        <v>#VALUE!</v>
      </c>
      <c r="I76" t="e">
        <f t="shared" si="29"/>
        <v>#VALUE!</v>
      </c>
      <c r="J76" t="e">
        <f t="shared" si="30"/>
        <v>#VALUE!</v>
      </c>
      <c r="L76" t="b">
        <f t="shared" si="31"/>
        <v>1</v>
      </c>
      <c r="M76" t="b">
        <f t="shared" si="32"/>
        <v>1</v>
      </c>
      <c r="N76" t="b">
        <f t="shared" si="33"/>
        <v>1</v>
      </c>
      <c r="P76" t="b">
        <f t="shared" si="34"/>
        <v>1</v>
      </c>
      <c r="Q76" t="b">
        <f t="shared" si="35"/>
        <v>0</v>
      </c>
      <c r="R76" t="b">
        <f t="shared" si="36"/>
        <v>0</v>
      </c>
      <c r="S76" t="b">
        <f t="shared" si="37"/>
        <v>0</v>
      </c>
      <c r="U76">
        <f t="shared" si="38"/>
        <v>0</v>
      </c>
      <c r="W76" s="35">
        <f>Melee!H75</f>
        <v>0</v>
      </c>
      <c r="X76" s="35" t="str">
        <f>IF(ISBLANK(Melee!I75),"BLANK",Melee!I75)</f>
        <v>BLANK</v>
      </c>
      <c r="Y76" s="35" t="str">
        <f>IF(ISBLANK(Melee!K75),"BLANK",Melee!K75)</f>
        <v>BLANK</v>
      </c>
      <c r="Z76" s="35" t="str">
        <f>IF(ISBLANK(Melee!M75),"BLANK",Melee!M75)</f>
        <v>BLANK</v>
      </c>
      <c r="AB76">
        <f t="shared" si="39"/>
        <v>0</v>
      </c>
      <c r="AC76" t="e">
        <f t="shared" si="40"/>
        <v>#VALUE!</v>
      </c>
      <c r="AD76" t="e">
        <f t="shared" si="41"/>
        <v>#VALUE!</v>
      </c>
      <c r="AE76" t="e">
        <f t="shared" si="42"/>
        <v>#VALUE!</v>
      </c>
      <c r="AG76" t="b">
        <f t="shared" si="43"/>
        <v>1</v>
      </c>
      <c r="AH76" t="b">
        <f t="shared" si="44"/>
        <v>1</v>
      </c>
      <c r="AI76" t="b">
        <f t="shared" si="45"/>
        <v>1</v>
      </c>
      <c r="AK76" t="b">
        <f t="shared" si="46"/>
        <v>1</v>
      </c>
      <c r="AL76" t="b">
        <f t="shared" si="47"/>
        <v>0</v>
      </c>
      <c r="AM76" t="b">
        <f t="shared" si="48"/>
        <v>0</v>
      </c>
      <c r="AN76" t="b">
        <f t="shared" si="49"/>
        <v>0</v>
      </c>
      <c r="AP76">
        <f t="shared" si="50"/>
        <v>0</v>
      </c>
    </row>
    <row r="77" spans="2:42">
      <c r="B77" s="35">
        <f>Melee!I76</f>
        <v>0</v>
      </c>
      <c r="C77" s="35" t="str">
        <f>IF(ISBLANK(Melee!J76),"BLANK",Melee!J76)</f>
        <v>BLANK</v>
      </c>
      <c r="D77" s="35" t="str">
        <f>IF(ISBLANK(Melee!K76),"BLANK",Melee!K76)</f>
        <v>BLANK</v>
      </c>
      <c r="E77" s="35" t="str">
        <f>IF(ISBLANK(Melee!L76),"BLANK",Melee!L76)</f>
        <v>BLANK</v>
      </c>
      <c r="G77">
        <f t="shared" si="27"/>
        <v>0</v>
      </c>
      <c r="H77" t="e">
        <f t="shared" si="28"/>
        <v>#VALUE!</v>
      </c>
      <c r="I77" t="e">
        <f t="shared" si="29"/>
        <v>#VALUE!</v>
      </c>
      <c r="J77" t="e">
        <f t="shared" si="30"/>
        <v>#VALUE!</v>
      </c>
      <c r="L77" t="b">
        <f t="shared" si="31"/>
        <v>1</v>
      </c>
      <c r="M77" t="b">
        <f t="shared" si="32"/>
        <v>1</v>
      </c>
      <c r="N77" t="b">
        <f t="shared" si="33"/>
        <v>1</v>
      </c>
      <c r="P77" t="b">
        <f t="shared" si="34"/>
        <v>1</v>
      </c>
      <c r="Q77" t="b">
        <f t="shared" si="35"/>
        <v>0</v>
      </c>
      <c r="R77" t="b">
        <f t="shared" si="36"/>
        <v>0</v>
      </c>
      <c r="S77" t="b">
        <f t="shared" si="37"/>
        <v>0</v>
      </c>
      <c r="U77">
        <f t="shared" si="38"/>
        <v>0</v>
      </c>
      <c r="W77" s="35">
        <f>Melee!H76</f>
        <v>0</v>
      </c>
      <c r="X77" s="35" t="str">
        <f>IF(ISBLANK(Melee!I76),"BLANK",Melee!I76)</f>
        <v>BLANK</v>
      </c>
      <c r="Y77" s="35" t="str">
        <f>IF(ISBLANK(Melee!K76),"BLANK",Melee!K76)</f>
        <v>BLANK</v>
      </c>
      <c r="Z77" s="35" t="str">
        <f>IF(ISBLANK(Melee!M76),"BLANK",Melee!M76)</f>
        <v>BLANK</v>
      </c>
      <c r="AB77">
        <f t="shared" si="39"/>
        <v>0</v>
      </c>
      <c r="AC77" t="e">
        <f t="shared" si="40"/>
        <v>#VALUE!</v>
      </c>
      <c r="AD77" t="e">
        <f t="shared" si="41"/>
        <v>#VALUE!</v>
      </c>
      <c r="AE77" t="e">
        <f t="shared" si="42"/>
        <v>#VALUE!</v>
      </c>
      <c r="AG77" t="b">
        <f t="shared" si="43"/>
        <v>1</v>
      </c>
      <c r="AH77" t="b">
        <f t="shared" si="44"/>
        <v>1</v>
      </c>
      <c r="AI77" t="b">
        <f t="shared" si="45"/>
        <v>1</v>
      </c>
      <c r="AK77" t="b">
        <f t="shared" si="46"/>
        <v>1</v>
      </c>
      <c r="AL77" t="b">
        <f t="shared" si="47"/>
        <v>0</v>
      </c>
      <c r="AM77" t="b">
        <f t="shared" si="48"/>
        <v>0</v>
      </c>
      <c r="AN77" t="b">
        <f t="shared" si="49"/>
        <v>0</v>
      </c>
      <c r="AP77">
        <f t="shared" si="50"/>
        <v>0</v>
      </c>
    </row>
    <row r="78" spans="2:42">
      <c r="B78" s="35">
        <f>Melee!I77</f>
        <v>0</v>
      </c>
      <c r="C78" s="35" t="str">
        <f>IF(ISBLANK(Melee!J77),"BLANK",Melee!J77)</f>
        <v>BLANK</v>
      </c>
      <c r="D78" s="35" t="str">
        <f>IF(ISBLANK(Melee!K77),"BLANK",Melee!K77)</f>
        <v>BLANK</v>
      </c>
      <c r="E78" s="35" t="str">
        <f>IF(ISBLANK(Melee!L77),"BLANK",Melee!L77)</f>
        <v>BLANK</v>
      </c>
      <c r="G78">
        <f t="shared" si="27"/>
        <v>0</v>
      </c>
      <c r="H78" t="e">
        <f t="shared" si="28"/>
        <v>#VALUE!</v>
      </c>
      <c r="I78" t="e">
        <f t="shared" si="29"/>
        <v>#VALUE!</v>
      </c>
      <c r="J78" t="e">
        <f t="shared" si="30"/>
        <v>#VALUE!</v>
      </c>
      <c r="L78" t="b">
        <f t="shared" si="31"/>
        <v>1</v>
      </c>
      <c r="M78" t="b">
        <f t="shared" si="32"/>
        <v>1</v>
      </c>
      <c r="N78" t="b">
        <f t="shared" si="33"/>
        <v>1</v>
      </c>
      <c r="P78" t="b">
        <f t="shared" si="34"/>
        <v>1</v>
      </c>
      <c r="Q78" t="b">
        <f t="shared" si="35"/>
        <v>0</v>
      </c>
      <c r="R78" t="b">
        <f t="shared" si="36"/>
        <v>0</v>
      </c>
      <c r="S78" t="b">
        <f t="shared" si="37"/>
        <v>0</v>
      </c>
      <c r="U78">
        <f t="shared" si="38"/>
        <v>0</v>
      </c>
      <c r="W78" s="35">
        <f>Melee!H77</f>
        <v>0</v>
      </c>
      <c r="X78" s="35" t="str">
        <f>IF(ISBLANK(Melee!I77),"BLANK",Melee!I77)</f>
        <v>BLANK</v>
      </c>
      <c r="Y78" s="35" t="str">
        <f>IF(ISBLANK(Melee!K77),"BLANK",Melee!K77)</f>
        <v>BLANK</v>
      </c>
      <c r="Z78" s="35" t="str">
        <f>IF(ISBLANK(Melee!M77),"BLANK",Melee!M77)</f>
        <v>BLANK</v>
      </c>
      <c r="AB78">
        <f t="shared" si="39"/>
        <v>0</v>
      </c>
      <c r="AC78" t="e">
        <f t="shared" si="40"/>
        <v>#VALUE!</v>
      </c>
      <c r="AD78" t="e">
        <f t="shared" si="41"/>
        <v>#VALUE!</v>
      </c>
      <c r="AE78" t="e">
        <f t="shared" si="42"/>
        <v>#VALUE!</v>
      </c>
      <c r="AG78" t="b">
        <f t="shared" si="43"/>
        <v>1</v>
      </c>
      <c r="AH78" t="b">
        <f t="shared" si="44"/>
        <v>1</v>
      </c>
      <c r="AI78" t="b">
        <f t="shared" si="45"/>
        <v>1</v>
      </c>
      <c r="AK78" t="b">
        <f t="shared" si="46"/>
        <v>1</v>
      </c>
      <c r="AL78" t="b">
        <f t="shared" si="47"/>
        <v>0</v>
      </c>
      <c r="AM78" t="b">
        <f t="shared" si="48"/>
        <v>0</v>
      </c>
      <c r="AN78" t="b">
        <f t="shared" si="49"/>
        <v>0</v>
      </c>
      <c r="AP78">
        <f t="shared" si="50"/>
        <v>0</v>
      </c>
    </row>
    <row r="79" spans="2:42">
      <c r="B79" s="35">
        <f>Melee!I78</f>
        <v>0</v>
      </c>
      <c r="C79" s="35" t="str">
        <f>IF(ISBLANK(Melee!J78),"BLANK",Melee!J78)</f>
        <v>BLANK</v>
      </c>
      <c r="D79" s="35" t="str">
        <f>IF(ISBLANK(Melee!K78),"BLANK",Melee!K78)</f>
        <v>BLANK</v>
      </c>
      <c r="E79" s="35" t="str">
        <f>IF(ISBLANK(Melee!L78),"BLANK",Melee!L78)</f>
        <v>BLANK</v>
      </c>
      <c r="G79">
        <f t="shared" si="27"/>
        <v>0</v>
      </c>
      <c r="H79" t="e">
        <f t="shared" si="28"/>
        <v>#VALUE!</v>
      </c>
      <c r="I79" t="e">
        <f t="shared" si="29"/>
        <v>#VALUE!</v>
      </c>
      <c r="J79" t="e">
        <f t="shared" si="30"/>
        <v>#VALUE!</v>
      </c>
      <c r="L79" t="b">
        <f t="shared" si="31"/>
        <v>1</v>
      </c>
      <c r="M79" t="b">
        <f t="shared" si="32"/>
        <v>1</v>
      </c>
      <c r="N79" t="b">
        <f t="shared" si="33"/>
        <v>1</v>
      </c>
      <c r="P79" t="b">
        <f t="shared" si="34"/>
        <v>1</v>
      </c>
      <c r="Q79" t="b">
        <f t="shared" si="35"/>
        <v>0</v>
      </c>
      <c r="R79" t="b">
        <f t="shared" si="36"/>
        <v>0</v>
      </c>
      <c r="S79" t="b">
        <f t="shared" si="37"/>
        <v>0</v>
      </c>
      <c r="U79">
        <f t="shared" si="38"/>
        <v>0</v>
      </c>
      <c r="W79" s="35">
        <f>Melee!H78</f>
        <v>0</v>
      </c>
      <c r="X79" s="35" t="str">
        <f>IF(ISBLANK(Melee!I78),"BLANK",Melee!I78)</f>
        <v>BLANK</v>
      </c>
      <c r="Y79" s="35" t="str">
        <f>IF(ISBLANK(Melee!K78),"BLANK",Melee!K78)</f>
        <v>BLANK</v>
      </c>
      <c r="Z79" s="35" t="str">
        <f>IF(ISBLANK(Melee!M78),"BLANK",Melee!M78)</f>
        <v>BLANK</v>
      </c>
      <c r="AB79">
        <f t="shared" si="39"/>
        <v>0</v>
      </c>
      <c r="AC79" t="e">
        <f t="shared" si="40"/>
        <v>#VALUE!</v>
      </c>
      <c r="AD79" t="e">
        <f t="shared" si="41"/>
        <v>#VALUE!</v>
      </c>
      <c r="AE79" t="e">
        <f t="shared" si="42"/>
        <v>#VALUE!</v>
      </c>
      <c r="AG79" t="b">
        <f t="shared" si="43"/>
        <v>1</v>
      </c>
      <c r="AH79" t="b">
        <f t="shared" si="44"/>
        <v>1</v>
      </c>
      <c r="AI79" t="b">
        <f t="shared" si="45"/>
        <v>1</v>
      </c>
      <c r="AK79" t="b">
        <f t="shared" si="46"/>
        <v>1</v>
      </c>
      <c r="AL79" t="b">
        <f t="shared" si="47"/>
        <v>0</v>
      </c>
      <c r="AM79" t="b">
        <f t="shared" si="48"/>
        <v>0</v>
      </c>
      <c r="AN79" t="b">
        <f t="shared" si="49"/>
        <v>0</v>
      </c>
      <c r="AP79">
        <f t="shared" si="50"/>
        <v>0</v>
      </c>
    </row>
    <row r="80" spans="2:42">
      <c r="B80" s="35">
        <f>Melee!I79</f>
        <v>0</v>
      </c>
      <c r="C80" s="35" t="str">
        <f>IF(ISBLANK(Melee!J79),"BLANK",Melee!J79)</f>
        <v>BLANK</v>
      </c>
      <c r="D80" s="35" t="str">
        <f>IF(ISBLANK(Melee!K79),"BLANK",Melee!K79)</f>
        <v>BLANK</v>
      </c>
      <c r="E80" s="35" t="str">
        <f>IF(ISBLANK(Melee!L79),"BLANK",Melee!L79)</f>
        <v>BLANK</v>
      </c>
      <c r="G80">
        <f t="shared" si="27"/>
        <v>0</v>
      </c>
      <c r="H80" t="e">
        <f t="shared" si="28"/>
        <v>#VALUE!</v>
      </c>
      <c r="I80" t="e">
        <f t="shared" si="29"/>
        <v>#VALUE!</v>
      </c>
      <c r="J80" t="e">
        <f t="shared" si="30"/>
        <v>#VALUE!</v>
      </c>
      <c r="L80" t="b">
        <f t="shared" si="31"/>
        <v>1</v>
      </c>
      <c r="M80" t="b">
        <f t="shared" si="32"/>
        <v>1</v>
      </c>
      <c r="N80" t="b">
        <f t="shared" si="33"/>
        <v>1</v>
      </c>
      <c r="P80" t="b">
        <f t="shared" si="34"/>
        <v>1</v>
      </c>
      <c r="Q80" t="b">
        <f t="shared" si="35"/>
        <v>0</v>
      </c>
      <c r="R80" t="b">
        <f t="shared" si="36"/>
        <v>0</v>
      </c>
      <c r="S80" t="b">
        <f t="shared" si="37"/>
        <v>0</v>
      </c>
      <c r="U80">
        <f t="shared" si="38"/>
        <v>0</v>
      </c>
      <c r="W80" s="35">
        <f>Melee!H79</f>
        <v>0</v>
      </c>
      <c r="X80" s="35" t="str">
        <f>IF(ISBLANK(Melee!I79),"BLANK",Melee!I79)</f>
        <v>BLANK</v>
      </c>
      <c r="Y80" s="35" t="str">
        <f>IF(ISBLANK(Melee!K79),"BLANK",Melee!K79)</f>
        <v>BLANK</v>
      </c>
      <c r="Z80" s="35" t="str">
        <f>IF(ISBLANK(Melee!M79),"BLANK",Melee!M79)</f>
        <v>BLANK</v>
      </c>
      <c r="AB80">
        <f t="shared" si="39"/>
        <v>0</v>
      </c>
      <c r="AC80" t="e">
        <f t="shared" si="40"/>
        <v>#VALUE!</v>
      </c>
      <c r="AD80" t="e">
        <f t="shared" si="41"/>
        <v>#VALUE!</v>
      </c>
      <c r="AE80" t="e">
        <f t="shared" si="42"/>
        <v>#VALUE!</v>
      </c>
      <c r="AG80" t="b">
        <f t="shared" si="43"/>
        <v>1</v>
      </c>
      <c r="AH80" t="b">
        <f t="shared" si="44"/>
        <v>1</v>
      </c>
      <c r="AI80" t="b">
        <f t="shared" si="45"/>
        <v>1</v>
      </c>
      <c r="AK80" t="b">
        <f t="shared" si="46"/>
        <v>1</v>
      </c>
      <c r="AL80" t="b">
        <f t="shared" si="47"/>
        <v>0</v>
      </c>
      <c r="AM80" t="b">
        <f t="shared" si="48"/>
        <v>0</v>
      </c>
      <c r="AN80" t="b">
        <f t="shared" si="49"/>
        <v>0</v>
      </c>
      <c r="AP80">
        <f t="shared" si="50"/>
        <v>0</v>
      </c>
    </row>
    <row r="81" spans="2:42">
      <c r="B81" s="35">
        <f>Melee!I80</f>
        <v>0</v>
      </c>
      <c r="C81" s="35" t="str">
        <f>IF(ISBLANK(Melee!J80),"BLANK",Melee!J80)</f>
        <v>BLANK</v>
      </c>
      <c r="D81" s="35" t="str">
        <f>IF(ISBLANK(Melee!K80),"BLANK",Melee!K80)</f>
        <v>BLANK</v>
      </c>
      <c r="E81" s="35" t="str">
        <f>IF(ISBLANK(Melee!L80),"BLANK",Melee!L80)</f>
        <v>BLANK</v>
      </c>
      <c r="G81">
        <f t="shared" si="27"/>
        <v>0</v>
      </c>
      <c r="H81" t="e">
        <f t="shared" si="28"/>
        <v>#VALUE!</v>
      </c>
      <c r="I81" t="e">
        <f t="shared" si="29"/>
        <v>#VALUE!</v>
      </c>
      <c r="J81" t="e">
        <f t="shared" si="30"/>
        <v>#VALUE!</v>
      </c>
      <c r="L81" t="b">
        <f t="shared" si="31"/>
        <v>1</v>
      </c>
      <c r="M81" t="b">
        <f t="shared" si="32"/>
        <v>1</v>
      </c>
      <c r="N81" t="b">
        <f t="shared" si="33"/>
        <v>1</v>
      </c>
      <c r="P81" t="b">
        <f t="shared" si="34"/>
        <v>1</v>
      </c>
      <c r="Q81" t="b">
        <f t="shared" si="35"/>
        <v>0</v>
      </c>
      <c r="R81" t="b">
        <f t="shared" si="36"/>
        <v>0</v>
      </c>
      <c r="S81" t="b">
        <f t="shared" si="37"/>
        <v>0</v>
      </c>
      <c r="U81">
        <f t="shared" si="38"/>
        <v>0</v>
      </c>
      <c r="W81" s="35">
        <f>Melee!H80</f>
        <v>0</v>
      </c>
      <c r="X81" s="35" t="str">
        <f>IF(ISBLANK(Melee!I80),"BLANK",Melee!I80)</f>
        <v>BLANK</v>
      </c>
      <c r="Y81" s="35" t="str">
        <f>IF(ISBLANK(Melee!K80),"BLANK",Melee!K80)</f>
        <v>BLANK</v>
      </c>
      <c r="Z81" s="35" t="str">
        <f>IF(ISBLANK(Melee!M80),"BLANK",Melee!M80)</f>
        <v>BLANK</v>
      </c>
      <c r="AB81">
        <f t="shared" si="39"/>
        <v>0</v>
      </c>
      <c r="AC81" t="e">
        <f t="shared" si="40"/>
        <v>#VALUE!</v>
      </c>
      <c r="AD81" t="e">
        <f t="shared" si="41"/>
        <v>#VALUE!</v>
      </c>
      <c r="AE81" t="e">
        <f t="shared" si="42"/>
        <v>#VALUE!</v>
      </c>
      <c r="AG81" t="b">
        <f t="shared" si="43"/>
        <v>1</v>
      </c>
      <c r="AH81" t="b">
        <f t="shared" si="44"/>
        <v>1</v>
      </c>
      <c r="AI81" t="b">
        <f t="shared" si="45"/>
        <v>1</v>
      </c>
      <c r="AK81" t="b">
        <f t="shared" si="46"/>
        <v>1</v>
      </c>
      <c r="AL81" t="b">
        <f t="shared" si="47"/>
        <v>0</v>
      </c>
      <c r="AM81" t="b">
        <f t="shared" si="48"/>
        <v>0</v>
      </c>
      <c r="AN81" t="b">
        <f t="shared" si="49"/>
        <v>0</v>
      </c>
      <c r="AP81">
        <f t="shared" si="50"/>
        <v>0</v>
      </c>
    </row>
    <row r="82" spans="2:42">
      <c r="B82" s="35">
        <f>Melee!I81</f>
        <v>0</v>
      </c>
      <c r="C82" s="35" t="str">
        <f>IF(ISBLANK(Melee!J81),"BLANK",Melee!J81)</f>
        <v>BLANK</v>
      </c>
      <c r="D82" s="35" t="str">
        <f>IF(ISBLANK(Melee!K81),"BLANK",Melee!K81)</f>
        <v>BLANK</v>
      </c>
      <c r="E82" s="35" t="str">
        <f>IF(ISBLANK(Melee!L81),"BLANK",Melee!L81)</f>
        <v>BLANK</v>
      </c>
      <c r="G82">
        <f t="shared" si="27"/>
        <v>0</v>
      </c>
      <c r="H82" t="e">
        <f t="shared" si="28"/>
        <v>#VALUE!</v>
      </c>
      <c r="I82" t="e">
        <f t="shared" si="29"/>
        <v>#VALUE!</v>
      </c>
      <c r="J82" t="e">
        <f t="shared" si="30"/>
        <v>#VALUE!</v>
      </c>
      <c r="L82" t="b">
        <f t="shared" si="31"/>
        <v>1</v>
      </c>
      <c r="M82" t="b">
        <f t="shared" si="32"/>
        <v>1</v>
      </c>
      <c r="N82" t="b">
        <f t="shared" si="33"/>
        <v>1</v>
      </c>
      <c r="P82" t="b">
        <f t="shared" si="34"/>
        <v>1</v>
      </c>
      <c r="Q82" t="b">
        <f t="shared" si="35"/>
        <v>0</v>
      </c>
      <c r="R82" t="b">
        <f t="shared" si="36"/>
        <v>0</v>
      </c>
      <c r="S82" t="b">
        <f t="shared" si="37"/>
        <v>0</v>
      </c>
      <c r="U82">
        <f t="shared" si="38"/>
        <v>0</v>
      </c>
      <c r="W82" s="35">
        <f>Melee!H81</f>
        <v>0</v>
      </c>
      <c r="X82" s="35" t="str">
        <f>IF(ISBLANK(Melee!I81),"BLANK",Melee!I81)</f>
        <v>BLANK</v>
      </c>
      <c r="Y82" s="35" t="str">
        <f>IF(ISBLANK(Melee!K81),"BLANK",Melee!K81)</f>
        <v>BLANK</v>
      </c>
      <c r="Z82" s="35" t="str">
        <f>IF(ISBLANK(Melee!M81),"BLANK",Melee!M81)</f>
        <v>BLANK</v>
      </c>
      <c r="AB82">
        <f t="shared" si="39"/>
        <v>0</v>
      </c>
      <c r="AC82" t="e">
        <f t="shared" si="40"/>
        <v>#VALUE!</v>
      </c>
      <c r="AD82" t="e">
        <f t="shared" si="41"/>
        <v>#VALUE!</v>
      </c>
      <c r="AE82" t="e">
        <f t="shared" si="42"/>
        <v>#VALUE!</v>
      </c>
      <c r="AG82" t="b">
        <f t="shared" si="43"/>
        <v>1</v>
      </c>
      <c r="AH82" t="b">
        <f t="shared" si="44"/>
        <v>1</v>
      </c>
      <c r="AI82" t="b">
        <f t="shared" si="45"/>
        <v>1</v>
      </c>
      <c r="AK82" t="b">
        <f t="shared" si="46"/>
        <v>1</v>
      </c>
      <c r="AL82" t="b">
        <f t="shared" si="47"/>
        <v>0</v>
      </c>
      <c r="AM82" t="b">
        <f t="shared" si="48"/>
        <v>0</v>
      </c>
      <c r="AN82" t="b">
        <f t="shared" si="49"/>
        <v>0</v>
      </c>
      <c r="AP82">
        <f t="shared" si="50"/>
        <v>0</v>
      </c>
    </row>
    <row r="83" spans="2:42">
      <c r="B83" s="35">
        <f>Melee!I82</f>
        <v>0</v>
      </c>
      <c r="C83" s="35" t="str">
        <f>IF(ISBLANK(Melee!J82),"BLANK",Melee!J82)</f>
        <v>BLANK</v>
      </c>
      <c r="D83" s="35" t="str">
        <f>IF(ISBLANK(Melee!K82),"BLANK",Melee!K82)</f>
        <v>BLANK</v>
      </c>
      <c r="E83" s="35" t="str">
        <f>IF(ISBLANK(Melee!L82),"BLANK",Melee!L82)</f>
        <v>BLANK</v>
      </c>
      <c r="G83">
        <f t="shared" si="27"/>
        <v>0</v>
      </c>
      <c r="H83" t="e">
        <f t="shared" si="28"/>
        <v>#VALUE!</v>
      </c>
      <c r="I83" t="e">
        <f t="shared" si="29"/>
        <v>#VALUE!</v>
      </c>
      <c r="J83" t="e">
        <f t="shared" si="30"/>
        <v>#VALUE!</v>
      </c>
      <c r="L83" t="b">
        <f t="shared" si="31"/>
        <v>1</v>
      </c>
      <c r="M83" t="b">
        <f t="shared" si="32"/>
        <v>1</v>
      </c>
      <c r="N83" t="b">
        <f t="shared" si="33"/>
        <v>1</v>
      </c>
      <c r="P83" t="b">
        <f t="shared" si="34"/>
        <v>1</v>
      </c>
      <c r="Q83" t="b">
        <f t="shared" si="35"/>
        <v>0</v>
      </c>
      <c r="R83" t="b">
        <f t="shared" si="36"/>
        <v>0</v>
      </c>
      <c r="S83" t="b">
        <f t="shared" si="37"/>
        <v>0</v>
      </c>
      <c r="U83">
        <f t="shared" si="38"/>
        <v>0</v>
      </c>
      <c r="W83" s="35">
        <f>Melee!H82</f>
        <v>0</v>
      </c>
      <c r="X83" s="35" t="str">
        <f>IF(ISBLANK(Melee!I82),"BLANK",Melee!I82)</f>
        <v>BLANK</v>
      </c>
      <c r="Y83" s="35" t="str">
        <f>IF(ISBLANK(Melee!K82),"BLANK",Melee!K82)</f>
        <v>BLANK</v>
      </c>
      <c r="Z83" s="35" t="str">
        <f>IF(ISBLANK(Melee!M82),"BLANK",Melee!M82)</f>
        <v>BLANK</v>
      </c>
      <c r="AB83">
        <f t="shared" si="39"/>
        <v>0</v>
      </c>
      <c r="AC83" t="e">
        <f t="shared" si="40"/>
        <v>#VALUE!</v>
      </c>
      <c r="AD83" t="e">
        <f t="shared" si="41"/>
        <v>#VALUE!</v>
      </c>
      <c r="AE83" t="e">
        <f t="shared" si="42"/>
        <v>#VALUE!</v>
      </c>
      <c r="AG83" t="b">
        <f t="shared" si="43"/>
        <v>1</v>
      </c>
      <c r="AH83" t="b">
        <f t="shared" si="44"/>
        <v>1</v>
      </c>
      <c r="AI83" t="b">
        <f t="shared" si="45"/>
        <v>1</v>
      </c>
      <c r="AK83" t="b">
        <f t="shared" si="46"/>
        <v>1</v>
      </c>
      <c r="AL83" t="b">
        <f t="shared" si="47"/>
        <v>0</v>
      </c>
      <c r="AM83" t="b">
        <f t="shared" si="48"/>
        <v>0</v>
      </c>
      <c r="AN83" t="b">
        <f t="shared" si="49"/>
        <v>0</v>
      </c>
      <c r="AP83">
        <f t="shared" si="50"/>
        <v>0</v>
      </c>
    </row>
    <row r="84" spans="2:42">
      <c r="B84" s="35">
        <f>Melee!I83</f>
        <v>0</v>
      </c>
      <c r="C84" s="35" t="str">
        <f>IF(ISBLANK(Melee!J83),"BLANK",Melee!J83)</f>
        <v>BLANK</v>
      </c>
      <c r="D84" s="35" t="str">
        <f>IF(ISBLANK(Melee!K83),"BLANK",Melee!K83)</f>
        <v>BLANK</v>
      </c>
      <c r="E84" s="35" t="str">
        <f>IF(ISBLANK(Melee!L83),"BLANK",Melee!L83)</f>
        <v>BLANK</v>
      </c>
      <c r="G84">
        <f t="shared" si="27"/>
        <v>0</v>
      </c>
      <c r="H84" t="e">
        <f t="shared" si="28"/>
        <v>#VALUE!</v>
      </c>
      <c r="I84" t="e">
        <f t="shared" si="29"/>
        <v>#VALUE!</v>
      </c>
      <c r="J84" t="e">
        <f t="shared" si="30"/>
        <v>#VALUE!</v>
      </c>
      <c r="L84" t="b">
        <f t="shared" si="31"/>
        <v>1</v>
      </c>
      <c r="M84" t="b">
        <f t="shared" si="32"/>
        <v>1</v>
      </c>
      <c r="N84" t="b">
        <f t="shared" si="33"/>
        <v>1</v>
      </c>
      <c r="P84" t="b">
        <f t="shared" si="34"/>
        <v>1</v>
      </c>
      <c r="Q84" t="b">
        <f t="shared" si="35"/>
        <v>0</v>
      </c>
      <c r="R84" t="b">
        <f t="shared" si="36"/>
        <v>0</v>
      </c>
      <c r="S84" t="b">
        <f t="shared" si="37"/>
        <v>0</v>
      </c>
      <c r="U84">
        <f t="shared" si="38"/>
        <v>0</v>
      </c>
      <c r="W84" s="35">
        <f>Melee!H83</f>
        <v>0</v>
      </c>
      <c r="X84" s="35" t="str">
        <f>IF(ISBLANK(Melee!I83),"BLANK",Melee!I83)</f>
        <v>BLANK</v>
      </c>
      <c r="Y84" s="35" t="str">
        <f>IF(ISBLANK(Melee!K83),"BLANK",Melee!K83)</f>
        <v>BLANK</v>
      </c>
      <c r="Z84" s="35" t="str">
        <f>IF(ISBLANK(Melee!M83),"BLANK",Melee!M83)</f>
        <v>BLANK</v>
      </c>
      <c r="AB84">
        <f t="shared" si="39"/>
        <v>0</v>
      </c>
      <c r="AC84" t="e">
        <f t="shared" si="40"/>
        <v>#VALUE!</v>
      </c>
      <c r="AD84" t="e">
        <f t="shared" si="41"/>
        <v>#VALUE!</v>
      </c>
      <c r="AE84" t="e">
        <f t="shared" si="42"/>
        <v>#VALUE!</v>
      </c>
      <c r="AG84" t="b">
        <f t="shared" si="43"/>
        <v>1</v>
      </c>
      <c r="AH84" t="b">
        <f t="shared" si="44"/>
        <v>1</v>
      </c>
      <c r="AI84" t="b">
        <f t="shared" si="45"/>
        <v>1</v>
      </c>
      <c r="AK84" t="b">
        <f t="shared" si="46"/>
        <v>1</v>
      </c>
      <c r="AL84" t="b">
        <f t="shared" si="47"/>
        <v>0</v>
      </c>
      <c r="AM84" t="b">
        <f t="shared" si="48"/>
        <v>0</v>
      </c>
      <c r="AN84" t="b">
        <f t="shared" si="49"/>
        <v>0</v>
      </c>
      <c r="AP84">
        <f t="shared" si="50"/>
        <v>0</v>
      </c>
    </row>
    <row r="85" spans="2:42">
      <c r="B85" s="35">
        <f>Melee!I84</f>
        <v>0</v>
      </c>
      <c r="C85" s="35" t="str">
        <f>IF(ISBLANK(Melee!J84),"BLANK",Melee!J84)</f>
        <v>BLANK</v>
      </c>
      <c r="D85" s="35" t="str">
        <f>IF(ISBLANK(Melee!K84),"BLANK",Melee!K84)</f>
        <v>BLANK</v>
      </c>
      <c r="E85" s="35" t="str">
        <f>IF(ISBLANK(Melee!L84),"BLANK",Melee!L84)</f>
        <v>BLANK</v>
      </c>
      <c r="G85">
        <f t="shared" si="27"/>
        <v>0</v>
      </c>
      <c r="H85" t="e">
        <f t="shared" si="28"/>
        <v>#VALUE!</v>
      </c>
      <c r="I85" t="e">
        <f t="shared" si="29"/>
        <v>#VALUE!</v>
      </c>
      <c r="J85" t="e">
        <f t="shared" si="30"/>
        <v>#VALUE!</v>
      </c>
      <c r="L85" t="b">
        <f t="shared" si="31"/>
        <v>1</v>
      </c>
      <c r="M85" t="b">
        <f t="shared" si="32"/>
        <v>1</v>
      </c>
      <c r="N85" t="b">
        <f t="shared" si="33"/>
        <v>1</v>
      </c>
      <c r="P85" t="b">
        <f t="shared" si="34"/>
        <v>1</v>
      </c>
      <c r="Q85" t="b">
        <f t="shared" si="35"/>
        <v>0</v>
      </c>
      <c r="R85" t="b">
        <f t="shared" si="36"/>
        <v>0</v>
      </c>
      <c r="S85" t="b">
        <f t="shared" si="37"/>
        <v>0</v>
      </c>
      <c r="U85">
        <f t="shared" si="38"/>
        <v>0</v>
      </c>
      <c r="W85" s="35">
        <f>Melee!H84</f>
        <v>0</v>
      </c>
      <c r="X85" s="35" t="str">
        <f>IF(ISBLANK(Melee!I84),"BLANK",Melee!I84)</f>
        <v>BLANK</v>
      </c>
      <c r="Y85" s="35" t="str">
        <f>IF(ISBLANK(Melee!K84),"BLANK",Melee!K84)</f>
        <v>BLANK</v>
      </c>
      <c r="Z85" s="35" t="str">
        <f>IF(ISBLANK(Melee!M84),"BLANK",Melee!M84)</f>
        <v>BLANK</v>
      </c>
      <c r="AB85">
        <f t="shared" si="39"/>
        <v>0</v>
      </c>
      <c r="AC85" t="e">
        <f t="shared" si="40"/>
        <v>#VALUE!</v>
      </c>
      <c r="AD85" t="e">
        <f t="shared" si="41"/>
        <v>#VALUE!</v>
      </c>
      <c r="AE85" t="e">
        <f t="shared" si="42"/>
        <v>#VALUE!</v>
      </c>
      <c r="AG85" t="b">
        <f t="shared" si="43"/>
        <v>1</v>
      </c>
      <c r="AH85" t="b">
        <f t="shared" si="44"/>
        <v>1</v>
      </c>
      <c r="AI85" t="b">
        <f t="shared" si="45"/>
        <v>1</v>
      </c>
      <c r="AK85" t="b">
        <f t="shared" si="46"/>
        <v>1</v>
      </c>
      <c r="AL85" t="b">
        <f t="shared" si="47"/>
        <v>0</v>
      </c>
      <c r="AM85" t="b">
        <f t="shared" si="48"/>
        <v>0</v>
      </c>
      <c r="AN85" t="b">
        <f t="shared" si="49"/>
        <v>0</v>
      </c>
      <c r="AP85">
        <f t="shared" si="50"/>
        <v>0</v>
      </c>
    </row>
    <row r="86" spans="2:42">
      <c r="B86" s="35">
        <f>Melee!I85</f>
        <v>0</v>
      </c>
      <c r="C86" s="35" t="str">
        <f>IF(ISBLANK(Melee!J85),"BLANK",Melee!J85)</f>
        <v>BLANK</v>
      </c>
      <c r="D86" s="35" t="str">
        <f>IF(ISBLANK(Melee!K85),"BLANK",Melee!K85)</f>
        <v>BLANK</v>
      </c>
      <c r="E86" s="35" t="str">
        <f>IF(ISBLANK(Melee!L85),"BLANK",Melee!L85)</f>
        <v>BLANK</v>
      </c>
      <c r="G86">
        <f t="shared" si="27"/>
        <v>0</v>
      </c>
      <c r="H86" t="e">
        <f t="shared" si="28"/>
        <v>#VALUE!</v>
      </c>
      <c r="I86" t="e">
        <f t="shared" si="29"/>
        <v>#VALUE!</v>
      </c>
      <c r="J86" t="e">
        <f t="shared" si="30"/>
        <v>#VALUE!</v>
      </c>
      <c r="L86" t="b">
        <f t="shared" si="31"/>
        <v>1</v>
      </c>
      <c r="M86" t="b">
        <f t="shared" si="32"/>
        <v>1</v>
      </c>
      <c r="N86" t="b">
        <f t="shared" si="33"/>
        <v>1</v>
      </c>
      <c r="P86" t="b">
        <f t="shared" si="34"/>
        <v>1</v>
      </c>
      <c r="Q86" t="b">
        <f t="shared" si="35"/>
        <v>0</v>
      </c>
      <c r="R86" t="b">
        <f t="shared" si="36"/>
        <v>0</v>
      </c>
      <c r="S86" t="b">
        <f t="shared" si="37"/>
        <v>0</v>
      </c>
      <c r="U86">
        <f t="shared" si="38"/>
        <v>0</v>
      </c>
      <c r="W86" s="35">
        <f>Melee!H85</f>
        <v>0</v>
      </c>
      <c r="X86" s="35" t="str">
        <f>IF(ISBLANK(Melee!I85),"BLANK",Melee!I85)</f>
        <v>BLANK</v>
      </c>
      <c r="Y86" s="35" t="str">
        <f>IF(ISBLANK(Melee!K85),"BLANK",Melee!K85)</f>
        <v>BLANK</v>
      </c>
      <c r="Z86" s="35" t="str">
        <f>IF(ISBLANK(Melee!M85),"BLANK",Melee!M85)</f>
        <v>BLANK</v>
      </c>
      <c r="AB86">
        <f t="shared" si="39"/>
        <v>0</v>
      </c>
      <c r="AC86" t="e">
        <f t="shared" si="40"/>
        <v>#VALUE!</v>
      </c>
      <c r="AD86" t="e">
        <f t="shared" si="41"/>
        <v>#VALUE!</v>
      </c>
      <c r="AE86" t="e">
        <f t="shared" si="42"/>
        <v>#VALUE!</v>
      </c>
      <c r="AG86" t="b">
        <f t="shared" si="43"/>
        <v>1</v>
      </c>
      <c r="AH86" t="b">
        <f t="shared" si="44"/>
        <v>1</v>
      </c>
      <c r="AI86" t="b">
        <f t="shared" si="45"/>
        <v>1</v>
      </c>
      <c r="AK86" t="b">
        <f t="shared" si="46"/>
        <v>1</v>
      </c>
      <c r="AL86" t="b">
        <f t="shared" si="47"/>
        <v>0</v>
      </c>
      <c r="AM86" t="b">
        <f t="shared" si="48"/>
        <v>0</v>
      </c>
      <c r="AN86" t="b">
        <f t="shared" si="49"/>
        <v>0</v>
      </c>
      <c r="AP86">
        <f t="shared" si="50"/>
        <v>0</v>
      </c>
    </row>
    <row r="87" spans="2:42">
      <c r="B87" s="35">
        <f>Melee!I86</f>
        <v>0</v>
      </c>
      <c r="C87" s="35" t="str">
        <f>IF(ISBLANK(Melee!J86),"BLANK",Melee!J86)</f>
        <v>BLANK</v>
      </c>
      <c r="D87" s="35" t="str">
        <f>IF(ISBLANK(Melee!K86),"BLANK",Melee!K86)</f>
        <v>BLANK</v>
      </c>
      <c r="E87" s="35" t="str">
        <f>IF(ISBLANK(Melee!L86),"BLANK",Melee!L86)</f>
        <v>BLANK</v>
      </c>
      <c r="G87">
        <f t="shared" si="27"/>
        <v>0</v>
      </c>
      <c r="H87" t="e">
        <f t="shared" si="28"/>
        <v>#VALUE!</v>
      </c>
      <c r="I87" t="e">
        <f t="shared" si="29"/>
        <v>#VALUE!</v>
      </c>
      <c r="J87" t="e">
        <f t="shared" si="30"/>
        <v>#VALUE!</v>
      </c>
      <c r="L87" t="b">
        <f t="shared" si="31"/>
        <v>1</v>
      </c>
      <c r="M87" t="b">
        <f t="shared" si="32"/>
        <v>1</v>
      </c>
      <c r="N87" t="b">
        <f t="shared" si="33"/>
        <v>1</v>
      </c>
      <c r="P87" t="b">
        <f t="shared" si="34"/>
        <v>1</v>
      </c>
      <c r="Q87" t="b">
        <f t="shared" si="35"/>
        <v>0</v>
      </c>
      <c r="R87" t="b">
        <f t="shared" si="36"/>
        <v>0</v>
      </c>
      <c r="S87" t="b">
        <f t="shared" si="37"/>
        <v>0</v>
      </c>
      <c r="U87">
        <f t="shared" si="38"/>
        <v>0</v>
      </c>
      <c r="W87" s="35">
        <f>Melee!H86</f>
        <v>0</v>
      </c>
      <c r="X87" s="35" t="str">
        <f>IF(ISBLANK(Melee!I86),"BLANK",Melee!I86)</f>
        <v>BLANK</v>
      </c>
      <c r="Y87" s="35" t="str">
        <f>IF(ISBLANK(Melee!K86),"BLANK",Melee!K86)</f>
        <v>BLANK</v>
      </c>
      <c r="Z87" s="35" t="str">
        <f>IF(ISBLANK(Melee!M86),"BLANK",Melee!M86)</f>
        <v>BLANK</v>
      </c>
      <c r="AB87">
        <f t="shared" si="39"/>
        <v>0</v>
      </c>
      <c r="AC87" t="e">
        <f t="shared" si="40"/>
        <v>#VALUE!</v>
      </c>
      <c r="AD87" t="e">
        <f t="shared" si="41"/>
        <v>#VALUE!</v>
      </c>
      <c r="AE87" t="e">
        <f t="shared" si="42"/>
        <v>#VALUE!</v>
      </c>
      <c r="AG87" t="b">
        <f t="shared" si="43"/>
        <v>1</v>
      </c>
      <c r="AH87" t="b">
        <f t="shared" si="44"/>
        <v>1</v>
      </c>
      <c r="AI87" t="b">
        <f t="shared" si="45"/>
        <v>1</v>
      </c>
      <c r="AK87" t="b">
        <f t="shared" si="46"/>
        <v>1</v>
      </c>
      <c r="AL87" t="b">
        <f t="shared" si="47"/>
        <v>0</v>
      </c>
      <c r="AM87" t="b">
        <f t="shared" si="48"/>
        <v>0</v>
      </c>
      <c r="AN87" t="b">
        <f t="shared" si="49"/>
        <v>0</v>
      </c>
      <c r="AP87">
        <f t="shared" si="50"/>
        <v>0</v>
      </c>
    </row>
    <row r="88" spans="2:42">
      <c r="B88" s="35">
        <f>Melee!I87</f>
        <v>0</v>
      </c>
      <c r="C88" s="35" t="str">
        <f>IF(ISBLANK(Melee!J87),"BLANK",Melee!J87)</f>
        <v>BLANK</v>
      </c>
      <c r="D88" s="35" t="str">
        <f>IF(ISBLANK(Melee!K87),"BLANK",Melee!K87)</f>
        <v>BLANK</v>
      </c>
      <c r="E88" s="35" t="str">
        <f>IF(ISBLANK(Melee!L87),"BLANK",Melee!L87)</f>
        <v>BLANK</v>
      </c>
      <c r="G88">
        <f t="shared" si="27"/>
        <v>0</v>
      </c>
      <c r="H88" t="e">
        <f t="shared" si="28"/>
        <v>#VALUE!</v>
      </c>
      <c r="I88" t="e">
        <f t="shared" si="29"/>
        <v>#VALUE!</v>
      </c>
      <c r="J88" t="e">
        <f t="shared" si="30"/>
        <v>#VALUE!</v>
      </c>
      <c r="L88" t="b">
        <f t="shared" si="31"/>
        <v>1</v>
      </c>
      <c r="M88" t="b">
        <f t="shared" si="32"/>
        <v>1</v>
      </c>
      <c r="N88" t="b">
        <f t="shared" si="33"/>
        <v>1</v>
      </c>
      <c r="P88" t="b">
        <f t="shared" si="34"/>
        <v>1</v>
      </c>
      <c r="Q88" t="b">
        <f t="shared" si="35"/>
        <v>0</v>
      </c>
      <c r="R88" t="b">
        <f t="shared" si="36"/>
        <v>0</v>
      </c>
      <c r="S88" t="b">
        <f t="shared" si="37"/>
        <v>0</v>
      </c>
      <c r="U88">
        <f t="shared" si="38"/>
        <v>0</v>
      </c>
      <c r="W88" s="35">
        <f>Melee!H87</f>
        <v>0</v>
      </c>
      <c r="X88" s="35" t="str">
        <f>IF(ISBLANK(Melee!I87),"BLANK",Melee!I87)</f>
        <v>BLANK</v>
      </c>
      <c r="Y88" s="35" t="str">
        <f>IF(ISBLANK(Melee!K87),"BLANK",Melee!K87)</f>
        <v>BLANK</v>
      </c>
      <c r="Z88" s="35" t="str">
        <f>IF(ISBLANK(Melee!M87),"BLANK",Melee!M87)</f>
        <v>BLANK</v>
      </c>
      <c r="AB88">
        <f t="shared" si="39"/>
        <v>0</v>
      </c>
      <c r="AC88" t="e">
        <f t="shared" si="40"/>
        <v>#VALUE!</v>
      </c>
      <c r="AD88" t="e">
        <f t="shared" si="41"/>
        <v>#VALUE!</v>
      </c>
      <c r="AE88" t="e">
        <f t="shared" si="42"/>
        <v>#VALUE!</v>
      </c>
      <c r="AG88" t="b">
        <f t="shared" si="43"/>
        <v>1</v>
      </c>
      <c r="AH88" t="b">
        <f t="shared" si="44"/>
        <v>1</v>
      </c>
      <c r="AI88" t="b">
        <f t="shared" si="45"/>
        <v>1</v>
      </c>
      <c r="AK88" t="b">
        <f t="shared" si="46"/>
        <v>1</v>
      </c>
      <c r="AL88" t="b">
        <f t="shared" si="47"/>
        <v>0</v>
      </c>
      <c r="AM88" t="b">
        <f t="shared" si="48"/>
        <v>0</v>
      </c>
      <c r="AN88" t="b">
        <f t="shared" si="49"/>
        <v>0</v>
      </c>
      <c r="AP88">
        <f t="shared" si="50"/>
        <v>0</v>
      </c>
    </row>
    <row r="89" spans="2:42">
      <c r="B89" s="35">
        <f>Melee!I88</f>
        <v>0</v>
      </c>
      <c r="C89" s="35" t="str">
        <f>IF(ISBLANK(Melee!J88),"BLANK",Melee!J88)</f>
        <v>BLANK</v>
      </c>
      <c r="D89" s="35" t="str">
        <f>IF(ISBLANK(Melee!K88),"BLANK",Melee!K88)</f>
        <v>BLANK</v>
      </c>
      <c r="E89" s="35" t="str">
        <f>IF(ISBLANK(Melee!L88),"BLANK",Melee!L88)</f>
        <v>BLANK</v>
      </c>
      <c r="G89">
        <f t="shared" si="27"/>
        <v>0</v>
      </c>
      <c r="H89" t="e">
        <f t="shared" si="28"/>
        <v>#VALUE!</v>
      </c>
      <c r="I89" t="e">
        <f t="shared" si="29"/>
        <v>#VALUE!</v>
      </c>
      <c r="J89" t="e">
        <f t="shared" si="30"/>
        <v>#VALUE!</v>
      </c>
      <c r="L89" t="b">
        <f t="shared" si="31"/>
        <v>1</v>
      </c>
      <c r="M89" t="b">
        <f t="shared" si="32"/>
        <v>1</v>
      </c>
      <c r="N89" t="b">
        <f t="shared" si="33"/>
        <v>1</v>
      </c>
      <c r="P89" t="b">
        <f t="shared" si="34"/>
        <v>1</v>
      </c>
      <c r="Q89" t="b">
        <f t="shared" si="35"/>
        <v>0</v>
      </c>
      <c r="R89" t="b">
        <f t="shared" si="36"/>
        <v>0</v>
      </c>
      <c r="S89" t="b">
        <f t="shared" si="37"/>
        <v>0</v>
      </c>
      <c r="U89">
        <f t="shared" si="38"/>
        <v>0</v>
      </c>
      <c r="W89" s="35">
        <f>Melee!H88</f>
        <v>0</v>
      </c>
      <c r="X89" s="35" t="str">
        <f>IF(ISBLANK(Melee!I88),"BLANK",Melee!I88)</f>
        <v>BLANK</v>
      </c>
      <c r="Y89" s="35" t="str">
        <f>IF(ISBLANK(Melee!K88),"BLANK",Melee!K88)</f>
        <v>BLANK</v>
      </c>
      <c r="Z89" s="35" t="str">
        <f>IF(ISBLANK(Melee!M88),"BLANK",Melee!M88)</f>
        <v>BLANK</v>
      </c>
      <c r="AB89">
        <f t="shared" si="39"/>
        <v>0</v>
      </c>
      <c r="AC89" t="e">
        <f t="shared" si="40"/>
        <v>#VALUE!</v>
      </c>
      <c r="AD89" t="e">
        <f t="shared" si="41"/>
        <v>#VALUE!</v>
      </c>
      <c r="AE89" t="e">
        <f t="shared" si="42"/>
        <v>#VALUE!</v>
      </c>
      <c r="AG89" t="b">
        <f t="shared" si="43"/>
        <v>1</v>
      </c>
      <c r="AH89" t="b">
        <f t="shared" si="44"/>
        <v>1</v>
      </c>
      <c r="AI89" t="b">
        <f t="shared" si="45"/>
        <v>1</v>
      </c>
      <c r="AK89" t="b">
        <f t="shared" si="46"/>
        <v>1</v>
      </c>
      <c r="AL89" t="b">
        <f t="shared" si="47"/>
        <v>0</v>
      </c>
      <c r="AM89" t="b">
        <f t="shared" si="48"/>
        <v>0</v>
      </c>
      <c r="AN89" t="b">
        <f t="shared" si="49"/>
        <v>0</v>
      </c>
      <c r="AP89">
        <f t="shared" si="50"/>
        <v>0</v>
      </c>
    </row>
    <row r="90" spans="2:42">
      <c r="B90" s="35">
        <f>Melee!I89</f>
        <v>0</v>
      </c>
      <c r="C90" s="35" t="str">
        <f>IF(ISBLANK(Melee!J89),"BLANK",Melee!J89)</f>
        <v>BLANK</v>
      </c>
      <c r="D90" s="35" t="str">
        <f>IF(ISBLANK(Melee!K89),"BLANK",Melee!K89)</f>
        <v>BLANK</v>
      </c>
      <c r="E90" s="35" t="str">
        <f>IF(ISBLANK(Melee!L89),"BLANK",Melee!L89)</f>
        <v>BLANK</v>
      </c>
      <c r="G90">
        <f t="shared" si="27"/>
        <v>0</v>
      </c>
      <c r="H90" t="e">
        <f t="shared" si="28"/>
        <v>#VALUE!</v>
      </c>
      <c r="I90" t="e">
        <f t="shared" si="29"/>
        <v>#VALUE!</v>
      </c>
      <c r="J90" t="e">
        <f t="shared" si="30"/>
        <v>#VALUE!</v>
      </c>
      <c r="L90" t="b">
        <f t="shared" si="31"/>
        <v>1</v>
      </c>
      <c r="M90" t="b">
        <f t="shared" si="32"/>
        <v>1</v>
      </c>
      <c r="N90" t="b">
        <f t="shared" si="33"/>
        <v>1</v>
      </c>
      <c r="P90" t="b">
        <f t="shared" si="34"/>
        <v>1</v>
      </c>
      <c r="Q90" t="b">
        <f t="shared" si="35"/>
        <v>0</v>
      </c>
      <c r="R90" t="b">
        <f t="shared" si="36"/>
        <v>0</v>
      </c>
      <c r="S90" t="b">
        <f t="shared" si="37"/>
        <v>0</v>
      </c>
      <c r="U90">
        <f t="shared" si="38"/>
        <v>0</v>
      </c>
      <c r="W90" s="35">
        <f>Melee!H89</f>
        <v>0</v>
      </c>
      <c r="X90" s="35" t="str">
        <f>IF(ISBLANK(Melee!I89),"BLANK",Melee!I89)</f>
        <v>BLANK</v>
      </c>
      <c r="Y90" s="35" t="str">
        <f>IF(ISBLANK(Melee!K89),"BLANK",Melee!K89)</f>
        <v>BLANK</v>
      </c>
      <c r="Z90" s="35" t="str">
        <f>IF(ISBLANK(Melee!M89),"BLANK",Melee!M89)</f>
        <v>BLANK</v>
      </c>
      <c r="AB90">
        <f t="shared" si="39"/>
        <v>0</v>
      </c>
      <c r="AC90" t="e">
        <f t="shared" si="40"/>
        <v>#VALUE!</v>
      </c>
      <c r="AD90" t="e">
        <f t="shared" si="41"/>
        <v>#VALUE!</v>
      </c>
      <c r="AE90" t="e">
        <f t="shared" si="42"/>
        <v>#VALUE!</v>
      </c>
      <c r="AG90" t="b">
        <f t="shared" si="43"/>
        <v>1</v>
      </c>
      <c r="AH90" t="b">
        <f t="shared" si="44"/>
        <v>1</v>
      </c>
      <c r="AI90" t="b">
        <f t="shared" si="45"/>
        <v>1</v>
      </c>
      <c r="AK90" t="b">
        <f t="shared" si="46"/>
        <v>1</v>
      </c>
      <c r="AL90" t="b">
        <f t="shared" si="47"/>
        <v>0</v>
      </c>
      <c r="AM90" t="b">
        <f t="shared" si="48"/>
        <v>0</v>
      </c>
      <c r="AN90" t="b">
        <f t="shared" si="49"/>
        <v>0</v>
      </c>
      <c r="AP90">
        <f t="shared" si="50"/>
        <v>0</v>
      </c>
    </row>
    <row r="91" spans="2:42">
      <c r="B91" s="35">
        <f>Melee!I90</f>
        <v>0</v>
      </c>
      <c r="C91" s="35" t="str">
        <f>IF(ISBLANK(Melee!J90),"BLANK",Melee!J90)</f>
        <v>BLANK</v>
      </c>
      <c r="D91" s="35" t="str">
        <f>IF(ISBLANK(Melee!K90),"BLANK",Melee!K90)</f>
        <v>BLANK</v>
      </c>
      <c r="E91" s="35" t="str">
        <f>IF(ISBLANK(Melee!L90),"BLANK",Melee!L90)</f>
        <v>BLANK</v>
      </c>
      <c r="G91">
        <f t="shared" si="27"/>
        <v>0</v>
      </c>
      <c r="H91" t="e">
        <f t="shared" si="28"/>
        <v>#VALUE!</v>
      </c>
      <c r="I91" t="e">
        <f t="shared" si="29"/>
        <v>#VALUE!</v>
      </c>
      <c r="J91" t="e">
        <f t="shared" si="30"/>
        <v>#VALUE!</v>
      </c>
      <c r="L91" t="b">
        <f t="shared" si="31"/>
        <v>1</v>
      </c>
      <c r="M91" t="b">
        <f t="shared" si="32"/>
        <v>1</v>
      </c>
      <c r="N91" t="b">
        <f t="shared" si="33"/>
        <v>1</v>
      </c>
      <c r="P91" t="b">
        <f t="shared" si="34"/>
        <v>1</v>
      </c>
      <c r="Q91" t="b">
        <f t="shared" si="35"/>
        <v>0</v>
      </c>
      <c r="R91" t="b">
        <f t="shared" si="36"/>
        <v>0</v>
      </c>
      <c r="S91" t="b">
        <f t="shared" si="37"/>
        <v>0</v>
      </c>
      <c r="U91">
        <f t="shared" si="38"/>
        <v>0</v>
      </c>
      <c r="W91" s="35">
        <f>Melee!H90</f>
        <v>0</v>
      </c>
      <c r="X91" s="35" t="str">
        <f>IF(ISBLANK(Melee!I90),"BLANK",Melee!I90)</f>
        <v>BLANK</v>
      </c>
      <c r="Y91" s="35" t="str">
        <f>IF(ISBLANK(Melee!K90),"BLANK",Melee!K90)</f>
        <v>BLANK</v>
      </c>
      <c r="Z91" s="35" t="str">
        <f>IF(ISBLANK(Melee!M90),"BLANK",Melee!M90)</f>
        <v>BLANK</v>
      </c>
      <c r="AB91">
        <f t="shared" si="39"/>
        <v>0</v>
      </c>
      <c r="AC91" t="e">
        <f t="shared" si="40"/>
        <v>#VALUE!</v>
      </c>
      <c r="AD91" t="e">
        <f t="shared" si="41"/>
        <v>#VALUE!</v>
      </c>
      <c r="AE91" t="e">
        <f t="shared" si="42"/>
        <v>#VALUE!</v>
      </c>
      <c r="AG91" t="b">
        <f t="shared" si="43"/>
        <v>1</v>
      </c>
      <c r="AH91" t="b">
        <f t="shared" si="44"/>
        <v>1</v>
      </c>
      <c r="AI91" t="b">
        <f t="shared" si="45"/>
        <v>1</v>
      </c>
      <c r="AK91" t="b">
        <f t="shared" si="46"/>
        <v>1</v>
      </c>
      <c r="AL91" t="b">
        <f t="shared" si="47"/>
        <v>0</v>
      </c>
      <c r="AM91" t="b">
        <f t="shared" si="48"/>
        <v>0</v>
      </c>
      <c r="AN91" t="b">
        <f t="shared" si="49"/>
        <v>0</v>
      </c>
      <c r="AP91">
        <f t="shared" si="50"/>
        <v>0</v>
      </c>
    </row>
    <row r="92" spans="2:42">
      <c r="B92" s="35">
        <f>Melee!I91</f>
        <v>0</v>
      </c>
      <c r="C92" s="35" t="str">
        <f>IF(ISBLANK(Melee!J91),"BLANK",Melee!J91)</f>
        <v>BLANK</v>
      </c>
      <c r="D92" s="35" t="str">
        <f>IF(ISBLANK(Melee!K91),"BLANK",Melee!K91)</f>
        <v>BLANK</v>
      </c>
      <c r="E92" s="35" t="str">
        <f>IF(ISBLANK(Melee!L91),"BLANK",Melee!L91)</f>
        <v>BLANK</v>
      </c>
      <c r="G92">
        <f t="shared" si="27"/>
        <v>0</v>
      </c>
      <c r="H92" t="e">
        <f t="shared" si="28"/>
        <v>#VALUE!</v>
      </c>
      <c r="I92" t="e">
        <f t="shared" si="29"/>
        <v>#VALUE!</v>
      </c>
      <c r="J92" t="e">
        <f t="shared" si="30"/>
        <v>#VALUE!</v>
      </c>
      <c r="L92" t="b">
        <f t="shared" si="31"/>
        <v>1</v>
      </c>
      <c r="M92" t="b">
        <f t="shared" si="32"/>
        <v>1</v>
      </c>
      <c r="N92" t="b">
        <f t="shared" si="33"/>
        <v>1</v>
      </c>
      <c r="P92" t="b">
        <f t="shared" si="34"/>
        <v>1</v>
      </c>
      <c r="Q92" t="b">
        <f t="shared" si="35"/>
        <v>0</v>
      </c>
      <c r="R92" t="b">
        <f t="shared" si="36"/>
        <v>0</v>
      </c>
      <c r="S92" t="b">
        <f t="shared" si="37"/>
        <v>0</v>
      </c>
      <c r="U92">
        <f t="shared" si="38"/>
        <v>0</v>
      </c>
      <c r="W92" s="35">
        <f>Melee!H91</f>
        <v>0</v>
      </c>
      <c r="X92" s="35" t="str">
        <f>IF(ISBLANK(Melee!I91),"BLANK",Melee!I91)</f>
        <v>BLANK</v>
      </c>
      <c r="Y92" s="35" t="str">
        <f>IF(ISBLANK(Melee!K91),"BLANK",Melee!K91)</f>
        <v>BLANK</v>
      </c>
      <c r="Z92" s="35" t="str">
        <f>IF(ISBLANK(Melee!M91),"BLANK",Melee!M91)</f>
        <v>BLANK</v>
      </c>
      <c r="AB92">
        <f t="shared" si="39"/>
        <v>0</v>
      </c>
      <c r="AC92" t="e">
        <f t="shared" si="40"/>
        <v>#VALUE!</v>
      </c>
      <c r="AD92" t="e">
        <f t="shared" si="41"/>
        <v>#VALUE!</v>
      </c>
      <c r="AE92" t="e">
        <f t="shared" si="42"/>
        <v>#VALUE!</v>
      </c>
      <c r="AG92" t="b">
        <f t="shared" si="43"/>
        <v>1</v>
      </c>
      <c r="AH92" t="b">
        <f t="shared" si="44"/>
        <v>1</v>
      </c>
      <c r="AI92" t="b">
        <f t="shared" si="45"/>
        <v>1</v>
      </c>
      <c r="AK92" t="b">
        <f t="shared" si="46"/>
        <v>1</v>
      </c>
      <c r="AL92" t="b">
        <f t="shared" si="47"/>
        <v>0</v>
      </c>
      <c r="AM92" t="b">
        <f t="shared" si="48"/>
        <v>0</v>
      </c>
      <c r="AN92" t="b">
        <f t="shared" si="49"/>
        <v>0</v>
      </c>
      <c r="AP92">
        <f t="shared" si="50"/>
        <v>0</v>
      </c>
    </row>
    <row r="93" spans="2:42">
      <c r="B93" s="35">
        <f>Melee!I92</f>
        <v>0</v>
      </c>
      <c r="C93" s="35" t="str">
        <f>IF(ISBLANK(Melee!J92),"BLANK",Melee!J92)</f>
        <v>BLANK</v>
      </c>
      <c r="D93" s="35" t="str">
        <f>IF(ISBLANK(Melee!K92),"BLANK",Melee!K92)</f>
        <v>BLANK</v>
      </c>
      <c r="E93" s="35" t="str">
        <f>IF(ISBLANK(Melee!L92),"BLANK",Melee!L92)</f>
        <v>BLANK</v>
      </c>
      <c r="G93">
        <f t="shared" si="27"/>
        <v>0</v>
      </c>
      <c r="H93" t="e">
        <f t="shared" si="28"/>
        <v>#VALUE!</v>
      </c>
      <c r="I93" t="e">
        <f t="shared" si="29"/>
        <v>#VALUE!</v>
      </c>
      <c r="J93" t="e">
        <f t="shared" si="30"/>
        <v>#VALUE!</v>
      </c>
      <c r="L93" t="b">
        <f t="shared" si="31"/>
        <v>1</v>
      </c>
      <c r="M93" t="b">
        <f t="shared" si="32"/>
        <v>1</v>
      </c>
      <c r="N93" t="b">
        <f t="shared" si="33"/>
        <v>1</v>
      </c>
      <c r="P93" t="b">
        <f t="shared" si="34"/>
        <v>1</v>
      </c>
      <c r="Q93" t="b">
        <f t="shared" si="35"/>
        <v>0</v>
      </c>
      <c r="R93" t="b">
        <f t="shared" si="36"/>
        <v>0</v>
      </c>
      <c r="S93" t="b">
        <f t="shared" si="37"/>
        <v>0</v>
      </c>
      <c r="U93">
        <f t="shared" si="38"/>
        <v>0</v>
      </c>
      <c r="W93" s="35">
        <f>Melee!H92</f>
        <v>0</v>
      </c>
      <c r="X93" s="35" t="str">
        <f>IF(ISBLANK(Melee!I92),"BLANK",Melee!I92)</f>
        <v>BLANK</v>
      </c>
      <c r="Y93" s="35" t="str">
        <f>IF(ISBLANK(Melee!K92),"BLANK",Melee!K92)</f>
        <v>BLANK</v>
      </c>
      <c r="Z93" s="35" t="str">
        <f>IF(ISBLANK(Melee!M92),"BLANK",Melee!M92)</f>
        <v>BLANK</v>
      </c>
      <c r="AB93">
        <f t="shared" si="39"/>
        <v>0</v>
      </c>
      <c r="AC93" t="e">
        <f t="shared" si="40"/>
        <v>#VALUE!</v>
      </c>
      <c r="AD93" t="e">
        <f t="shared" si="41"/>
        <v>#VALUE!</v>
      </c>
      <c r="AE93" t="e">
        <f t="shared" si="42"/>
        <v>#VALUE!</v>
      </c>
      <c r="AG93" t="b">
        <f t="shared" si="43"/>
        <v>1</v>
      </c>
      <c r="AH93" t="b">
        <f t="shared" si="44"/>
        <v>1</v>
      </c>
      <c r="AI93" t="b">
        <f t="shared" si="45"/>
        <v>1</v>
      </c>
      <c r="AK93" t="b">
        <f t="shared" si="46"/>
        <v>1</v>
      </c>
      <c r="AL93" t="b">
        <f t="shared" si="47"/>
        <v>0</v>
      </c>
      <c r="AM93" t="b">
        <f t="shared" si="48"/>
        <v>0</v>
      </c>
      <c r="AN93" t="b">
        <f t="shared" si="49"/>
        <v>0</v>
      </c>
      <c r="AP93">
        <f t="shared" si="50"/>
        <v>0</v>
      </c>
    </row>
    <row r="94" spans="2:42">
      <c r="B94" s="35">
        <f>Melee!I93</f>
        <v>0</v>
      </c>
      <c r="C94" s="35" t="str">
        <f>IF(ISBLANK(Melee!J93),"BLANK",Melee!J93)</f>
        <v>BLANK</v>
      </c>
      <c r="D94" s="35" t="str">
        <f>IF(ISBLANK(Melee!K93),"BLANK",Melee!K93)</f>
        <v>BLANK</v>
      </c>
      <c r="E94" s="35" t="str">
        <f>IF(ISBLANK(Melee!L93),"BLANK",Melee!L93)</f>
        <v>BLANK</v>
      </c>
      <c r="G94">
        <f t="shared" si="27"/>
        <v>0</v>
      </c>
      <c r="H94" t="e">
        <f t="shared" si="28"/>
        <v>#VALUE!</v>
      </c>
      <c r="I94" t="e">
        <f t="shared" si="29"/>
        <v>#VALUE!</v>
      </c>
      <c r="J94" t="e">
        <f t="shared" si="30"/>
        <v>#VALUE!</v>
      </c>
      <c r="L94" t="b">
        <f t="shared" si="31"/>
        <v>1</v>
      </c>
      <c r="M94" t="b">
        <f t="shared" si="32"/>
        <v>1</v>
      </c>
      <c r="N94" t="b">
        <f t="shared" si="33"/>
        <v>1</v>
      </c>
      <c r="P94" t="b">
        <f t="shared" si="34"/>
        <v>1</v>
      </c>
      <c r="Q94" t="b">
        <f t="shared" si="35"/>
        <v>0</v>
      </c>
      <c r="R94" t="b">
        <f t="shared" si="36"/>
        <v>0</v>
      </c>
      <c r="S94" t="b">
        <f t="shared" si="37"/>
        <v>0</v>
      </c>
      <c r="U94">
        <f t="shared" si="38"/>
        <v>0</v>
      </c>
      <c r="W94" s="35">
        <f>Melee!H93</f>
        <v>0</v>
      </c>
      <c r="X94" s="35" t="str">
        <f>IF(ISBLANK(Melee!I93),"BLANK",Melee!I93)</f>
        <v>BLANK</v>
      </c>
      <c r="Y94" s="35" t="str">
        <f>IF(ISBLANK(Melee!K93),"BLANK",Melee!K93)</f>
        <v>BLANK</v>
      </c>
      <c r="Z94" s="35" t="str">
        <f>IF(ISBLANK(Melee!M93),"BLANK",Melee!M93)</f>
        <v>BLANK</v>
      </c>
      <c r="AB94">
        <f t="shared" si="39"/>
        <v>0</v>
      </c>
      <c r="AC94" t="e">
        <f t="shared" si="40"/>
        <v>#VALUE!</v>
      </c>
      <c r="AD94" t="e">
        <f t="shared" si="41"/>
        <v>#VALUE!</v>
      </c>
      <c r="AE94" t="e">
        <f t="shared" si="42"/>
        <v>#VALUE!</v>
      </c>
      <c r="AG94" t="b">
        <f t="shared" si="43"/>
        <v>1</v>
      </c>
      <c r="AH94" t="b">
        <f t="shared" si="44"/>
        <v>1</v>
      </c>
      <c r="AI94" t="b">
        <f t="shared" si="45"/>
        <v>1</v>
      </c>
      <c r="AK94" t="b">
        <f t="shared" si="46"/>
        <v>1</v>
      </c>
      <c r="AL94" t="b">
        <f t="shared" si="47"/>
        <v>0</v>
      </c>
      <c r="AM94" t="b">
        <f t="shared" si="48"/>
        <v>0</v>
      </c>
      <c r="AN94" t="b">
        <f t="shared" si="49"/>
        <v>0</v>
      </c>
      <c r="AP94">
        <f t="shared" si="50"/>
        <v>0</v>
      </c>
    </row>
    <row r="95" spans="2:42">
      <c r="B95" s="35">
        <f>Melee!I94</f>
        <v>0</v>
      </c>
      <c r="C95" s="35" t="str">
        <f>IF(ISBLANK(Melee!J94),"BLANK",Melee!J94)</f>
        <v>BLANK</v>
      </c>
      <c r="D95" s="35" t="str">
        <f>IF(ISBLANK(Melee!K94),"BLANK",Melee!K94)</f>
        <v>BLANK</v>
      </c>
      <c r="E95" s="35" t="str">
        <f>IF(ISBLANK(Melee!L94),"BLANK",Melee!L94)</f>
        <v>BLANK</v>
      </c>
      <c r="G95">
        <f t="shared" si="27"/>
        <v>0</v>
      </c>
      <c r="H95" t="e">
        <f t="shared" si="28"/>
        <v>#VALUE!</v>
      </c>
      <c r="I95" t="e">
        <f t="shared" si="29"/>
        <v>#VALUE!</v>
      </c>
      <c r="J95" t="e">
        <f t="shared" si="30"/>
        <v>#VALUE!</v>
      </c>
      <c r="L95" t="b">
        <f t="shared" si="31"/>
        <v>1</v>
      </c>
      <c r="M95" t="b">
        <f t="shared" si="32"/>
        <v>1</v>
      </c>
      <c r="N95" t="b">
        <f t="shared" si="33"/>
        <v>1</v>
      </c>
      <c r="P95" t="b">
        <f t="shared" si="34"/>
        <v>1</v>
      </c>
      <c r="Q95" t="b">
        <f t="shared" si="35"/>
        <v>0</v>
      </c>
      <c r="R95" t="b">
        <f t="shared" si="36"/>
        <v>0</v>
      </c>
      <c r="S95" t="b">
        <f t="shared" si="37"/>
        <v>0</v>
      </c>
      <c r="U95">
        <f t="shared" si="38"/>
        <v>0</v>
      </c>
      <c r="W95" s="35">
        <f>Melee!H94</f>
        <v>0</v>
      </c>
      <c r="X95" s="35" t="str">
        <f>IF(ISBLANK(Melee!I94),"BLANK",Melee!I94)</f>
        <v>BLANK</v>
      </c>
      <c r="Y95" s="35" t="str">
        <f>IF(ISBLANK(Melee!K94),"BLANK",Melee!K94)</f>
        <v>BLANK</v>
      </c>
      <c r="Z95" s="35" t="str">
        <f>IF(ISBLANK(Melee!M94),"BLANK",Melee!M94)</f>
        <v>BLANK</v>
      </c>
      <c r="AB95">
        <f t="shared" si="39"/>
        <v>0</v>
      </c>
      <c r="AC95" t="e">
        <f t="shared" si="40"/>
        <v>#VALUE!</v>
      </c>
      <c r="AD95" t="e">
        <f t="shared" si="41"/>
        <v>#VALUE!</v>
      </c>
      <c r="AE95" t="e">
        <f t="shared" si="42"/>
        <v>#VALUE!</v>
      </c>
      <c r="AG95" t="b">
        <f t="shared" si="43"/>
        <v>1</v>
      </c>
      <c r="AH95" t="b">
        <f t="shared" si="44"/>
        <v>1</v>
      </c>
      <c r="AI95" t="b">
        <f t="shared" si="45"/>
        <v>1</v>
      </c>
      <c r="AK95" t="b">
        <f t="shared" si="46"/>
        <v>1</v>
      </c>
      <c r="AL95" t="b">
        <f t="shared" si="47"/>
        <v>0</v>
      </c>
      <c r="AM95" t="b">
        <f t="shared" si="48"/>
        <v>0</v>
      </c>
      <c r="AN95" t="b">
        <f t="shared" si="49"/>
        <v>0</v>
      </c>
      <c r="AP95">
        <f t="shared" si="50"/>
        <v>0</v>
      </c>
    </row>
    <row r="96" spans="2:42">
      <c r="B96" s="35">
        <f>Melee!I95</f>
        <v>0</v>
      </c>
      <c r="C96" s="35" t="str">
        <f>IF(ISBLANK(Melee!J95),"BLANK",Melee!J95)</f>
        <v>BLANK</v>
      </c>
      <c r="D96" s="35" t="str">
        <f>IF(ISBLANK(Melee!K95),"BLANK",Melee!K95)</f>
        <v>BLANK</v>
      </c>
      <c r="E96" s="35" t="str">
        <f>IF(ISBLANK(Melee!L95),"BLANK",Melee!L95)</f>
        <v>BLANK</v>
      </c>
      <c r="G96">
        <f t="shared" si="27"/>
        <v>0</v>
      </c>
      <c r="H96" t="e">
        <f t="shared" si="28"/>
        <v>#VALUE!</v>
      </c>
      <c r="I96" t="e">
        <f t="shared" si="29"/>
        <v>#VALUE!</v>
      </c>
      <c r="J96" t="e">
        <f t="shared" si="30"/>
        <v>#VALUE!</v>
      </c>
      <c r="L96" t="b">
        <f t="shared" si="31"/>
        <v>1</v>
      </c>
      <c r="M96" t="b">
        <f t="shared" si="32"/>
        <v>1</v>
      </c>
      <c r="N96" t="b">
        <f t="shared" si="33"/>
        <v>1</v>
      </c>
      <c r="P96" t="b">
        <f t="shared" si="34"/>
        <v>1</v>
      </c>
      <c r="Q96" t="b">
        <f t="shared" si="35"/>
        <v>0</v>
      </c>
      <c r="R96" t="b">
        <f t="shared" si="36"/>
        <v>0</v>
      </c>
      <c r="S96" t="b">
        <f t="shared" si="37"/>
        <v>0</v>
      </c>
      <c r="U96">
        <f t="shared" si="38"/>
        <v>0</v>
      </c>
      <c r="W96" s="35">
        <f>Melee!H95</f>
        <v>0</v>
      </c>
      <c r="X96" s="35" t="str">
        <f>IF(ISBLANK(Melee!I95),"BLANK",Melee!I95)</f>
        <v>BLANK</v>
      </c>
      <c r="Y96" s="35" t="str">
        <f>IF(ISBLANK(Melee!K95),"BLANK",Melee!K95)</f>
        <v>BLANK</v>
      </c>
      <c r="Z96" s="35" t="str">
        <f>IF(ISBLANK(Melee!M95),"BLANK",Melee!M95)</f>
        <v>BLANK</v>
      </c>
      <c r="AB96">
        <f t="shared" si="39"/>
        <v>0</v>
      </c>
      <c r="AC96" t="e">
        <f t="shared" si="40"/>
        <v>#VALUE!</v>
      </c>
      <c r="AD96" t="e">
        <f t="shared" si="41"/>
        <v>#VALUE!</v>
      </c>
      <c r="AE96" t="e">
        <f t="shared" si="42"/>
        <v>#VALUE!</v>
      </c>
      <c r="AG96" t="b">
        <f t="shared" si="43"/>
        <v>1</v>
      </c>
      <c r="AH96" t="b">
        <f t="shared" si="44"/>
        <v>1</v>
      </c>
      <c r="AI96" t="b">
        <f t="shared" si="45"/>
        <v>1</v>
      </c>
      <c r="AK96" t="b">
        <f t="shared" si="46"/>
        <v>1</v>
      </c>
      <c r="AL96" t="b">
        <f t="shared" si="47"/>
        <v>0</v>
      </c>
      <c r="AM96" t="b">
        <f t="shared" si="48"/>
        <v>0</v>
      </c>
      <c r="AN96" t="b">
        <f t="shared" si="49"/>
        <v>0</v>
      </c>
      <c r="AP96">
        <f t="shared" si="50"/>
        <v>0</v>
      </c>
    </row>
    <row r="97" spans="2:42">
      <c r="B97" s="35">
        <f>Melee!I96</f>
        <v>0</v>
      </c>
      <c r="C97" s="35" t="str">
        <f>IF(ISBLANK(Melee!J96),"BLANK",Melee!J96)</f>
        <v>BLANK</v>
      </c>
      <c r="D97" s="35" t="str">
        <f>IF(ISBLANK(Melee!K96),"BLANK",Melee!K96)</f>
        <v>BLANK</v>
      </c>
      <c r="E97" s="35" t="str">
        <f>IF(ISBLANK(Melee!L96),"BLANK",Melee!L96)</f>
        <v>BLANK</v>
      </c>
      <c r="G97">
        <f t="shared" ref="G97:G160" si="51">B97</f>
        <v>0</v>
      </c>
      <c r="H97" t="e">
        <f t="shared" ref="H97:H160" si="52">SUM((B97+C97)/2)</f>
        <v>#VALUE!</v>
      </c>
      <c r="I97" t="e">
        <f t="shared" ref="I97:I160" si="53">SUM((B97+C97+D97)/3)</f>
        <v>#VALUE!</v>
      </c>
      <c r="J97" t="e">
        <f t="shared" ref="J97:J160" si="54">SUM((B97+C97+D97+E97)/4)</f>
        <v>#VALUE!</v>
      </c>
      <c r="L97" t="b">
        <f t="shared" ref="L97:L160" si="55">ISERROR(H97)</f>
        <v>1</v>
      </c>
      <c r="M97" t="b">
        <f t="shared" ref="M97:M160" si="56">ISERROR(I97)</f>
        <v>1</v>
      </c>
      <c r="N97" t="b">
        <f t="shared" ref="N97:N160" si="57">ISERROR(J97)</f>
        <v>1</v>
      </c>
      <c r="P97" t="b">
        <f t="shared" ref="P97:P160" si="58">IF(AND(N97=TRUE,M97=TRUE,L97=TRUE),TRUE,FALSE)</f>
        <v>1</v>
      </c>
      <c r="Q97" t="b">
        <f t="shared" ref="Q97:Q160" si="59">IF(AND(P97=FALSE,L97=FALSE,M97=TRUE,N97=TRUE),TRUE,FALSE)</f>
        <v>0</v>
      </c>
      <c r="R97" t="b">
        <f t="shared" ref="R97:R160" si="60">IF(AND(P97=FALSE,Q97=FALSE,M97=FALSE,N97=TRUE),TRUE,FALSE)</f>
        <v>0</v>
      </c>
      <c r="S97" t="b">
        <f t="shared" ref="S97:S160" si="61">IF(AND(P97=FALSE,Q97=FALSE,R97=FALSE,N97=FALSE),TRUE,FALSE)</f>
        <v>0</v>
      </c>
      <c r="U97">
        <f t="shared" ref="U97:U160" si="62">IF(P97=TRUE,G97,IF(Q97=TRUE,H97,IF(R97=TRUE,I97,IF(S97=TRUE,J97,"ERROR"))))</f>
        <v>0</v>
      </c>
      <c r="W97" s="35">
        <f>Melee!H96</f>
        <v>0</v>
      </c>
      <c r="X97" s="35" t="str">
        <f>IF(ISBLANK(Melee!I96),"BLANK",Melee!I96)</f>
        <v>BLANK</v>
      </c>
      <c r="Y97" s="35" t="str">
        <f>IF(ISBLANK(Melee!K96),"BLANK",Melee!K96)</f>
        <v>BLANK</v>
      </c>
      <c r="Z97" s="35" t="str">
        <f>IF(ISBLANK(Melee!M96),"BLANK",Melee!M96)</f>
        <v>BLANK</v>
      </c>
      <c r="AB97">
        <f t="shared" ref="AB97:AB160" si="63">W97</f>
        <v>0</v>
      </c>
      <c r="AC97" t="e">
        <f t="shared" ref="AC97:AC160" si="64">SUM((W97+X97)/2)</f>
        <v>#VALUE!</v>
      </c>
      <c r="AD97" t="e">
        <f t="shared" ref="AD97:AD160" si="65">SUM((W97+X97+Y97)/3)</f>
        <v>#VALUE!</v>
      </c>
      <c r="AE97" t="e">
        <f t="shared" ref="AE97:AE160" si="66">SUM((W97+X97+Y97+Z97)/4)</f>
        <v>#VALUE!</v>
      </c>
      <c r="AG97" t="b">
        <f t="shared" ref="AG97:AG160" si="67">ISERROR(AC97)</f>
        <v>1</v>
      </c>
      <c r="AH97" t="b">
        <f t="shared" ref="AH97:AH160" si="68">ISERROR(AD97)</f>
        <v>1</v>
      </c>
      <c r="AI97" t="b">
        <f t="shared" ref="AI97:AI160" si="69">ISERROR(AE97)</f>
        <v>1</v>
      </c>
      <c r="AK97" t="b">
        <f t="shared" ref="AK97:AK160" si="70">IF(AND(AI97=TRUE,AH97=TRUE,AG97=TRUE),TRUE,FALSE)</f>
        <v>1</v>
      </c>
      <c r="AL97" t="b">
        <f t="shared" ref="AL97:AL160" si="71">IF(AND(AK97=FALSE,AG97=FALSE,AH97=TRUE,AI97=TRUE),TRUE,FALSE)</f>
        <v>0</v>
      </c>
      <c r="AM97" t="b">
        <f t="shared" ref="AM97:AM160" si="72">IF(AND(AK97=FALSE,AL97=FALSE,AH97=FALSE,AI97=TRUE),TRUE,FALSE)</f>
        <v>0</v>
      </c>
      <c r="AN97" t="b">
        <f t="shared" ref="AN97:AN160" si="73">IF(AND(AK97=FALSE,AL97=FALSE,AM97=FALSE,AI97=FALSE),TRUE,FALSE)</f>
        <v>0</v>
      </c>
      <c r="AP97">
        <f t="shared" ref="AP97:AP160" si="74">IF(AK97=TRUE,AB97,IF(AL97=TRUE,AC97,IF(AM97=TRUE,AD97,IF(AN97=TRUE,AE97,"ERROR"))))</f>
        <v>0</v>
      </c>
    </row>
    <row r="98" spans="2:42">
      <c r="B98" s="35">
        <f>Melee!I97</f>
        <v>0</v>
      </c>
      <c r="C98" s="35" t="str">
        <f>IF(ISBLANK(Melee!J97),"BLANK",Melee!J97)</f>
        <v>BLANK</v>
      </c>
      <c r="D98" s="35" t="str">
        <f>IF(ISBLANK(Melee!K97),"BLANK",Melee!K97)</f>
        <v>BLANK</v>
      </c>
      <c r="E98" s="35" t="str">
        <f>IF(ISBLANK(Melee!L97),"BLANK",Melee!L97)</f>
        <v>BLANK</v>
      </c>
      <c r="G98">
        <f t="shared" si="51"/>
        <v>0</v>
      </c>
      <c r="H98" t="e">
        <f t="shared" si="52"/>
        <v>#VALUE!</v>
      </c>
      <c r="I98" t="e">
        <f t="shared" si="53"/>
        <v>#VALUE!</v>
      </c>
      <c r="J98" t="e">
        <f t="shared" si="54"/>
        <v>#VALUE!</v>
      </c>
      <c r="L98" t="b">
        <f t="shared" si="55"/>
        <v>1</v>
      </c>
      <c r="M98" t="b">
        <f t="shared" si="56"/>
        <v>1</v>
      </c>
      <c r="N98" t="b">
        <f t="shared" si="57"/>
        <v>1</v>
      </c>
      <c r="P98" t="b">
        <f t="shared" si="58"/>
        <v>1</v>
      </c>
      <c r="Q98" t="b">
        <f t="shared" si="59"/>
        <v>0</v>
      </c>
      <c r="R98" t="b">
        <f t="shared" si="60"/>
        <v>0</v>
      </c>
      <c r="S98" t="b">
        <f t="shared" si="61"/>
        <v>0</v>
      </c>
      <c r="U98">
        <f t="shared" si="62"/>
        <v>0</v>
      </c>
      <c r="W98" s="35">
        <f>Melee!H97</f>
        <v>0</v>
      </c>
      <c r="X98" s="35" t="str">
        <f>IF(ISBLANK(Melee!I97),"BLANK",Melee!I97)</f>
        <v>BLANK</v>
      </c>
      <c r="Y98" s="35" t="str">
        <f>IF(ISBLANK(Melee!K97),"BLANK",Melee!K97)</f>
        <v>BLANK</v>
      </c>
      <c r="Z98" s="35" t="str">
        <f>IF(ISBLANK(Melee!M97),"BLANK",Melee!M97)</f>
        <v>BLANK</v>
      </c>
      <c r="AB98">
        <f t="shared" si="63"/>
        <v>0</v>
      </c>
      <c r="AC98" t="e">
        <f t="shared" si="64"/>
        <v>#VALUE!</v>
      </c>
      <c r="AD98" t="e">
        <f t="shared" si="65"/>
        <v>#VALUE!</v>
      </c>
      <c r="AE98" t="e">
        <f t="shared" si="66"/>
        <v>#VALUE!</v>
      </c>
      <c r="AG98" t="b">
        <f t="shared" si="67"/>
        <v>1</v>
      </c>
      <c r="AH98" t="b">
        <f t="shared" si="68"/>
        <v>1</v>
      </c>
      <c r="AI98" t="b">
        <f t="shared" si="69"/>
        <v>1</v>
      </c>
      <c r="AK98" t="b">
        <f t="shared" si="70"/>
        <v>1</v>
      </c>
      <c r="AL98" t="b">
        <f t="shared" si="71"/>
        <v>0</v>
      </c>
      <c r="AM98" t="b">
        <f t="shared" si="72"/>
        <v>0</v>
      </c>
      <c r="AN98" t="b">
        <f t="shared" si="73"/>
        <v>0</v>
      </c>
      <c r="AP98">
        <f t="shared" si="74"/>
        <v>0</v>
      </c>
    </row>
    <row r="99" spans="2:42">
      <c r="B99" s="35">
        <f>Melee!I98</f>
        <v>0</v>
      </c>
      <c r="C99" s="35" t="str">
        <f>IF(ISBLANK(Melee!J98),"BLANK",Melee!J98)</f>
        <v>BLANK</v>
      </c>
      <c r="D99" s="35" t="str">
        <f>IF(ISBLANK(Melee!K98),"BLANK",Melee!K98)</f>
        <v>BLANK</v>
      </c>
      <c r="E99" s="35" t="str">
        <f>IF(ISBLANK(Melee!L98),"BLANK",Melee!L98)</f>
        <v>BLANK</v>
      </c>
      <c r="G99">
        <f t="shared" si="51"/>
        <v>0</v>
      </c>
      <c r="H99" t="e">
        <f t="shared" si="52"/>
        <v>#VALUE!</v>
      </c>
      <c r="I99" t="e">
        <f t="shared" si="53"/>
        <v>#VALUE!</v>
      </c>
      <c r="J99" t="e">
        <f t="shared" si="54"/>
        <v>#VALUE!</v>
      </c>
      <c r="L99" t="b">
        <f t="shared" si="55"/>
        <v>1</v>
      </c>
      <c r="M99" t="b">
        <f t="shared" si="56"/>
        <v>1</v>
      </c>
      <c r="N99" t="b">
        <f t="shared" si="57"/>
        <v>1</v>
      </c>
      <c r="P99" t="b">
        <f t="shared" si="58"/>
        <v>1</v>
      </c>
      <c r="Q99" t="b">
        <f t="shared" si="59"/>
        <v>0</v>
      </c>
      <c r="R99" t="b">
        <f t="shared" si="60"/>
        <v>0</v>
      </c>
      <c r="S99" t="b">
        <f t="shared" si="61"/>
        <v>0</v>
      </c>
      <c r="U99">
        <f t="shared" si="62"/>
        <v>0</v>
      </c>
      <c r="W99" s="35">
        <f>Melee!H98</f>
        <v>0</v>
      </c>
      <c r="X99" s="35" t="str">
        <f>IF(ISBLANK(Melee!I98),"BLANK",Melee!I98)</f>
        <v>BLANK</v>
      </c>
      <c r="Y99" s="35" t="str">
        <f>IF(ISBLANK(Melee!K98),"BLANK",Melee!K98)</f>
        <v>BLANK</v>
      </c>
      <c r="Z99" s="35" t="str">
        <f>IF(ISBLANK(Melee!M98),"BLANK",Melee!M98)</f>
        <v>BLANK</v>
      </c>
      <c r="AB99">
        <f t="shared" si="63"/>
        <v>0</v>
      </c>
      <c r="AC99" t="e">
        <f t="shared" si="64"/>
        <v>#VALUE!</v>
      </c>
      <c r="AD99" t="e">
        <f t="shared" si="65"/>
        <v>#VALUE!</v>
      </c>
      <c r="AE99" t="e">
        <f t="shared" si="66"/>
        <v>#VALUE!</v>
      </c>
      <c r="AG99" t="b">
        <f t="shared" si="67"/>
        <v>1</v>
      </c>
      <c r="AH99" t="b">
        <f t="shared" si="68"/>
        <v>1</v>
      </c>
      <c r="AI99" t="b">
        <f t="shared" si="69"/>
        <v>1</v>
      </c>
      <c r="AK99" t="b">
        <f t="shared" si="70"/>
        <v>1</v>
      </c>
      <c r="AL99" t="b">
        <f t="shared" si="71"/>
        <v>0</v>
      </c>
      <c r="AM99" t="b">
        <f t="shared" si="72"/>
        <v>0</v>
      </c>
      <c r="AN99" t="b">
        <f t="shared" si="73"/>
        <v>0</v>
      </c>
      <c r="AP99">
        <f t="shared" si="74"/>
        <v>0</v>
      </c>
    </row>
    <row r="100" spans="2:42">
      <c r="B100" s="35">
        <f>Melee!I99</f>
        <v>0</v>
      </c>
      <c r="C100" s="35" t="str">
        <f>IF(ISBLANK(Melee!J99),"BLANK",Melee!J99)</f>
        <v>BLANK</v>
      </c>
      <c r="D100" s="35" t="str">
        <f>IF(ISBLANK(Melee!K99),"BLANK",Melee!K99)</f>
        <v>BLANK</v>
      </c>
      <c r="E100" s="35" t="str">
        <f>IF(ISBLANK(Melee!L99),"BLANK",Melee!L99)</f>
        <v>BLANK</v>
      </c>
      <c r="G100">
        <f t="shared" si="51"/>
        <v>0</v>
      </c>
      <c r="H100" t="e">
        <f t="shared" si="52"/>
        <v>#VALUE!</v>
      </c>
      <c r="I100" t="e">
        <f t="shared" si="53"/>
        <v>#VALUE!</v>
      </c>
      <c r="J100" t="e">
        <f t="shared" si="54"/>
        <v>#VALUE!</v>
      </c>
      <c r="L100" t="b">
        <f t="shared" si="55"/>
        <v>1</v>
      </c>
      <c r="M100" t="b">
        <f t="shared" si="56"/>
        <v>1</v>
      </c>
      <c r="N100" t="b">
        <f t="shared" si="57"/>
        <v>1</v>
      </c>
      <c r="P100" t="b">
        <f t="shared" si="58"/>
        <v>1</v>
      </c>
      <c r="Q100" t="b">
        <f t="shared" si="59"/>
        <v>0</v>
      </c>
      <c r="R100" t="b">
        <f t="shared" si="60"/>
        <v>0</v>
      </c>
      <c r="S100" t="b">
        <f t="shared" si="61"/>
        <v>0</v>
      </c>
      <c r="U100">
        <f t="shared" si="62"/>
        <v>0</v>
      </c>
      <c r="W100" s="35">
        <f>Melee!H99</f>
        <v>0</v>
      </c>
      <c r="X100" s="35" t="str">
        <f>IF(ISBLANK(Melee!I99),"BLANK",Melee!I99)</f>
        <v>BLANK</v>
      </c>
      <c r="Y100" s="35" t="str">
        <f>IF(ISBLANK(Melee!K99),"BLANK",Melee!K99)</f>
        <v>BLANK</v>
      </c>
      <c r="Z100" s="35" t="str">
        <f>IF(ISBLANK(Melee!M99),"BLANK",Melee!M99)</f>
        <v>BLANK</v>
      </c>
      <c r="AB100">
        <f t="shared" si="63"/>
        <v>0</v>
      </c>
      <c r="AC100" t="e">
        <f t="shared" si="64"/>
        <v>#VALUE!</v>
      </c>
      <c r="AD100" t="e">
        <f t="shared" si="65"/>
        <v>#VALUE!</v>
      </c>
      <c r="AE100" t="e">
        <f t="shared" si="66"/>
        <v>#VALUE!</v>
      </c>
      <c r="AG100" t="b">
        <f t="shared" si="67"/>
        <v>1</v>
      </c>
      <c r="AH100" t="b">
        <f t="shared" si="68"/>
        <v>1</v>
      </c>
      <c r="AI100" t="b">
        <f t="shared" si="69"/>
        <v>1</v>
      </c>
      <c r="AK100" t="b">
        <f t="shared" si="70"/>
        <v>1</v>
      </c>
      <c r="AL100" t="b">
        <f t="shared" si="71"/>
        <v>0</v>
      </c>
      <c r="AM100" t="b">
        <f t="shared" si="72"/>
        <v>0</v>
      </c>
      <c r="AN100" t="b">
        <f t="shared" si="73"/>
        <v>0</v>
      </c>
      <c r="AP100">
        <f t="shared" si="74"/>
        <v>0</v>
      </c>
    </row>
    <row r="101" spans="2:42">
      <c r="B101" s="35">
        <f>Melee!I100</f>
        <v>0</v>
      </c>
      <c r="C101" s="35" t="str">
        <f>IF(ISBLANK(Melee!J100),"BLANK",Melee!J100)</f>
        <v>BLANK</v>
      </c>
      <c r="D101" s="35" t="str">
        <f>IF(ISBLANK(Melee!K100),"BLANK",Melee!K100)</f>
        <v>BLANK</v>
      </c>
      <c r="E101" s="35" t="str">
        <f>IF(ISBLANK(Melee!L100),"BLANK",Melee!L100)</f>
        <v>BLANK</v>
      </c>
      <c r="G101">
        <f t="shared" si="51"/>
        <v>0</v>
      </c>
      <c r="H101" t="e">
        <f t="shared" si="52"/>
        <v>#VALUE!</v>
      </c>
      <c r="I101" t="e">
        <f t="shared" si="53"/>
        <v>#VALUE!</v>
      </c>
      <c r="J101" t="e">
        <f t="shared" si="54"/>
        <v>#VALUE!</v>
      </c>
      <c r="L101" t="b">
        <f t="shared" si="55"/>
        <v>1</v>
      </c>
      <c r="M101" t="b">
        <f t="shared" si="56"/>
        <v>1</v>
      </c>
      <c r="N101" t="b">
        <f t="shared" si="57"/>
        <v>1</v>
      </c>
      <c r="P101" t="b">
        <f t="shared" si="58"/>
        <v>1</v>
      </c>
      <c r="Q101" t="b">
        <f t="shared" si="59"/>
        <v>0</v>
      </c>
      <c r="R101" t="b">
        <f t="shared" si="60"/>
        <v>0</v>
      </c>
      <c r="S101" t="b">
        <f t="shared" si="61"/>
        <v>0</v>
      </c>
      <c r="U101">
        <f t="shared" si="62"/>
        <v>0</v>
      </c>
      <c r="W101" s="35">
        <f>Melee!H100</f>
        <v>0</v>
      </c>
      <c r="X101" s="35" t="str">
        <f>IF(ISBLANK(Melee!I100),"BLANK",Melee!I100)</f>
        <v>BLANK</v>
      </c>
      <c r="Y101" s="35" t="str">
        <f>IF(ISBLANK(Melee!K100),"BLANK",Melee!K100)</f>
        <v>BLANK</v>
      </c>
      <c r="Z101" s="35" t="str">
        <f>IF(ISBLANK(Melee!M100),"BLANK",Melee!M100)</f>
        <v>BLANK</v>
      </c>
      <c r="AB101">
        <f t="shared" si="63"/>
        <v>0</v>
      </c>
      <c r="AC101" t="e">
        <f t="shared" si="64"/>
        <v>#VALUE!</v>
      </c>
      <c r="AD101" t="e">
        <f t="shared" si="65"/>
        <v>#VALUE!</v>
      </c>
      <c r="AE101" t="e">
        <f t="shared" si="66"/>
        <v>#VALUE!</v>
      </c>
      <c r="AG101" t="b">
        <f t="shared" si="67"/>
        <v>1</v>
      </c>
      <c r="AH101" t="b">
        <f t="shared" si="68"/>
        <v>1</v>
      </c>
      <c r="AI101" t="b">
        <f t="shared" si="69"/>
        <v>1</v>
      </c>
      <c r="AK101" t="b">
        <f t="shared" si="70"/>
        <v>1</v>
      </c>
      <c r="AL101" t="b">
        <f t="shared" si="71"/>
        <v>0</v>
      </c>
      <c r="AM101" t="b">
        <f t="shared" si="72"/>
        <v>0</v>
      </c>
      <c r="AN101" t="b">
        <f t="shared" si="73"/>
        <v>0</v>
      </c>
      <c r="AP101">
        <f t="shared" si="74"/>
        <v>0</v>
      </c>
    </row>
    <row r="102" spans="2:42">
      <c r="B102" s="35">
        <f>Melee!I101</f>
        <v>0</v>
      </c>
      <c r="C102" s="35" t="str">
        <f>IF(ISBLANK(Melee!J101),"BLANK",Melee!J101)</f>
        <v>BLANK</v>
      </c>
      <c r="D102" s="35" t="str">
        <f>IF(ISBLANK(Melee!K101),"BLANK",Melee!K101)</f>
        <v>BLANK</v>
      </c>
      <c r="E102" s="35" t="str">
        <f>IF(ISBLANK(Melee!L101),"BLANK",Melee!L101)</f>
        <v>BLANK</v>
      </c>
      <c r="G102">
        <f t="shared" si="51"/>
        <v>0</v>
      </c>
      <c r="H102" t="e">
        <f t="shared" si="52"/>
        <v>#VALUE!</v>
      </c>
      <c r="I102" t="e">
        <f t="shared" si="53"/>
        <v>#VALUE!</v>
      </c>
      <c r="J102" t="e">
        <f t="shared" si="54"/>
        <v>#VALUE!</v>
      </c>
      <c r="L102" t="b">
        <f t="shared" si="55"/>
        <v>1</v>
      </c>
      <c r="M102" t="b">
        <f t="shared" si="56"/>
        <v>1</v>
      </c>
      <c r="N102" t="b">
        <f t="shared" si="57"/>
        <v>1</v>
      </c>
      <c r="P102" t="b">
        <f t="shared" si="58"/>
        <v>1</v>
      </c>
      <c r="Q102" t="b">
        <f t="shared" si="59"/>
        <v>0</v>
      </c>
      <c r="R102" t="b">
        <f t="shared" si="60"/>
        <v>0</v>
      </c>
      <c r="S102" t="b">
        <f t="shared" si="61"/>
        <v>0</v>
      </c>
      <c r="U102">
        <f t="shared" si="62"/>
        <v>0</v>
      </c>
      <c r="W102" s="35">
        <f>Melee!H101</f>
        <v>0</v>
      </c>
      <c r="X102" s="35" t="str">
        <f>IF(ISBLANK(Melee!I101),"BLANK",Melee!I101)</f>
        <v>BLANK</v>
      </c>
      <c r="Y102" s="35" t="str">
        <f>IF(ISBLANK(Melee!K101),"BLANK",Melee!K101)</f>
        <v>BLANK</v>
      </c>
      <c r="Z102" s="35" t="str">
        <f>IF(ISBLANK(Melee!M101),"BLANK",Melee!M101)</f>
        <v>BLANK</v>
      </c>
      <c r="AB102">
        <f t="shared" si="63"/>
        <v>0</v>
      </c>
      <c r="AC102" t="e">
        <f t="shared" si="64"/>
        <v>#VALUE!</v>
      </c>
      <c r="AD102" t="e">
        <f t="shared" si="65"/>
        <v>#VALUE!</v>
      </c>
      <c r="AE102" t="e">
        <f t="shared" si="66"/>
        <v>#VALUE!</v>
      </c>
      <c r="AG102" t="b">
        <f t="shared" si="67"/>
        <v>1</v>
      </c>
      <c r="AH102" t="b">
        <f t="shared" si="68"/>
        <v>1</v>
      </c>
      <c r="AI102" t="b">
        <f t="shared" si="69"/>
        <v>1</v>
      </c>
      <c r="AK102" t="b">
        <f t="shared" si="70"/>
        <v>1</v>
      </c>
      <c r="AL102" t="b">
        <f t="shared" si="71"/>
        <v>0</v>
      </c>
      <c r="AM102" t="b">
        <f t="shared" si="72"/>
        <v>0</v>
      </c>
      <c r="AN102" t="b">
        <f t="shared" si="73"/>
        <v>0</v>
      </c>
      <c r="AP102">
        <f t="shared" si="74"/>
        <v>0</v>
      </c>
    </row>
    <row r="103" spans="2:42">
      <c r="B103" s="35">
        <f>Melee!I102</f>
        <v>0</v>
      </c>
      <c r="C103" s="35" t="str">
        <f>IF(ISBLANK(Melee!J102),"BLANK",Melee!J102)</f>
        <v>BLANK</v>
      </c>
      <c r="D103" s="35" t="str">
        <f>IF(ISBLANK(Melee!K102),"BLANK",Melee!K102)</f>
        <v>BLANK</v>
      </c>
      <c r="E103" s="35" t="str">
        <f>IF(ISBLANK(Melee!L102),"BLANK",Melee!L102)</f>
        <v>BLANK</v>
      </c>
      <c r="G103">
        <f t="shared" si="51"/>
        <v>0</v>
      </c>
      <c r="H103" t="e">
        <f t="shared" si="52"/>
        <v>#VALUE!</v>
      </c>
      <c r="I103" t="e">
        <f t="shared" si="53"/>
        <v>#VALUE!</v>
      </c>
      <c r="J103" t="e">
        <f t="shared" si="54"/>
        <v>#VALUE!</v>
      </c>
      <c r="L103" t="b">
        <f t="shared" si="55"/>
        <v>1</v>
      </c>
      <c r="M103" t="b">
        <f t="shared" si="56"/>
        <v>1</v>
      </c>
      <c r="N103" t="b">
        <f t="shared" si="57"/>
        <v>1</v>
      </c>
      <c r="P103" t="b">
        <f t="shared" si="58"/>
        <v>1</v>
      </c>
      <c r="Q103" t="b">
        <f t="shared" si="59"/>
        <v>0</v>
      </c>
      <c r="R103" t="b">
        <f t="shared" si="60"/>
        <v>0</v>
      </c>
      <c r="S103" t="b">
        <f t="shared" si="61"/>
        <v>0</v>
      </c>
      <c r="U103">
        <f t="shared" si="62"/>
        <v>0</v>
      </c>
      <c r="W103" s="35">
        <f>Melee!H102</f>
        <v>0</v>
      </c>
      <c r="X103" s="35" t="str">
        <f>IF(ISBLANK(Melee!I102),"BLANK",Melee!I102)</f>
        <v>BLANK</v>
      </c>
      <c r="Y103" s="35" t="str">
        <f>IF(ISBLANK(Melee!K102),"BLANK",Melee!K102)</f>
        <v>BLANK</v>
      </c>
      <c r="Z103" s="35" t="str">
        <f>IF(ISBLANK(Melee!M102),"BLANK",Melee!M102)</f>
        <v>BLANK</v>
      </c>
      <c r="AB103">
        <f t="shared" si="63"/>
        <v>0</v>
      </c>
      <c r="AC103" t="e">
        <f t="shared" si="64"/>
        <v>#VALUE!</v>
      </c>
      <c r="AD103" t="e">
        <f t="shared" si="65"/>
        <v>#VALUE!</v>
      </c>
      <c r="AE103" t="e">
        <f t="shared" si="66"/>
        <v>#VALUE!</v>
      </c>
      <c r="AG103" t="b">
        <f t="shared" si="67"/>
        <v>1</v>
      </c>
      <c r="AH103" t="b">
        <f t="shared" si="68"/>
        <v>1</v>
      </c>
      <c r="AI103" t="b">
        <f t="shared" si="69"/>
        <v>1</v>
      </c>
      <c r="AK103" t="b">
        <f t="shared" si="70"/>
        <v>1</v>
      </c>
      <c r="AL103" t="b">
        <f t="shared" si="71"/>
        <v>0</v>
      </c>
      <c r="AM103" t="b">
        <f t="shared" si="72"/>
        <v>0</v>
      </c>
      <c r="AN103" t="b">
        <f t="shared" si="73"/>
        <v>0</v>
      </c>
      <c r="AP103">
        <f t="shared" si="74"/>
        <v>0</v>
      </c>
    </row>
    <row r="104" spans="2:42">
      <c r="B104" s="35">
        <f>Melee!I103</f>
        <v>0</v>
      </c>
      <c r="C104" s="35" t="str">
        <f>IF(ISBLANK(Melee!J103),"BLANK",Melee!J103)</f>
        <v>BLANK</v>
      </c>
      <c r="D104" s="35" t="str">
        <f>IF(ISBLANK(Melee!K103),"BLANK",Melee!K103)</f>
        <v>BLANK</v>
      </c>
      <c r="E104" s="35" t="str">
        <f>IF(ISBLANK(Melee!L103),"BLANK",Melee!L103)</f>
        <v>BLANK</v>
      </c>
      <c r="G104">
        <f t="shared" si="51"/>
        <v>0</v>
      </c>
      <c r="H104" t="e">
        <f t="shared" si="52"/>
        <v>#VALUE!</v>
      </c>
      <c r="I104" t="e">
        <f t="shared" si="53"/>
        <v>#VALUE!</v>
      </c>
      <c r="J104" t="e">
        <f t="shared" si="54"/>
        <v>#VALUE!</v>
      </c>
      <c r="L104" t="b">
        <f t="shared" si="55"/>
        <v>1</v>
      </c>
      <c r="M104" t="b">
        <f t="shared" si="56"/>
        <v>1</v>
      </c>
      <c r="N104" t="b">
        <f t="shared" si="57"/>
        <v>1</v>
      </c>
      <c r="P104" t="b">
        <f t="shared" si="58"/>
        <v>1</v>
      </c>
      <c r="Q104" t="b">
        <f t="shared" si="59"/>
        <v>0</v>
      </c>
      <c r="R104" t="b">
        <f t="shared" si="60"/>
        <v>0</v>
      </c>
      <c r="S104" t="b">
        <f t="shared" si="61"/>
        <v>0</v>
      </c>
      <c r="U104">
        <f t="shared" si="62"/>
        <v>0</v>
      </c>
      <c r="W104" s="35">
        <f>Melee!H103</f>
        <v>0</v>
      </c>
      <c r="X104" s="35" t="str">
        <f>IF(ISBLANK(Melee!I103),"BLANK",Melee!I103)</f>
        <v>BLANK</v>
      </c>
      <c r="Y104" s="35" t="str">
        <f>IF(ISBLANK(Melee!K103),"BLANK",Melee!K103)</f>
        <v>BLANK</v>
      </c>
      <c r="Z104" s="35" t="str">
        <f>IF(ISBLANK(Melee!M103),"BLANK",Melee!M103)</f>
        <v>BLANK</v>
      </c>
      <c r="AB104">
        <f t="shared" si="63"/>
        <v>0</v>
      </c>
      <c r="AC104" t="e">
        <f t="shared" si="64"/>
        <v>#VALUE!</v>
      </c>
      <c r="AD104" t="e">
        <f t="shared" si="65"/>
        <v>#VALUE!</v>
      </c>
      <c r="AE104" t="e">
        <f t="shared" si="66"/>
        <v>#VALUE!</v>
      </c>
      <c r="AG104" t="b">
        <f t="shared" si="67"/>
        <v>1</v>
      </c>
      <c r="AH104" t="b">
        <f t="shared" si="68"/>
        <v>1</v>
      </c>
      <c r="AI104" t="b">
        <f t="shared" si="69"/>
        <v>1</v>
      </c>
      <c r="AK104" t="b">
        <f t="shared" si="70"/>
        <v>1</v>
      </c>
      <c r="AL104" t="b">
        <f t="shared" si="71"/>
        <v>0</v>
      </c>
      <c r="AM104" t="b">
        <f t="shared" si="72"/>
        <v>0</v>
      </c>
      <c r="AN104" t="b">
        <f t="shared" si="73"/>
        <v>0</v>
      </c>
      <c r="AP104">
        <f t="shared" si="74"/>
        <v>0</v>
      </c>
    </row>
    <row r="105" spans="2:42">
      <c r="B105" s="35">
        <f>Melee!I104</f>
        <v>0</v>
      </c>
      <c r="C105" s="35" t="str">
        <f>IF(ISBLANK(Melee!J104),"BLANK",Melee!J104)</f>
        <v>BLANK</v>
      </c>
      <c r="D105" s="35" t="str">
        <f>IF(ISBLANK(Melee!K104),"BLANK",Melee!K104)</f>
        <v>BLANK</v>
      </c>
      <c r="E105" s="35" t="str">
        <f>IF(ISBLANK(Melee!L104),"BLANK",Melee!L104)</f>
        <v>BLANK</v>
      </c>
      <c r="G105">
        <f t="shared" si="51"/>
        <v>0</v>
      </c>
      <c r="H105" t="e">
        <f t="shared" si="52"/>
        <v>#VALUE!</v>
      </c>
      <c r="I105" t="e">
        <f t="shared" si="53"/>
        <v>#VALUE!</v>
      </c>
      <c r="J105" t="e">
        <f t="shared" si="54"/>
        <v>#VALUE!</v>
      </c>
      <c r="L105" t="b">
        <f t="shared" si="55"/>
        <v>1</v>
      </c>
      <c r="M105" t="b">
        <f t="shared" si="56"/>
        <v>1</v>
      </c>
      <c r="N105" t="b">
        <f t="shared" si="57"/>
        <v>1</v>
      </c>
      <c r="P105" t="b">
        <f t="shared" si="58"/>
        <v>1</v>
      </c>
      <c r="Q105" t="b">
        <f t="shared" si="59"/>
        <v>0</v>
      </c>
      <c r="R105" t="b">
        <f t="shared" si="60"/>
        <v>0</v>
      </c>
      <c r="S105" t="b">
        <f t="shared" si="61"/>
        <v>0</v>
      </c>
      <c r="U105">
        <f t="shared" si="62"/>
        <v>0</v>
      </c>
      <c r="W105" s="35">
        <f>Melee!H104</f>
        <v>0</v>
      </c>
      <c r="X105" s="35" t="str">
        <f>IF(ISBLANK(Melee!I104),"BLANK",Melee!I104)</f>
        <v>BLANK</v>
      </c>
      <c r="Y105" s="35" t="str">
        <f>IF(ISBLANK(Melee!K104),"BLANK",Melee!K104)</f>
        <v>BLANK</v>
      </c>
      <c r="Z105" s="35" t="str">
        <f>IF(ISBLANK(Melee!M104),"BLANK",Melee!M104)</f>
        <v>BLANK</v>
      </c>
      <c r="AB105">
        <f t="shared" si="63"/>
        <v>0</v>
      </c>
      <c r="AC105" t="e">
        <f t="shared" si="64"/>
        <v>#VALUE!</v>
      </c>
      <c r="AD105" t="e">
        <f t="shared" si="65"/>
        <v>#VALUE!</v>
      </c>
      <c r="AE105" t="e">
        <f t="shared" si="66"/>
        <v>#VALUE!</v>
      </c>
      <c r="AG105" t="b">
        <f t="shared" si="67"/>
        <v>1</v>
      </c>
      <c r="AH105" t="b">
        <f t="shared" si="68"/>
        <v>1</v>
      </c>
      <c r="AI105" t="b">
        <f t="shared" si="69"/>
        <v>1</v>
      </c>
      <c r="AK105" t="b">
        <f t="shared" si="70"/>
        <v>1</v>
      </c>
      <c r="AL105" t="b">
        <f t="shared" si="71"/>
        <v>0</v>
      </c>
      <c r="AM105" t="b">
        <f t="shared" si="72"/>
        <v>0</v>
      </c>
      <c r="AN105" t="b">
        <f t="shared" si="73"/>
        <v>0</v>
      </c>
      <c r="AP105">
        <f t="shared" si="74"/>
        <v>0</v>
      </c>
    </row>
    <row r="106" spans="2:42">
      <c r="B106" s="35">
        <f>Melee!I105</f>
        <v>0</v>
      </c>
      <c r="C106" s="35" t="str">
        <f>IF(ISBLANK(Melee!J105),"BLANK",Melee!J105)</f>
        <v>BLANK</v>
      </c>
      <c r="D106" s="35" t="str">
        <f>IF(ISBLANK(Melee!K105),"BLANK",Melee!K105)</f>
        <v>BLANK</v>
      </c>
      <c r="E106" s="35" t="str">
        <f>IF(ISBLANK(Melee!L105),"BLANK",Melee!L105)</f>
        <v>BLANK</v>
      </c>
      <c r="G106">
        <f t="shared" si="51"/>
        <v>0</v>
      </c>
      <c r="H106" t="e">
        <f t="shared" si="52"/>
        <v>#VALUE!</v>
      </c>
      <c r="I106" t="e">
        <f t="shared" si="53"/>
        <v>#VALUE!</v>
      </c>
      <c r="J106" t="e">
        <f t="shared" si="54"/>
        <v>#VALUE!</v>
      </c>
      <c r="L106" t="b">
        <f t="shared" si="55"/>
        <v>1</v>
      </c>
      <c r="M106" t="b">
        <f t="shared" si="56"/>
        <v>1</v>
      </c>
      <c r="N106" t="b">
        <f t="shared" si="57"/>
        <v>1</v>
      </c>
      <c r="P106" t="b">
        <f t="shared" si="58"/>
        <v>1</v>
      </c>
      <c r="Q106" t="b">
        <f t="shared" si="59"/>
        <v>0</v>
      </c>
      <c r="R106" t="b">
        <f t="shared" si="60"/>
        <v>0</v>
      </c>
      <c r="S106" t="b">
        <f t="shared" si="61"/>
        <v>0</v>
      </c>
      <c r="U106">
        <f t="shared" si="62"/>
        <v>0</v>
      </c>
      <c r="W106" s="35">
        <f>Melee!H105</f>
        <v>0</v>
      </c>
      <c r="X106" s="35" t="str">
        <f>IF(ISBLANK(Melee!I105),"BLANK",Melee!I105)</f>
        <v>BLANK</v>
      </c>
      <c r="Y106" s="35" t="str">
        <f>IF(ISBLANK(Melee!K105),"BLANK",Melee!K105)</f>
        <v>BLANK</v>
      </c>
      <c r="Z106" s="35" t="str">
        <f>IF(ISBLANK(Melee!M105),"BLANK",Melee!M105)</f>
        <v>BLANK</v>
      </c>
      <c r="AB106">
        <f t="shared" si="63"/>
        <v>0</v>
      </c>
      <c r="AC106" t="e">
        <f t="shared" si="64"/>
        <v>#VALUE!</v>
      </c>
      <c r="AD106" t="e">
        <f t="shared" si="65"/>
        <v>#VALUE!</v>
      </c>
      <c r="AE106" t="e">
        <f t="shared" si="66"/>
        <v>#VALUE!</v>
      </c>
      <c r="AG106" t="b">
        <f t="shared" si="67"/>
        <v>1</v>
      </c>
      <c r="AH106" t="b">
        <f t="shared" si="68"/>
        <v>1</v>
      </c>
      <c r="AI106" t="b">
        <f t="shared" si="69"/>
        <v>1</v>
      </c>
      <c r="AK106" t="b">
        <f t="shared" si="70"/>
        <v>1</v>
      </c>
      <c r="AL106" t="b">
        <f t="shared" si="71"/>
        <v>0</v>
      </c>
      <c r="AM106" t="b">
        <f t="shared" si="72"/>
        <v>0</v>
      </c>
      <c r="AN106" t="b">
        <f t="shared" si="73"/>
        <v>0</v>
      </c>
      <c r="AP106">
        <f t="shared" si="74"/>
        <v>0</v>
      </c>
    </row>
    <row r="107" spans="2:42">
      <c r="B107" s="35">
        <f>Melee!I106</f>
        <v>0</v>
      </c>
      <c r="C107" s="35" t="str">
        <f>IF(ISBLANK(Melee!J106),"BLANK",Melee!J106)</f>
        <v>BLANK</v>
      </c>
      <c r="D107" s="35" t="str">
        <f>IF(ISBLANK(Melee!K106),"BLANK",Melee!K106)</f>
        <v>BLANK</v>
      </c>
      <c r="E107" s="35" t="str">
        <f>IF(ISBLANK(Melee!L106),"BLANK",Melee!L106)</f>
        <v>BLANK</v>
      </c>
      <c r="G107">
        <f t="shared" si="51"/>
        <v>0</v>
      </c>
      <c r="H107" t="e">
        <f t="shared" si="52"/>
        <v>#VALUE!</v>
      </c>
      <c r="I107" t="e">
        <f t="shared" si="53"/>
        <v>#VALUE!</v>
      </c>
      <c r="J107" t="e">
        <f t="shared" si="54"/>
        <v>#VALUE!</v>
      </c>
      <c r="L107" t="b">
        <f t="shared" si="55"/>
        <v>1</v>
      </c>
      <c r="M107" t="b">
        <f t="shared" si="56"/>
        <v>1</v>
      </c>
      <c r="N107" t="b">
        <f t="shared" si="57"/>
        <v>1</v>
      </c>
      <c r="P107" t="b">
        <f t="shared" si="58"/>
        <v>1</v>
      </c>
      <c r="Q107" t="b">
        <f t="shared" si="59"/>
        <v>0</v>
      </c>
      <c r="R107" t="b">
        <f t="shared" si="60"/>
        <v>0</v>
      </c>
      <c r="S107" t="b">
        <f t="shared" si="61"/>
        <v>0</v>
      </c>
      <c r="U107">
        <f t="shared" si="62"/>
        <v>0</v>
      </c>
      <c r="W107" s="35">
        <f>Melee!H106</f>
        <v>0</v>
      </c>
      <c r="X107" s="35" t="str">
        <f>IF(ISBLANK(Melee!I106),"BLANK",Melee!I106)</f>
        <v>BLANK</v>
      </c>
      <c r="Y107" s="35" t="str">
        <f>IF(ISBLANK(Melee!K106),"BLANK",Melee!K106)</f>
        <v>BLANK</v>
      </c>
      <c r="Z107" s="35" t="str">
        <f>IF(ISBLANK(Melee!M106),"BLANK",Melee!M106)</f>
        <v>BLANK</v>
      </c>
      <c r="AB107">
        <f t="shared" si="63"/>
        <v>0</v>
      </c>
      <c r="AC107" t="e">
        <f t="shared" si="64"/>
        <v>#VALUE!</v>
      </c>
      <c r="AD107" t="e">
        <f t="shared" si="65"/>
        <v>#VALUE!</v>
      </c>
      <c r="AE107" t="e">
        <f t="shared" si="66"/>
        <v>#VALUE!</v>
      </c>
      <c r="AG107" t="b">
        <f t="shared" si="67"/>
        <v>1</v>
      </c>
      <c r="AH107" t="b">
        <f t="shared" si="68"/>
        <v>1</v>
      </c>
      <c r="AI107" t="b">
        <f t="shared" si="69"/>
        <v>1</v>
      </c>
      <c r="AK107" t="b">
        <f t="shared" si="70"/>
        <v>1</v>
      </c>
      <c r="AL107" t="b">
        <f t="shared" si="71"/>
        <v>0</v>
      </c>
      <c r="AM107" t="b">
        <f t="shared" si="72"/>
        <v>0</v>
      </c>
      <c r="AN107" t="b">
        <f t="shared" si="73"/>
        <v>0</v>
      </c>
      <c r="AP107">
        <f t="shared" si="74"/>
        <v>0</v>
      </c>
    </row>
    <row r="108" spans="2:42">
      <c r="B108" s="35">
        <f>Melee!I107</f>
        <v>0</v>
      </c>
      <c r="C108" s="35" t="str">
        <f>IF(ISBLANK(Melee!J107),"BLANK",Melee!J107)</f>
        <v>BLANK</v>
      </c>
      <c r="D108" s="35" t="str">
        <f>IF(ISBLANK(Melee!K107),"BLANK",Melee!K107)</f>
        <v>BLANK</v>
      </c>
      <c r="E108" s="35" t="str">
        <f>IF(ISBLANK(Melee!L107),"BLANK",Melee!L107)</f>
        <v>BLANK</v>
      </c>
      <c r="G108">
        <f t="shared" si="51"/>
        <v>0</v>
      </c>
      <c r="H108" t="e">
        <f t="shared" si="52"/>
        <v>#VALUE!</v>
      </c>
      <c r="I108" t="e">
        <f t="shared" si="53"/>
        <v>#VALUE!</v>
      </c>
      <c r="J108" t="e">
        <f t="shared" si="54"/>
        <v>#VALUE!</v>
      </c>
      <c r="L108" t="b">
        <f t="shared" si="55"/>
        <v>1</v>
      </c>
      <c r="M108" t="b">
        <f t="shared" si="56"/>
        <v>1</v>
      </c>
      <c r="N108" t="b">
        <f t="shared" si="57"/>
        <v>1</v>
      </c>
      <c r="P108" t="b">
        <f t="shared" si="58"/>
        <v>1</v>
      </c>
      <c r="Q108" t="b">
        <f t="shared" si="59"/>
        <v>0</v>
      </c>
      <c r="R108" t="b">
        <f t="shared" si="60"/>
        <v>0</v>
      </c>
      <c r="S108" t="b">
        <f t="shared" si="61"/>
        <v>0</v>
      </c>
      <c r="U108">
        <f t="shared" si="62"/>
        <v>0</v>
      </c>
      <c r="W108" s="35">
        <f>Melee!H107</f>
        <v>0</v>
      </c>
      <c r="X108" s="35" t="str">
        <f>IF(ISBLANK(Melee!I107),"BLANK",Melee!I107)</f>
        <v>BLANK</v>
      </c>
      <c r="Y108" s="35" t="str">
        <f>IF(ISBLANK(Melee!K107),"BLANK",Melee!K107)</f>
        <v>BLANK</v>
      </c>
      <c r="Z108" s="35" t="str">
        <f>IF(ISBLANK(Melee!M107),"BLANK",Melee!M107)</f>
        <v>BLANK</v>
      </c>
      <c r="AB108">
        <f t="shared" si="63"/>
        <v>0</v>
      </c>
      <c r="AC108" t="e">
        <f t="shared" si="64"/>
        <v>#VALUE!</v>
      </c>
      <c r="AD108" t="e">
        <f t="shared" si="65"/>
        <v>#VALUE!</v>
      </c>
      <c r="AE108" t="e">
        <f t="shared" si="66"/>
        <v>#VALUE!</v>
      </c>
      <c r="AG108" t="b">
        <f t="shared" si="67"/>
        <v>1</v>
      </c>
      <c r="AH108" t="b">
        <f t="shared" si="68"/>
        <v>1</v>
      </c>
      <c r="AI108" t="b">
        <f t="shared" si="69"/>
        <v>1</v>
      </c>
      <c r="AK108" t="b">
        <f t="shared" si="70"/>
        <v>1</v>
      </c>
      <c r="AL108" t="b">
        <f t="shared" si="71"/>
        <v>0</v>
      </c>
      <c r="AM108" t="b">
        <f t="shared" si="72"/>
        <v>0</v>
      </c>
      <c r="AN108" t="b">
        <f t="shared" si="73"/>
        <v>0</v>
      </c>
      <c r="AP108">
        <f t="shared" si="74"/>
        <v>0</v>
      </c>
    </row>
    <row r="109" spans="2:42">
      <c r="B109" s="35">
        <f>Melee!I108</f>
        <v>0</v>
      </c>
      <c r="C109" s="35" t="str">
        <f>IF(ISBLANK(Melee!J108),"BLANK",Melee!J108)</f>
        <v>BLANK</v>
      </c>
      <c r="D109" s="35" t="str">
        <f>IF(ISBLANK(Melee!K108),"BLANK",Melee!K108)</f>
        <v>BLANK</v>
      </c>
      <c r="E109" s="35" t="str">
        <f>IF(ISBLANK(Melee!L108),"BLANK",Melee!L108)</f>
        <v>BLANK</v>
      </c>
      <c r="G109">
        <f t="shared" si="51"/>
        <v>0</v>
      </c>
      <c r="H109" t="e">
        <f t="shared" si="52"/>
        <v>#VALUE!</v>
      </c>
      <c r="I109" t="e">
        <f t="shared" si="53"/>
        <v>#VALUE!</v>
      </c>
      <c r="J109" t="e">
        <f t="shared" si="54"/>
        <v>#VALUE!</v>
      </c>
      <c r="L109" t="b">
        <f t="shared" si="55"/>
        <v>1</v>
      </c>
      <c r="M109" t="b">
        <f t="shared" si="56"/>
        <v>1</v>
      </c>
      <c r="N109" t="b">
        <f t="shared" si="57"/>
        <v>1</v>
      </c>
      <c r="P109" t="b">
        <f t="shared" si="58"/>
        <v>1</v>
      </c>
      <c r="Q109" t="b">
        <f t="shared" si="59"/>
        <v>0</v>
      </c>
      <c r="R109" t="b">
        <f t="shared" si="60"/>
        <v>0</v>
      </c>
      <c r="S109" t="b">
        <f t="shared" si="61"/>
        <v>0</v>
      </c>
      <c r="U109">
        <f t="shared" si="62"/>
        <v>0</v>
      </c>
      <c r="W109" s="35">
        <f>Melee!H108</f>
        <v>0</v>
      </c>
      <c r="X109" s="35" t="str">
        <f>IF(ISBLANK(Melee!I108),"BLANK",Melee!I108)</f>
        <v>BLANK</v>
      </c>
      <c r="Y109" s="35" t="str">
        <f>IF(ISBLANK(Melee!K108),"BLANK",Melee!K108)</f>
        <v>BLANK</v>
      </c>
      <c r="Z109" s="35" t="str">
        <f>IF(ISBLANK(Melee!M108),"BLANK",Melee!M108)</f>
        <v>BLANK</v>
      </c>
      <c r="AB109">
        <f t="shared" si="63"/>
        <v>0</v>
      </c>
      <c r="AC109" t="e">
        <f t="shared" si="64"/>
        <v>#VALUE!</v>
      </c>
      <c r="AD109" t="e">
        <f t="shared" si="65"/>
        <v>#VALUE!</v>
      </c>
      <c r="AE109" t="e">
        <f t="shared" si="66"/>
        <v>#VALUE!</v>
      </c>
      <c r="AG109" t="b">
        <f t="shared" si="67"/>
        <v>1</v>
      </c>
      <c r="AH109" t="b">
        <f t="shared" si="68"/>
        <v>1</v>
      </c>
      <c r="AI109" t="b">
        <f t="shared" si="69"/>
        <v>1</v>
      </c>
      <c r="AK109" t="b">
        <f t="shared" si="70"/>
        <v>1</v>
      </c>
      <c r="AL109" t="b">
        <f t="shared" si="71"/>
        <v>0</v>
      </c>
      <c r="AM109" t="b">
        <f t="shared" si="72"/>
        <v>0</v>
      </c>
      <c r="AN109" t="b">
        <f t="shared" si="73"/>
        <v>0</v>
      </c>
      <c r="AP109">
        <f t="shared" si="74"/>
        <v>0</v>
      </c>
    </row>
    <row r="110" spans="2:42">
      <c r="B110" s="35">
        <f>Melee!I109</f>
        <v>0</v>
      </c>
      <c r="C110" s="35" t="str">
        <f>IF(ISBLANK(Melee!J109),"BLANK",Melee!J109)</f>
        <v>BLANK</v>
      </c>
      <c r="D110" s="35" t="str">
        <f>IF(ISBLANK(Melee!K109),"BLANK",Melee!K109)</f>
        <v>BLANK</v>
      </c>
      <c r="E110" s="35" t="str">
        <f>IF(ISBLANK(Melee!L109),"BLANK",Melee!L109)</f>
        <v>BLANK</v>
      </c>
      <c r="G110">
        <f t="shared" si="51"/>
        <v>0</v>
      </c>
      <c r="H110" t="e">
        <f t="shared" si="52"/>
        <v>#VALUE!</v>
      </c>
      <c r="I110" t="e">
        <f t="shared" si="53"/>
        <v>#VALUE!</v>
      </c>
      <c r="J110" t="e">
        <f t="shared" si="54"/>
        <v>#VALUE!</v>
      </c>
      <c r="L110" t="b">
        <f t="shared" si="55"/>
        <v>1</v>
      </c>
      <c r="M110" t="b">
        <f t="shared" si="56"/>
        <v>1</v>
      </c>
      <c r="N110" t="b">
        <f t="shared" si="57"/>
        <v>1</v>
      </c>
      <c r="P110" t="b">
        <f t="shared" si="58"/>
        <v>1</v>
      </c>
      <c r="Q110" t="b">
        <f t="shared" si="59"/>
        <v>0</v>
      </c>
      <c r="R110" t="b">
        <f t="shared" si="60"/>
        <v>0</v>
      </c>
      <c r="S110" t="b">
        <f t="shared" si="61"/>
        <v>0</v>
      </c>
      <c r="U110">
        <f t="shared" si="62"/>
        <v>0</v>
      </c>
      <c r="W110" s="35">
        <f>Melee!H109</f>
        <v>0</v>
      </c>
      <c r="X110" s="35" t="str">
        <f>IF(ISBLANK(Melee!I109),"BLANK",Melee!I109)</f>
        <v>BLANK</v>
      </c>
      <c r="Y110" s="35" t="str">
        <f>IF(ISBLANK(Melee!K109),"BLANK",Melee!K109)</f>
        <v>BLANK</v>
      </c>
      <c r="Z110" s="35" t="str">
        <f>IF(ISBLANK(Melee!M109),"BLANK",Melee!M109)</f>
        <v>BLANK</v>
      </c>
      <c r="AB110">
        <f t="shared" si="63"/>
        <v>0</v>
      </c>
      <c r="AC110" t="e">
        <f t="shared" si="64"/>
        <v>#VALUE!</v>
      </c>
      <c r="AD110" t="e">
        <f t="shared" si="65"/>
        <v>#VALUE!</v>
      </c>
      <c r="AE110" t="e">
        <f t="shared" si="66"/>
        <v>#VALUE!</v>
      </c>
      <c r="AG110" t="b">
        <f t="shared" si="67"/>
        <v>1</v>
      </c>
      <c r="AH110" t="b">
        <f t="shared" si="68"/>
        <v>1</v>
      </c>
      <c r="AI110" t="b">
        <f t="shared" si="69"/>
        <v>1</v>
      </c>
      <c r="AK110" t="b">
        <f t="shared" si="70"/>
        <v>1</v>
      </c>
      <c r="AL110" t="b">
        <f t="shared" si="71"/>
        <v>0</v>
      </c>
      <c r="AM110" t="b">
        <f t="shared" si="72"/>
        <v>0</v>
      </c>
      <c r="AN110" t="b">
        <f t="shared" si="73"/>
        <v>0</v>
      </c>
      <c r="AP110">
        <f t="shared" si="74"/>
        <v>0</v>
      </c>
    </row>
    <row r="111" spans="2:42">
      <c r="B111" s="35">
        <f>Melee!I110</f>
        <v>0</v>
      </c>
      <c r="C111" s="35" t="str">
        <f>IF(ISBLANK(Melee!J110),"BLANK",Melee!J110)</f>
        <v>BLANK</v>
      </c>
      <c r="D111" s="35" t="str">
        <f>IF(ISBLANK(Melee!K110),"BLANK",Melee!K110)</f>
        <v>BLANK</v>
      </c>
      <c r="E111" s="35" t="str">
        <f>IF(ISBLANK(Melee!L110),"BLANK",Melee!L110)</f>
        <v>BLANK</v>
      </c>
      <c r="G111">
        <f t="shared" si="51"/>
        <v>0</v>
      </c>
      <c r="H111" t="e">
        <f t="shared" si="52"/>
        <v>#VALUE!</v>
      </c>
      <c r="I111" t="e">
        <f t="shared" si="53"/>
        <v>#VALUE!</v>
      </c>
      <c r="J111" t="e">
        <f t="shared" si="54"/>
        <v>#VALUE!</v>
      </c>
      <c r="L111" t="b">
        <f t="shared" si="55"/>
        <v>1</v>
      </c>
      <c r="M111" t="b">
        <f t="shared" si="56"/>
        <v>1</v>
      </c>
      <c r="N111" t="b">
        <f t="shared" si="57"/>
        <v>1</v>
      </c>
      <c r="P111" t="b">
        <f t="shared" si="58"/>
        <v>1</v>
      </c>
      <c r="Q111" t="b">
        <f t="shared" si="59"/>
        <v>0</v>
      </c>
      <c r="R111" t="b">
        <f t="shared" si="60"/>
        <v>0</v>
      </c>
      <c r="S111" t="b">
        <f t="shared" si="61"/>
        <v>0</v>
      </c>
      <c r="U111">
        <f t="shared" si="62"/>
        <v>0</v>
      </c>
      <c r="W111" s="35">
        <f>Melee!H110</f>
        <v>0</v>
      </c>
      <c r="X111" s="35" t="str">
        <f>IF(ISBLANK(Melee!I110),"BLANK",Melee!I110)</f>
        <v>BLANK</v>
      </c>
      <c r="Y111" s="35" t="str">
        <f>IF(ISBLANK(Melee!K110),"BLANK",Melee!K110)</f>
        <v>BLANK</v>
      </c>
      <c r="Z111" s="35" t="str">
        <f>IF(ISBLANK(Melee!M110),"BLANK",Melee!M110)</f>
        <v>BLANK</v>
      </c>
      <c r="AB111">
        <f t="shared" si="63"/>
        <v>0</v>
      </c>
      <c r="AC111" t="e">
        <f t="shared" si="64"/>
        <v>#VALUE!</v>
      </c>
      <c r="AD111" t="e">
        <f t="shared" si="65"/>
        <v>#VALUE!</v>
      </c>
      <c r="AE111" t="e">
        <f t="shared" si="66"/>
        <v>#VALUE!</v>
      </c>
      <c r="AG111" t="b">
        <f t="shared" si="67"/>
        <v>1</v>
      </c>
      <c r="AH111" t="b">
        <f t="shared" si="68"/>
        <v>1</v>
      </c>
      <c r="AI111" t="b">
        <f t="shared" si="69"/>
        <v>1</v>
      </c>
      <c r="AK111" t="b">
        <f t="shared" si="70"/>
        <v>1</v>
      </c>
      <c r="AL111" t="b">
        <f t="shared" si="71"/>
        <v>0</v>
      </c>
      <c r="AM111" t="b">
        <f t="shared" si="72"/>
        <v>0</v>
      </c>
      <c r="AN111" t="b">
        <f t="shared" si="73"/>
        <v>0</v>
      </c>
      <c r="AP111">
        <f t="shared" si="74"/>
        <v>0</v>
      </c>
    </row>
    <row r="112" spans="2:42">
      <c r="B112" s="35">
        <f>Melee!I111</f>
        <v>0</v>
      </c>
      <c r="C112" s="35" t="str">
        <f>IF(ISBLANK(Melee!J111),"BLANK",Melee!J111)</f>
        <v>BLANK</v>
      </c>
      <c r="D112" s="35" t="str">
        <f>IF(ISBLANK(Melee!K111),"BLANK",Melee!K111)</f>
        <v>BLANK</v>
      </c>
      <c r="E112" s="35" t="str">
        <f>IF(ISBLANK(Melee!L111),"BLANK",Melee!L111)</f>
        <v>BLANK</v>
      </c>
      <c r="G112">
        <f t="shared" si="51"/>
        <v>0</v>
      </c>
      <c r="H112" t="e">
        <f t="shared" si="52"/>
        <v>#VALUE!</v>
      </c>
      <c r="I112" t="e">
        <f t="shared" si="53"/>
        <v>#VALUE!</v>
      </c>
      <c r="J112" t="e">
        <f t="shared" si="54"/>
        <v>#VALUE!</v>
      </c>
      <c r="L112" t="b">
        <f t="shared" si="55"/>
        <v>1</v>
      </c>
      <c r="M112" t="b">
        <f t="shared" si="56"/>
        <v>1</v>
      </c>
      <c r="N112" t="b">
        <f t="shared" si="57"/>
        <v>1</v>
      </c>
      <c r="P112" t="b">
        <f t="shared" si="58"/>
        <v>1</v>
      </c>
      <c r="Q112" t="b">
        <f t="shared" si="59"/>
        <v>0</v>
      </c>
      <c r="R112" t="b">
        <f t="shared" si="60"/>
        <v>0</v>
      </c>
      <c r="S112" t="b">
        <f t="shared" si="61"/>
        <v>0</v>
      </c>
      <c r="U112">
        <f t="shared" si="62"/>
        <v>0</v>
      </c>
      <c r="W112" s="35">
        <f>Melee!H111</f>
        <v>0</v>
      </c>
      <c r="X112" s="35" t="str">
        <f>IF(ISBLANK(Melee!I111),"BLANK",Melee!I111)</f>
        <v>BLANK</v>
      </c>
      <c r="Y112" s="35" t="str">
        <f>IF(ISBLANK(Melee!K111),"BLANK",Melee!K111)</f>
        <v>BLANK</v>
      </c>
      <c r="Z112" s="35" t="str">
        <f>IF(ISBLANK(Melee!M111),"BLANK",Melee!M111)</f>
        <v>BLANK</v>
      </c>
      <c r="AB112">
        <f t="shared" si="63"/>
        <v>0</v>
      </c>
      <c r="AC112" t="e">
        <f t="shared" si="64"/>
        <v>#VALUE!</v>
      </c>
      <c r="AD112" t="e">
        <f t="shared" si="65"/>
        <v>#VALUE!</v>
      </c>
      <c r="AE112" t="e">
        <f t="shared" si="66"/>
        <v>#VALUE!</v>
      </c>
      <c r="AG112" t="b">
        <f t="shared" si="67"/>
        <v>1</v>
      </c>
      <c r="AH112" t="b">
        <f t="shared" si="68"/>
        <v>1</v>
      </c>
      <c r="AI112" t="b">
        <f t="shared" si="69"/>
        <v>1</v>
      </c>
      <c r="AK112" t="b">
        <f t="shared" si="70"/>
        <v>1</v>
      </c>
      <c r="AL112" t="b">
        <f t="shared" si="71"/>
        <v>0</v>
      </c>
      <c r="AM112" t="b">
        <f t="shared" si="72"/>
        <v>0</v>
      </c>
      <c r="AN112" t="b">
        <f t="shared" si="73"/>
        <v>0</v>
      </c>
      <c r="AP112">
        <f t="shared" si="74"/>
        <v>0</v>
      </c>
    </row>
    <row r="113" spans="2:42">
      <c r="B113" s="35">
        <f>Melee!I112</f>
        <v>0</v>
      </c>
      <c r="C113" s="35" t="str">
        <f>IF(ISBLANK(Melee!J112),"BLANK",Melee!J112)</f>
        <v>BLANK</v>
      </c>
      <c r="D113" s="35" t="str">
        <f>IF(ISBLANK(Melee!K112),"BLANK",Melee!K112)</f>
        <v>BLANK</v>
      </c>
      <c r="E113" s="35" t="str">
        <f>IF(ISBLANK(Melee!L112),"BLANK",Melee!L112)</f>
        <v>BLANK</v>
      </c>
      <c r="G113">
        <f t="shared" si="51"/>
        <v>0</v>
      </c>
      <c r="H113" t="e">
        <f t="shared" si="52"/>
        <v>#VALUE!</v>
      </c>
      <c r="I113" t="e">
        <f t="shared" si="53"/>
        <v>#VALUE!</v>
      </c>
      <c r="J113" t="e">
        <f t="shared" si="54"/>
        <v>#VALUE!</v>
      </c>
      <c r="L113" t="b">
        <f t="shared" si="55"/>
        <v>1</v>
      </c>
      <c r="M113" t="b">
        <f t="shared" si="56"/>
        <v>1</v>
      </c>
      <c r="N113" t="b">
        <f t="shared" si="57"/>
        <v>1</v>
      </c>
      <c r="P113" t="b">
        <f t="shared" si="58"/>
        <v>1</v>
      </c>
      <c r="Q113" t="b">
        <f t="shared" si="59"/>
        <v>0</v>
      </c>
      <c r="R113" t="b">
        <f t="shared" si="60"/>
        <v>0</v>
      </c>
      <c r="S113" t="b">
        <f t="shared" si="61"/>
        <v>0</v>
      </c>
      <c r="U113">
        <f t="shared" si="62"/>
        <v>0</v>
      </c>
      <c r="W113" s="35">
        <f>Melee!H112</f>
        <v>0</v>
      </c>
      <c r="X113" s="35" t="str">
        <f>IF(ISBLANK(Melee!I112),"BLANK",Melee!I112)</f>
        <v>BLANK</v>
      </c>
      <c r="Y113" s="35" t="str">
        <f>IF(ISBLANK(Melee!K112),"BLANK",Melee!K112)</f>
        <v>BLANK</v>
      </c>
      <c r="Z113" s="35" t="str">
        <f>IF(ISBLANK(Melee!M112),"BLANK",Melee!M112)</f>
        <v>BLANK</v>
      </c>
      <c r="AB113">
        <f t="shared" si="63"/>
        <v>0</v>
      </c>
      <c r="AC113" t="e">
        <f t="shared" si="64"/>
        <v>#VALUE!</v>
      </c>
      <c r="AD113" t="e">
        <f t="shared" si="65"/>
        <v>#VALUE!</v>
      </c>
      <c r="AE113" t="e">
        <f t="shared" si="66"/>
        <v>#VALUE!</v>
      </c>
      <c r="AG113" t="b">
        <f t="shared" si="67"/>
        <v>1</v>
      </c>
      <c r="AH113" t="b">
        <f t="shared" si="68"/>
        <v>1</v>
      </c>
      <c r="AI113" t="b">
        <f t="shared" si="69"/>
        <v>1</v>
      </c>
      <c r="AK113" t="b">
        <f t="shared" si="70"/>
        <v>1</v>
      </c>
      <c r="AL113" t="b">
        <f t="shared" si="71"/>
        <v>0</v>
      </c>
      <c r="AM113" t="b">
        <f t="shared" si="72"/>
        <v>0</v>
      </c>
      <c r="AN113" t="b">
        <f t="shared" si="73"/>
        <v>0</v>
      </c>
      <c r="AP113">
        <f t="shared" si="74"/>
        <v>0</v>
      </c>
    </row>
    <row r="114" spans="2:42">
      <c r="B114" s="35">
        <f>Melee!I113</f>
        <v>0</v>
      </c>
      <c r="C114" s="35" t="str">
        <f>IF(ISBLANK(Melee!J113),"BLANK",Melee!J113)</f>
        <v>BLANK</v>
      </c>
      <c r="D114" s="35" t="str">
        <f>IF(ISBLANK(Melee!K113),"BLANK",Melee!K113)</f>
        <v>BLANK</v>
      </c>
      <c r="E114" s="35" t="str">
        <f>IF(ISBLANK(Melee!L113),"BLANK",Melee!L113)</f>
        <v>BLANK</v>
      </c>
      <c r="G114">
        <f t="shared" si="51"/>
        <v>0</v>
      </c>
      <c r="H114" t="e">
        <f t="shared" si="52"/>
        <v>#VALUE!</v>
      </c>
      <c r="I114" t="e">
        <f t="shared" si="53"/>
        <v>#VALUE!</v>
      </c>
      <c r="J114" t="e">
        <f t="shared" si="54"/>
        <v>#VALUE!</v>
      </c>
      <c r="L114" t="b">
        <f t="shared" si="55"/>
        <v>1</v>
      </c>
      <c r="M114" t="b">
        <f t="shared" si="56"/>
        <v>1</v>
      </c>
      <c r="N114" t="b">
        <f t="shared" si="57"/>
        <v>1</v>
      </c>
      <c r="P114" t="b">
        <f t="shared" si="58"/>
        <v>1</v>
      </c>
      <c r="Q114" t="b">
        <f t="shared" si="59"/>
        <v>0</v>
      </c>
      <c r="R114" t="b">
        <f t="shared" si="60"/>
        <v>0</v>
      </c>
      <c r="S114" t="b">
        <f t="shared" si="61"/>
        <v>0</v>
      </c>
      <c r="U114">
        <f t="shared" si="62"/>
        <v>0</v>
      </c>
      <c r="W114" s="35">
        <f>Melee!H113</f>
        <v>0</v>
      </c>
      <c r="X114" s="35" t="str">
        <f>IF(ISBLANK(Melee!I113),"BLANK",Melee!I113)</f>
        <v>BLANK</v>
      </c>
      <c r="Y114" s="35" t="str">
        <f>IF(ISBLANK(Melee!K113),"BLANK",Melee!K113)</f>
        <v>BLANK</v>
      </c>
      <c r="Z114" s="35" t="str">
        <f>IF(ISBLANK(Melee!M113),"BLANK",Melee!M113)</f>
        <v>BLANK</v>
      </c>
      <c r="AB114">
        <f t="shared" si="63"/>
        <v>0</v>
      </c>
      <c r="AC114" t="e">
        <f t="shared" si="64"/>
        <v>#VALUE!</v>
      </c>
      <c r="AD114" t="e">
        <f t="shared" si="65"/>
        <v>#VALUE!</v>
      </c>
      <c r="AE114" t="e">
        <f t="shared" si="66"/>
        <v>#VALUE!</v>
      </c>
      <c r="AG114" t="b">
        <f t="shared" si="67"/>
        <v>1</v>
      </c>
      <c r="AH114" t="b">
        <f t="shared" si="68"/>
        <v>1</v>
      </c>
      <c r="AI114" t="b">
        <f t="shared" si="69"/>
        <v>1</v>
      </c>
      <c r="AK114" t="b">
        <f t="shared" si="70"/>
        <v>1</v>
      </c>
      <c r="AL114" t="b">
        <f t="shared" si="71"/>
        <v>0</v>
      </c>
      <c r="AM114" t="b">
        <f t="shared" si="72"/>
        <v>0</v>
      </c>
      <c r="AN114" t="b">
        <f t="shared" si="73"/>
        <v>0</v>
      </c>
      <c r="AP114">
        <f t="shared" si="74"/>
        <v>0</v>
      </c>
    </row>
    <row r="115" spans="2:42">
      <c r="B115" s="35">
        <f>Melee!I114</f>
        <v>0</v>
      </c>
      <c r="C115" s="35" t="str">
        <f>IF(ISBLANK(Melee!J114),"BLANK",Melee!J114)</f>
        <v>BLANK</v>
      </c>
      <c r="D115" s="35" t="str">
        <f>IF(ISBLANK(Melee!K114),"BLANK",Melee!K114)</f>
        <v>BLANK</v>
      </c>
      <c r="E115" s="35" t="str">
        <f>IF(ISBLANK(Melee!L114),"BLANK",Melee!L114)</f>
        <v>BLANK</v>
      </c>
      <c r="G115">
        <f t="shared" si="51"/>
        <v>0</v>
      </c>
      <c r="H115" t="e">
        <f t="shared" si="52"/>
        <v>#VALUE!</v>
      </c>
      <c r="I115" t="e">
        <f t="shared" si="53"/>
        <v>#VALUE!</v>
      </c>
      <c r="J115" t="e">
        <f t="shared" si="54"/>
        <v>#VALUE!</v>
      </c>
      <c r="L115" t="b">
        <f t="shared" si="55"/>
        <v>1</v>
      </c>
      <c r="M115" t="b">
        <f t="shared" si="56"/>
        <v>1</v>
      </c>
      <c r="N115" t="b">
        <f t="shared" si="57"/>
        <v>1</v>
      </c>
      <c r="P115" t="b">
        <f t="shared" si="58"/>
        <v>1</v>
      </c>
      <c r="Q115" t="b">
        <f t="shared" si="59"/>
        <v>0</v>
      </c>
      <c r="R115" t="b">
        <f t="shared" si="60"/>
        <v>0</v>
      </c>
      <c r="S115" t="b">
        <f t="shared" si="61"/>
        <v>0</v>
      </c>
      <c r="U115">
        <f t="shared" si="62"/>
        <v>0</v>
      </c>
      <c r="W115" s="35">
        <f>Melee!H114</f>
        <v>0</v>
      </c>
      <c r="X115" s="35" t="str">
        <f>IF(ISBLANK(Melee!I114),"BLANK",Melee!I114)</f>
        <v>BLANK</v>
      </c>
      <c r="Y115" s="35" t="str">
        <f>IF(ISBLANK(Melee!K114),"BLANK",Melee!K114)</f>
        <v>BLANK</v>
      </c>
      <c r="Z115" s="35" t="str">
        <f>IF(ISBLANK(Melee!M114),"BLANK",Melee!M114)</f>
        <v>BLANK</v>
      </c>
      <c r="AB115">
        <f t="shared" si="63"/>
        <v>0</v>
      </c>
      <c r="AC115" t="e">
        <f t="shared" si="64"/>
        <v>#VALUE!</v>
      </c>
      <c r="AD115" t="e">
        <f t="shared" si="65"/>
        <v>#VALUE!</v>
      </c>
      <c r="AE115" t="e">
        <f t="shared" si="66"/>
        <v>#VALUE!</v>
      </c>
      <c r="AG115" t="b">
        <f t="shared" si="67"/>
        <v>1</v>
      </c>
      <c r="AH115" t="b">
        <f t="shared" si="68"/>
        <v>1</v>
      </c>
      <c r="AI115" t="b">
        <f t="shared" si="69"/>
        <v>1</v>
      </c>
      <c r="AK115" t="b">
        <f t="shared" si="70"/>
        <v>1</v>
      </c>
      <c r="AL115" t="b">
        <f t="shared" si="71"/>
        <v>0</v>
      </c>
      <c r="AM115" t="b">
        <f t="shared" si="72"/>
        <v>0</v>
      </c>
      <c r="AN115" t="b">
        <f t="shared" si="73"/>
        <v>0</v>
      </c>
      <c r="AP115">
        <f t="shared" si="74"/>
        <v>0</v>
      </c>
    </row>
    <row r="116" spans="2:42">
      <c r="B116" s="35">
        <f>Melee!I115</f>
        <v>0</v>
      </c>
      <c r="C116" s="35" t="str">
        <f>IF(ISBLANK(Melee!J115),"BLANK",Melee!J115)</f>
        <v>BLANK</v>
      </c>
      <c r="D116" s="35" t="str">
        <f>IF(ISBLANK(Melee!K115),"BLANK",Melee!K115)</f>
        <v>BLANK</v>
      </c>
      <c r="E116" s="35" t="str">
        <f>IF(ISBLANK(Melee!L115),"BLANK",Melee!L115)</f>
        <v>BLANK</v>
      </c>
      <c r="G116">
        <f t="shared" si="51"/>
        <v>0</v>
      </c>
      <c r="H116" t="e">
        <f t="shared" si="52"/>
        <v>#VALUE!</v>
      </c>
      <c r="I116" t="e">
        <f t="shared" si="53"/>
        <v>#VALUE!</v>
      </c>
      <c r="J116" t="e">
        <f t="shared" si="54"/>
        <v>#VALUE!</v>
      </c>
      <c r="L116" t="b">
        <f t="shared" si="55"/>
        <v>1</v>
      </c>
      <c r="M116" t="b">
        <f t="shared" si="56"/>
        <v>1</v>
      </c>
      <c r="N116" t="b">
        <f t="shared" si="57"/>
        <v>1</v>
      </c>
      <c r="P116" t="b">
        <f t="shared" si="58"/>
        <v>1</v>
      </c>
      <c r="Q116" t="b">
        <f t="shared" si="59"/>
        <v>0</v>
      </c>
      <c r="R116" t="b">
        <f t="shared" si="60"/>
        <v>0</v>
      </c>
      <c r="S116" t="b">
        <f t="shared" si="61"/>
        <v>0</v>
      </c>
      <c r="U116">
        <f t="shared" si="62"/>
        <v>0</v>
      </c>
      <c r="W116" s="35">
        <f>Melee!H115</f>
        <v>0</v>
      </c>
      <c r="X116" s="35" t="str">
        <f>IF(ISBLANK(Melee!I115),"BLANK",Melee!I115)</f>
        <v>BLANK</v>
      </c>
      <c r="Y116" s="35" t="str">
        <f>IF(ISBLANK(Melee!K115),"BLANK",Melee!K115)</f>
        <v>BLANK</v>
      </c>
      <c r="Z116" s="35" t="str">
        <f>IF(ISBLANK(Melee!M115),"BLANK",Melee!M115)</f>
        <v>BLANK</v>
      </c>
      <c r="AB116">
        <f t="shared" si="63"/>
        <v>0</v>
      </c>
      <c r="AC116" t="e">
        <f t="shared" si="64"/>
        <v>#VALUE!</v>
      </c>
      <c r="AD116" t="e">
        <f t="shared" si="65"/>
        <v>#VALUE!</v>
      </c>
      <c r="AE116" t="e">
        <f t="shared" si="66"/>
        <v>#VALUE!</v>
      </c>
      <c r="AG116" t="b">
        <f t="shared" si="67"/>
        <v>1</v>
      </c>
      <c r="AH116" t="b">
        <f t="shared" si="68"/>
        <v>1</v>
      </c>
      <c r="AI116" t="b">
        <f t="shared" si="69"/>
        <v>1</v>
      </c>
      <c r="AK116" t="b">
        <f t="shared" si="70"/>
        <v>1</v>
      </c>
      <c r="AL116" t="b">
        <f t="shared" si="71"/>
        <v>0</v>
      </c>
      <c r="AM116" t="b">
        <f t="shared" si="72"/>
        <v>0</v>
      </c>
      <c r="AN116" t="b">
        <f t="shared" si="73"/>
        <v>0</v>
      </c>
      <c r="AP116">
        <f t="shared" si="74"/>
        <v>0</v>
      </c>
    </row>
    <row r="117" spans="2:42">
      <c r="B117" s="35">
        <f>Melee!I116</f>
        <v>0</v>
      </c>
      <c r="C117" s="35" t="str">
        <f>IF(ISBLANK(Melee!J116),"BLANK",Melee!J116)</f>
        <v>BLANK</v>
      </c>
      <c r="D117" s="35" t="str">
        <f>IF(ISBLANK(Melee!K116),"BLANK",Melee!K116)</f>
        <v>BLANK</v>
      </c>
      <c r="E117" s="35" t="str">
        <f>IF(ISBLANK(Melee!L116),"BLANK",Melee!L116)</f>
        <v>BLANK</v>
      </c>
      <c r="G117">
        <f t="shared" si="51"/>
        <v>0</v>
      </c>
      <c r="H117" t="e">
        <f t="shared" si="52"/>
        <v>#VALUE!</v>
      </c>
      <c r="I117" t="e">
        <f t="shared" si="53"/>
        <v>#VALUE!</v>
      </c>
      <c r="J117" t="e">
        <f t="shared" si="54"/>
        <v>#VALUE!</v>
      </c>
      <c r="L117" t="b">
        <f t="shared" si="55"/>
        <v>1</v>
      </c>
      <c r="M117" t="b">
        <f t="shared" si="56"/>
        <v>1</v>
      </c>
      <c r="N117" t="b">
        <f t="shared" si="57"/>
        <v>1</v>
      </c>
      <c r="P117" t="b">
        <f t="shared" si="58"/>
        <v>1</v>
      </c>
      <c r="Q117" t="b">
        <f t="shared" si="59"/>
        <v>0</v>
      </c>
      <c r="R117" t="b">
        <f t="shared" si="60"/>
        <v>0</v>
      </c>
      <c r="S117" t="b">
        <f t="shared" si="61"/>
        <v>0</v>
      </c>
      <c r="U117">
        <f t="shared" si="62"/>
        <v>0</v>
      </c>
      <c r="W117" s="35">
        <f>Melee!H116</f>
        <v>0</v>
      </c>
      <c r="X117" s="35" t="str">
        <f>IF(ISBLANK(Melee!I116),"BLANK",Melee!I116)</f>
        <v>BLANK</v>
      </c>
      <c r="Y117" s="35" t="str">
        <f>IF(ISBLANK(Melee!K116),"BLANK",Melee!K116)</f>
        <v>BLANK</v>
      </c>
      <c r="Z117" s="35" t="str">
        <f>IF(ISBLANK(Melee!M116),"BLANK",Melee!M116)</f>
        <v>BLANK</v>
      </c>
      <c r="AB117">
        <f t="shared" si="63"/>
        <v>0</v>
      </c>
      <c r="AC117" t="e">
        <f t="shared" si="64"/>
        <v>#VALUE!</v>
      </c>
      <c r="AD117" t="e">
        <f t="shared" si="65"/>
        <v>#VALUE!</v>
      </c>
      <c r="AE117" t="e">
        <f t="shared" si="66"/>
        <v>#VALUE!</v>
      </c>
      <c r="AG117" t="b">
        <f t="shared" si="67"/>
        <v>1</v>
      </c>
      <c r="AH117" t="b">
        <f t="shared" si="68"/>
        <v>1</v>
      </c>
      <c r="AI117" t="b">
        <f t="shared" si="69"/>
        <v>1</v>
      </c>
      <c r="AK117" t="b">
        <f t="shared" si="70"/>
        <v>1</v>
      </c>
      <c r="AL117" t="b">
        <f t="shared" si="71"/>
        <v>0</v>
      </c>
      <c r="AM117" t="b">
        <f t="shared" si="72"/>
        <v>0</v>
      </c>
      <c r="AN117" t="b">
        <f t="shared" si="73"/>
        <v>0</v>
      </c>
      <c r="AP117">
        <f t="shared" si="74"/>
        <v>0</v>
      </c>
    </row>
    <row r="118" spans="2:42">
      <c r="B118" s="35">
        <f>Melee!I117</f>
        <v>0</v>
      </c>
      <c r="C118" s="35" t="str">
        <f>IF(ISBLANK(Melee!J117),"BLANK",Melee!J117)</f>
        <v>BLANK</v>
      </c>
      <c r="D118" s="35" t="str">
        <f>IF(ISBLANK(Melee!K117),"BLANK",Melee!K117)</f>
        <v>BLANK</v>
      </c>
      <c r="E118" s="35" t="str">
        <f>IF(ISBLANK(Melee!L117),"BLANK",Melee!L117)</f>
        <v>BLANK</v>
      </c>
      <c r="G118">
        <f t="shared" si="51"/>
        <v>0</v>
      </c>
      <c r="H118" t="e">
        <f t="shared" si="52"/>
        <v>#VALUE!</v>
      </c>
      <c r="I118" t="e">
        <f t="shared" si="53"/>
        <v>#VALUE!</v>
      </c>
      <c r="J118" t="e">
        <f t="shared" si="54"/>
        <v>#VALUE!</v>
      </c>
      <c r="L118" t="b">
        <f t="shared" si="55"/>
        <v>1</v>
      </c>
      <c r="M118" t="b">
        <f t="shared" si="56"/>
        <v>1</v>
      </c>
      <c r="N118" t="b">
        <f t="shared" si="57"/>
        <v>1</v>
      </c>
      <c r="P118" t="b">
        <f t="shared" si="58"/>
        <v>1</v>
      </c>
      <c r="Q118" t="b">
        <f t="shared" si="59"/>
        <v>0</v>
      </c>
      <c r="R118" t="b">
        <f t="shared" si="60"/>
        <v>0</v>
      </c>
      <c r="S118" t="b">
        <f t="shared" si="61"/>
        <v>0</v>
      </c>
      <c r="U118">
        <f t="shared" si="62"/>
        <v>0</v>
      </c>
      <c r="W118" s="35">
        <f>Melee!H117</f>
        <v>0</v>
      </c>
      <c r="X118" s="35" t="str">
        <f>IF(ISBLANK(Melee!I117),"BLANK",Melee!I117)</f>
        <v>BLANK</v>
      </c>
      <c r="Y118" s="35" t="str">
        <f>IF(ISBLANK(Melee!K117),"BLANK",Melee!K117)</f>
        <v>BLANK</v>
      </c>
      <c r="Z118" s="35" t="str">
        <f>IF(ISBLANK(Melee!M117),"BLANK",Melee!M117)</f>
        <v>BLANK</v>
      </c>
      <c r="AB118">
        <f t="shared" si="63"/>
        <v>0</v>
      </c>
      <c r="AC118" t="e">
        <f t="shared" si="64"/>
        <v>#VALUE!</v>
      </c>
      <c r="AD118" t="e">
        <f t="shared" si="65"/>
        <v>#VALUE!</v>
      </c>
      <c r="AE118" t="e">
        <f t="shared" si="66"/>
        <v>#VALUE!</v>
      </c>
      <c r="AG118" t="b">
        <f t="shared" si="67"/>
        <v>1</v>
      </c>
      <c r="AH118" t="b">
        <f t="shared" si="68"/>
        <v>1</v>
      </c>
      <c r="AI118" t="b">
        <f t="shared" si="69"/>
        <v>1</v>
      </c>
      <c r="AK118" t="b">
        <f t="shared" si="70"/>
        <v>1</v>
      </c>
      <c r="AL118" t="b">
        <f t="shared" si="71"/>
        <v>0</v>
      </c>
      <c r="AM118" t="b">
        <f t="shared" si="72"/>
        <v>0</v>
      </c>
      <c r="AN118" t="b">
        <f t="shared" si="73"/>
        <v>0</v>
      </c>
      <c r="AP118">
        <f t="shared" si="74"/>
        <v>0</v>
      </c>
    </row>
    <row r="119" spans="2:42">
      <c r="B119" s="35">
        <f>Melee!I118</f>
        <v>0</v>
      </c>
      <c r="C119" s="35" t="str">
        <f>IF(ISBLANK(Melee!J118),"BLANK",Melee!J118)</f>
        <v>BLANK</v>
      </c>
      <c r="D119" s="35" t="str">
        <f>IF(ISBLANK(Melee!K118),"BLANK",Melee!K118)</f>
        <v>BLANK</v>
      </c>
      <c r="E119" s="35" t="str">
        <f>IF(ISBLANK(Melee!L118),"BLANK",Melee!L118)</f>
        <v>BLANK</v>
      </c>
      <c r="G119">
        <f t="shared" si="51"/>
        <v>0</v>
      </c>
      <c r="H119" t="e">
        <f t="shared" si="52"/>
        <v>#VALUE!</v>
      </c>
      <c r="I119" t="e">
        <f t="shared" si="53"/>
        <v>#VALUE!</v>
      </c>
      <c r="J119" t="e">
        <f t="shared" si="54"/>
        <v>#VALUE!</v>
      </c>
      <c r="L119" t="b">
        <f t="shared" si="55"/>
        <v>1</v>
      </c>
      <c r="M119" t="b">
        <f t="shared" si="56"/>
        <v>1</v>
      </c>
      <c r="N119" t="b">
        <f t="shared" si="57"/>
        <v>1</v>
      </c>
      <c r="P119" t="b">
        <f t="shared" si="58"/>
        <v>1</v>
      </c>
      <c r="Q119" t="b">
        <f t="shared" si="59"/>
        <v>0</v>
      </c>
      <c r="R119" t="b">
        <f t="shared" si="60"/>
        <v>0</v>
      </c>
      <c r="S119" t="b">
        <f t="shared" si="61"/>
        <v>0</v>
      </c>
      <c r="U119">
        <f t="shared" si="62"/>
        <v>0</v>
      </c>
      <c r="W119" s="35">
        <f>Melee!H118</f>
        <v>0</v>
      </c>
      <c r="X119" s="35" t="str">
        <f>IF(ISBLANK(Melee!I118),"BLANK",Melee!I118)</f>
        <v>BLANK</v>
      </c>
      <c r="Y119" s="35" t="str">
        <f>IF(ISBLANK(Melee!K118),"BLANK",Melee!K118)</f>
        <v>BLANK</v>
      </c>
      <c r="Z119" s="35" t="str">
        <f>IF(ISBLANK(Melee!M118),"BLANK",Melee!M118)</f>
        <v>BLANK</v>
      </c>
      <c r="AB119">
        <f t="shared" si="63"/>
        <v>0</v>
      </c>
      <c r="AC119" t="e">
        <f t="shared" si="64"/>
        <v>#VALUE!</v>
      </c>
      <c r="AD119" t="e">
        <f t="shared" si="65"/>
        <v>#VALUE!</v>
      </c>
      <c r="AE119" t="e">
        <f t="shared" si="66"/>
        <v>#VALUE!</v>
      </c>
      <c r="AG119" t="b">
        <f t="shared" si="67"/>
        <v>1</v>
      </c>
      <c r="AH119" t="b">
        <f t="shared" si="68"/>
        <v>1</v>
      </c>
      <c r="AI119" t="b">
        <f t="shared" si="69"/>
        <v>1</v>
      </c>
      <c r="AK119" t="b">
        <f t="shared" si="70"/>
        <v>1</v>
      </c>
      <c r="AL119" t="b">
        <f t="shared" si="71"/>
        <v>0</v>
      </c>
      <c r="AM119" t="b">
        <f t="shared" si="72"/>
        <v>0</v>
      </c>
      <c r="AN119" t="b">
        <f t="shared" si="73"/>
        <v>0</v>
      </c>
      <c r="AP119">
        <f t="shared" si="74"/>
        <v>0</v>
      </c>
    </row>
    <row r="120" spans="2:42">
      <c r="B120" s="35">
        <f>Melee!I119</f>
        <v>0</v>
      </c>
      <c r="C120" s="35" t="str">
        <f>IF(ISBLANK(Melee!J119),"BLANK",Melee!J119)</f>
        <v>BLANK</v>
      </c>
      <c r="D120" s="35" t="str">
        <f>IF(ISBLANK(Melee!K119),"BLANK",Melee!K119)</f>
        <v>BLANK</v>
      </c>
      <c r="E120" s="35" t="str">
        <f>IF(ISBLANK(Melee!L119),"BLANK",Melee!L119)</f>
        <v>BLANK</v>
      </c>
      <c r="G120">
        <f t="shared" si="51"/>
        <v>0</v>
      </c>
      <c r="H120" t="e">
        <f t="shared" si="52"/>
        <v>#VALUE!</v>
      </c>
      <c r="I120" t="e">
        <f t="shared" si="53"/>
        <v>#VALUE!</v>
      </c>
      <c r="J120" t="e">
        <f t="shared" si="54"/>
        <v>#VALUE!</v>
      </c>
      <c r="L120" t="b">
        <f t="shared" si="55"/>
        <v>1</v>
      </c>
      <c r="M120" t="b">
        <f t="shared" si="56"/>
        <v>1</v>
      </c>
      <c r="N120" t="b">
        <f t="shared" si="57"/>
        <v>1</v>
      </c>
      <c r="P120" t="b">
        <f t="shared" si="58"/>
        <v>1</v>
      </c>
      <c r="Q120" t="b">
        <f t="shared" si="59"/>
        <v>0</v>
      </c>
      <c r="R120" t="b">
        <f t="shared" si="60"/>
        <v>0</v>
      </c>
      <c r="S120" t="b">
        <f t="shared" si="61"/>
        <v>0</v>
      </c>
      <c r="U120">
        <f t="shared" si="62"/>
        <v>0</v>
      </c>
      <c r="W120" s="35">
        <f>Melee!H119</f>
        <v>0</v>
      </c>
      <c r="X120" s="35" t="str">
        <f>IF(ISBLANK(Melee!I119),"BLANK",Melee!I119)</f>
        <v>BLANK</v>
      </c>
      <c r="Y120" s="35" t="str">
        <f>IF(ISBLANK(Melee!K119),"BLANK",Melee!K119)</f>
        <v>BLANK</v>
      </c>
      <c r="Z120" s="35" t="str">
        <f>IF(ISBLANK(Melee!M119),"BLANK",Melee!M119)</f>
        <v>BLANK</v>
      </c>
      <c r="AB120">
        <f t="shared" si="63"/>
        <v>0</v>
      </c>
      <c r="AC120" t="e">
        <f t="shared" si="64"/>
        <v>#VALUE!</v>
      </c>
      <c r="AD120" t="e">
        <f t="shared" si="65"/>
        <v>#VALUE!</v>
      </c>
      <c r="AE120" t="e">
        <f t="shared" si="66"/>
        <v>#VALUE!</v>
      </c>
      <c r="AG120" t="b">
        <f t="shared" si="67"/>
        <v>1</v>
      </c>
      <c r="AH120" t="b">
        <f t="shared" si="68"/>
        <v>1</v>
      </c>
      <c r="AI120" t="b">
        <f t="shared" si="69"/>
        <v>1</v>
      </c>
      <c r="AK120" t="b">
        <f t="shared" si="70"/>
        <v>1</v>
      </c>
      <c r="AL120" t="b">
        <f t="shared" si="71"/>
        <v>0</v>
      </c>
      <c r="AM120" t="b">
        <f t="shared" si="72"/>
        <v>0</v>
      </c>
      <c r="AN120" t="b">
        <f t="shared" si="73"/>
        <v>0</v>
      </c>
      <c r="AP120">
        <f t="shared" si="74"/>
        <v>0</v>
      </c>
    </row>
    <row r="121" spans="2:42">
      <c r="B121" s="35">
        <f>Melee!I120</f>
        <v>0</v>
      </c>
      <c r="C121" s="35" t="str">
        <f>IF(ISBLANK(Melee!J120),"BLANK",Melee!J120)</f>
        <v>BLANK</v>
      </c>
      <c r="D121" s="35" t="str">
        <f>IF(ISBLANK(Melee!K120),"BLANK",Melee!K120)</f>
        <v>BLANK</v>
      </c>
      <c r="E121" s="35" t="str">
        <f>IF(ISBLANK(Melee!L120),"BLANK",Melee!L120)</f>
        <v>BLANK</v>
      </c>
      <c r="G121">
        <f t="shared" si="51"/>
        <v>0</v>
      </c>
      <c r="H121" t="e">
        <f t="shared" si="52"/>
        <v>#VALUE!</v>
      </c>
      <c r="I121" t="e">
        <f t="shared" si="53"/>
        <v>#VALUE!</v>
      </c>
      <c r="J121" t="e">
        <f t="shared" si="54"/>
        <v>#VALUE!</v>
      </c>
      <c r="L121" t="b">
        <f t="shared" si="55"/>
        <v>1</v>
      </c>
      <c r="M121" t="b">
        <f t="shared" si="56"/>
        <v>1</v>
      </c>
      <c r="N121" t="b">
        <f t="shared" si="57"/>
        <v>1</v>
      </c>
      <c r="P121" t="b">
        <f t="shared" si="58"/>
        <v>1</v>
      </c>
      <c r="Q121" t="b">
        <f t="shared" si="59"/>
        <v>0</v>
      </c>
      <c r="R121" t="b">
        <f t="shared" si="60"/>
        <v>0</v>
      </c>
      <c r="S121" t="b">
        <f t="shared" si="61"/>
        <v>0</v>
      </c>
      <c r="U121">
        <f t="shared" si="62"/>
        <v>0</v>
      </c>
      <c r="W121" s="35">
        <f>Melee!H120</f>
        <v>0</v>
      </c>
      <c r="X121" s="35" t="str">
        <f>IF(ISBLANK(Melee!I120),"BLANK",Melee!I120)</f>
        <v>BLANK</v>
      </c>
      <c r="Y121" s="35" t="str">
        <f>IF(ISBLANK(Melee!K120),"BLANK",Melee!K120)</f>
        <v>BLANK</v>
      </c>
      <c r="Z121" s="35" t="str">
        <f>IF(ISBLANK(Melee!M120),"BLANK",Melee!M120)</f>
        <v>BLANK</v>
      </c>
      <c r="AB121">
        <f t="shared" si="63"/>
        <v>0</v>
      </c>
      <c r="AC121" t="e">
        <f t="shared" si="64"/>
        <v>#VALUE!</v>
      </c>
      <c r="AD121" t="e">
        <f t="shared" si="65"/>
        <v>#VALUE!</v>
      </c>
      <c r="AE121" t="e">
        <f t="shared" si="66"/>
        <v>#VALUE!</v>
      </c>
      <c r="AG121" t="b">
        <f t="shared" si="67"/>
        <v>1</v>
      </c>
      <c r="AH121" t="b">
        <f t="shared" si="68"/>
        <v>1</v>
      </c>
      <c r="AI121" t="b">
        <f t="shared" si="69"/>
        <v>1</v>
      </c>
      <c r="AK121" t="b">
        <f t="shared" si="70"/>
        <v>1</v>
      </c>
      <c r="AL121" t="b">
        <f t="shared" si="71"/>
        <v>0</v>
      </c>
      <c r="AM121" t="b">
        <f t="shared" si="72"/>
        <v>0</v>
      </c>
      <c r="AN121" t="b">
        <f t="shared" si="73"/>
        <v>0</v>
      </c>
      <c r="AP121">
        <f t="shared" si="74"/>
        <v>0</v>
      </c>
    </row>
    <row r="122" spans="2:42">
      <c r="B122" s="35">
        <f>Melee!I121</f>
        <v>0</v>
      </c>
      <c r="C122" s="35" t="str">
        <f>IF(ISBLANK(Melee!J121),"BLANK",Melee!J121)</f>
        <v>BLANK</v>
      </c>
      <c r="D122" s="35" t="str">
        <f>IF(ISBLANK(Melee!K121),"BLANK",Melee!K121)</f>
        <v>BLANK</v>
      </c>
      <c r="E122" s="35" t="str">
        <f>IF(ISBLANK(Melee!L121),"BLANK",Melee!L121)</f>
        <v>BLANK</v>
      </c>
      <c r="G122">
        <f t="shared" si="51"/>
        <v>0</v>
      </c>
      <c r="H122" t="e">
        <f t="shared" si="52"/>
        <v>#VALUE!</v>
      </c>
      <c r="I122" t="e">
        <f t="shared" si="53"/>
        <v>#VALUE!</v>
      </c>
      <c r="J122" t="e">
        <f t="shared" si="54"/>
        <v>#VALUE!</v>
      </c>
      <c r="L122" t="b">
        <f t="shared" si="55"/>
        <v>1</v>
      </c>
      <c r="M122" t="b">
        <f t="shared" si="56"/>
        <v>1</v>
      </c>
      <c r="N122" t="b">
        <f t="shared" si="57"/>
        <v>1</v>
      </c>
      <c r="P122" t="b">
        <f t="shared" si="58"/>
        <v>1</v>
      </c>
      <c r="Q122" t="b">
        <f t="shared" si="59"/>
        <v>0</v>
      </c>
      <c r="R122" t="b">
        <f t="shared" si="60"/>
        <v>0</v>
      </c>
      <c r="S122" t="b">
        <f t="shared" si="61"/>
        <v>0</v>
      </c>
      <c r="U122">
        <f t="shared" si="62"/>
        <v>0</v>
      </c>
      <c r="W122" s="35">
        <f>Melee!H121</f>
        <v>0</v>
      </c>
      <c r="X122" s="35" t="str">
        <f>IF(ISBLANK(Melee!I121),"BLANK",Melee!I121)</f>
        <v>BLANK</v>
      </c>
      <c r="Y122" s="35" t="str">
        <f>IF(ISBLANK(Melee!K121),"BLANK",Melee!K121)</f>
        <v>BLANK</v>
      </c>
      <c r="Z122" s="35" t="str">
        <f>IF(ISBLANK(Melee!M121),"BLANK",Melee!M121)</f>
        <v>BLANK</v>
      </c>
      <c r="AB122">
        <f t="shared" si="63"/>
        <v>0</v>
      </c>
      <c r="AC122" t="e">
        <f t="shared" si="64"/>
        <v>#VALUE!</v>
      </c>
      <c r="AD122" t="e">
        <f t="shared" si="65"/>
        <v>#VALUE!</v>
      </c>
      <c r="AE122" t="e">
        <f t="shared" si="66"/>
        <v>#VALUE!</v>
      </c>
      <c r="AG122" t="b">
        <f t="shared" si="67"/>
        <v>1</v>
      </c>
      <c r="AH122" t="b">
        <f t="shared" si="68"/>
        <v>1</v>
      </c>
      <c r="AI122" t="b">
        <f t="shared" si="69"/>
        <v>1</v>
      </c>
      <c r="AK122" t="b">
        <f t="shared" si="70"/>
        <v>1</v>
      </c>
      <c r="AL122" t="b">
        <f t="shared" si="71"/>
        <v>0</v>
      </c>
      <c r="AM122" t="b">
        <f t="shared" si="72"/>
        <v>0</v>
      </c>
      <c r="AN122" t="b">
        <f t="shared" si="73"/>
        <v>0</v>
      </c>
      <c r="AP122">
        <f t="shared" si="74"/>
        <v>0</v>
      </c>
    </row>
    <row r="123" spans="2:42">
      <c r="B123" s="35">
        <f>Melee!I122</f>
        <v>0</v>
      </c>
      <c r="C123" s="35" t="str">
        <f>IF(ISBLANK(Melee!J122),"BLANK",Melee!J122)</f>
        <v>BLANK</v>
      </c>
      <c r="D123" s="35" t="str">
        <f>IF(ISBLANK(Melee!K122),"BLANK",Melee!K122)</f>
        <v>BLANK</v>
      </c>
      <c r="E123" s="35" t="str">
        <f>IF(ISBLANK(Melee!L122),"BLANK",Melee!L122)</f>
        <v>BLANK</v>
      </c>
      <c r="G123">
        <f t="shared" si="51"/>
        <v>0</v>
      </c>
      <c r="H123" t="e">
        <f t="shared" si="52"/>
        <v>#VALUE!</v>
      </c>
      <c r="I123" t="e">
        <f t="shared" si="53"/>
        <v>#VALUE!</v>
      </c>
      <c r="J123" t="e">
        <f t="shared" si="54"/>
        <v>#VALUE!</v>
      </c>
      <c r="L123" t="b">
        <f t="shared" si="55"/>
        <v>1</v>
      </c>
      <c r="M123" t="b">
        <f t="shared" si="56"/>
        <v>1</v>
      </c>
      <c r="N123" t="b">
        <f t="shared" si="57"/>
        <v>1</v>
      </c>
      <c r="P123" t="b">
        <f t="shared" si="58"/>
        <v>1</v>
      </c>
      <c r="Q123" t="b">
        <f t="shared" si="59"/>
        <v>0</v>
      </c>
      <c r="R123" t="b">
        <f t="shared" si="60"/>
        <v>0</v>
      </c>
      <c r="S123" t="b">
        <f t="shared" si="61"/>
        <v>0</v>
      </c>
      <c r="U123">
        <f t="shared" si="62"/>
        <v>0</v>
      </c>
      <c r="W123" s="35">
        <f>Melee!H122</f>
        <v>0</v>
      </c>
      <c r="X123" s="35" t="str">
        <f>IF(ISBLANK(Melee!I122),"BLANK",Melee!I122)</f>
        <v>BLANK</v>
      </c>
      <c r="Y123" s="35" t="str">
        <f>IF(ISBLANK(Melee!K122),"BLANK",Melee!K122)</f>
        <v>BLANK</v>
      </c>
      <c r="Z123" s="35" t="str">
        <f>IF(ISBLANK(Melee!M122),"BLANK",Melee!M122)</f>
        <v>BLANK</v>
      </c>
      <c r="AB123">
        <f t="shared" si="63"/>
        <v>0</v>
      </c>
      <c r="AC123" t="e">
        <f t="shared" si="64"/>
        <v>#VALUE!</v>
      </c>
      <c r="AD123" t="e">
        <f t="shared" si="65"/>
        <v>#VALUE!</v>
      </c>
      <c r="AE123" t="e">
        <f t="shared" si="66"/>
        <v>#VALUE!</v>
      </c>
      <c r="AG123" t="b">
        <f t="shared" si="67"/>
        <v>1</v>
      </c>
      <c r="AH123" t="b">
        <f t="shared" si="68"/>
        <v>1</v>
      </c>
      <c r="AI123" t="b">
        <f t="shared" si="69"/>
        <v>1</v>
      </c>
      <c r="AK123" t="b">
        <f t="shared" si="70"/>
        <v>1</v>
      </c>
      <c r="AL123" t="b">
        <f t="shared" si="71"/>
        <v>0</v>
      </c>
      <c r="AM123" t="b">
        <f t="shared" si="72"/>
        <v>0</v>
      </c>
      <c r="AN123" t="b">
        <f t="shared" si="73"/>
        <v>0</v>
      </c>
      <c r="AP123">
        <f t="shared" si="74"/>
        <v>0</v>
      </c>
    </row>
    <row r="124" spans="2:42">
      <c r="B124" s="35">
        <f>Melee!I123</f>
        <v>0</v>
      </c>
      <c r="C124" s="35" t="str">
        <f>IF(ISBLANK(Melee!J123),"BLANK",Melee!J123)</f>
        <v>BLANK</v>
      </c>
      <c r="D124" s="35" t="str">
        <f>IF(ISBLANK(Melee!K123),"BLANK",Melee!K123)</f>
        <v>BLANK</v>
      </c>
      <c r="E124" s="35" t="str">
        <f>IF(ISBLANK(Melee!L123),"BLANK",Melee!L123)</f>
        <v>BLANK</v>
      </c>
      <c r="G124">
        <f t="shared" si="51"/>
        <v>0</v>
      </c>
      <c r="H124" t="e">
        <f t="shared" si="52"/>
        <v>#VALUE!</v>
      </c>
      <c r="I124" t="e">
        <f t="shared" si="53"/>
        <v>#VALUE!</v>
      </c>
      <c r="J124" t="e">
        <f t="shared" si="54"/>
        <v>#VALUE!</v>
      </c>
      <c r="L124" t="b">
        <f t="shared" si="55"/>
        <v>1</v>
      </c>
      <c r="M124" t="b">
        <f t="shared" si="56"/>
        <v>1</v>
      </c>
      <c r="N124" t="b">
        <f t="shared" si="57"/>
        <v>1</v>
      </c>
      <c r="P124" t="b">
        <f t="shared" si="58"/>
        <v>1</v>
      </c>
      <c r="Q124" t="b">
        <f t="shared" si="59"/>
        <v>0</v>
      </c>
      <c r="R124" t="b">
        <f t="shared" si="60"/>
        <v>0</v>
      </c>
      <c r="S124" t="b">
        <f t="shared" si="61"/>
        <v>0</v>
      </c>
      <c r="U124">
        <f t="shared" si="62"/>
        <v>0</v>
      </c>
      <c r="W124" s="35">
        <f>Melee!H123</f>
        <v>0</v>
      </c>
      <c r="X124" s="35" t="str">
        <f>IF(ISBLANK(Melee!I123),"BLANK",Melee!I123)</f>
        <v>BLANK</v>
      </c>
      <c r="Y124" s="35" t="str">
        <f>IF(ISBLANK(Melee!K123),"BLANK",Melee!K123)</f>
        <v>BLANK</v>
      </c>
      <c r="Z124" s="35" t="str">
        <f>IF(ISBLANK(Melee!M123),"BLANK",Melee!M123)</f>
        <v>BLANK</v>
      </c>
      <c r="AB124">
        <f t="shared" si="63"/>
        <v>0</v>
      </c>
      <c r="AC124" t="e">
        <f t="shared" si="64"/>
        <v>#VALUE!</v>
      </c>
      <c r="AD124" t="e">
        <f t="shared" si="65"/>
        <v>#VALUE!</v>
      </c>
      <c r="AE124" t="e">
        <f t="shared" si="66"/>
        <v>#VALUE!</v>
      </c>
      <c r="AG124" t="b">
        <f t="shared" si="67"/>
        <v>1</v>
      </c>
      <c r="AH124" t="b">
        <f t="shared" si="68"/>
        <v>1</v>
      </c>
      <c r="AI124" t="b">
        <f t="shared" si="69"/>
        <v>1</v>
      </c>
      <c r="AK124" t="b">
        <f t="shared" si="70"/>
        <v>1</v>
      </c>
      <c r="AL124" t="b">
        <f t="shared" si="71"/>
        <v>0</v>
      </c>
      <c r="AM124" t="b">
        <f t="shared" si="72"/>
        <v>0</v>
      </c>
      <c r="AN124" t="b">
        <f t="shared" si="73"/>
        <v>0</v>
      </c>
      <c r="AP124">
        <f t="shared" si="74"/>
        <v>0</v>
      </c>
    </row>
    <row r="125" spans="2:42">
      <c r="B125" s="35">
        <f>Melee!I124</f>
        <v>0</v>
      </c>
      <c r="C125" s="35" t="str">
        <f>IF(ISBLANK(Melee!J124),"BLANK",Melee!J124)</f>
        <v>BLANK</v>
      </c>
      <c r="D125" s="35" t="str">
        <f>IF(ISBLANK(Melee!K124),"BLANK",Melee!K124)</f>
        <v>BLANK</v>
      </c>
      <c r="E125" s="35" t="str">
        <f>IF(ISBLANK(Melee!L124),"BLANK",Melee!L124)</f>
        <v>BLANK</v>
      </c>
      <c r="G125">
        <f t="shared" si="51"/>
        <v>0</v>
      </c>
      <c r="H125" t="e">
        <f t="shared" si="52"/>
        <v>#VALUE!</v>
      </c>
      <c r="I125" t="e">
        <f t="shared" si="53"/>
        <v>#VALUE!</v>
      </c>
      <c r="J125" t="e">
        <f t="shared" si="54"/>
        <v>#VALUE!</v>
      </c>
      <c r="L125" t="b">
        <f t="shared" si="55"/>
        <v>1</v>
      </c>
      <c r="M125" t="b">
        <f t="shared" si="56"/>
        <v>1</v>
      </c>
      <c r="N125" t="b">
        <f t="shared" si="57"/>
        <v>1</v>
      </c>
      <c r="P125" t="b">
        <f t="shared" si="58"/>
        <v>1</v>
      </c>
      <c r="Q125" t="b">
        <f t="shared" si="59"/>
        <v>0</v>
      </c>
      <c r="R125" t="b">
        <f t="shared" si="60"/>
        <v>0</v>
      </c>
      <c r="S125" t="b">
        <f t="shared" si="61"/>
        <v>0</v>
      </c>
      <c r="U125">
        <f t="shared" si="62"/>
        <v>0</v>
      </c>
      <c r="W125" s="35">
        <f>Melee!H124</f>
        <v>0</v>
      </c>
      <c r="X125" s="35" t="str">
        <f>IF(ISBLANK(Melee!I124),"BLANK",Melee!I124)</f>
        <v>BLANK</v>
      </c>
      <c r="Y125" s="35" t="str">
        <f>IF(ISBLANK(Melee!K124),"BLANK",Melee!K124)</f>
        <v>BLANK</v>
      </c>
      <c r="Z125" s="35" t="str">
        <f>IF(ISBLANK(Melee!M124),"BLANK",Melee!M124)</f>
        <v>BLANK</v>
      </c>
      <c r="AB125">
        <f t="shared" si="63"/>
        <v>0</v>
      </c>
      <c r="AC125" t="e">
        <f t="shared" si="64"/>
        <v>#VALUE!</v>
      </c>
      <c r="AD125" t="e">
        <f t="shared" si="65"/>
        <v>#VALUE!</v>
      </c>
      <c r="AE125" t="e">
        <f t="shared" si="66"/>
        <v>#VALUE!</v>
      </c>
      <c r="AG125" t="b">
        <f t="shared" si="67"/>
        <v>1</v>
      </c>
      <c r="AH125" t="b">
        <f t="shared" si="68"/>
        <v>1</v>
      </c>
      <c r="AI125" t="b">
        <f t="shared" si="69"/>
        <v>1</v>
      </c>
      <c r="AK125" t="b">
        <f t="shared" si="70"/>
        <v>1</v>
      </c>
      <c r="AL125" t="b">
        <f t="shared" si="71"/>
        <v>0</v>
      </c>
      <c r="AM125" t="b">
        <f t="shared" si="72"/>
        <v>0</v>
      </c>
      <c r="AN125" t="b">
        <f t="shared" si="73"/>
        <v>0</v>
      </c>
      <c r="AP125">
        <f t="shared" si="74"/>
        <v>0</v>
      </c>
    </row>
    <row r="126" spans="2:42">
      <c r="B126" s="35">
        <f>Melee!I125</f>
        <v>0</v>
      </c>
      <c r="C126" s="35" t="str">
        <f>IF(ISBLANK(Melee!J125),"BLANK",Melee!J125)</f>
        <v>BLANK</v>
      </c>
      <c r="D126" s="35" t="str">
        <f>IF(ISBLANK(Melee!K125),"BLANK",Melee!K125)</f>
        <v>BLANK</v>
      </c>
      <c r="E126" s="35" t="str">
        <f>IF(ISBLANK(Melee!L125),"BLANK",Melee!L125)</f>
        <v>BLANK</v>
      </c>
      <c r="G126">
        <f t="shared" si="51"/>
        <v>0</v>
      </c>
      <c r="H126" t="e">
        <f t="shared" si="52"/>
        <v>#VALUE!</v>
      </c>
      <c r="I126" t="e">
        <f t="shared" si="53"/>
        <v>#VALUE!</v>
      </c>
      <c r="J126" t="e">
        <f t="shared" si="54"/>
        <v>#VALUE!</v>
      </c>
      <c r="L126" t="b">
        <f t="shared" si="55"/>
        <v>1</v>
      </c>
      <c r="M126" t="b">
        <f t="shared" si="56"/>
        <v>1</v>
      </c>
      <c r="N126" t="b">
        <f t="shared" si="57"/>
        <v>1</v>
      </c>
      <c r="P126" t="b">
        <f t="shared" si="58"/>
        <v>1</v>
      </c>
      <c r="Q126" t="b">
        <f t="shared" si="59"/>
        <v>0</v>
      </c>
      <c r="R126" t="b">
        <f t="shared" si="60"/>
        <v>0</v>
      </c>
      <c r="S126" t="b">
        <f t="shared" si="61"/>
        <v>0</v>
      </c>
      <c r="U126">
        <f t="shared" si="62"/>
        <v>0</v>
      </c>
      <c r="W126" s="35">
        <f>Melee!H125</f>
        <v>0</v>
      </c>
      <c r="X126" s="35" t="str">
        <f>IF(ISBLANK(Melee!I125),"BLANK",Melee!I125)</f>
        <v>BLANK</v>
      </c>
      <c r="Y126" s="35" t="str">
        <f>IF(ISBLANK(Melee!K125),"BLANK",Melee!K125)</f>
        <v>BLANK</v>
      </c>
      <c r="Z126" s="35" t="str">
        <f>IF(ISBLANK(Melee!M125),"BLANK",Melee!M125)</f>
        <v>BLANK</v>
      </c>
      <c r="AB126">
        <f t="shared" si="63"/>
        <v>0</v>
      </c>
      <c r="AC126" t="e">
        <f t="shared" si="64"/>
        <v>#VALUE!</v>
      </c>
      <c r="AD126" t="e">
        <f t="shared" si="65"/>
        <v>#VALUE!</v>
      </c>
      <c r="AE126" t="e">
        <f t="shared" si="66"/>
        <v>#VALUE!</v>
      </c>
      <c r="AG126" t="b">
        <f t="shared" si="67"/>
        <v>1</v>
      </c>
      <c r="AH126" t="b">
        <f t="shared" si="68"/>
        <v>1</v>
      </c>
      <c r="AI126" t="b">
        <f t="shared" si="69"/>
        <v>1</v>
      </c>
      <c r="AK126" t="b">
        <f t="shared" si="70"/>
        <v>1</v>
      </c>
      <c r="AL126" t="b">
        <f t="shared" si="71"/>
        <v>0</v>
      </c>
      <c r="AM126" t="b">
        <f t="shared" si="72"/>
        <v>0</v>
      </c>
      <c r="AN126" t="b">
        <f t="shared" si="73"/>
        <v>0</v>
      </c>
      <c r="AP126">
        <f t="shared" si="74"/>
        <v>0</v>
      </c>
    </row>
    <row r="127" spans="2:42">
      <c r="B127" s="35">
        <f>Melee!I126</f>
        <v>0</v>
      </c>
      <c r="C127" s="35" t="str">
        <f>IF(ISBLANK(Melee!J126),"BLANK",Melee!J126)</f>
        <v>BLANK</v>
      </c>
      <c r="D127" s="35" t="str">
        <f>IF(ISBLANK(Melee!K126),"BLANK",Melee!K126)</f>
        <v>BLANK</v>
      </c>
      <c r="E127" s="35" t="str">
        <f>IF(ISBLANK(Melee!L126),"BLANK",Melee!L126)</f>
        <v>BLANK</v>
      </c>
      <c r="G127">
        <f t="shared" si="51"/>
        <v>0</v>
      </c>
      <c r="H127" t="e">
        <f t="shared" si="52"/>
        <v>#VALUE!</v>
      </c>
      <c r="I127" t="e">
        <f t="shared" si="53"/>
        <v>#VALUE!</v>
      </c>
      <c r="J127" t="e">
        <f t="shared" si="54"/>
        <v>#VALUE!</v>
      </c>
      <c r="L127" t="b">
        <f t="shared" si="55"/>
        <v>1</v>
      </c>
      <c r="M127" t="b">
        <f t="shared" si="56"/>
        <v>1</v>
      </c>
      <c r="N127" t="b">
        <f t="shared" si="57"/>
        <v>1</v>
      </c>
      <c r="P127" t="b">
        <f t="shared" si="58"/>
        <v>1</v>
      </c>
      <c r="Q127" t="b">
        <f t="shared" si="59"/>
        <v>0</v>
      </c>
      <c r="R127" t="b">
        <f t="shared" si="60"/>
        <v>0</v>
      </c>
      <c r="S127" t="b">
        <f t="shared" si="61"/>
        <v>0</v>
      </c>
      <c r="U127">
        <f t="shared" si="62"/>
        <v>0</v>
      </c>
      <c r="W127" s="35">
        <f>Melee!H126</f>
        <v>0</v>
      </c>
      <c r="X127" s="35" t="str">
        <f>IF(ISBLANK(Melee!I126),"BLANK",Melee!I126)</f>
        <v>BLANK</v>
      </c>
      <c r="Y127" s="35" t="str">
        <f>IF(ISBLANK(Melee!K126),"BLANK",Melee!K126)</f>
        <v>BLANK</v>
      </c>
      <c r="Z127" s="35" t="str">
        <f>IF(ISBLANK(Melee!M126),"BLANK",Melee!M126)</f>
        <v>BLANK</v>
      </c>
      <c r="AB127">
        <f t="shared" si="63"/>
        <v>0</v>
      </c>
      <c r="AC127" t="e">
        <f t="shared" si="64"/>
        <v>#VALUE!</v>
      </c>
      <c r="AD127" t="e">
        <f t="shared" si="65"/>
        <v>#VALUE!</v>
      </c>
      <c r="AE127" t="e">
        <f t="shared" si="66"/>
        <v>#VALUE!</v>
      </c>
      <c r="AG127" t="b">
        <f t="shared" si="67"/>
        <v>1</v>
      </c>
      <c r="AH127" t="b">
        <f t="shared" si="68"/>
        <v>1</v>
      </c>
      <c r="AI127" t="b">
        <f t="shared" si="69"/>
        <v>1</v>
      </c>
      <c r="AK127" t="b">
        <f t="shared" si="70"/>
        <v>1</v>
      </c>
      <c r="AL127" t="b">
        <f t="shared" si="71"/>
        <v>0</v>
      </c>
      <c r="AM127" t="b">
        <f t="shared" si="72"/>
        <v>0</v>
      </c>
      <c r="AN127" t="b">
        <f t="shared" si="73"/>
        <v>0</v>
      </c>
      <c r="AP127">
        <f t="shared" si="74"/>
        <v>0</v>
      </c>
    </row>
    <row r="128" spans="2:42">
      <c r="B128" s="35">
        <f>Melee!I127</f>
        <v>0</v>
      </c>
      <c r="C128" s="35" t="str">
        <f>IF(ISBLANK(Melee!J127),"BLANK",Melee!J127)</f>
        <v>BLANK</v>
      </c>
      <c r="D128" s="35" t="str">
        <f>IF(ISBLANK(Melee!K127),"BLANK",Melee!K127)</f>
        <v>BLANK</v>
      </c>
      <c r="E128" s="35" t="str">
        <f>IF(ISBLANK(Melee!L127),"BLANK",Melee!L127)</f>
        <v>BLANK</v>
      </c>
      <c r="G128">
        <f t="shared" si="51"/>
        <v>0</v>
      </c>
      <c r="H128" t="e">
        <f t="shared" si="52"/>
        <v>#VALUE!</v>
      </c>
      <c r="I128" t="e">
        <f t="shared" si="53"/>
        <v>#VALUE!</v>
      </c>
      <c r="J128" t="e">
        <f t="shared" si="54"/>
        <v>#VALUE!</v>
      </c>
      <c r="L128" t="b">
        <f t="shared" si="55"/>
        <v>1</v>
      </c>
      <c r="M128" t="b">
        <f t="shared" si="56"/>
        <v>1</v>
      </c>
      <c r="N128" t="b">
        <f t="shared" si="57"/>
        <v>1</v>
      </c>
      <c r="P128" t="b">
        <f t="shared" si="58"/>
        <v>1</v>
      </c>
      <c r="Q128" t="b">
        <f t="shared" si="59"/>
        <v>0</v>
      </c>
      <c r="R128" t="b">
        <f t="shared" si="60"/>
        <v>0</v>
      </c>
      <c r="S128" t="b">
        <f t="shared" si="61"/>
        <v>0</v>
      </c>
      <c r="U128">
        <f t="shared" si="62"/>
        <v>0</v>
      </c>
      <c r="W128" s="35">
        <f>Melee!H127</f>
        <v>0</v>
      </c>
      <c r="X128" s="35" t="str">
        <f>IF(ISBLANK(Melee!I127),"BLANK",Melee!I127)</f>
        <v>BLANK</v>
      </c>
      <c r="Y128" s="35" t="str">
        <f>IF(ISBLANK(Melee!K127),"BLANK",Melee!K127)</f>
        <v>BLANK</v>
      </c>
      <c r="Z128" s="35" t="str">
        <f>IF(ISBLANK(Melee!M127),"BLANK",Melee!M127)</f>
        <v>BLANK</v>
      </c>
      <c r="AB128">
        <f t="shared" si="63"/>
        <v>0</v>
      </c>
      <c r="AC128" t="e">
        <f t="shared" si="64"/>
        <v>#VALUE!</v>
      </c>
      <c r="AD128" t="e">
        <f t="shared" si="65"/>
        <v>#VALUE!</v>
      </c>
      <c r="AE128" t="e">
        <f t="shared" si="66"/>
        <v>#VALUE!</v>
      </c>
      <c r="AG128" t="b">
        <f t="shared" si="67"/>
        <v>1</v>
      </c>
      <c r="AH128" t="b">
        <f t="shared" si="68"/>
        <v>1</v>
      </c>
      <c r="AI128" t="b">
        <f t="shared" si="69"/>
        <v>1</v>
      </c>
      <c r="AK128" t="b">
        <f t="shared" si="70"/>
        <v>1</v>
      </c>
      <c r="AL128" t="b">
        <f t="shared" si="71"/>
        <v>0</v>
      </c>
      <c r="AM128" t="b">
        <f t="shared" si="72"/>
        <v>0</v>
      </c>
      <c r="AN128" t="b">
        <f t="shared" si="73"/>
        <v>0</v>
      </c>
      <c r="AP128">
        <f t="shared" si="74"/>
        <v>0</v>
      </c>
    </row>
    <row r="129" spans="2:42">
      <c r="B129" s="35">
        <f>Melee!I128</f>
        <v>0</v>
      </c>
      <c r="C129" s="35" t="str">
        <f>IF(ISBLANK(Melee!J128),"BLANK",Melee!J128)</f>
        <v>BLANK</v>
      </c>
      <c r="D129" s="35" t="str">
        <f>IF(ISBLANK(Melee!K128),"BLANK",Melee!K128)</f>
        <v>BLANK</v>
      </c>
      <c r="E129" s="35" t="str">
        <f>IF(ISBLANK(Melee!L128),"BLANK",Melee!L128)</f>
        <v>BLANK</v>
      </c>
      <c r="G129">
        <f t="shared" si="51"/>
        <v>0</v>
      </c>
      <c r="H129" t="e">
        <f t="shared" si="52"/>
        <v>#VALUE!</v>
      </c>
      <c r="I129" t="e">
        <f t="shared" si="53"/>
        <v>#VALUE!</v>
      </c>
      <c r="J129" t="e">
        <f t="shared" si="54"/>
        <v>#VALUE!</v>
      </c>
      <c r="L129" t="b">
        <f t="shared" si="55"/>
        <v>1</v>
      </c>
      <c r="M129" t="b">
        <f t="shared" si="56"/>
        <v>1</v>
      </c>
      <c r="N129" t="b">
        <f t="shared" si="57"/>
        <v>1</v>
      </c>
      <c r="P129" t="b">
        <f t="shared" si="58"/>
        <v>1</v>
      </c>
      <c r="Q129" t="b">
        <f t="shared" si="59"/>
        <v>0</v>
      </c>
      <c r="R129" t="b">
        <f t="shared" si="60"/>
        <v>0</v>
      </c>
      <c r="S129" t="b">
        <f t="shared" si="61"/>
        <v>0</v>
      </c>
      <c r="U129">
        <f t="shared" si="62"/>
        <v>0</v>
      </c>
      <c r="W129" s="35">
        <f>Melee!H128</f>
        <v>0</v>
      </c>
      <c r="X129" s="35" t="str">
        <f>IF(ISBLANK(Melee!I128),"BLANK",Melee!I128)</f>
        <v>BLANK</v>
      </c>
      <c r="Y129" s="35" t="str">
        <f>IF(ISBLANK(Melee!K128),"BLANK",Melee!K128)</f>
        <v>BLANK</v>
      </c>
      <c r="Z129" s="35" t="str">
        <f>IF(ISBLANK(Melee!M128),"BLANK",Melee!M128)</f>
        <v>BLANK</v>
      </c>
      <c r="AB129">
        <f t="shared" si="63"/>
        <v>0</v>
      </c>
      <c r="AC129" t="e">
        <f t="shared" si="64"/>
        <v>#VALUE!</v>
      </c>
      <c r="AD129" t="e">
        <f t="shared" si="65"/>
        <v>#VALUE!</v>
      </c>
      <c r="AE129" t="e">
        <f t="shared" si="66"/>
        <v>#VALUE!</v>
      </c>
      <c r="AG129" t="b">
        <f t="shared" si="67"/>
        <v>1</v>
      </c>
      <c r="AH129" t="b">
        <f t="shared" si="68"/>
        <v>1</v>
      </c>
      <c r="AI129" t="b">
        <f t="shared" si="69"/>
        <v>1</v>
      </c>
      <c r="AK129" t="b">
        <f t="shared" si="70"/>
        <v>1</v>
      </c>
      <c r="AL129" t="b">
        <f t="shared" si="71"/>
        <v>0</v>
      </c>
      <c r="AM129" t="b">
        <f t="shared" si="72"/>
        <v>0</v>
      </c>
      <c r="AN129" t="b">
        <f t="shared" si="73"/>
        <v>0</v>
      </c>
      <c r="AP129">
        <f t="shared" si="74"/>
        <v>0</v>
      </c>
    </row>
    <row r="130" spans="2:42">
      <c r="B130" s="35">
        <f>Melee!I129</f>
        <v>0</v>
      </c>
      <c r="C130" s="35" t="str">
        <f>IF(ISBLANK(Melee!J129),"BLANK",Melee!J129)</f>
        <v>BLANK</v>
      </c>
      <c r="D130" s="35" t="str">
        <f>IF(ISBLANK(Melee!K129),"BLANK",Melee!K129)</f>
        <v>BLANK</v>
      </c>
      <c r="E130" s="35" t="str">
        <f>IF(ISBLANK(Melee!L129),"BLANK",Melee!L129)</f>
        <v>BLANK</v>
      </c>
      <c r="G130">
        <f t="shared" si="51"/>
        <v>0</v>
      </c>
      <c r="H130" t="e">
        <f t="shared" si="52"/>
        <v>#VALUE!</v>
      </c>
      <c r="I130" t="e">
        <f t="shared" si="53"/>
        <v>#VALUE!</v>
      </c>
      <c r="J130" t="e">
        <f t="shared" si="54"/>
        <v>#VALUE!</v>
      </c>
      <c r="L130" t="b">
        <f t="shared" si="55"/>
        <v>1</v>
      </c>
      <c r="M130" t="b">
        <f t="shared" si="56"/>
        <v>1</v>
      </c>
      <c r="N130" t="b">
        <f t="shared" si="57"/>
        <v>1</v>
      </c>
      <c r="P130" t="b">
        <f t="shared" si="58"/>
        <v>1</v>
      </c>
      <c r="Q130" t="b">
        <f t="shared" si="59"/>
        <v>0</v>
      </c>
      <c r="R130" t="b">
        <f t="shared" si="60"/>
        <v>0</v>
      </c>
      <c r="S130" t="b">
        <f t="shared" si="61"/>
        <v>0</v>
      </c>
      <c r="U130">
        <f t="shared" si="62"/>
        <v>0</v>
      </c>
      <c r="W130" s="35">
        <f>Melee!H129</f>
        <v>0</v>
      </c>
      <c r="X130" s="35" t="str">
        <f>IF(ISBLANK(Melee!I129),"BLANK",Melee!I129)</f>
        <v>BLANK</v>
      </c>
      <c r="Y130" s="35" t="str">
        <f>IF(ISBLANK(Melee!K129),"BLANK",Melee!K129)</f>
        <v>BLANK</v>
      </c>
      <c r="Z130" s="35" t="str">
        <f>IF(ISBLANK(Melee!M129),"BLANK",Melee!M129)</f>
        <v>BLANK</v>
      </c>
      <c r="AB130">
        <f t="shared" si="63"/>
        <v>0</v>
      </c>
      <c r="AC130" t="e">
        <f t="shared" si="64"/>
        <v>#VALUE!</v>
      </c>
      <c r="AD130" t="e">
        <f t="shared" si="65"/>
        <v>#VALUE!</v>
      </c>
      <c r="AE130" t="e">
        <f t="shared" si="66"/>
        <v>#VALUE!</v>
      </c>
      <c r="AG130" t="b">
        <f t="shared" si="67"/>
        <v>1</v>
      </c>
      <c r="AH130" t="b">
        <f t="shared" si="68"/>
        <v>1</v>
      </c>
      <c r="AI130" t="b">
        <f t="shared" si="69"/>
        <v>1</v>
      </c>
      <c r="AK130" t="b">
        <f t="shared" si="70"/>
        <v>1</v>
      </c>
      <c r="AL130" t="b">
        <f t="shared" si="71"/>
        <v>0</v>
      </c>
      <c r="AM130" t="b">
        <f t="shared" si="72"/>
        <v>0</v>
      </c>
      <c r="AN130" t="b">
        <f t="shared" si="73"/>
        <v>0</v>
      </c>
      <c r="AP130">
        <f t="shared" si="74"/>
        <v>0</v>
      </c>
    </row>
    <row r="131" spans="2:42">
      <c r="B131" s="35">
        <f>Melee!I130</f>
        <v>0</v>
      </c>
      <c r="C131" s="35" t="str">
        <f>IF(ISBLANK(Melee!J130),"BLANK",Melee!J130)</f>
        <v>BLANK</v>
      </c>
      <c r="D131" s="35" t="str">
        <f>IF(ISBLANK(Melee!K130),"BLANK",Melee!K130)</f>
        <v>BLANK</v>
      </c>
      <c r="E131" s="35" t="str">
        <f>IF(ISBLANK(Melee!L130),"BLANK",Melee!L130)</f>
        <v>BLANK</v>
      </c>
      <c r="G131">
        <f t="shared" si="51"/>
        <v>0</v>
      </c>
      <c r="H131" t="e">
        <f t="shared" si="52"/>
        <v>#VALUE!</v>
      </c>
      <c r="I131" t="e">
        <f t="shared" si="53"/>
        <v>#VALUE!</v>
      </c>
      <c r="J131" t="e">
        <f t="shared" si="54"/>
        <v>#VALUE!</v>
      </c>
      <c r="L131" t="b">
        <f t="shared" si="55"/>
        <v>1</v>
      </c>
      <c r="M131" t="b">
        <f t="shared" si="56"/>
        <v>1</v>
      </c>
      <c r="N131" t="b">
        <f t="shared" si="57"/>
        <v>1</v>
      </c>
      <c r="P131" t="b">
        <f t="shared" si="58"/>
        <v>1</v>
      </c>
      <c r="Q131" t="b">
        <f t="shared" si="59"/>
        <v>0</v>
      </c>
      <c r="R131" t="b">
        <f t="shared" si="60"/>
        <v>0</v>
      </c>
      <c r="S131" t="b">
        <f t="shared" si="61"/>
        <v>0</v>
      </c>
      <c r="U131">
        <f t="shared" si="62"/>
        <v>0</v>
      </c>
      <c r="W131" s="35">
        <f>Melee!H130</f>
        <v>0</v>
      </c>
      <c r="X131" s="35" t="str">
        <f>IF(ISBLANK(Melee!I130),"BLANK",Melee!I130)</f>
        <v>BLANK</v>
      </c>
      <c r="Y131" s="35" t="str">
        <f>IF(ISBLANK(Melee!K130),"BLANK",Melee!K130)</f>
        <v>BLANK</v>
      </c>
      <c r="Z131" s="35" t="str">
        <f>IF(ISBLANK(Melee!M130),"BLANK",Melee!M130)</f>
        <v>BLANK</v>
      </c>
      <c r="AB131">
        <f t="shared" si="63"/>
        <v>0</v>
      </c>
      <c r="AC131" t="e">
        <f t="shared" si="64"/>
        <v>#VALUE!</v>
      </c>
      <c r="AD131" t="e">
        <f t="shared" si="65"/>
        <v>#VALUE!</v>
      </c>
      <c r="AE131" t="e">
        <f t="shared" si="66"/>
        <v>#VALUE!</v>
      </c>
      <c r="AG131" t="b">
        <f t="shared" si="67"/>
        <v>1</v>
      </c>
      <c r="AH131" t="b">
        <f t="shared" si="68"/>
        <v>1</v>
      </c>
      <c r="AI131" t="b">
        <f t="shared" si="69"/>
        <v>1</v>
      </c>
      <c r="AK131" t="b">
        <f t="shared" si="70"/>
        <v>1</v>
      </c>
      <c r="AL131" t="b">
        <f t="shared" si="71"/>
        <v>0</v>
      </c>
      <c r="AM131" t="b">
        <f t="shared" si="72"/>
        <v>0</v>
      </c>
      <c r="AN131" t="b">
        <f t="shared" si="73"/>
        <v>0</v>
      </c>
      <c r="AP131">
        <f t="shared" si="74"/>
        <v>0</v>
      </c>
    </row>
    <row r="132" spans="2:42">
      <c r="B132" s="35">
        <f>Melee!I131</f>
        <v>0</v>
      </c>
      <c r="C132" s="35" t="str">
        <f>IF(ISBLANK(Melee!J131),"BLANK",Melee!J131)</f>
        <v>BLANK</v>
      </c>
      <c r="D132" s="35" t="str">
        <f>IF(ISBLANK(Melee!K131),"BLANK",Melee!K131)</f>
        <v>BLANK</v>
      </c>
      <c r="E132" s="35" t="str">
        <f>IF(ISBLANK(Melee!L131),"BLANK",Melee!L131)</f>
        <v>BLANK</v>
      </c>
      <c r="G132">
        <f t="shared" si="51"/>
        <v>0</v>
      </c>
      <c r="H132" t="e">
        <f t="shared" si="52"/>
        <v>#VALUE!</v>
      </c>
      <c r="I132" t="e">
        <f t="shared" si="53"/>
        <v>#VALUE!</v>
      </c>
      <c r="J132" t="e">
        <f t="shared" si="54"/>
        <v>#VALUE!</v>
      </c>
      <c r="L132" t="b">
        <f t="shared" si="55"/>
        <v>1</v>
      </c>
      <c r="M132" t="b">
        <f t="shared" si="56"/>
        <v>1</v>
      </c>
      <c r="N132" t="b">
        <f t="shared" si="57"/>
        <v>1</v>
      </c>
      <c r="P132" t="b">
        <f t="shared" si="58"/>
        <v>1</v>
      </c>
      <c r="Q132" t="b">
        <f t="shared" si="59"/>
        <v>0</v>
      </c>
      <c r="R132" t="b">
        <f t="shared" si="60"/>
        <v>0</v>
      </c>
      <c r="S132" t="b">
        <f t="shared" si="61"/>
        <v>0</v>
      </c>
      <c r="U132">
        <f t="shared" si="62"/>
        <v>0</v>
      </c>
      <c r="W132" s="35">
        <f>Melee!H131</f>
        <v>0</v>
      </c>
      <c r="X132" s="35" t="str">
        <f>IF(ISBLANK(Melee!I131),"BLANK",Melee!I131)</f>
        <v>BLANK</v>
      </c>
      <c r="Y132" s="35" t="str">
        <f>IF(ISBLANK(Melee!K131),"BLANK",Melee!K131)</f>
        <v>BLANK</v>
      </c>
      <c r="Z132" s="35" t="str">
        <f>IF(ISBLANK(Melee!M131),"BLANK",Melee!M131)</f>
        <v>BLANK</v>
      </c>
      <c r="AB132">
        <f t="shared" si="63"/>
        <v>0</v>
      </c>
      <c r="AC132" t="e">
        <f t="shared" si="64"/>
        <v>#VALUE!</v>
      </c>
      <c r="AD132" t="e">
        <f t="shared" si="65"/>
        <v>#VALUE!</v>
      </c>
      <c r="AE132" t="e">
        <f t="shared" si="66"/>
        <v>#VALUE!</v>
      </c>
      <c r="AG132" t="b">
        <f t="shared" si="67"/>
        <v>1</v>
      </c>
      <c r="AH132" t="b">
        <f t="shared" si="68"/>
        <v>1</v>
      </c>
      <c r="AI132" t="b">
        <f t="shared" si="69"/>
        <v>1</v>
      </c>
      <c r="AK132" t="b">
        <f t="shared" si="70"/>
        <v>1</v>
      </c>
      <c r="AL132" t="b">
        <f t="shared" si="71"/>
        <v>0</v>
      </c>
      <c r="AM132" t="b">
        <f t="shared" si="72"/>
        <v>0</v>
      </c>
      <c r="AN132" t="b">
        <f t="shared" si="73"/>
        <v>0</v>
      </c>
      <c r="AP132">
        <f t="shared" si="74"/>
        <v>0</v>
      </c>
    </row>
    <row r="133" spans="2:42">
      <c r="B133" s="35">
        <f>Melee!I132</f>
        <v>0</v>
      </c>
      <c r="C133" s="35" t="str">
        <f>IF(ISBLANK(Melee!J132),"BLANK",Melee!J132)</f>
        <v>BLANK</v>
      </c>
      <c r="D133" s="35" t="str">
        <f>IF(ISBLANK(Melee!K132),"BLANK",Melee!K132)</f>
        <v>BLANK</v>
      </c>
      <c r="E133" s="35" t="str">
        <f>IF(ISBLANK(Melee!L132),"BLANK",Melee!L132)</f>
        <v>BLANK</v>
      </c>
      <c r="G133">
        <f t="shared" si="51"/>
        <v>0</v>
      </c>
      <c r="H133" t="e">
        <f t="shared" si="52"/>
        <v>#VALUE!</v>
      </c>
      <c r="I133" t="e">
        <f t="shared" si="53"/>
        <v>#VALUE!</v>
      </c>
      <c r="J133" t="e">
        <f t="shared" si="54"/>
        <v>#VALUE!</v>
      </c>
      <c r="L133" t="b">
        <f t="shared" si="55"/>
        <v>1</v>
      </c>
      <c r="M133" t="b">
        <f t="shared" si="56"/>
        <v>1</v>
      </c>
      <c r="N133" t="b">
        <f t="shared" si="57"/>
        <v>1</v>
      </c>
      <c r="P133" t="b">
        <f t="shared" si="58"/>
        <v>1</v>
      </c>
      <c r="Q133" t="b">
        <f t="shared" si="59"/>
        <v>0</v>
      </c>
      <c r="R133" t="b">
        <f t="shared" si="60"/>
        <v>0</v>
      </c>
      <c r="S133" t="b">
        <f t="shared" si="61"/>
        <v>0</v>
      </c>
      <c r="U133">
        <f t="shared" si="62"/>
        <v>0</v>
      </c>
      <c r="W133" s="35">
        <f>Melee!H132</f>
        <v>0</v>
      </c>
      <c r="X133" s="35" t="str">
        <f>IF(ISBLANK(Melee!I132),"BLANK",Melee!I132)</f>
        <v>BLANK</v>
      </c>
      <c r="Y133" s="35" t="str">
        <f>IF(ISBLANK(Melee!K132),"BLANK",Melee!K132)</f>
        <v>BLANK</v>
      </c>
      <c r="Z133" s="35" t="str">
        <f>IF(ISBLANK(Melee!M132),"BLANK",Melee!M132)</f>
        <v>BLANK</v>
      </c>
      <c r="AB133">
        <f t="shared" si="63"/>
        <v>0</v>
      </c>
      <c r="AC133" t="e">
        <f t="shared" si="64"/>
        <v>#VALUE!</v>
      </c>
      <c r="AD133" t="e">
        <f t="shared" si="65"/>
        <v>#VALUE!</v>
      </c>
      <c r="AE133" t="e">
        <f t="shared" si="66"/>
        <v>#VALUE!</v>
      </c>
      <c r="AG133" t="b">
        <f t="shared" si="67"/>
        <v>1</v>
      </c>
      <c r="AH133" t="b">
        <f t="shared" si="68"/>
        <v>1</v>
      </c>
      <c r="AI133" t="b">
        <f t="shared" si="69"/>
        <v>1</v>
      </c>
      <c r="AK133" t="b">
        <f t="shared" si="70"/>
        <v>1</v>
      </c>
      <c r="AL133" t="b">
        <f t="shared" si="71"/>
        <v>0</v>
      </c>
      <c r="AM133" t="b">
        <f t="shared" si="72"/>
        <v>0</v>
      </c>
      <c r="AN133" t="b">
        <f t="shared" si="73"/>
        <v>0</v>
      </c>
      <c r="AP133">
        <f t="shared" si="74"/>
        <v>0</v>
      </c>
    </row>
    <row r="134" spans="2:42">
      <c r="B134" s="35">
        <f>Melee!I133</f>
        <v>0</v>
      </c>
      <c r="C134" s="35" t="str">
        <f>IF(ISBLANK(Melee!J133),"BLANK",Melee!J133)</f>
        <v>BLANK</v>
      </c>
      <c r="D134" s="35" t="str">
        <f>IF(ISBLANK(Melee!K133),"BLANK",Melee!K133)</f>
        <v>BLANK</v>
      </c>
      <c r="E134" s="35" t="str">
        <f>IF(ISBLANK(Melee!L133),"BLANK",Melee!L133)</f>
        <v>BLANK</v>
      </c>
      <c r="G134">
        <f t="shared" si="51"/>
        <v>0</v>
      </c>
      <c r="H134" t="e">
        <f t="shared" si="52"/>
        <v>#VALUE!</v>
      </c>
      <c r="I134" t="e">
        <f t="shared" si="53"/>
        <v>#VALUE!</v>
      </c>
      <c r="J134" t="e">
        <f t="shared" si="54"/>
        <v>#VALUE!</v>
      </c>
      <c r="L134" t="b">
        <f t="shared" si="55"/>
        <v>1</v>
      </c>
      <c r="M134" t="b">
        <f t="shared" si="56"/>
        <v>1</v>
      </c>
      <c r="N134" t="b">
        <f t="shared" si="57"/>
        <v>1</v>
      </c>
      <c r="P134" t="b">
        <f t="shared" si="58"/>
        <v>1</v>
      </c>
      <c r="Q134" t="b">
        <f t="shared" si="59"/>
        <v>0</v>
      </c>
      <c r="R134" t="b">
        <f t="shared" si="60"/>
        <v>0</v>
      </c>
      <c r="S134" t="b">
        <f t="shared" si="61"/>
        <v>0</v>
      </c>
      <c r="U134">
        <f t="shared" si="62"/>
        <v>0</v>
      </c>
      <c r="W134" s="35">
        <f>Melee!H133</f>
        <v>0</v>
      </c>
      <c r="X134" s="35" t="str">
        <f>IF(ISBLANK(Melee!I133),"BLANK",Melee!I133)</f>
        <v>BLANK</v>
      </c>
      <c r="Y134" s="35" t="str">
        <f>IF(ISBLANK(Melee!K133),"BLANK",Melee!K133)</f>
        <v>BLANK</v>
      </c>
      <c r="Z134" s="35" t="str">
        <f>IF(ISBLANK(Melee!M133),"BLANK",Melee!M133)</f>
        <v>BLANK</v>
      </c>
      <c r="AB134">
        <f t="shared" si="63"/>
        <v>0</v>
      </c>
      <c r="AC134" t="e">
        <f t="shared" si="64"/>
        <v>#VALUE!</v>
      </c>
      <c r="AD134" t="e">
        <f t="shared" si="65"/>
        <v>#VALUE!</v>
      </c>
      <c r="AE134" t="e">
        <f t="shared" si="66"/>
        <v>#VALUE!</v>
      </c>
      <c r="AG134" t="b">
        <f t="shared" si="67"/>
        <v>1</v>
      </c>
      <c r="AH134" t="b">
        <f t="shared" si="68"/>
        <v>1</v>
      </c>
      <c r="AI134" t="b">
        <f t="shared" si="69"/>
        <v>1</v>
      </c>
      <c r="AK134" t="b">
        <f t="shared" si="70"/>
        <v>1</v>
      </c>
      <c r="AL134" t="b">
        <f t="shared" si="71"/>
        <v>0</v>
      </c>
      <c r="AM134" t="b">
        <f t="shared" si="72"/>
        <v>0</v>
      </c>
      <c r="AN134" t="b">
        <f t="shared" si="73"/>
        <v>0</v>
      </c>
      <c r="AP134">
        <f t="shared" si="74"/>
        <v>0</v>
      </c>
    </row>
    <row r="135" spans="2:42">
      <c r="B135" s="35">
        <f>Melee!I134</f>
        <v>0</v>
      </c>
      <c r="C135" s="35" t="str">
        <f>IF(ISBLANK(Melee!J134),"BLANK",Melee!J134)</f>
        <v>BLANK</v>
      </c>
      <c r="D135" s="35" t="str">
        <f>IF(ISBLANK(Melee!K134),"BLANK",Melee!K134)</f>
        <v>BLANK</v>
      </c>
      <c r="E135" s="35" t="str">
        <f>IF(ISBLANK(Melee!L134),"BLANK",Melee!L134)</f>
        <v>BLANK</v>
      </c>
      <c r="G135">
        <f t="shared" si="51"/>
        <v>0</v>
      </c>
      <c r="H135" t="e">
        <f t="shared" si="52"/>
        <v>#VALUE!</v>
      </c>
      <c r="I135" t="e">
        <f t="shared" si="53"/>
        <v>#VALUE!</v>
      </c>
      <c r="J135" t="e">
        <f t="shared" si="54"/>
        <v>#VALUE!</v>
      </c>
      <c r="L135" t="b">
        <f t="shared" si="55"/>
        <v>1</v>
      </c>
      <c r="M135" t="b">
        <f t="shared" si="56"/>
        <v>1</v>
      </c>
      <c r="N135" t="b">
        <f t="shared" si="57"/>
        <v>1</v>
      </c>
      <c r="P135" t="b">
        <f t="shared" si="58"/>
        <v>1</v>
      </c>
      <c r="Q135" t="b">
        <f t="shared" si="59"/>
        <v>0</v>
      </c>
      <c r="R135" t="b">
        <f t="shared" si="60"/>
        <v>0</v>
      </c>
      <c r="S135" t="b">
        <f t="shared" si="61"/>
        <v>0</v>
      </c>
      <c r="U135">
        <f t="shared" si="62"/>
        <v>0</v>
      </c>
      <c r="W135" s="35">
        <f>Melee!H134</f>
        <v>0</v>
      </c>
      <c r="X135" s="35" t="str">
        <f>IF(ISBLANK(Melee!I134),"BLANK",Melee!I134)</f>
        <v>BLANK</v>
      </c>
      <c r="Y135" s="35" t="str">
        <f>IF(ISBLANK(Melee!K134),"BLANK",Melee!K134)</f>
        <v>BLANK</v>
      </c>
      <c r="Z135" s="35" t="str">
        <f>IF(ISBLANK(Melee!M134),"BLANK",Melee!M134)</f>
        <v>BLANK</v>
      </c>
      <c r="AB135">
        <f t="shared" si="63"/>
        <v>0</v>
      </c>
      <c r="AC135" t="e">
        <f t="shared" si="64"/>
        <v>#VALUE!</v>
      </c>
      <c r="AD135" t="e">
        <f t="shared" si="65"/>
        <v>#VALUE!</v>
      </c>
      <c r="AE135" t="e">
        <f t="shared" si="66"/>
        <v>#VALUE!</v>
      </c>
      <c r="AG135" t="b">
        <f t="shared" si="67"/>
        <v>1</v>
      </c>
      <c r="AH135" t="b">
        <f t="shared" si="68"/>
        <v>1</v>
      </c>
      <c r="AI135" t="b">
        <f t="shared" si="69"/>
        <v>1</v>
      </c>
      <c r="AK135" t="b">
        <f t="shared" si="70"/>
        <v>1</v>
      </c>
      <c r="AL135" t="b">
        <f t="shared" si="71"/>
        <v>0</v>
      </c>
      <c r="AM135" t="b">
        <f t="shared" si="72"/>
        <v>0</v>
      </c>
      <c r="AN135" t="b">
        <f t="shared" si="73"/>
        <v>0</v>
      </c>
      <c r="AP135">
        <f t="shared" si="74"/>
        <v>0</v>
      </c>
    </row>
    <row r="136" spans="2:42">
      <c r="B136" s="35">
        <f>Melee!I135</f>
        <v>0</v>
      </c>
      <c r="C136" s="35" t="str">
        <f>IF(ISBLANK(Melee!J135),"BLANK",Melee!J135)</f>
        <v>BLANK</v>
      </c>
      <c r="D136" s="35" t="str">
        <f>IF(ISBLANK(Melee!K135),"BLANK",Melee!K135)</f>
        <v>BLANK</v>
      </c>
      <c r="E136" s="35" t="str">
        <f>IF(ISBLANK(Melee!L135),"BLANK",Melee!L135)</f>
        <v>BLANK</v>
      </c>
      <c r="G136">
        <f t="shared" si="51"/>
        <v>0</v>
      </c>
      <c r="H136" t="e">
        <f t="shared" si="52"/>
        <v>#VALUE!</v>
      </c>
      <c r="I136" t="e">
        <f t="shared" si="53"/>
        <v>#VALUE!</v>
      </c>
      <c r="J136" t="e">
        <f t="shared" si="54"/>
        <v>#VALUE!</v>
      </c>
      <c r="L136" t="b">
        <f t="shared" si="55"/>
        <v>1</v>
      </c>
      <c r="M136" t="b">
        <f t="shared" si="56"/>
        <v>1</v>
      </c>
      <c r="N136" t="b">
        <f t="shared" si="57"/>
        <v>1</v>
      </c>
      <c r="P136" t="b">
        <f t="shared" si="58"/>
        <v>1</v>
      </c>
      <c r="Q136" t="b">
        <f t="shared" si="59"/>
        <v>0</v>
      </c>
      <c r="R136" t="b">
        <f t="shared" si="60"/>
        <v>0</v>
      </c>
      <c r="S136" t="b">
        <f t="shared" si="61"/>
        <v>0</v>
      </c>
      <c r="U136">
        <f t="shared" si="62"/>
        <v>0</v>
      </c>
      <c r="W136" s="35">
        <f>Melee!H135</f>
        <v>0</v>
      </c>
      <c r="X136" s="35" t="str">
        <f>IF(ISBLANK(Melee!I135),"BLANK",Melee!I135)</f>
        <v>BLANK</v>
      </c>
      <c r="Y136" s="35" t="str">
        <f>IF(ISBLANK(Melee!K135),"BLANK",Melee!K135)</f>
        <v>BLANK</v>
      </c>
      <c r="Z136" s="35" t="str">
        <f>IF(ISBLANK(Melee!M135),"BLANK",Melee!M135)</f>
        <v>BLANK</v>
      </c>
      <c r="AB136">
        <f t="shared" si="63"/>
        <v>0</v>
      </c>
      <c r="AC136" t="e">
        <f t="shared" si="64"/>
        <v>#VALUE!</v>
      </c>
      <c r="AD136" t="e">
        <f t="shared" si="65"/>
        <v>#VALUE!</v>
      </c>
      <c r="AE136" t="e">
        <f t="shared" si="66"/>
        <v>#VALUE!</v>
      </c>
      <c r="AG136" t="b">
        <f t="shared" si="67"/>
        <v>1</v>
      </c>
      <c r="AH136" t="b">
        <f t="shared" si="68"/>
        <v>1</v>
      </c>
      <c r="AI136" t="b">
        <f t="shared" si="69"/>
        <v>1</v>
      </c>
      <c r="AK136" t="b">
        <f t="shared" si="70"/>
        <v>1</v>
      </c>
      <c r="AL136" t="b">
        <f t="shared" si="71"/>
        <v>0</v>
      </c>
      <c r="AM136" t="b">
        <f t="shared" si="72"/>
        <v>0</v>
      </c>
      <c r="AN136" t="b">
        <f t="shared" si="73"/>
        <v>0</v>
      </c>
      <c r="AP136">
        <f t="shared" si="74"/>
        <v>0</v>
      </c>
    </row>
    <row r="137" spans="2:42">
      <c r="B137" s="35">
        <f>Melee!I136</f>
        <v>0</v>
      </c>
      <c r="C137" s="35" t="str">
        <f>IF(ISBLANK(Melee!J136),"BLANK",Melee!J136)</f>
        <v>BLANK</v>
      </c>
      <c r="D137" s="35" t="str">
        <f>IF(ISBLANK(Melee!K136),"BLANK",Melee!K136)</f>
        <v>BLANK</v>
      </c>
      <c r="E137" s="35" t="str">
        <f>IF(ISBLANK(Melee!L136),"BLANK",Melee!L136)</f>
        <v>BLANK</v>
      </c>
      <c r="G137">
        <f t="shared" si="51"/>
        <v>0</v>
      </c>
      <c r="H137" t="e">
        <f t="shared" si="52"/>
        <v>#VALUE!</v>
      </c>
      <c r="I137" t="e">
        <f t="shared" si="53"/>
        <v>#VALUE!</v>
      </c>
      <c r="J137" t="e">
        <f t="shared" si="54"/>
        <v>#VALUE!</v>
      </c>
      <c r="L137" t="b">
        <f t="shared" si="55"/>
        <v>1</v>
      </c>
      <c r="M137" t="b">
        <f t="shared" si="56"/>
        <v>1</v>
      </c>
      <c r="N137" t="b">
        <f t="shared" si="57"/>
        <v>1</v>
      </c>
      <c r="P137" t="b">
        <f t="shared" si="58"/>
        <v>1</v>
      </c>
      <c r="Q137" t="b">
        <f t="shared" si="59"/>
        <v>0</v>
      </c>
      <c r="R137" t="b">
        <f t="shared" si="60"/>
        <v>0</v>
      </c>
      <c r="S137" t="b">
        <f t="shared" si="61"/>
        <v>0</v>
      </c>
      <c r="U137">
        <f t="shared" si="62"/>
        <v>0</v>
      </c>
      <c r="W137" s="35">
        <f>Melee!H136</f>
        <v>0</v>
      </c>
      <c r="X137" s="35" t="str">
        <f>IF(ISBLANK(Melee!I136),"BLANK",Melee!I136)</f>
        <v>BLANK</v>
      </c>
      <c r="Y137" s="35" t="str">
        <f>IF(ISBLANK(Melee!K136),"BLANK",Melee!K136)</f>
        <v>BLANK</v>
      </c>
      <c r="Z137" s="35" t="str">
        <f>IF(ISBLANK(Melee!M136),"BLANK",Melee!M136)</f>
        <v>BLANK</v>
      </c>
      <c r="AB137">
        <f t="shared" si="63"/>
        <v>0</v>
      </c>
      <c r="AC137" t="e">
        <f t="shared" si="64"/>
        <v>#VALUE!</v>
      </c>
      <c r="AD137" t="e">
        <f t="shared" si="65"/>
        <v>#VALUE!</v>
      </c>
      <c r="AE137" t="e">
        <f t="shared" si="66"/>
        <v>#VALUE!</v>
      </c>
      <c r="AG137" t="b">
        <f t="shared" si="67"/>
        <v>1</v>
      </c>
      <c r="AH137" t="b">
        <f t="shared" si="68"/>
        <v>1</v>
      </c>
      <c r="AI137" t="b">
        <f t="shared" si="69"/>
        <v>1</v>
      </c>
      <c r="AK137" t="b">
        <f t="shared" si="70"/>
        <v>1</v>
      </c>
      <c r="AL137" t="b">
        <f t="shared" si="71"/>
        <v>0</v>
      </c>
      <c r="AM137" t="b">
        <f t="shared" si="72"/>
        <v>0</v>
      </c>
      <c r="AN137" t="b">
        <f t="shared" si="73"/>
        <v>0</v>
      </c>
      <c r="AP137">
        <f t="shared" si="74"/>
        <v>0</v>
      </c>
    </row>
    <row r="138" spans="2:42">
      <c r="B138" s="35">
        <f>Melee!I137</f>
        <v>0</v>
      </c>
      <c r="C138" s="35" t="str">
        <f>IF(ISBLANK(Melee!J137),"BLANK",Melee!J137)</f>
        <v>BLANK</v>
      </c>
      <c r="D138" s="35" t="str">
        <f>IF(ISBLANK(Melee!K137),"BLANK",Melee!K137)</f>
        <v>BLANK</v>
      </c>
      <c r="E138" s="35" t="str">
        <f>IF(ISBLANK(Melee!L137),"BLANK",Melee!L137)</f>
        <v>BLANK</v>
      </c>
      <c r="G138">
        <f t="shared" si="51"/>
        <v>0</v>
      </c>
      <c r="H138" t="e">
        <f t="shared" si="52"/>
        <v>#VALUE!</v>
      </c>
      <c r="I138" t="e">
        <f t="shared" si="53"/>
        <v>#VALUE!</v>
      </c>
      <c r="J138" t="e">
        <f t="shared" si="54"/>
        <v>#VALUE!</v>
      </c>
      <c r="L138" t="b">
        <f t="shared" si="55"/>
        <v>1</v>
      </c>
      <c r="M138" t="b">
        <f t="shared" si="56"/>
        <v>1</v>
      </c>
      <c r="N138" t="b">
        <f t="shared" si="57"/>
        <v>1</v>
      </c>
      <c r="P138" t="b">
        <f t="shared" si="58"/>
        <v>1</v>
      </c>
      <c r="Q138" t="b">
        <f t="shared" si="59"/>
        <v>0</v>
      </c>
      <c r="R138" t="b">
        <f t="shared" si="60"/>
        <v>0</v>
      </c>
      <c r="S138" t="b">
        <f t="shared" si="61"/>
        <v>0</v>
      </c>
      <c r="U138">
        <f t="shared" si="62"/>
        <v>0</v>
      </c>
      <c r="W138" s="35">
        <f>Melee!H137</f>
        <v>0</v>
      </c>
      <c r="X138" s="35" t="str">
        <f>IF(ISBLANK(Melee!I137),"BLANK",Melee!I137)</f>
        <v>BLANK</v>
      </c>
      <c r="Y138" s="35" t="str">
        <f>IF(ISBLANK(Melee!K137),"BLANK",Melee!K137)</f>
        <v>BLANK</v>
      </c>
      <c r="Z138" s="35" t="str">
        <f>IF(ISBLANK(Melee!M137),"BLANK",Melee!M137)</f>
        <v>BLANK</v>
      </c>
      <c r="AB138">
        <f t="shared" si="63"/>
        <v>0</v>
      </c>
      <c r="AC138" t="e">
        <f t="shared" si="64"/>
        <v>#VALUE!</v>
      </c>
      <c r="AD138" t="e">
        <f t="shared" si="65"/>
        <v>#VALUE!</v>
      </c>
      <c r="AE138" t="e">
        <f t="shared" si="66"/>
        <v>#VALUE!</v>
      </c>
      <c r="AG138" t="b">
        <f t="shared" si="67"/>
        <v>1</v>
      </c>
      <c r="AH138" t="b">
        <f t="shared" si="68"/>
        <v>1</v>
      </c>
      <c r="AI138" t="b">
        <f t="shared" si="69"/>
        <v>1</v>
      </c>
      <c r="AK138" t="b">
        <f t="shared" si="70"/>
        <v>1</v>
      </c>
      <c r="AL138" t="b">
        <f t="shared" si="71"/>
        <v>0</v>
      </c>
      <c r="AM138" t="b">
        <f t="shared" si="72"/>
        <v>0</v>
      </c>
      <c r="AN138" t="b">
        <f t="shared" si="73"/>
        <v>0</v>
      </c>
      <c r="AP138">
        <f t="shared" si="74"/>
        <v>0</v>
      </c>
    </row>
    <row r="139" spans="2:42">
      <c r="B139" s="35">
        <f>Melee!I138</f>
        <v>0</v>
      </c>
      <c r="C139" s="35" t="str">
        <f>IF(ISBLANK(Melee!J138),"BLANK",Melee!J138)</f>
        <v>BLANK</v>
      </c>
      <c r="D139" s="35" t="str">
        <f>IF(ISBLANK(Melee!K138),"BLANK",Melee!K138)</f>
        <v>BLANK</v>
      </c>
      <c r="E139" s="35" t="str">
        <f>IF(ISBLANK(Melee!L138),"BLANK",Melee!L138)</f>
        <v>BLANK</v>
      </c>
      <c r="G139">
        <f t="shared" si="51"/>
        <v>0</v>
      </c>
      <c r="H139" t="e">
        <f t="shared" si="52"/>
        <v>#VALUE!</v>
      </c>
      <c r="I139" t="e">
        <f t="shared" si="53"/>
        <v>#VALUE!</v>
      </c>
      <c r="J139" t="e">
        <f t="shared" si="54"/>
        <v>#VALUE!</v>
      </c>
      <c r="L139" t="b">
        <f t="shared" si="55"/>
        <v>1</v>
      </c>
      <c r="M139" t="b">
        <f t="shared" si="56"/>
        <v>1</v>
      </c>
      <c r="N139" t="b">
        <f t="shared" si="57"/>
        <v>1</v>
      </c>
      <c r="P139" t="b">
        <f t="shared" si="58"/>
        <v>1</v>
      </c>
      <c r="Q139" t="b">
        <f t="shared" si="59"/>
        <v>0</v>
      </c>
      <c r="R139" t="b">
        <f t="shared" si="60"/>
        <v>0</v>
      </c>
      <c r="S139" t="b">
        <f t="shared" si="61"/>
        <v>0</v>
      </c>
      <c r="U139">
        <f t="shared" si="62"/>
        <v>0</v>
      </c>
      <c r="W139" s="35">
        <f>Melee!H138</f>
        <v>0</v>
      </c>
      <c r="X139" s="35" t="str">
        <f>IF(ISBLANK(Melee!I138),"BLANK",Melee!I138)</f>
        <v>BLANK</v>
      </c>
      <c r="Y139" s="35" t="str">
        <f>IF(ISBLANK(Melee!K138),"BLANK",Melee!K138)</f>
        <v>BLANK</v>
      </c>
      <c r="Z139" s="35" t="str">
        <f>IF(ISBLANK(Melee!M138),"BLANK",Melee!M138)</f>
        <v>BLANK</v>
      </c>
      <c r="AB139">
        <f t="shared" si="63"/>
        <v>0</v>
      </c>
      <c r="AC139" t="e">
        <f t="shared" si="64"/>
        <v>#VALUE!</v>
      </c>
      <c r="AD139" t="e">
        <f t="shared" si="65"/>
        <v>#VALUE!</v>
      </c>
      <c r="AE139" t="e">
        <f t="shared" si="66"/>
        <v>#VALUE!</v>
      </c>
      <c r="AG139" t="b">
        <f t="shared" si="67"/>
        <v>1</v>
      </c>
      <c r="AH139" t="b">
        <f t="shared" si="68"/>
        <v>1</v>
      </c>
      <c r="AI139" t="b">
        <f t="shared" si="69"/>
        <v>1</v>
      </c>
      <c r="AK139" t="b">
        <f t="shared" si="70"/>
        <v>1</v>
      </c>
      <c r="AL139" t="b">
        <f t="shared" si="71"/>
        <v>0</v>
      </c>
      <c r="AM139" t="b">
        <f t="shared" si="72"/>
        <v>0</v>
      </c>
      <c r="AN139" t="b">
        <f t="shared" si="73"/>
        <v>0</v>
      </c>
      <c r="AP139">
        <f t="shared" si="74"/>
        <v>0</v>
      </c>
    </row>
    <row r="140" spans="2:42">
      <c r="B140" s="35">
        <f>Melee!I139</f>
        <v>0</v>
      </c>
      <c r="C140" s="35" t="str">
        <f>IF(ISBLANK(Melee!J139),"BLANK",Melee!J139)</f>
        <v>BLANK</v>
      </c>
      <c r="D140" s="35" t="str">
        <f>IF(ISBLANK(Melee!K139),"BLANK",Melee!K139)</f>
        <v>BLANK</v>
      </c>
      <c r="E140" s="35" t="str">
        <f>IF(ISBLANK(Melee!L139),"BLANK",Melee!L139)</f>
        <v>BLANK</v>
      </c>
      <c r="G140">
        <f t="shared" si="51"/>
        <v>0</v>
      </c>
      <c r="H140" t="e">
        <f t="shared" si="52"/>
        <v>#VALUE!</v>
      </c>
      <c r="I140" t="e">
        <f t="shared" si="53"/>
        <v>#VALUE!</v>
      </c>
      <c r="J140" t="e">
        <f t="shared" si="54"/>
        <v>#VALUE!</v>
      </c>
      <c r="L140" t="b">
        <f t="shared" si="55"/>
        <v>1</v>
      </c>
      <c r="M140" t="b">
        <f t="shared" si="56"/>
        <v>1</v>
      </c>
      <c r="N140" t="b">
        <f t="shared" si="57"/>
        <v>1</v>
      </c>
      <c r="P140" t="b">
        <f t="shared" si="58"/>
        <v>1</v>
      </c>
      <c r="Q140" t="b">
        <f t="shared" si="59"/>
        <v>0</v>
      </c>
      <c r="R140" t="b">
        <f t="shared" si="60"/>
        <v>0</v>
      </c>
      <c r="S140" t="b">
        <f t="shared" si="61"/>
        <v>0</v>
      </c>
      <c r="U140">
        <f t="shared" si="62"/>
        <v>0</v>
      </c>
      <c r="W140" s="35">
        <f>Melee!H139</f>
        <v>0</v>
      </c>
      <c r="X140" s="35" t="str">
        <f>IF(ISBLANK(Melee!I139),"BLANK",Melee!I139)</f>
        <v>BLANK</v>
      </c>
      <c r="Y140" s="35" t="str">
        <f>IF(ISBLANK(Melee!K139),"BLANK",Melee!K139)</f>
        <v>BLANK</v>
      </c>
      <c r="Z140" s="35" t="str">
        <f>IF(ISBLANK(Melee!M139),"BLANK",Melee!M139)</f>
        <v>BLANK</v>
      </c>
      <c r="AB140">
        <f t="shared" si="63"/>
        <v>0</v>
      </c>
      <c r="AC140" t="e">
        <f t="shared" si="64"/>
        <v>#VALUE!</v>
      </c>
      <c r="AD140" t="e">
        <f t="shared" si="65"/>
        <v>#VALUE!</v>
      </c>
      <c r="AE140" t="e">
        <f t="shared" si="66"/>
        <v>#VALUE!</v>
      </c>
      <c r="AG140" t="b">
        <f t="shared" si="67"/>
        <v>1</v>
      </c>
      <c r="AH140" t="b">
        <f t="shared" si="68"/>
        <v>1</v>
      </c>
      <c r="AI140" t="b">
        <f t="shared" si="69"/>
        <v>1</v>
      </c>
      <c r="AK140" t="b">
        <f t="shared" si="70"/>
        <v>1</v>
      </c>
      <c r="AL140" t="b">
        <f t="shared" si="71"/>
        <v>0</v>
      </c>
      <c r="AM140" t="b">
        <f t="shared" si="72"/>
        <v>0</v>
      </c>
      <c r="AN140" t="b">
        <f t="shared" si="73"/>
        <v>0</v>
      </c>
      <c r="AP140">
        <f t="shared" si="74"/>
        <v>0</v>
      </c>
    </row>
    <row r="141" spans="2:42">
      <c r="B141" s="35">
        <f>Melee!I140</f>
        <v>0</v>
      </c>
      <c r="C141" s="35" t="str">
        <f>IF(ISBLANK(Melee!J140),"BLANK",Melee!J140)</f>
        <v>BLANK</v>
      </c>
      <c r="D141" s="35" t="str">
        <f>IF(ISBLANK(Melee!K140),"BLANK",Melee!K140)</f>
        <v>BLANK</v>
      </c>
      <c r="E141" s="35" t="str">
        <f>IF(ISBLANK(Melee!L140),"BLANK",Melee!L140)</f>
        <v>BLANK</v>
      </c>
      <c r="G141">
        <f t="shared" si="51"/>
        <v>0</v>
      </c>
      <c r="H141" t="e">
        <f t="shared" si="52"/>
        <v>#VALUE!</v>
      </c>
      <c r="I141" t="e">
        <f t="shared" si="53"/>
        <v>#VALUE!</v>
      </c>
      <c r="J141" t="e">
        <f t="shared" si="54"/>
        <v>#VALUE!</v>
      </c>
      <c r="L141" t="b">
        <f t="shared" si="55"/>
        <v>1</v>
      </c>
      <c r="M141" t="b">
        <f t="shared" si="56"/>
        <v>1</v>
      </c>
      <c r="N141" t="b">
        <f t="shared" si="57"/>
        <v>1</v>
      </c>
      <c r="P141" t="b">
        <f t="shared" si="58"/>
        <v>1</v>
      </c>
      <c r="Q141" t="b">
        <f t="shared" si="59"/>
        <v>0</v>
      </c>
      <c r="R141" t="b">
        <f t="shared" si="60"/>
        <v>0</v>
      </c>
      <c r="S141" t="b">
        <f t="shared" si="61"/>
        <v>0</v>
      </c>
      <c r="U141">
        <f t="shared" si="62"/>
        <v>0</v>
      </c>
      <c r="W141" s="35">
        <f>Melee!H140</f>
        <v>0</v>
      </c>
      <c r="X141" s="35" t="str">
        <f>IF(ISBLANK(Melee!I140),"BLANK",Melee!I140)</f>
        <v>BLANK</v>
      </c>
      <c r="Y141" s="35" t="str">
        <f>IF(ISBLANK(Melee!K140),"BLANK",Melee!K140)</f>
        <v>BLANK</v>
      </c>
      <c r="Z141" s="35" t="str">
        <f>IF(ISBLANK(Melee!M140),"BLANK",Melee!M140)</f>
        <v>BLANK</v>
      </c>
      <c r="AB141">
        <f t="shared" si="63"/>
        <v>0</v>
      </c>
      <c r="AC141" t="e">
        <f t="shared" si="64"/>
        <v>#VALUE!</v>
      </c>
      <c r="AD141" t="e">
        <f t="shared" si="65"/>
        <v>#VALUE!</v>
      </c>
      <c r="AE141" t="e">
        <f t="shared" si="66"/>
        <v>#VALUE!</v>
      </c>
      <c r="AG141" t="b">
        <f t="shared" si="67"/>
        <v>1</v>
      </c>
      <c r="AH141" t="b">
        <f t="shared" si="68"/>
        <v>1</v>
      </c>
      <c r="AI141" t="b">
        <f t="shared" si="69"/>
        <v>1</v>
      </c>
      <c r="AK141" t="b">
        <f t="shared" si="70"/>
        <v>1</v>
      </c>
      <c r="AL141" t="b">
        <f t="shared" si="71"/>
        <v>0</v>
      </c>
      <c r="AM141" t="b">
        <f t="shared" si="72"/>
        <v>0</v>
      </c>
      <c r="AN141" t="b">
        <f t="shared" si="73"/>
        <v>0</v>
      </c>
      <c r="AP141">
        <f t="shared" si="74"/>
        <v>0</v>
      </c>
    </row>
    <row r="142" spans="2:42">
      <c r="B142" s="35">
        <f>Melee!I141</f>
        <v>0</v>
      </c>
      <c r="C142" s="35" t="str">
        <f>IF(ISBLANK(Melee!J141),"BLANK",Melee!J141)</f>
        <v>BLANK</v>
      </c>
      <c r="D142" s="35" t="str">
        <f>IF(ISBLANK(Melee!K141),"BLANK",Melee!K141)</f>
        <v>BLANK</v>
      </c>
      <c r="E142" s="35" t="str">
        <f>IF(ISBLANK(Melee!L141),"BLANK",Melee!L141)</f>
        <v>BLANK</v>
      </c>
      <c r="G142">
        <f t="shared" si="51"/>
        <v>0</v>
      </c>
      <c r="H142" t="e">
        <f t="shared" si="52"/>
        <v>#VALUE!</v>
      </c>
      <c r="I142" t="e">
        <f t="shared" si="53"/>
        <v>#VALUE!</v>
      </c>
      <c r="J142" t="e">
        <f t="shared" si="54"/>
        <v>#VALUE!</v>
      </c>
      <c r="L142" t="b">
        <f t="shared" si="55"/>
        <v>1</v>
      </c>
      <c r="M142" t="b">
        <f t="shared" si="56"/>
        <v>1</v>
      </c>
      <c r="N142" t="b">
        <f t="shared" si="57"/>
        <v>1</v>
      </c>
      <c r="P142" t="b">
        <f t="shared" si="58"/>
        <v>1</v>
      </c>
      <c r="Q142" t="b">
        <f t="shared" si="59"/>
        <v>0</v>
      </c>
      <c r="R142" t="b">
        <f t="shared" si="60"/>
        <v>0</v>
      </c>
      <c r="S142" t="b">
        <f t="shared" si="61"/>
        <v>0</v>
      </c>
      <c r="U142">
        <f t="shared" si="62"/>
        <v>0</v>
      </c>
      <c r="W142" s="35">
        <f>Melee!H141</f>
        <v>0</v>
      </c>
      <c r="X142" s="35" t="str">
        <f>IF(ISBLANK(Melee!I141),"BLANK",Melee!I141)</f>
        <v>BLANK</v>
      </c>
      <c r="Y142" s="35" t="str">
        <f>IF(ISBLANK(Melee!K141),"BLANK",Melee!K141)</f>
        <v>BLANK</v>
      </c>
      <c r="Z142" s="35" t="str">
        <f>IF(ISBLANK(Melee!M141),"BLANK",Melee!M141)</f>
        <v>BLANK</v>
      </c>
      <c r="AB142">
        <f t="shared" si="63"/>
        <v>0</v>
      </c>
      <c r="AC142" t="e">
        <f t="shared" si="64"/>
        <v>#VALUE!</v>
      </c>
      <c r="AD142" t="e">
        <f t="shared" si="65"/>
        <v>#VALUE!</v>
      </c>
      <c r="AE142" t="e">
        <f t="shared" si="66"/>
        <v>#VALUE!</v>
      </c>
      <c r="AG142" t="b">
        <f t="shared" si="67"/>
        <v>1</v>
      </c>
      <c r="AH142" t="b">
        <f t="shared" si="68"/>
        <v>1</v>
      </c>
      <c r="AI142" t="b">
        <f t="shared" si="69"/>
        <v>1</v>
      </c>
      <c r="AK142" t="b">
        <f t="shared" si="70"/>
        <v>1</v>
      </c>
      <c r="AL142" t="b">
        <f t="shared" si="71"/>
        <v>0</v>
      </c>
      <c r="AM142" t="b">
        <f t="shared" si="72"/>
        <v>0</v>
      </c>
      <c r="AN142" t="b">
        <f t="shared" si="73"/>
        <v>0</v>
      </c>
      <c r="AP142">
        <f t="shared" si="74"/>
        <v>0</v>
      </c>
    </row>
    <row r="143" spans="2:42">
      <c r="B143" s="35">
        <f>Melee!I142</f>
        <v>0</v>
      </c>
      <c r="C143" s="35" t="str">
        <f>IF(ISBLANK(Melee!J142),"BLANK",Melee!J142)</f>
        <v>BLANK</v>
      </c>
      <c r="D143" s="35" t="str">
        <f>IF(ISBLANK(Melee!K142),"BLANK",Melee!K142)</f>
        <v>BLANK</v>
      </c>
      <c r="E143" s="35" t="str">
        <f>IF(ISBLANK(Melee!L142),"BLANK",Melee!L142)</f>
        <v>BLANK</v>
      </c>
      <c r="G143">
        <f t="shared" si="51"/>
        <v>0</v>
      </c>
      <c r="H143" t="e">
        <f t="shared" si="52"/>
        <v>#VALUE!</v>
      </c>
      <c r="I143" t="e">
        <f t="shared" si="53"/>
        <v>#VALUE!</v>
      </c>
      <c r="J143" t="e">
        <f t="shared" si="54"/>
        <v>#VALUE!</v>
      </c>
      <c r="L143" t="b">
        <f t="shared" si="55"/>
        <v>1</v>
      </c>
      <c r="M143" t="b">
        <f t="shared" si="56"/>
        <v>1</v>
      </c>
      <c r="N143" t="b">
        <f t="shared" si="57"/>
        <v>1</v>
      </c>
      <c r="P143" t="b">
        <f t="shared" si="58"/>
        <v>1</v>
      </c>
      <c r="Q143" t="b">
        <f t="shared" si="59"/>
        <v>0</v>
      </c>
      <c r="R143" t="b">
        <f t="shared" si="60"/>
        <v>0</v>
      </c>
      <c r="S143" t="b">
        <f t="shared" si="61"/>
        <v>0</v>
      </c>
      <c r="U143">
        <f t="shared" si="62"/>
        <v>0</v>
      </c>
      <c r="W143" s="35">
        <f>Melee!H142</f>
        <v>0</v>
      </c>
      <c r="X143" s="35" t="str">
        <f>IF(ISBLANK(Melee!I142),"BLANK",Melee!I142)</f>
        <v>BLANK</v>
      </c>
      <c r="Y143" s="35" t="str">
        <f>IF(ISBLANK(Melee!K142),"BLANK",Melee!K142)</f>
        <v>BLANK</v>
      </c>
      <c r="Z143" s="35" t="str">
        <f>IF(ISBLANK(Melee!M142),"BLANK",Melee!M142)</f>
        <v>BLANK</v>
      </c>
      <c r="AB143">
        <f t="shared" si="63"/>
        <v>0</v>
      </c>
      <c r="AC143" t="e">
        <f t="shared" si="64"/>
        <v>#VALUE!</v>
      </c>
      <c r="AD143" t="e">
        <f t="shared" si="65"/>
        <v>#VALUE!</v>
      </c>
      <c r="AE143" t="e">
        <f t="shared" si="66"/>
        <v>#VALUE!</v>
      </c>
      <c r="AG143" t="b">
        <f t="shared" si="67"/>
        <v>1</v>
      </c>
      <c r="AH143" t="b">
        <f t="shared" si="68"/>
        <v>1</v>
      </c>
      <c r="AI143" t="b">
        <f t="shared" si="69"/>
        <v>1</v>
      </c>
      <c r="AK143" t="b">
        <f t="shared" si="70"/>
        <v>1</v>
      </c>
      <c r="AL143" t="b">
        <f t="shared" si="71"/>
        <v>0</v>
      </c>
      <c r="AM143" t="b">
        <f t="shared" si="72"/>
        <v>0</v>
      </c>
      <c r="AN143" t="b">
        <f t="shared" si="73"/>
        <v>0</v>
      </c>
      <c r="AP143">
        <f t="shared" si="74"/>
        <v>0</v>
      </c>
    </row>
    <row r="144" spans="2:42">
      <c r="B144" s="35">
        <f>Melee!I143</f>
        <v>0</v>
      </c>
      <c r="C144" s="35" t="str">
        <f>IF(ISBLANK(Melee!J143),"BLANK",Melee!J143)</f>
        <v>BLANK</v>
      </c>
      <c r="D144" s="35" t="str">
        <f>IF(ISBLANK(Melee!K143),"BLANK",Melee!K143)</f>
        <v>BLANK</v>
      </c>
      <c r="E144" s="35" t="str">
        <f>IF(ISBLANK(Melee!L143),"BLANK",Melee!L143)</f>
        <v>BLANK</v>
      </c>
      <c r="G144">
        <f t="shared" si="51"/>
        <v>0</v>
      </c>
      <c r="H144" t="e">
        <f t="shared" si="52"/>
        <v>#VALUE!</v>
      </c>
      <c r="I144" t="e">
        <f t="shared" si="53"/>
        <v>#VALUE!</v>
      </c>
      <c r="J144" t="e">
        <f t="shared" si="54"/>
        <v>#VALUE!</v>
      </c>
      <c r="L144" t="b">
        <f t="shared" si="55"/>
        <v>1</v>
      </c>
      <c r="M144" t="b">
        <f t="shared" si="56"/>
        <v>1</v>
      </c>
      <c r="N144" t="b">
        <f t="shared" si="57"/>
        <v>1</v>
      </c>
      <c r="P144" t="b">
        <f t="shared" si="58"/>
        <v>1</v>
      </c>
      <c r="Q144" t="b">
        <f t="shared" si="59"/>
        <v>0</v>
      </c>
      <c r="R144" t="b">
        <f t="shared" si="60"/>
        <v>0</v>
      </c>
      <c r="S144" t="b">
        <f t="shared" si="61"/>
        <v>0</v>
      </c>
      <c r="U144">
        <f t="shared" si="62"/>
        <v>0</v>
      </c>
      <c r="W144" s="35">
        <f>Melee!H143</f>
        <v>0</v>
      </c>
      <c r="X144" s="35" t="str">
        <f>IF(ISBLANK(Melee!I143),"BLANK",Melee!I143)</f>
        <v>BLANK</v>
      </c>
      <c r="Y144" s="35" t="str">
        <f>IF(ISBLANK(Melee!K143),"BLANK",Melee!K143)</f>
        <v>BLANK</v>
      </c>
      <c r="Z144" s="35" t="str">
        <f>IF(ISBLANK(Melee!M143),"BLANK",Melee!M143)</f>
        <v>BLANK</v>
      </c>
      <c r="AB144">
        <f t="shared" si="63"/>
        <v>0</v>
      </c>
      <c r="AC144" t="e">
        <f t="shared" si="64"/>
        <v>#VALUE!</v>
      </c>
      <c r="AD144" t="e">
        <f t="shared" si="65"/>
        <v>#VALUE!</v>
      </c>
      <c r="AE144" t="e">
        <f t="shared" si="66"/>
        <v>#VALUE!</v>
      </c>
      <c r="AG144" t="b">
        <f t="shared" si="67"/>
        <v>1</v>
      </c>
      <c r="AH144" t="b">
        <f t="shared" si="68"/>
        <v>1</v>
      </c>
      <c r="AI144" t="b">
        <f t="shared" si="69"/>
        <v>1</v>
      </c>
      <c r="AK144" t="b">
        <f t="shared" si="70"/>
        <v>1</v>
      </c>
      <c r="AL144" t="b">
        <f t="shared" si="71"/>
        <v>0</v>
      </c>
      <c r="AM144" t="b">
        <f t="shared" si="72"/>
        <v>0</v>
      </c>
      <c r="AN144" t="b">
        <f t="shared" si="73"/>
        <v>0</v>
      </c>
      <c r="AP144">
        <f t="shared" si="74"/>
        <v>0</v>
      </c>
    </row>
    <row r="145" spans="2:42">
      <c r="B145" s="35">
        <f>Melee!I144</f>
        <v>0</v>
      </c>
      <c r="C145" s="35" t="str">
        <f>IF(ISBLANK(Melee!J144),"BLANK",Melee!J144)</f>
        <v>BLANK</v>
      </c>
      <c r="D145" s="35" t="str">
        <f>IF(ISBLANK(Melee!K144),"BLANK",Melee!K144)</f>
        <v>BLANK</v>
      </c>
      <c r="E145" s="35" t="str">
        <f>IF(ISBLANK(Melee!L144),"BLANK",Melee!L144)</f>
        <v>BLANK</v>
      </c>
      <c r="G145">
        <f t="shared" si="51"/>
        <v>0</v>
      </c>
      <c r="H145" t="e">
        <f t="shared" si="52"/>
        <v>#VALUE!</v>
      </c>
      <c r="I145" t="e">
        <f t="shared" si="53"/>
        <v>#VALUE!</v>
      </c>
      <c r="J145" t="e">
        <f t="shared" si="54"/>
        <v>#VALUE!</v>
      </c>
      <c r="L145" t="b">
        <f t="shared" si="55"/>
        <v>1</v>
      </c>
      <c r="M145" t="b">
        <f t="shared" si="56"/>
        <v>1</v>
      </c>
      <c r="N145" t="b">
        <f t="shared" si="57"/>
        <v>1</v>
      </c>
      <c r="P145" t="b">
        <f t="shared" si="58"/>
        <v>1</v>
      </c>
      <c r="Q145" t="b">
        <f t="shared" si="59"/>
        <v>0</v>
      </c>
      <c r="R145" t="b">
        <f t="shared" si="60"/>
        <v>0</v>
      </c>
      <c r="S145" t="b">
        <f t="shared" si="61"/>
        <v>0</v>
      </c>
      <c r="U145">
        <f t="shared" si="62"/>
        <v>0</v>
      </c>
      <c r="W145" s="35">
        <f>Melee!H144</f>
        <v>0</v>
      </c>
      <c r="X145" s="35" t="str">
        <f>IF(ISBLANK(Melee!I144),"BLANK",Melee!I144)</f>
        <v>BLANK</v>
      </c>
      <c r="Y145" s="35" t="str">
        <f>IF(ISBLANK(Melee!K144),"BLANK",Melee!K144)</f>
        <v>BLANK</v>
      </c>
      <c r="Z145" s="35" t="str">
        <f>IF(ISBLANK(Melee!M144),"BLANK",Melee!M144)</f>
        <v>BLANK</v>
      </c>
      <c r="AB145">
        <f t="shared" si="63"/>
        <v>0</v>
      </c>
      <c r="AC145" t="e">
        <f t="shared" si="64"/>
        <v>#VALUE!</v>
      </c>
      <c r="AD145" t="e">
        <f t="shared" si="65"/>
        <v>#VALUE!</v>
      </c>
      <c r="AE145" t="e">
        <f t="shared" si="66"/>
        <v>#VALUE!</v>
      </c>
      <c r="AG145" t="b">
        <f t="shared" si="67"/>
        <v>1</v>
      </c>
      <c r="AH145" t="b">
        <f t="shared" si="68"/>
        <v>1</v>
      </c>
      <c r="AI145" t="b">
        <f t="shared" si="69"/>
        <v>1</v>
      </c>
      <c r="AK145" t="b">
        <f t="shared" si="70"/>
        <v>1</v>
      </c>
      <c r="AL145" t="b">
        <f t="shared" si="71"/>
        <v>0</v>
      </c>
      <c r="AM145" t="b">
        <f t="shared" si="72"/>
        <v>0</v>
      </c>
      <c r="AN145" t="b">
        <f t="shared" si="73"/>
        <v>0</v>
      </c>
      <c r="AP145">
        <f t="shared" si="74"/>
        <v>0</v>
      </c>
    </row>
    <row r="146" spans="2:42">
      <c r="B146" s="35">
        <f>Melee!I145</f>
        <v>0</v>
      </c>
      <c r="C146" s="35" t="str">
        <f>IF(ISBLANK(Melee!J145),"BLANK",Melee!J145)</f>
        <v>BLANK</v>
      </c>
      <c r="D146" s="35" t="str">
        <f>IF(ISBLANK(Melee!K145),"BLANK",Melee!K145)</f>
        <v>BLANK</v>
      </c>
      <c r="E146" s="35" t="str">
        <f>IF(ISBLANK(Melee!L145),"BLANK",Melee!L145)</f>
        <v>BLANK</v>
      </c>
      <c r="G146">
        <f t="shared" si="51"/>
        <v>0</v>
      </c>
      <c r="H146" t="e">
        <f t="shared" si="52"/>
        <v>#VALUE!</v>
      </c>
      <c r="I146" t="e">
        <f t="shared" si="53"/>
        <v>#VALUE!</v>
      </c>
      <c r="J146" t="e">
        <f t="shared" si="54"/>
        <v>#VALUE!</v>
      </c>
      <c r="L146" t="b">
        <f t="shared" si="55"/>
        <v>1</v>
      </c>
      <c r="M146" t="b">
        <f t="shared" si="56"/>
        <v>1</v>
      </c>
      <c r="N146" t="b">
        <f t="shared" si="57"/>
        <v>1</v>
      </c>
      <c r="P146" t="b">
        <f t="shared" si="58"/>
        <v>1</v>
      </c>
      <c r="Q146" t="b">
        <f t="shared" si="59"/>
        <v>0</v>
      </c>
      <c r="R146" t="b">
        <f t="shared" si="60"/>
        <v>0</v>
      </c>
      <c r="S146" t="b">
        <f t="shared" si="61"/>
        <v>0</v>
      </c>
      <c r="U146">
        <f t="shared" si="62"/>
        <v>0</v>
      </c>
      <c r="W146" s="35">
        <f>Melee!H145</f>
        <v>0</v>
      </c>
      <c r="X146" s="35" t="str">
        <f>IF(ISBLANK(Melee!I145),"BLANK",Melee!I145)</f>
        <v>BLANK</v>
      </c>
      <c r="Y146" s="35" t="str">
        <f>IF(ISBLANK(Melee!K145),"BLANK",Melee!K145)</f>
        <v>BLANK</v>
      </c>
      <c r="Z146" s="35" t="str">
        <f>IF(ISBLANK(Melee!M145),"BLANK",Melee!M145)</f>
        <v>BLANK</v>
      </c>
      <c r="AB146">
        <f t="shared" si="63"/>
        <v>0</v>
      </c>
      <c r="AC146" t="e">
        <f t="shared" si="64"/>
        <v>#VALUE!</v>
      </c>
      <c r="AD146" t="e">
        <f t="shared" si="65"/>
        <v>#VALUE!</v>
      </c>
      <c r="AE146" t="e">
        <f t="shared" si="66"/>
        <v>#VALUE!</v>
      </c>
      <c r="AG146" t="b">
        <f t="shared" si="67"/>
        <v>1</v>
      </c>
      <c r="AH146" t="b">
        <f t="shared" si="68"/>
        <v>1</v>
      </c>
      <c r="AI146" t="b">
        <f t="shared" si="69"/>
        <v>1</v>
      </c>
      <c r="AK146" t="b">
        <f t="shared" si="70"/>
        <v>1</v>
      </c>
      <c r="AL146" t="b">
        <f t="shared" si="71"/>
        <v>0</v>
      </c>
      <c r="AM146" t="b">
        <f t="shared" si="72"/>
        <v>0</v>
      </c>
      <c r="AN146" t="b">
        <f t="shared" si="73"/>
        <v>0</v>
      </c>
      <c r="AP146">
        <f t="shared" si="74"/>
        <v>0</v>
      </c>
    </row>
    <row r="147" spans="2:42">
      <c r="B147" s="35">
        <f>Melee!I146</f>
        <v>0</v>
      </c>
      <c r="C147" s="35" t="str">
        <f>IF(ISBLANK(Melee!J146),"BLANK",Melee!J146)</f>
        <v>BLANK</v>
      </c>
      <c r="D147" s="35" t="str">
        <f>IF(ISBLANK(Melee!K146),"BLANK",Melee!K146)</f>
        <v>BLANK</v>
      </c>
      <c r="E147" s="35" t="str">
        <f>IF(ISBLANK(Melee!L146),"BLANK",Melee!L146)</f>
        <v>BLANK</v>
      </c>
      <c r="G147">
        <f t="shared" si="51"/>
        <v>0</v>
      </c>
      <c r="H147" t="e">
        <f t="shared" si="52"/>
        <v>#VALUE!</v>
      </c>
      <c r="I147" t="e">
        <f t="shared" si="53"/>
        <v>#VALUE!</v>
      </c>
      <c r="J147" t="e">
        <f t="shared" si="54"/>
        <v>#VALUE!</v>
      </c>
      <c r="L147" t="b">
        <f t="shared" si="55"/>
        <v>1</v>
      </c>
      <c r="M147" t="b">
        <f t="shared" si="56"/>
        <v>1</v>
      </c>
      <c r="N147" t="b">
        <f t="shared" si="57"/>
        <v>1</v>
      </c>
      <c r="P147" t="b">
        <f t="shared" si="58"/>
        <v>1</v>
      </c>
      <c r="Q147" t="b">
        <f t="shared" si="59"/>
        <v>0</v>
      </c>
      <c r="R147" t="b">
        <f t="shared" si="60"/>
        <v>0</v>
      </c>
      <c r="S147" t="b">
        <f t="shared" si="61"/>
        <v>0</v>
      </c>
      <c r="U147">
        <f t="shared" si="62"/>
        <v>0</v>
      </c>
      <c r="W147" s="35">
        <f>Melee!H146</f>
        <v>0</v>
      </c>
      <c r="X147" s="35" t="str">
        <f>IF(ISBLANK(Melee!I146),"BLANK",Melee!I146)</f>
        <v>BLANK</v>
      </c>
      <c r="Y147" s="35" t="str">
        <f>IF(ISBLANK(Melee!K146),"BLANK",Melee!K146)</f>
        <v>BLANK</v>
      </c>
      <c r="Z147" s="35" t="str">
        <f>IF(ISBLANK(Melee!M146),"BLANK",Melee!M146)</f>
        <v>BLANK</v>
      </c>
      <c r="AB147">
        <f t="shared" si="63"/>
        <v>0</v>
      </c>
      <c r="AC147" t="e">
        <f t="shared" si="64"/>
        <v>#VALUE!</v>
      </c>
      <c r="AD147" t="e">
        <f t="shared" si="65"/>
        <v>#VALUE!</v>
      </c>
      <c r="AE147" t="e">
        <f t="shared" si="66"/>
        <v>#VALUE!</v>
      </c>
      <c r="AG147" t="b">
        <f t="shared" si="67"/>
        <v>1</v>
      </c>
      <c r="AH147" t="b">
        <f t="shared" si="68"/>
        <v>1</v>
      </c>
      <c r="AI147" t="b">
        <f t="shared" si="69"/>
        <v>1</v>
      </c>
      <c r="AK147" t="b">
        <f t="shared" si="70"/>
        <v>1</v>
      </c>
      <c r="AL147" t="b">
        <f t="shared" si="71"/>
        <v>0</v>
      </c>
      <c r="AM147" t="b">
        <f t="shared" si="72"/>
        <v>0</v>
      </c>
      <c r="AN147" t="b">
        <f t="shared" si="73"/>
        <v>0</v>
      </c>
      <c r="AP147">
        <f t="shared" si="74"/>
        <v>0</v>
      </c>
    </row>
    <row r="148" spans="2:42">
      <c r="B148" s="35">
        <f>Melee!I147</f>
        <v>0</v>
      </c>
      <c r="C148" s="35" t="str">
        <f>IF(ISBLANK(Melee!J147),"BLANK",Melee!J147)</f>
        <v>BLANK</v>
      </c>
      <c r="D148" s="35" t="str">
        <f>IF(ISBLANK(Melee!K147),"BLANK",Melee!K147)</f>
        <v>BLANK</v>
      </c>
      <c r="E148" s="35" t="str">
        <f>IF(ISBLANK(Melee!L147),"BLANK",Melee!L147)</f>
        <v>BLANK</v>
      </c>
      <c r="G148">
        <f t="shared" si="51"/>
        <v>0</v>
      </c>
      <c r="H148" t="e">
        <f t="shared" si="52"/>
        <v>#VALUE!</v>
      </c>
      <c r="I148" t="e">
        <f t="shared" si="53"/>
        <v>#VALUE!</v>
      </c>
      <c r="J148" t="e">
        <f t="shared" si="54"/>
        <v>#VALUE!</v>
      </c>
      <c r="L148" t="b">
        <f t="shared" si="55"/>
        <v>1</v>
      </c>
      <c r="M148" t="b">
        <f t="shared" si="56"/>
        <v>1</v>
      </c>
      <c r="N148" t="b">
        <f t="shared" si="57"/>
        <v>1</v>
      </c>
      <c r="P148" t="b">
        <f t="shared" si="58"/>
        <v>1</v>
      </c>
      <c r="Q148" t="b">
        <f t="shared" si="59"/>
        <v>0</v>
      </c>
      <c r="R148" t="b">
        <f t="shared" si="60"/>
        <v>0</v>
      </c>
      <c r="S148" t="b">
        <f t="shared" si="61"/>
        <v>0</v>
      </c>
      <c r="U148">
        <f t="shared" si="62"/>
        <v>0</v>
      </c>
      <c r="W148" s="35">
        <f>Melee!H147</f>
        <v>0</v>
      </c>
      <c r="X148" s="35" t="str">
        <f>IF(ISBLANK(Melee!I147),"BLANK",Melee!I147)</f>
        <v>BLANK</v>
      </c>
      <c r="Y148" s="35" t="str">
        <f>IF(ISBLANK(Melee!K147),"BLANK",Melee!K147)</f>
        <v>BLANK</v>
      </c>
      <c r="Z148" s="35" t="str">
        <f>IF(ISBLANK(Melee!M147),"BLANK",Melee!M147)</f>
        <v>BLANK</v>
      </c>
      <c r="AB148">
        <f t="shared" si="63"/>
        <v>0</v>
      </c>
      <c r="AC148" t="e">
        <f t="shared" si="64"/>
        <v>#VALUE!</v>
      </c>
      <c r="AD148" t="e">
        <f t="shared" si="65"/>
        <v>#VALUE!</v>
      </c>
      <c r="AE148" t="e">
        <f t="shared" si="66"/>
        <v>#VALUE!</v>
      </c>
      <c r="AG148" t="b">
        <f t="shared" si="67"/>
        <v>1</v>
      </c>
      <c r="AH148" t="b">
        <f t="shared" si="68"/>
        <v>1</v>
      </c>
      <c r="AI148" t="b">
        <f t="shared" si="69"/>
        <v>1</v>
      </c>
      <c r="AK148" t="b">
        <f t="shared" si="70"/>
        <v>1</v>
      </c>
      <c r="AL148" t="b">
        <f t="shared" si="71"/>
        <v>0</v>
      </c>
      <c r="AM148" t="b">
        <f t="shared" si="72"/>
        <v>0</v>
      </c>
      <c r="AN148" t="b">
        <f t="shared" si="73"/>
        <v>0</v>
      </c>
      <c r="AP148">
        <f t="shared" si="74"/>
        <v>0</v>
      </c>
    </row>
    <row r="149" spans="2:42">
      <c r="B149" s="35">
        <f>Melee!I148</f>
        <v>0</v>
      </c>
      <c r="C149" s="35" t="str">
        <f>IF(ISBLANK(Melee!J148),"BLANK",Melee!J148)</f>
        <v>BLANK</v>
      </c>
      <c r="D149" s="35" t="str">
        <f>IF(ISBLANK(Melee!K148),"BLANK",Melee!K148)</f>
        <v>BLANK</v>
      </c>
      <c r="E149" s="35" t="str">
        <f>IF(ISBLANK(Melee!L148),"BLANK",Melee!L148)</f>
        <v>BLANK</v>
      </c>
      <c r="G149">
        <f t="shared" si="51"/>
        <v>0</v>
      </c>
      <c r="H149" t="e">
        <f t="shared" si="52"/>
        <v>#VALUE!</v>
      </c>
      <c r="I149" t="e">
        <f t="shared" si="53"/>
        <v>#VALUE!</v>
      </c>
      <c r="J149" t="e">
        <f t="shared" si="54"/>
        <v>#VALUE!</v>
      </c>
      <c r="L149" t="b">
        <f t="shared" si="55"/>
        <v>1</v>
      </c>
      <c r="M149" t="b">
        <f t="shared" si="56"/>
        <v>1</v>
      </c>
      <c r="N149" t="b">
        <f t="shared" si="57"/>
        <v>1</v>
      </c>
      <c r="P149" t="b">
        <f t="shared" si="58"/>
        <v>1</v>
      </c>
      <c r="Q149" t="b">
        <f t="shared" si="59"/>
        <v>0</v>
      </c>
      <c r="R149" t="b">
        <f t="shared" si="60"/>
        <v>0</v>
      </c>
      <c r="S149" t="b">
        <f t="shared" si="61"/>
        <v>0</v>
      </c>
      <c r="U149">
        <f t="shared" si="62"/>
        <v>0</v>
      </c>
      <c r="W149" s="35">
        <f>Melee!H148</f>
        <v>0</v>
      </c>
      <c r="X149" s="35" t="str">
        <f>IF(ISBLANK(Melee!I148),"BLANK",Melee!I148)</f>
        <v>BLANK</v>
      </c>
      <c r="Y149" s="35" t="str">
        <f>IF(ISBLANK(Melee!K148),"BLANK",Melee!K148)</f>
        <v>BLANK</v>
      </c>
      <c r="Z149" s="35" t="str">
        <f>IF(ISBLANK(Melee!M148),"BLANK",Melee!M148)</f>
        <v>BLANK</v>
      </c>
      <c r="AB149">
        <f t="shared" si="63"/>
        <v>0</v>
      </c>
      <c r="AC149" t="e">
        <f t="shared" si="64"/>
        <v>#VALUE!</v>
      </c>
      <c r="AD149" t="e">
        <f t="shared" si="65"/>
        <v>#VALUE!</v>
      </c>
      <c r="AE149" t="e">
        <f t="shared" si="66"/>
        <v>#VALUE!</v>
      </c>
      <c r="AG149" t="b">
        <f t="shared" si="67"/>
        <v>1</v>
      </c>
      <c r="AH149" t="b">
        <f t="shared" si="68"/>
        <v>1</v>
      </c>
      <c r="AI149" t="b">
        <f t="shared" si="69"/>
        <v>1</v>
      </c>
      <c r="AK149" t="b">
        <f t="shared" si="70"/>
        <v>1</v>
      </c>
      <c r="AL149" t="b">
        <f t="shared" si="71"/>
        <v>0</v>
      </c>
      <c r="AM149" t="b">
        <f t="shared" si="72"/>
        <v>0</v>
      </c>
      <c r="AN149" t="b">
        <f t="shared" si="73"/>
        <v>0</v>
      </c>
      <c r="AP149">
        <f t="shared" si="74"/>
        <v>0</v>
      </c>
    </row>
    <row r="150" spans="2:42">
      <c r="B150" s="35">
        <f>Melee!I149</f>
        <v>0</v>
      </c>
      <c r="C150" s="35" t="str">
        <f>IF(ISBLANK(Melee!J149),"BLANK",Melee!J149)</f>
        <v>BLANK</v>
      </c>
      <c r="D150" s="35" t="str">
        <f>IF(ISBLANK(Melee!K149),"BLANK",Melee!K149)</f>
        <v>BLANK</v>
      </c>
      <c r="E150" s="35" t="str">
        <f>IF(ISBLANK(Melee!L149),"BLANK",Melee!L149)</f>
        <v>BLANK</v>
      </c>
      <c r="G150">
        <f t="shared" si="51"/>
        <v>0</v>
      </c>
      <c r="H150" t="e">
        <f t="shared" si="52"/>
        <v>#VALUE!</v>
      </c>
      <c r="I150" t="e">
        <f t="shared" si="53"/>
        <v>#VALUE!</v>
      </c>
      <c r="J150" t="e">
        <f t="shared" si="54"/>
        <v>#VALUE!</v>
      </c>
      <c r="L150" t="b">
        <f t="shared" si="55"/>
        <v>1</v>
      </c>
      <c r="M150" t="b">
        <f t="shared" si="56"/>
        <v>1</v>
      </c>
      <c r="N150" t="b">
        <f t="shared" si="57"/>
        <v>1</v>
      </c>
      <c r="P150" t="b">
        <f t="shared" si="58"/>
        <v>1</v>
      </c>
      <c r="Q150" t="b">
        <f t="shared" si="59"/>
        <v>0</v>
      </c>
      <c r="R150" t="b">
        <f t="shared" si="60"/>
        <v>0</v>
      </c>
      <c r="S150" t="b">
        <f t="shared" si="61"/>
        <v>0</v>
      </c>
      <c r="U150">
        <f t="shared" si="62"/>
        <v>0</v>
      </c>
      <c r="W150" s="35">
        <f>Melee!H149</f>
        <v>0</v>
      </c>
      <c r="X150" s="35" t="str">
        <f>IF(ISBLANK(Melee!I149),"BLANK",Melee!I149)</f>
        <v>BLANK</v>
      </c>
      <c r="Y150" s="35" t="str">
        <f>IF(ISBLANK(Melee!K149),"BLANK",Melee!K149)</f>
        <v>BLANK</v>
      </c>
      <c r="Z150" s="35" t="str">
        <f>IF(ISBLANK(Melee!M149),"BLANK",Melee!M149)</f>
        <v>BLANK</v>
      </c>
      <c r="AB150">
        <f t="shared" si="63"/>
        <v>0</v>
      </c>
      <c r="AC150" t="e">
        <f t="shared" si="64"/>
        <v>#VALUE!</v>
      </c>
      <c r="AD150" t="e">
        <f t="shared" si="65"/>
        <v>#VALUE!</v>
      </c>
      <c r="AE150" t="e">
        <f t="shared" si="66"/>
        <v>#VALUE!</v>
      </c>
      <c r="AG150" t="b">
        <f t="shared" si="67"/>
        <v>1</v>
      </c>
      <c r="AH150" t="b">
        <f t="shared" si="68"/>
        <v>1</v>
      </c>
      <c r="AI150" t="b">
        <f t="shared" si="69"/>
        <v>1</v>
      </c>
      <c r="AK150" t="b">
        <f t="shared" si="70"/>
        <v>1</v>
      </c>
      <c r="AL150" t="b">
        <f t="shared" si="71"/>
        <v>0</v>
      </c>
      <c r="AM150" t="b">
        <f t="shared" si="72"/>
        <v>0</v>
      </c>
      <c r="AN150" t="b">
        <f t="shared" si="73"/>
        <v>0</v>
      </c>
      <c r="AP150">
        <f t="shared" si="74"/>
        <v>0</v>
      </c>
    </row>
    <row r="151" spans="2:42">
      <c r="B151" s="35">
        <f>Melee!I150</f>
        <v>0</v>
      </c>
      <c r="C151" s="35" t="str">
        <f>IF(ISBLANK(Melee!J150),"BLANK",Melee!J150)</f>
        <v>BLANK</v>
      </c>
      <c r="D151" s="35" t="str">
        <f>IF(ISBLANK(Melee!K150),"BLANK",Melee!K150)</f>
        <v>BLANK</v>
      </c>
      <c r="E151" s="35" t="str">
        <f>IF(ISBLANK(Melee!L150),"BLANK",Melee!L150)</f>
        <v>BLANK</v>
      </c>
      <c r="G151">
        <f t="shared" si="51"/>
        <v>0</v>
      </c>
      <c r="H151" t="e">
        <f t="shared" si="52"/>
        <v>#VALUE!</v>
      </c>
      <c r="I151" t="e">
        <f t="shared" si="53"/>
        <v>#VALUE!</v>
      </c>
      <c r="J151" t="e">
        <f t="shared" si="54"/>
        <v>#VALUE!</v>
      </c>
      <c r="L151" t="b">
        <f t="shared" si="55"/>
        <v>1</v>
      </c>
      <c r="M151" t="b">
        <f t="shared" si="56"/>
        <v>1</v>
      </c>
      <c r="N151" t="b">
        <f t="shared" si="57"/>
        <v>1</v>
      </c>
      <c r="P151" t="b">
        <f t="shared" si="58"/>
        <v>1</v>
      </c>
      <c r="Q151" t="b">
        <f t="shared" si="59"/>
        <v>0</v>
      </c>
      <c r="R151" t="b">
        <f t="shared" si="60"/>
        <v>0</v>
      </c>
      <c r="S151" t="b">
        <f t="shared" si="61"/>
        <v>0</v>
      </c>
      <c r="U151">
        <f t="shared" si="62"/>
        <v>0</v>
      </c>
      <c r="W151" s="35">
        <f>Melee!H150</f>
        <v>0</v>
      </c>
      <c r="X151" s="35" t="str">
        <f>IF(ISBLANK(Melee!I150),"BLANK",Melee!I150)</f>
        <v>BLANK</v>
      </c>
      <c r="Y151" s="35" t="str">
        <f>IF(ISBLANK(Melee!K150),"BLANK",Melee!K150)</f>
        <v>BLANK</v>
      </c>
      <c r="Z151" s="35" t="str">
        <f>IF(ISBLANK(Melee!M150),"BLANK",Melee!M150)</f>
        <v>BLANK</v>
      </c>
      <c r="AB151">
        <f t="shared" si="63"/>
        <v>0</v>
      </c>
      <c r="AC151" t="e">
        <f t="shared" si="64"/>
        <v>#VALUE!</v>
      </c>
      <c r="AD151" t="e">
        <f t="shared" si="65"/>
        <v>#VALUE!</v>
      </c>
      <c r="AE151" t="e">
        <f t="shared" si="66"/>
        <v>#VALUE!</v>
      </c>
      <c r="AG151" t="b">
        <f t="shared" si="67"/>
        <v>1</v>
      </c>
      <c r="AH151" t="b">
        <f t="shared" si="68"/>
        <v>1</v>
      </c>
      <c r="AI151" t="b">
        <f t="shared" si="69"/>
        <v>1</v>
      </c>
      <c r="AK151" t="b">
        <f t="shared" si="70"/>
        <v>1</v>
      </c>
      <c r="AL151" t="b">
        <f t="shared" si="71"/>
        <v>0</v>
      </c>
      <c r="AM151" t="b">
        <f t="shared" si="72"/>
        <v>0</v>
      </c>
      <c r="AN151" t="b">
        <f t="shared" si="73"/>
        <v>0</v>
      </c>
      <c r="AP151">
        <f t="shared" si="74"/>
        <v>0</v>
      </c>
    </row>
    <row r="152" spans="2:42">
      <c r="B152" s="35">
        <f>Melee!I151</f>
        <v>0</v>
      </c>
      <c r="C152" s="35" t="str">
        <f>IF(ISBLANK(Melee!J151),"BLANK",Melee!J151)</f>
        <v>BLANK</v>
      </c>
      <c r="D152" s="35" t="str">
        <f>IF(ISBLANK(Melee!K151),"BLANK",Melee!K151)</f>
        <v>BLANK</v>
      </c>
      <c r="E152" s="35" t="str">
        <f>IF(ISBLANK(Melee!L151),"BLANK",Melee!L151)</f>
        <v>BLANK</v>
      </c>
      <c r="G152">
        <f t="shared" si="51"/>
        <v>0</v>
      </c>
      <c r="H152" t="e">
        <f t="shared" si="52"/>
        <v>#VALUE!</v>
      </c>
      <c r="I152" t="e">
        <f t="shared" si="53"/>
        <v>#VALUE!</v>
      </c>
      <c r="J152" t="e">
        <f t="shared" si="54"/>
        <v>#VALUE!</v>
      </c>
      <c r="L152" t="b">
        <f t="shared" si="55"/>
        <v>1</v>
      </c>
      <c r="M152" t="b">
        <f t="shared" si="56"/>
        <v>1</v>
      </c>
      <c r="N152" t="b">
        <f t="shared" si="57"/>
        <v>1</v>
      </c>
      <c r="P152" t="b">
        <f t="shared" si="58"/>
        <v>1</v>
      </c>
      <c r="Q152" t="b">
        <f t="shared" si="59"/>
        <v>0</v>
      </c>
      <c r="R152" t="b">
        <f t="shared" si="60"/>
        <v>0</v>
      </c>
      <c r="S152" t="b">
        <f t="shared" si="61"/>
        <v>0</v>
      </c>
      <c r="U152">
        <f t="shared" si="62"/>
        <v>0</v>
      </c>
      <c r="W152" s="35">
        <f>Melee!H151</f>
        <v>0</v>
      </c>
      <c r="X152" s="35" t="str">
        <f>IF(ISBLANK(Melee!I151),"BLANK",Melee!I151)</f>
        <v>BLANK</v>
      </c>
      <c r="Y152" s="35" t="str">
        <f>IF(ISBLANK(Melee!K151),"BLANK",Melee!K151)</f>
        <v>BLANK</v>
      </c>
      <c r="Z152" s="35" t="str">
        <f>IF(ISBLANK(Melee!M151),"BLANK",Melee!M151)</f>
        <v>BLANK</v>
      </c>
      <c r="AB152">
        <f t="shared" si="63"/>
        <v>0</v>
      </c>
      <c r="AC152" t="e">
        <f t="shared" si="64"/>
        <v>#VALUE!</v>
      </c>
      <c r="AD152" t="e">
        <f t="shared" si="65"/>
        <v>#VALUE!</v>
      </c>
      <c r="AE152" t="e">
        <f t="shared" si="66"/>
        <v>#VALUE!</v>
      </c>
      <c r="AG152" t="b">
        <f t="shared" si="67"/>
        <v>1</v>
      </c>
      <c r="AH152" t="b">
        <f t="shared" si="68"/>
        <v>1</v>
      </c>
      <c r="AI152" t="b">
        <f t="shared" si="69"/>
        <v>1</v>
      </c>
      <c r="AK152" t="b">
        <f t="shared" si="70"/>
        <v>1</v>
      </c>
      <c r="AL152" t="b">
        <f t="shared" si="71"/>
        <v>0</v>
      </c>
      <c r="AM152" t="b">
        <f t="shared" si="72"/>
        <v>0</v>
      </c>
      <c r="AN152" t="b">
        <f t="shared" si="73"/>
        <v>0</v>
      </c>
      <c r="AP152">
        <f t="shared" si="74"/>
        <v>0</v>
      </c>
    </row>
    <row r="153" spans="2:42">
      <c r="B153" s="35">
        <f>Melee!I152</f>
        <v>0</v>
      </c>
      <c r="C153" s="35" t="str">
        <f>IF(ISBLANK(Melee!J152),"BLANK",Melee!J152)</f>
        <v>BLANK</v>
      </c>
      <c r="D153" s="35" t="str">
        <f>IF(ISBLANK(Melee!K152),"BLANK",Melee!K152)</f>
        <v>BLANK</v>
      </c>
      <c r="E153" s="35" t="str">
        <f>IF(ISBLANK(Melee!L152),"BLANK",Melee!L152)</f>
        <v>BLANK</v>
      </c>
      <c r="G153">
        <f t="shared" si="51"/>
        <v>0</v>
      </c>
      <c r="H153" t="e">
        <f t="shared" si="52"/>
        <v>#VALUE!</v>
      </c>
      <c r="I153" t="e">
        <f t="shared" si="53"/>
        <v>#VALUE!</v>
      </c>
      <c r="J153" t="e">
        <f t="shared" si="54"/>
        <v>#VALUE!</v>
      </c>
      <c r="L153" t="b">
        <f t="shared" si="55"/>
        <v>1</v>
      </c>
      <c r="M153" t="b">
        <f t="shared" si="56"/>
        <v>1</v>
      </c>
      <c r="N153" t="b">
        <f t="shared" si="57"/>
        <v>1</v>
      </c>
      <c r="P153" t="b">
        <f t="shared" si="58"/>
        <v>1</v>
      </c>
      <c r="Q153" t="b">
        <f t="shared" si="59"/>
        <v>0</v>
      </c>
      <c r="R153" t="b">
        <f t="shared" si="60"/>
        <v>0</v>
      </c>
      <c r="S153" t="b">
        <f t="shared" si="61"/>
        <v>0</v>
      </c>
      <c r="U153">
        <f t="shared" si="62"/>
        <v>0</v>
      </c>
      <c r="W153" s="35">
        <f>Melee!H152</f>
        <v>0</v>
      </c>
      <c r="X153" s="35" t="str">
        <f>IF(ISBLANK(Melee!I152),"BLANK",Melee!I152)</f>
        <v>BLANK</v>
      </c>
      <c r="Y153" s="35" t="str">
        <f>IF(ISBLANK(Melee!K152),"BLANK",Melee!K152)</f>
        <v>BLANK</v>
      </c>
      <c r="Z153" s="35" t="str">
        <f>IF(ISBLANK(Melee!M152),"BLANK",Melee!M152)</f>
        <v>BLANK</v>
      </c>
      <c r="AB153">
        <f t="shared" si="63"/>
        <v>0</v>
      </c>
      <c r="AC153" t="e">
        <f t="shared" si="64"/>
        <v>#VALUE!</v>
      </c>
      <c r="AD153" t="e">
        <f t="shared" si="65"/>
        <v>#VALUE!</v>
      </c>
      <c r="AE153" t="e">
        <f t="shared" si="66"/>
        <v>#VALUE!</v>
      </c>
      <c r="AG153" t="b">
        <f t="shared" si="67"/>
        <v>1</v>
      </c>
      <c r="AH153" t="b">
        <f t="shared" si="68"/>
        <v>1</v>
      </c>
      <c r="AI153" t="b">
        <f t="shared" si="69"/>
        <v>1</v>
      </c>
      <c r="AK153" t="b">
        <f t="shared" si="70"/>
        <v>1</v>
      </c>
      <c r="AL153" t="b">
        <f t="shared" si="71"/>
        <v>0</v>
      </c>
      <c r="AM153" t="b">
        <f t="shared" si="72"/>
        <v>0</v>
      </c>
      <c r="AN153" t="b">
        <f t="shared" si="73"/>
        <v>0</v>
      </c>
      <c r="AP153">
        <f t="shared" si="74"/>
        <v>0</v>
      </c>
    </row>
    <row r="154" spans="2:42">
      <c r="B154" s="35">
        <f>Melee!I153</f>
        <v>0</v>
      </c>
      <c r="C154" s="35" t="str">
        <f>IF(ISBLANK(Melee!J153),"BLANK",Melee!J153)</f>
        <v>BLANK</v>
      </c>
      <c r="D154" s="35" t="str">
        <f>IF(ISBLANK(Melee!K153),"BLANK",Melee!K153)</f>
        <v>BLANK</v>
      </c>
      <c r="E154" s="35" t="str">
        <f>IF(ISBLANK(Melee!L153),"BLANK",Melee!L153)</f>
        <v>BLANK</v>
      </c>
      <c r="G154">
        <f t="shared" si="51"/>
        <v>0</v>
      </c>
      <c r="H154" t="e">
        <f t="shared" si="52"/>
        <v>#VALUE!</v>
      </c>
      <c r="I154" t="e">
        <f t="shared" si="53"/>
        <v>#VALUE!</v>
      </c>
      <c r="J154" t="e">
        <f t="shared" si="54"/>
        <v>#VALUE!</v>
      </c>
      <c r="L154" t="b">
        <f t="shared" si="55"/>
        <v>1</v>
      </c>
      <c r="M154" t="b">
        <f t="shared" si="56"/>
        <v>1</v>
      </c>
      <c r="N154" t="b">
        <f t="shared" si="57"/>
        <v>1</v>
      </c>
      <c r="P154" t="b">
        <f t="shared" si="58"/>
        <v>1</v>
      </c>
      <c r="Q154" t="b">
        <f t="shared" si="59"/>
        <v>0</v>
      </c>
      <c r="R154" t="b">
        <f t="shared" si="60"/>
        <v>0</v>
      </c>
      <c r="S154" t="b">
        <f t="shared" si="61"/>
        <v>0</v>
      </c>
      <c r="U154">
        <f t="shared" si="62"/>
        <v>0</v>
      </c>
      <c r="W154" s="35">
        <f>Melee!H153</f>
        <v>0</v>
      </c>
      <c r="X154" s="35" t="str">
        <f>IF(ISBLANK(Melee!I153),"BLANK",Melee!I153)</f>
        <v>BLANK</v>
      </c>
      <c r="Y154" s="35" t="str">
        <f>IF(ISBLANK(Melee!K153),"BLANK",Melee!K153)</f>
        <v>BLANK</v>
      </c>
      <c r="Z154" s="35" t="str">
        <f>IF(ISBLANK(Melee!M153),"BLANK",Melee!M153)</f>
        <v>BLANK</v>
      </c>
      <c r="AB154">
        <f t="shared" si="63"/>
        <v>0</v>
      </c>
      <c r="AC154" t="e">
        <f t="shared" si="64"/>
        <v>#VALUE!</v>
      </c>
      <c r="AD154" t="e">
        <f t="shared" si="65"/>
        <v>#VALUE!</v>
      </c>
      <c r="AE154" t="e">
        <f t="shared" si="66"/>
        <v>#VALUE!</v>
      </c>
      <c r="AG154" t="b">
        <f t="shared" si="67"/>
        <v>1</v>
      </c>
      <c r="AH154" t="b">
        <f t="shared" si="68"/>
        <v>1</v>
      </c>
      <c r="AI154" t="b">
        <f t="shared" si="69"/>
        <v>1</v>
      </c>
      <c r="AK154" t="b">
        <f t="shared" si="70"/>
        <v>1</v>
      </c>
      <c r="AL154" t="b">
        <f t="shared" si="71"/>
        <v>0</v>
      </c>
      <c r="AM154" t="b">
        <f t="shared" si="72"/>
        <v>0</v>
      </c>
      <c r="AN154" t="b">
        <f t="shared" si="73"/>
        <v>0</v>
      </c>
      <c r="AP154">
        <f t="shared" si="74"/>
        <v>0</v>
      </c>
    </row>
    <row r="155" spans="2:42">
      <c r="B155" s="35">
        <f>Melee!I154</f>
        <v>0</v>
      </c>
      <c r="C155" s="35" t="str">
        <f>IF(ISBLANK(Melee!J154),"BLANK",Melee!J154)</f>
        <v>BLANK</v>
      </c>
      <c r="D155" s="35" t="str">
        <f>IF(ISBLANK(Melee!K154),"BLANK",Melee!K154)</f>
        <v>BLANK</v>
      </c>
      <c r="E155" s="35" t="str">
        <f>IF(ISBLANK(Melee!L154),"BLANK",Melee!L154)</f>
        <v>BLANK</v>
      </c>
      <c r="G155">
        <f t="shared" si="51"/>
        <v>0</v>
      </c>
      <c r="H155" t="e">
        <f t="shared" si="52"/>
        <v>#VALUE!</v>
      </c>
      <c r="I155" t="e">
        <f t="shared" si="53"/>
        <v>#VALUE!</v>
      </c>
      <c r="J155" t="e">
        <f t="shared" si="54"/>
        <v>#VALUE!</v>
      </c>
      <c r="L155" t="b">
        <f t="shared" si="55"/>
        <v>1</v>
      </c>
      <c r="M155" t="b">
        <f t="shared" si="56"/>
        <v>1</v>
      </c>
      <c r="N155" t="b">
        <f t="shared" si="57"/>
        <v>1</v>
      </c>
      <c r="P155" t="b">
        <f t="shared" si="58"/>
        <v>1</v>
      </c>
      <c r="Q155" t="b">
        <f t="shared" si="59"/>
        <v>0</v>
      </c>
      <c r="R155" t="b">
        <f t="shared" si="60"/>
        <v>0</v>
      </c>
      <c r="S155" t="b">
        <f t="shared" si="61"/>
        <v>0</v>
      </c>
      <c r="U155">
        <f t="shared" si="62"/>
        <v>0</v>
      </c>
      <c r="W155" s="35">
        <f>Melee!H154</f>
        <v>0</v>
      </c>
      <c r="X155" s="35" t="str">
        <f>IF(ISBLANK(Melee!I154),"BLANK",Melee!I154)</f>
        <v>BLANK</v>
      </c>
      <c r="Y155" s="35" t="str">
        <f>IF(ISBLANK(Melee!K154),"BLANK",Melee!K154)</f>
        <v>BLANK</v>
      </c>
      <c r="Z155" s="35" t="str">
        <f>IF(ISBLANK(Melee!M154),"BLANK",Melee!M154)</f>
        <v>BLANK</v>
      </c>
      <c r="AB155">
        <f t="shared" si="63"/>
        <v>0</v>
      </c>
      <c r="AC155" t="e">
        <f t="shared" si="64"/>
        <v>#VALUE!</v>
      </c>
      <c r="AD155" t="e">
        <f t="shared" si="65"/>
        <v>#VALUE!</v>
      </c>
      <c r="AE155" t="e">
        <f t="shared" si="66"/>
        <v>#VALUE!</v>
      </c>
      <c r="AG155" t="b">
        <f t="shared" si="67"/>
        <v>1</v>
      </c>
      <c r="AH155" t="b">
        <f t="shared" si="68"/>
        <v>1</v>
      </c>
      <c r="AI155" t="b">
        <f t="shared" si="69"/>
        <v>1</v>
      </c>
      <c r="AK155" t="b">
        <f t="shared" si="70"/>
        <v>1</v>
      </c>
      <c r="AL155" t="b">
        <f t="shared" si="71"/>
        <v>0</v>
      </c>
      <c r="AM155" t="b">
        <f t="shared" si="72"/>
        <v>0</v>
      </c>
      <c r="AN155" t="b">
        <f t="shared" si="73"/>
        <v>0</v>
      </c>
      <c r="AP155">
        <f t="shared" si="74"/>
        <v>0</v>
      </c>
    </row>
    <row r="156" spans="2:42">
      <c r="B156" s="35">
        <f>Melee!I155</f>
        <v>0</v>
      </c>
      <c r="C156" s="35" t="str">
        <f>IF(ISBLANK(Melee!J155),"BLANK",Melee!J155)</f>
        <v>BLANK</v>
      </c>
      <c r="D156" s="35" t="str">
        <f>IF(ISBLANK(Melee!K155),"BLANK",Melee!K155)</f>
        <v>BLANK</v>
      </c>
      <c r="E156" s="35" t="str">
        <f>IF(ISBLANK(Melee!L155),"BLANK",Melee!L155)</f>
        <v>BLANK</v>
      </c>
      <c r="G156">
        <f t="shared" si="51"/>
        <v>0</v>
      </c>
      <c r="H156" t="e">
        <f t="shared" si="52"/>
        <v>#VALUE!</v>
      </c>
      <c r="I156" t="e">
        <f t="shared" si="53"/>
        <v>#VALUE!</v>
      </c>
      <c r="J156" t="e">
        <f t="shared" si="54"/>
        <v>#VALUE!</v>
      </c>
      <c r="L156" t="b">
        <f t="shared" si="55"/>
        <v>1</v>
      </c>
      <c r="M156" t="b">
        <f t="shared" si="56"/>
        <v>1</v>
      </c>
      <c r="N156" t="b">
        <f t="shared" si="57"/>
        <v>1</v>
      </c>
      <c r="P156" t="b">
        <f t="shared" si="58"/>
        <v>1</v>
      </c>
      <c r="Q156" t="b">
        <f t="shared" si="59"/>
        <v>0</v>
      </c>
      <c r="R156" t="b">
        <f t="shared" si="60"/>
        <v>0</v>
      </c>
      <c r="S156" t="b">
        <f t="shared" si="61"/>
        <v>0</v>
      </c>
      <c r="U156">
        <f t="shared" si="62"/>
        <v>0</v>
      </c>
      <c r="W156" s="35">
        <f>Melee!H155</f>
        <v>0</v>
      </c>
      <c r="X156" s="35" t="str">
        <f>IF(ISBLANK(Melee!I155),"BLANK",Melee!I155)</f>
        <v>BLANK</v>
      </c>
      <c r="Y156" s="35" t="str">
        <f>IF(ISBLANK(Melee!K155),"BLANK",Melee!K155)</f>
        <v>BLANK</v>
      </c>
      <c r="Z156" s="35" t="str">
        <f>IF(ISBLANK(Melee!M155),"BLANK",Melee!M155)</f>
        <v>BLANK</v>
      </c>
      <c r="AB156">
        <f t="shared" si="63"/>
        <v>0</v>
      </c>
      <c r="AC156" t="e">
        <f t="shared" si="64"/>
        <v>#VALUE!</v>
      </c>
      <c r="AD156" t="e">
        <f t="shared" si="65"/>
        <v>#VALUE!</v>
      </c>
      <c r="AE156" t="e">
        <f t="shared" si="66"/>
        <v>#VALUE!</v>
      </c>
      <c r="AG156" t="b">
        <f t="shared" si="67"/>
        <v>1</v>
      </c>
      <c r="AH156" t="b">
        <f t="shared" si="68"/>
        <v>1</v>
      </c>
      <c r="AI156" t="b">
        <f t="shared" si="69"/>
        <v>1</v>
      </c>
      <c r="AK156" t="b">
        <f t="shared" si="70"/>
        <v>1</v>
      </c>
      <c r="AL156" t="b">
        <f t="shared" si="71"/>
        <v>0</v>
      </c>
      <c r="AM156" t="b">
        <f t="shared" si="72"/>
        <v>0</v>
      </c>
      <c r="AN156" t="b">
        <f t="shared" si="73"/>
        <v>0</v>
      </c>
      <c r="AP156">
        <f t="shared" si="74"/>
        <v>0</v>
      </c>
    </row>
    <row r="157" spans="2:42">
      <c r="B157" s="35">
        <f>Melee!I156</f>
        <v>0</v>
      </c>
      <c r="C157" s="35" t="str">
        <f>IF(ISBLANK(Melee!J156),"BLANK",Melee!J156)</f>
        <v>BLANK</v>
      </c>
      <c r="D157" s="35" t="str">
        <f>IF(ISBLANK(Melee!K156),"BLANK",Melee!K156)</f>
        <v>BLANK</v>
      </c>
      <c r="E157" s="35" t="str">
        <f>IF(ISBLANK(Melee!L156),"BLANK",Melee!L156)</f>
        <v>BLANK</v>
      </c>
      <c r="G157">
        <f t="shared" si="51"/>
        <v>0</v>
      </c>
      <c r="H157" t="e">
        <f t="shared" si="52"/>
        <v>#VALUE!</v>
      </c>
      <c r="I157" t="e">
        <f t="shared" si="53"/>
        <v>#VALUE!</v>
      </c>
      <c r="J157" t="e">
        <f t="shared" si="54"/>
        <v>#VALUE!</v>
      </c>
      <c r="L157" t="b">
        <f t="shared" si="55"/>
        <v>1</v>
      </c>
      <c r="M157" t="b">
        <f t="shared" si="56"/>
        <v>1</v>
      </c>
      <c r="N157" t="b">
        <f t="shared" si="57"/>
        <v>1</v>
      </c>
      <c r="P157" t="b">
        <f t="shared" si="58"/>
        <v>1</v>
      </c>
      <c r="Q157" t="b">
        <f t="shared" si="59"/>
        <v>0</v>
      </c>
      <c r="R157" t="b">
        <f t="shared" si="60"/>
        <v>0</v>
      </c>
      <c r="S157" t="b">
        <f t="shared" si="61"/>
        <v>0</v>
      </c>
      <c r="U157">
        <f t="shared" si="62"/>
        <v>0</v>
      </c>
      <c r="W157" s="35">
        <f>Melee!H156</f>
        <v>0</v>
      </c>
      <c r="X157" s="35" t="str">
        <f>IF(ISBLANK(Melee!I156),"BLANK",Melee!I156)</f>
        <v>BLANK</v>
      </c>
      <c r="Y157" s="35" t="str">
        <f>IF(ISBLANK(Melee!K156),"BLANK",Melee!K156)</f>
        <v>BLANK</v>
      </c>
      <c r="Z157" s="35" t="str">
        <f>IF(ISBLANK(Melee!M156),"BLANK",Melee!M156)</f>
        <v>BLANK</v>
      </c>
      <c r="AB157">
        <f t="shared" si="63"/>
        <v>0</v>
      </c>
      <c r="AC157" t="e">
        <f t="shared" si="64"/>
        <v>#VALUE!</v>
      </c>
      <c r="AD157" t="e">
        <f t="shared" si="65"/>
        <v>#VALUE!</v>
      </c>
      <c r="AE157" t="e">
        <f t="shared" si="66"/>
        <v>#VALUE!</v>
      </c>
      <c r="AG157" t="b">
        <f t="shared" si="67"/>
        <v>1</v>
      </c>
      <c r="AH157" t="b">
        <f t="shared" si="68"/>
        <v>1</v>
      </c>
      <c r="AI157" t="b">
        <f t="shared" si="69"/>
        <v>1</v>
      </c>
      <c r="AK157" t="b">
        <f t="shared" si="70"/>
        <v>1</v>
      </c>
      <c r="AL157" t="b">
        <f t="shared" si="71"/>
        <v>0</v>
      </c>
      <c r="AM157" t="b">
        <f t="shared" si="72"/>
        <v>0</v>
      </c>
      <c r="AN157" t="b">
        <f t="shared" si="73"/>
        <v>0</v>
      </c>
      <c r="AP157">
        <f t="shared" si="74"/>
        <v>0</v>
      </c>
    </row>
    <row r="158" spans="2:42">
      <c r="B158" s="35">
        <f>Melee!I157</f>
        <v>0</v>
      </c>
      <c r="C158" s="35" t="str">
        <f>IF(ISBLANK(Melee!J157),"BLANK",Melee!J157)</f>
        <v>BLANK</v>
      </c>
      <c r="D158" s="35" t="str">
        <f>IF(ISBLANK(Melee!K157),"BLANK",Melee!K157)</f>
        <v>BLANK</v>
      </c>
      <c r="E158" s="35" t="str">
        <f>IF(ISBLANK(Melee!L157),"BLANK",Melee!L157)</f>
        <v>BLANK</v>
      </c>
      <c r="G158">
        <f t="shared" si="51"/>
        <v>0</v>
      </c>
      <c r="H158" t="e">
        <f t="shared" si="52"/>
        <v>#VALUE!</v>
      </c>
      <c r="I158" t="e">
        <f t="shared" si="53"/>
        <v>#VALUE!</v>
      </c>
      <c r="J158" t="e">
        <f t="shared" si="54"/>
        <v>#VALUE!</v>
      </c>
      <c r="L158" t="b">
        <f t="shared" si="55"/>
        <v>1</v>
      </c>
      <c r="M158" t="b">
        <f t="shared" si="56"/>
        <v>1</v>
      </c>
      <c r="N158" t="b">
        <f t="shared" si="57"/>
        <v>1</v>
      </c>
      <c r="P158" t="b">
        <f t="shared" si="58"/>
        <v>1</v>
      </c>
      <c r="Q158" t="b">
        <f t="shared" si="59"/>
        <v>0</v>
      </c>
      <c r="R158" t="b">
        <f t="shared" si="60"/>
        <v>0</v>
      </c>
      <c r="S158" t="b">
        <f t="shared" si="61"/>
        <v>0</v>
      </c>
      <c r="U158">
        <f t="shared" si="62"/>
        <v>0</v>
      </c>
      <c r="W158" s="35">
        <f>Melee!H157</f>
        <v>0</v>
      </c>
      <c r="X158" s="35" t="str">
        <f>IF(ISBLANK(Melee!I157),"BLANK",Melee!I157)</f>
        <v>BLANK</v>
      </c>
      <c r="Y158" s="35" t="str">
        <f>IF(ISBLANK(Melee!K157),"BLANK",Melee!K157)</f>
        <v>BLANK</v>
      </c>
      <c r="Z158" s="35" t="str">
        <f>IF(ISBLANK(Melee!M157),"BLANK",Melee!M157)</f>
        <v>BLANK</v>
      </c>
      <c r="AB158">
        <f t="shared" si="63"/>
        <v>0</v>
      </c>
      <c r="AC158" t="e">
        <f t="shared" si="64"/>
        <v>#VALUE!</v>
      </c>
      <c r="AD158" t="e">
        <f t="shared" si="65"/>
        <v>#VALUE!</v>
      </c>
      <c r="AE158" t="e">
        <f t="shared" si="66"/>
        <v>#VALUE!</v>
      </c>
      <c r="AG158" t="b">
        <f t="shared" si="67"/>
        <v>1</v>
      </c>
      <c r="AH158" t="b">
        <f t="shared" si="68"/>
        <v>1</v>
      </c>
      <c r="AI158" t="b">
        <f t="shared" si="69"/>
        <v>1</v>
      </c>
      <c r="AK158" t="b">
        <f t="shared" si="70"/>
        <v>1</v>
      </c>
      <c r="AL158" t="b">
        <f t="shared" si="71"/>
        <v>0</v>
      </c>
      <c r="AM158" t="b">
        <f t="shared" si="72"/>
        <v>0</v>
      </c>
      <c r="AN158" t="b">
        <f t="shared" si="73"/>
        <v>0</v>
      </c>
      <c r="AP158">
        <f t="shared" si="74"/>
        <v>0</v>
      </c>
    </row>
    <row r="159" spans="2:42">
      <c r="B159" s="35">
        <f>Melee!I158</f>
        <v>0</v>
      </c>
      <c r="C159" s="35" t="str">
        <f>IF(ISBLANK(Melee!J158),"BLANK",Melee!J158)</f>
        <v>BLANK</v>
      </c>
      <c r="D159" s="35" t="str">
        <f>IF(ISBLANK(Melee!K158),"BLANK",Melee!K158)</f>
        <v>BLANK</v>
      </c>
      <c r="E159" s="35" t="str">
        <f>IF(ISBLANK(Melee!L158),"BLANK",Melee!L158)</f>
        <v>BLANK</v>
      </c>
      <c r="G159">
        <f t="shared" si="51"/>
        <v>0</v>
      </c>
      <c r="H159" t="e">
        <f t="shared" si="52"/>
        <v>#VALUE!</v>
      </c>
      <c r="I159" t="e">
        <f t="shared" si="53"/>
        <v>#VALUE!</v>
      </c>
      <c r="J159" t="e">
        <f t="shared" si="54"/>
        <v>#VALUE!</v>
      </c>
      <c r="L159" t="b">
        <f t="shared" si="55"/>
        <v>1</v>
      </c>
      <c r="M159" t="b">
        <f t="shared" si="56"/>
        <v>1</v>
      </c>
      <c r="N159" t="b">
        <f t="shared" si="57"/>
        <v>1</v>
      </c>
      <c r="P159" t="b">
        <f t="shared" si="58"/>
        <v>1</v>
      </c>
      <c r="Q159" t="b">
        <f t="shared" si="59"/>
        <v>0</v>
      </c>
      <c r="R159" t="b">
        <f t="shared" si="60"/>
        <v>0</v>
      </c>
      <c r="S159" t="b">
        <f t="shared" si="61"/>
        <v>0</v>
      </c>
      <c r="U159">
        <f t="shared" si="62"/>
        <v>0</v>
      </c>
      <c r="W159" s="35">
        <f>Melee!H158</f>
        <v>0</v>
      </c>
      <c r="X159" s="35" t="str">
        <f>IF(ISBLANK(Melee!I158),"BLANK",Melee!I158)</f>
        <v>BLANK</v>
      </c>
      <c r="Y159" s="35" t="str">
        <f>IF(ISBLANK(Melee!K158),"BLANK",Melee!K158)</f>
        <v>BLANK</v>
      </c>
      <c r="Z159" s="35" t="str">
        <f>IF(ISBLANK(Melee!M158),"BLANK",Melee!M158)</f>
        <v>BLANK</v>
      </c>
      <c r="AB159">
        <f t="shared" si="63"/>
        <v>0</v>
      </c>
      <c r="AC159" t="e">
        <f t="shared" si="64"/>
        <v>#VALUE!</v>
      </c>
      <c r="AD159" t="e">
        <f t="shared" si="65"/>
        <v>#VALUE!</v>
      </c>
      <c r="AE159" t="e">
        <f t="shared" si="66"/>
        <v>#VALUE!</v>
      </c>
      <c r="AG159" t="b">
        <f t="shared" si="67"/>
        <v>1</v>
      </c>
      <c r="AH159" t="b">
        <f t="shared" si="68"/>
        <v>1</v>
      </c>
      <c r="AI159" t="b">
        <f t="shared" si="69"/>
        <v>1</v>
      </c>
      <c r="AK159" t="b">
        <f t="shared" si="70"/>
        <v>1</v>
      </c>
      <c r="AL159" t="b">
        <f t="shared" si="71"/>
        <v>0</v>
      </c>
      <c r="AM159" t="b">
        <f t="shared" si="72"/>
        <v>0</v>
      </c>
      <c r="AN159" t="b">
        <f t="shared" si="73"/>
        <v>0</v>
      </c>
      <c r="AP159">
        <f t="shared" si="74"/>
        <v>0</v>
      </c>
    </row>
    <row r="160" spans="2:42">
      <c r="B160" s="35">
        <f>Melee!I159</f>
        <v>0</v>
      </c>
      <c r="C160" s="35" t="str">
        <f>IF(ISBLANK(Melee!J159),"BLANK",Melee!J159)</f>
        <v>BLANK</v>
      </c>
      <c r="D160" s="35" t="str">
        <f>IF(ISBLANK(Melee!K159),"BLANK",Melee!K159)</f>
        <v>BLANK</v>
      </c>
      <c r="E160" s="35" t="str">
        <f>IF(ISBLANK(Melee!L159),"BLANK",Melee!L159)</f>
        <v>BLANK</v>
      </c>
      <c r="G160">
        <f t="shared" si="51"/>
        <v>0</v>
      </c>
      <c r="H160" t="e">
        <f t="shared" si="52"/>
        <v>#VALUE!</v>
      </c>
      <c r="I160" t="e">
        <f t="shared" si="53"/>
        <v>#VALUE!</v>
      </c>
      <c r="J160" t="e">
        <f t="shared" si="54"/>
        <v>#VALUE!</v>
      </c>
      <c r="L160" t="b">
        <f t="shared" si="55"/>
        <v>1</v>
      </c>
      <c r="M160" t="b">
        <f t="shared" si="56"/>
        <v>1</v>
      </c>
      <c r="N160" t="b">
        <f t="shared" si="57"/>
        <v>1</v>
      </c>
      <c r="P160" t="b">
        <f t="shared" si="58"/>
        <v>1</v>
      </c>
      <c r="Q160" t="b">
        <f t="shared" si="59"/>
        <v>0</v>
      </c>
      <c r="R160" t="b">
        <f t="shared" si="60"/>
        <v>0</v>
      </c>
      <c r="S160" t="b">
        <f t="shared" si="61"/>
        <v>0</v>
      </c>
      <c r="U160">
        <f t="shared" si="62"/>
        <v>0</v>
      </c>
      <c r="W160" s="35">
        <f>Melee!H159</f>
        <v>0</v>
      </c>
      <c r="X160" s="35" t="str">
        <f>IF(ISBLANK(Melee!I159),"BLANK",Melee!I159)</f>
        <v>BLANK</v>
      </c>
      <c r="Y160" s="35" t="str">
        <f>IF(ISBLANK(Melee!K159),"BLANK",Melee!K159)</f>
        <v>BLANK</v>
      </c>
      <c r="Z160" s="35" t="str">
        <f>IF(ISBLANK(Melee!M159),"BLANK",Melee!M159)</f>
        <v>BLANK</v>
      </c>
      <c r="AB160">
        <f t="shared" si="63"/>
        <v>0</v>
      </c>
      <c r="AC160" t="e">
        <f t="shared" si="64"/>
        <v>#VALUE!</v>
      </c>
      <c r="AD160" t="e">
        <f t="shared" si="65"/>
        <v>#VALUE!</v>
      </c>
      <c r="AE160" t="e">
        <f t="shared" si="66"/>
        <v>#VALUE!</v>
      </c>
      <c r="AG160" t="b">
        <f t="shared" si="67"/>
        <v>1</v>
      </c>
      <c r="AH160" t="b">
        <f t="shared" si="68"/>
        <v>1</v>
      </c>
      <c r="AI160" t="b">
        <f t="shared" si="69"/>
        <v>1</v>
      </c>
      <c r="AK160" t="b">
        <f t="shared" si="70"/>
        <v>1</v>
      </c>
      <c r="AL160" t="b">
        <f t="shared" si="71"/>
        <v>0</v>
      </c>
      <c r="AM160" t="b">
        <f t="shared" si="72"/>
        <v>0</v>
      </c>
      <c r="AN160" t="b">
        <f t="shared" si="73"/>
        <v>0</v>
      </c>
      <c r="AP160">
        <f t="shared" si="74"/>
        <v>0</v>
      </c>
    </row>
    <row r="161" spans="2:42">
      <c r="B161" s="35">
        <f>Melee!I160</f>
        <v>0</v>
      </c>
      <c r="C161" s="35" t="str">
        <f>IF(ISBLANK(Melee!J160),"BLANK",Melee!J160)</f>
        <v>BLANK</v>
      </c>
      <c r="D161" s="35" t="str">
        <f>IF(ISBLANK(Melee!K160),"BLANK",Melee!K160)</f>
        <v>BLANK</v>
      </c>
      <c r="E161" s="35" t="str">
        <f>IF(ISBLANK(Melee!L160),"BLANK",Melee!L160)</f>
        <v>BLANK</v>
      </c>
      <c r="G161">
        <f t="shared" ref="G161:G224" si="75">B161</f>
        <v>0</v>
      </c>
      <c r="H161" t="e">
        <f t="shared" ref="H161:H224" si="76">SUM((B161+C161)/2)</f>
        <v>#VALUE!</v>
      </c>
      <c r="I161" t="e">
        <f t="shared" ref="I161:I224" si="77">SUM((B161+C161+D161)/3)</f>
        <v>#VALUE!</v>
      </c>
      <c r="J161" t="e">
        <f t="shared" ref="J161:J224" si="78">SUM((B161+C161+D161+E161)/4)</f>
        <v>#VALUE!</v>
      </c>
      <c r="L161" t="b">
        <f t="shared" ref="L161:L224" si="79">ISERROR(H161)</f>
        <v>1</v>
      </c>
      <c r="M161" t="b">
        <f t="shared" ref="M161:M224" si="80">ISERROR(I161)</f>
        <v>1</v>
      </c>
      <c r="N161" t="b">
        <f t="shared" ref="N161:N224" si="81">ISERROR(J161)</f>
        <v>1</v>
      </c>
      <c r="P161" t="b">
        <f t="shared" ref="P161:P224" si="82">IF(AND(N161=TRUE,M161=TRUE,L161=TRUE),TRUE,FALSE)</f>
        <v>1</v>
      </c>
      <c r="Q161" t="b">
        <f t="shared" ref="Q161:Q224" si="83">IF(AND(P161=FALSE,L161=FALSE,M161=TRUE,N161=TRUE),TRUE,FALSE)</f>
        <v>0</v>
      </c>
      <c r="R161" t="b">
        <f t="shared" ref="R161:R224" si="84">IF(AND(P161=FALSE,Q161=FALSE,M161=FALSE,N161=TRUE),TRUE,FALSE)</f>
        <v>0</v>
      </c>
      <c r="S161" t="b">
        <f t="shared" ref="S161:S224" si="85">IF(AND(P161=FALSE,Q161=FALSE,R161=FALSE,N161=FALSE),TRUE,FALSE)</f>
        <v>0</v>
      </c>
      <c r="U161">
        <f t="shared" ref="U161:U224" si="86">IF(P161=TRUE,G161,IF(Q161=TRUE,H161,IF(R161=TRUE,I161,IF(S161=TRUE,J161,"ERROR"))))</f>
        <v>0</v>
      </c>
      <c r="W161" s="35">
        <f>Melee!H160</f>
        <v>0</v>
      </c>
      <c r="X161" s="35" t="str">
        <f>IF(ISBLANK(Melee!I160),"BLANK",Melee!I160)</f>
        <v>BLANK</v>
      </c>
      <c r="Y161" s="35" t="str">
        <f>IF(ISBLANK(Melee!K160),"BLANK",Melee!K160)</f>
        <v>BLANK</v>
      </c>
      <c r="Z161" s="35" t="str">
        <f>IF(ISBLANK(Melee!M160),"BLANK",Melee!M160)</f>
        <v>BLANK</v>
      </c>
      <c r="AB161">
        <f t="shared" ref="AB161:AB224" si="87">W161</f>
        <v>0</v>
      </c>
      <c r="AC161" t="e">
        <f t="shared" ref="AC161:AC224" si="88">SUM((W161+X161)/2)</f>
        <v>#VALUE!</v>
      </c>
      <c r="AD161" t="e">
        <f t="shared" ref="AD161:AD224" si="89">SUM((W161+X161+Y161)/3)</f>
        <v>#VALUE!</v>
      </c>
      <c r="AE161" t="e">
        <f t="shared" ref="AE161:AE224" si="90">SUM((W161+X161+Y161+Z161)/4)</f>
        <v>#VALUE!</v>
      </c>
      <c r="AG161" t="b">
        <f t="shared" ref="AG161:AG224" si="91">ISERROR(AC161)</f>
        <v>1</v>
      </c>
      <c r="AH161" t="b">
        <f t="shared" ref="AH161:AH224" si="92">ISERROR(AD161)</f>
        <v>1</v>
      </c>
      <c r="AI161" t="b">
        <f t="shared" ref="AI161:AI224" si="93">ISERROR(AE161)</f>
        <v>1</v>
      </c>
      <c r="AK161" t="b">
        <f t="shared" ref="AK161:AK224" si="94">IF(AND(AI161=TRUE,AH161=TRUE,AG161=TRUE),TRUE,FALSE)</f>
        <v>1</v>
      </c>
      <c r="AL161" t="b">
        <f t="shared" ref="AL161:AL224" si="95">IF(AND(AK161=FALSE,AG161=FALSE,AH161=TRUE,AI161=TRUE),TRUE,FALSE)</f>
        <v>0</v>
      </c>
      <c r="AM161" t="b">
        <f t="shared" ref="AM161:AM224" si="96">IF(AND(AK161=FALSE,AL161=FALSE,AH161=FALSE,AI161=TRUE),TRUE,FALSE)</f>
        <v>0</v>
      </c>
      <c r="AN161" t="b">
        <f t="shared" ref="AN161:AN224" si="97">IF(AND(AK161=FALSE,AL161=FALSE,AM161=FALSE,AI161=FALSE),TRUE,FALSE)</f>
        <v>0</v>
      </c>
      <c r="AP161">
        <f t="shared" ref="AP161:AP224" si="98">IF(AK161=TRUE,AB161,IF(AL161=TRUE,AC161,IF(AM161=TRUE,AD161,IF(AN161=TRUE,AE161,"ERROR"))))</f>
        <v>0</v>
      </c>
    </row>
    <row r="162" spans="2:42">
      <c r="B162" s="35">
        <f>Melee!I161</f>
        <v>0</v>
      </c>
      <c r="C162" s="35" t="str">
        <f>IF(ISBLANK(Melee!J161),"BLANK",Melee!J161)</f>
        <v>BLANK</v>
      </c>
      <c r="D162" s="35" t="str">
        <f>IF(ISBLANK(Melee!K161),"BLANK",Melee!K161)</f>
        <v>BLANK</v>
      </c>
      <c r="E162" s="35" t="str">
        <f>IF(ISBLANK(Melee!L161),"BLANK",Melee!L161)</f>
        <v>BLANK</v>
      </c>
      <c r="G162">
        <f t="shared" si="75"/>
        <v>0</v>
      </c>
      <c r="H162" t="e">
        <f t="shared" si="76"/>
        <v>#VALUE!</v>
      </c>
      <c r="I162" t="e">
        <f t="shared" si="77"/>
        <v>#VALUE!</v>
      </c>
      <c r="J162" t="e">
        <f t="shared" si="78"/>
        <v>#VALUE!</v>
      </c>
      <c r="L162" t="b">
        <f t="shared" si="79"/>
        <v>1</v>
      </c>
      <c r="M162" t="b">
        <f t="shared" si="80"/>
        <v>1</v>
      </c>
      <c r="N162" t="b">
        <f t="shared" si="81"/>
        <v>1</v>
      </c>
      <c r="P162" t="b">
        <f t="shared" si="82"/>
        <v>1</v>
      </c>
      <c r="Q162" t="b">
        <f t="shared" si="83"/>
        <v>0</v>
      </c>
      <c r="R162" t="b">
        <f t="shared" si="84"/>
        <v>0</v>
      </c>
      <c r="S162" t="b">
        <f t="shared" si="85"/>
        <v>0</v>
      </c>
      <c r="U162">
        <f t="shared" si="86"/>
        <v>0</v>
      </c>
      <c r="W162" s="35">
        <f>Melee!H161</f>
        <v>0</v>
      </c>
      <c r="X162" s="35" t="str">
        <f>IF(ISBLANK(Melee!I161),"BLANK",Melee!I161)</f>
        <v>BLANK</v>
      </c>
      <c r="Y162" s="35" t="str">
        <f>IF(ISBLANK(Melee!K161),"BLANK",Melee!K161)</f>
        <v>BLANK</v>
      </c>
      <c r="Z162" s="35" t="str">
        <f>IF(ISBLANK(Melee!M161),"BLANK",Melee!M161)</f>
        <v>BLANK</v>
      </c>
      <c r="AB162">
        <f t="shared" si="87"/>
        <v>0</v>
      </c>
      <c r="AC162" t="e">
        <f t="shared" si="88"/>
        <v>#VALUE!</v>
      </c>
      <c r="AD162" t="e">
        <f t="shared" si="89"/>
        <v>#VALUE!</v>
      </c>
      <c r="AE162" t="e">
        <f t="shared" si="90"/>
        <v>#VALUE!</v>
      </c>
      <c r="AG162" t="b">
        <f t="shared" si="91"/>
        <v>1</v>
      </c>
      <c r="AH162" t="b">
        <f t="shared" si="92"/>
        <v>1</v>
      </c>
      <c r="AI162" t="b">
        <f t="shared" si="93"/>
        <v>1</v>
      </c>
      <c r="AK162" t="b">
        <f t="shared" si="94"/>
        <v>1</v>
      </c>
      <c r="AL162" t="b">
        <f t="shared" si="95"/>
        <v>0</v>
      </c>
      <c r="AM162" t="b">
        <f t="shared" si="96"/>
        <v>0</v>
      </c>
      <c r="AN162" t="b">
        <f t="shared" si="97"/>
        <v>0</v>
      </c>
      <c r="AP162">
        <f t="shared" si="98"/>
        <v>0</v>
      </c>
    </row>
    <row r="163" spans="2:42">
      <c r="B163" s="35">
        <f>Melee!I162</f>
        <v>0</v>
      </c>
      <c r="C163" s="35" t="str">
        <f>IF(ISBLANK(Melee!J162),"BLANK",Melee!J162)</f>
        <v>BLANK</v>
      </c>
      <c r="D163" s="35" t="str">
        <f>IF(ISBLANK(Melee!K162),"BLANK",Melee!K162)</f>
        <v>BLANK</v>
      </c>
      <c r="E163" s="35" t="str">
        <f>IF(ISBLANK(Melee!L162),"BLANK",Melee!L162)</f>
        <v>BLANK</v>
      </c>
      <c r="G163">
        <f t="shared" si="75"/>
        <v>0</v>
      </c>
      <c r="H163" t="e">
        <f t="shared" si="76"/>
        <v>#VALUE!</v>
      </c>
      <c r="I163" t="e">
        <f t="shared" si="77"/>
        <v>#VALUE!</v>
      </c>
      <c r="J163" t="e">
        <f t="shared" si="78"/>
        <v>#VALUE!</v>
      </c>
      <c r="L163" t="b">
        <f t="shared" si="79"/>
        <v>1</v>
      </c>
      <c r="M163" t="b">
        <f t="shared" si="80"/>
        <v>1</v>
      </c>
      <c r="N163" t="b">
        <f t="shared" si="81"/>
        <v>1</v>
      </c>
      <c r="P163" t="b">
        <f t="shared" si="82"/>
        <v>1</v>
      </c>
      <c r="Q163" t="b">
        <f t="shared" si="83"/>
        <v>0</v>
      </c>
      <c r="R163" t="b">
        <f t="shared" si="84"/>
        <v>0</v>
      </c>
      <c r="S163" t="b">
        <f t="shared" si="85"/>
        <v>0</v>
      </c>
      <c r="U163">
        <f t="shared" si="86"/>
        <v>0</v>
      </c>
      <c r="W163" s="35">
        <f>Melee!H162</f>
        <v>0</v>
      </c>
      <c r="X163" s="35" t="str">
        <f>IF(ISBLANK(Melee!I162),"BLANK",Melee!I162)</f>
        <v>BLANK</v>
      </c>
      <c r="Y163" s="35" t="str">
        <f>IF(ISBLANK(Melee!K162),"BLANK",Melee!K162)</f>
        <v>BLANK</v>
      </c>
      <c r="Z163" s="35" t="str">
        <f>IF(ISBLANK(Melee!M162),"BLANK",Melee!M162)</f>
        <v>BLANK</v>
      </c>
      <c r="AB163">
        <f t="shared" si="87"/>
        <v>0</v>
      </c>
      <c r="AC163" t="e">
        <f t="shared" si="88"/>
        <v>#VALUE!</v>
      </c>
      <c r="AD163" t="e">
        <f t="shared" si="89"/>
        <v>#VALUE!</v>
      </c>
      <c r="AE163" t="e">
        <f t="shared" si="90"/>
        <v>#VALUE!</v>
      </c>
      <c r="AG163" t="b">
        <f t="shared" si="91"/>
        <v>1</v>
      </c>
      <c r="AH163" t="b">
        <f t="shared" si="92"/>
        <v>1</v>
      </c>
      <c r="AI163" t="b">
        <f t="shared" si="93"/>
        <v>1</v>
      </c>
      <c r="AK163" t="b">
        <f t="shared" si="94"/>
        <v>1</v>
      </c>
      <c r="AL163" t="b">
        <f t="shared" si="95"/>
        <v>0</v>
      </c>
      <c r="AM163" t="b">
        <f t="shared" si="96"/>
        <v>0</v>
      </c>
      <c r="AN163" t="b">
        <f t="shared" si="97"/>
        <v>0</v>
      </c>
      <c r="AP163">
        <f t="shared" si="98"/>
        <v>0</v>
      </c>
    </row>
    <row r="164" spans="2:42">
      <c r="B164" s="35">
        <f>Melee!I163</f>
        <v>0</v>
      </c>
      <c r="C164" s="35" t="str">
        <f>IF(ISBLANK(Melee!J163),"BLANK",Melee!J163)</f>
        <v>BLANK</v>
      </c>
      <c r="D164" s="35" t="str">
        <f>IF(ISBLANK(Melee!K163),"BLANK",Melee!K163)</f>
        <v>BLANK</v>
      </c>
      <c r="E164" s="35" t="str">
        <f>IF(ISBLANK(Melee!L163),"BLANK",Melee!L163)</f>
        <v>BLANK</v>
      </c>
      <c r="G164">
        <f t="shared" si="75"/>
        <v>0</v>
      </c>
      <c r="H164" t="e">
        <f t="shared" si="76"/>
        <v>#VALUE!</v>
      </c>
      <c r="I164" t="e">
        <f t="shared" si="77"/>
        <v>#VALUE!</v>
      </c>
      <c r="J164" t="e">
        <f t="shared" si="78"/>
        <v>#VALUE!</v>
      </c>
      <c r="L164" t="b">
        <f t="shared" si="79"/>
        <v>1</v>
      </c>
      <c r="M164" t="b">
        <f t="shared" si="80"/>
        <v>1</v>
      </c>
      <c r="N164" t="b">
        <f t="shared" si="81"/>
        <v>1</v>
      </c>
      <c r="P164" t="b">
        <f t="shared" si="82"/>
        <v>1</v>
      </c>
      <c r="Q164" t="b">
        <f t="shared" si="83"/>
        <v>0</v>
      </c>
      <c r="R164" t="b">
        <f t="shared" si="84"/>
        <v>0</v>
      </c>
      <c r="S164" t="b">
        <f t="shared" si="85"/>
        <v>0</v>
      </c>
      <c r="U164">
        <f t="shared" si="86"/>
        <v>0</v>
      </c>
      <c r="W164" s="35">
        <f>Melee!H163</f>
        <v>0</v>
      </c>
      <c r="X164" s="35" t="str">
        <f>IF(ISBLANK(Melee!I163),"BLANK",Melee!I163)</f>
        <v>BLANK</v>
      </c>
      <c r="Y164" s="35" t="str">
        <f>IF(ISBLANK(Melee!K163),"BLANK",Melee!K163)</f>
        <v>BLANK</v>
      </c>
      <c r="Z164" s="35" t="str">
        <f>IF(ISBLANK(Melee!M163),"BLANK",Melee!M163)</f>
        <v>BLANK</v>
      </c>
      <c r="AB164">
        <f t="shared" si="87"/>
        <v>0</v>
      </c>
      <c r="AC164" t="e">
        <f t="shared" si="88"/>
        <v>#VALUE!</v>
      </c>
      <c r="AD164" t="e">
        <f t="shared" si="89"/>
        <v>#VALUE!</v>
      </c>
      <c r="AE164" t="e">
        <f t="shared" si="90"/>
        <v>#VALUE!</v>
      </c>
      <c r="AG164" t="b">
        <f t="shared" si="91"/>
        <v>1</v>
      </c>
      <c r="AH164" t="b">
        <f t="shared" si="92"/>
        <v>1</v>
      </c>
      <c r="AI164" t="b">
        <f t="shared" si="93"/>
        <v>1</v>
      </c>
      <c r="AK164" t="b">
        <f t="shared" si="94"/>
        <v>1</v>
      </c>
      <c r="AL164" t="b">
        <f t="shared" si="95"/>
        <v>0</v>
      </c>
      <c r="AM164" t="b">
        <f t="shared" si="96"/>
        <v>0</v>
      </c>
      <c r="AN164" t="b">
        <f t="shared" si="97"/>
        <v>0</v>
      </c>
      <c r="AP164">
        <f t="shared" si="98"/>
        <v>0</v>
      </c>
    </row>
    <row r="165" spans="2:42">
      <c r="B165" s="35">
        <f>Melee!I164</f>
        <v>0</v>
      </c>
      <c r="C165" s="35" t="str">
        <f>IF(ISBLANK(Melee!J164),"BLANK",Melee!J164)</f>
        <v>BLANK</v>
      </c>
      <c r="D165" s="35" t="str">
        <f>IF(ISBLANK(Melee!K164),"BLANK",Melee!K164)</f>
        <v>BLANK</v>
      </c>
      <c r="E165" s="35" t="str">
        <f>IF(ISBLANK(Melee!L164),"BLANK",Melee!L164)</f>
        <v>BLANK</v>
      </c>
      <c r="G165">
        <f t="shared" si="75"/>
        <v>0</v>
      </c>
      <c r="H165" t="e">
        <f t="shared" si="76"/>
        <v>#VALUE!</v>
      </c>
      <c r="I165" t="e">
        <f t="shared" si="77"/>
        <v>#VALUE!</v>
      </c>
      <c r="J165" t="e">
        <f t="shared" si="78"/>
        <v>#VALUE!</v>
      </c>
      <c r="L165" t="b">
        <f t="shared" si="79"/>
        <v>1</v>
      </c>
      <c r="M165" t="b">
        <f t="shared" si="80"/>
        <v>1</v>
      </c>
      <c r="N165" t="b">
        <f t="shared" si="81"/>
        <v>1</v>
      </c>
      <c r="P165" t="b">
        <f t="shared" si="82"/>
        <v>1</v>
      </c>
      <c r="Q165" t="b">
        <f t="shared" si="83"/>
        <v>0</v>
      </c>
      <c r="R165" t="b">
        <f t="shared" si="84"/>
        <v>0</v>
      </c>
      <c r="S165" t="b">
        <f t="shared" si="85"/>
        <v>0</v>
      </c>
      <c r="U165">
        <f t="shared" si="86"/>
        <v>0</v>
      </c>
      <c r="W165" s="35">
        <f>Melee!H164</f>
        <v>0</v>
      </c>
      <c r="X165" s="35" t="str">
        <f>IF(ISBLANK(Melee!I164),"BLANK",Melee!I164)</f>
        <v>BLANK</v>
      </c>
      <c r="Y165" s="35" t="str">
        <f>IF(ISBLANK(Melee!K164),"BLANK",Melee!K164)</f>
        <v>BLANK</v>
      </c>
      <c r="Z165" s="35" t="str">
        <f>IF(ISBLANK(Melee!M164),"BLANK",Melee!M164)</f>
        <v>BLANK</v>
      </c>
      <c r="AB165">
        <f t="shared" si="87"/>
        <v>0</v>
      </c>
      <c r="AC165" t="e">
        <f t="shared" si="88"/>
        <v>#VALUE!</v>
      </c>
      <c r="AD165" t="e">
        <f t="shared" si="89"/>
        <v>#VALUE!</v>
      </c>
      <c r="AE165" t="e">
        <f t="shared" si="90"/>
        <v>#VALUE!</v>
      </c>
      <c r="AG165" t="b">
        <f t="shared" si="91"/>
        <v>1</v>
      </c>
      <c r="AH165" t="b">
        <f t="shared" si="92"/>
        <v>1</v>
      </c>
      <c r="AI165" t="b">
        <f t="shared" si="93"/>
        <v>1</v>
      </c>
      <c r="AK165" t="b">
        <f t="shared" si="94"/>
        <v>1</v>
      </c>
      <c r="AL165" t="b">
        <f t="shared" si="95"/>
        <v>0</v>
      </c>
      <c r="AM165" t="b">
        <f t="shared" si="96"/>
        <v>0</v>
      </c>
      <c r="AN165" t="b">
        <f t="shared" si="97"/>
        <v>0</v>
      </c>
      <c r="AP165">
        <f t="shared" si="98"/>
        <v>0</v>
      </c>
    </row>
    <row r="166" spans="2:42">
      <c r="B166" s="35">
        <f>Melee!I165</f>
        <v>0</v>
      </c>
      <c r="C166" s="35" t="str">
        <f>IF(ISBLANK(Melee!J165),"BLANK",Melee!J165)</f>
        <v>BLANK</v>
      </c>
      <c r="D166" s="35" t="str">
        <f>IF(ISBLANK(Melee!K165),"BLANK",Melee!K165)</f>
        <v>BLANK</v>
      </c>
      <c r="E166" s="35" t="str">
        <f>IF(ISBLANK(Melee!L165),"BLANK",Melee!L165)</f>
        <v>BLANK</v>
      </c>
      <c r="G166">
        <f t="shared" si="75"/>
        <v>0</v>
      </c>
      <c r="H166" t="e">
        <f t="shared" si="76"/>
        <v>#VALUE!</v>
      </c>
      <c r="I166" t="e">
        <f t="shared" si="77"/>
        <v>#VALUE!</v>
      </c>
      <c r="J166" t="e">
        <f t="shared" si="78"/>
        <v>#VALUE!</v>
      </c>
      <c r="L166" t="b">
        <f t="shared" si="79"/>
        <v>1</v>
      </c>
      <c r="M166" t="b">
        <f t="shared" si="80"/>
        <v>1</v>
      </c>
      <c r="N166" t="b">
        <f t="shared" si="81"/>
        <v>1</v>
      </c>
      <c r="P166" t="b">
        <f t="shared" si="82"/>
        <v>1</v>
      </c>
      <c r="Q166" t="b">
        <f t="shared" si="83"/>
        <v>0</v>
      </c>
      <c r="R166" t="b">
        <f t="shared" si="84"/>
        <v>0</v>
      </c>
      <c r="S166" t="b">
        <f t="shared" si="85"/>
        <v>0</v>
      </c>
      <c r="U166">
        <f t="shared" si="86"/>
        <v>0</v>
      </c>
      <c r="W166" s="35">
        <f>Melee!H165</f>
        <v>0</v>
      </c>
      <c r="X166" s="35" t="str">
        <f>IF(ISBLANK(Melee!I165),"BLANK",Melee!I165)</f>
        <v>BLANK</v>
      </c>
      <c r="Y166" s="35" t="str">
        <f>IF(ISBLANK(Melee!K165),"BLANK",Melee!K165)</f>
        <v>BLANK</v>
      </c>
      <c r="Z166" s="35" t="str">
        <f>IF(ISBLANK(Melee!M165),"BLANK",Melee!M165)</f>
        <v>BLANK</v>
      </c>
      <c r="AB166">
        <f t="shared" si="87"/>
        <v>0</v>
      </c>
      <c r="AC166" t="e">
        <f t="shared" si="88"/>
        <v>#VALUE!</v>
      </c>
      <c r="AD166" t="e">
        <f t="shared" si="89"/>
        <v>#VALUE!</v>
      </c>
      <c r="AE166" t="e">
        <f t="shared" si="90"/>
        <v>#VALUE!</v>
      </c>
      <c r="AG166" t="b">
        <f t="shared" si="91"/>
        <v>1</v>
      </c>
      <c r="AH166" t="b">
        <f t="shared" si="92"/>
        <v>1</v>
      </c>
      <c r="AI166" t="b">
        <f t="shared" si="93"/>
        <v>1</v>
      </c>
      <c r="AK166" t="b">
        <f t="shared" si="94"/>
        <v>1</v>
      </c>
      <c r="AL166" t="b">
        <f t="shared" si="95"/>
        <v>0</v>
      </c>
      <c r="AM166" t="b">
        <f t="shared" si="96"/>
        <v>0</v>
      </c>
      <c r="AN166" t="b">
        <f t="shared" si="97"/>
        <v>0</v>
      </c>
      <c r="AP166">
        <f t="shared" si="98"/>
        <v>0</v>
      </c>
    </row>
    <row r="167" spans="2:42">
      <c r="B167" s="35">
        <f>Melee!I166</f>
        <v>0</v>
      </c>
      <c r="C167" s="35" t="str">
        <f>IF(ISBLANK(Melee!J166),"BLANK",Melee!J166)</f>
        <v>BLANK</v>
      </c>
      <c r="D167" s="35" t="str">
        <f>IF(ISBLANK(Melee!K166),"BLANK",Melee!K166)</f>
        <v>BLANK</v>
      </c>
      <c r="E167" s="35" t="str">
        <f>IF(ISBLANK(Melee!L166),"BLANK",Melee!L166)</f>
        <v>BLANK</v>
      </c>
      <c r="G167">
        <f t="shared" si="75"/>
        <v>0</v>
      </c>
      <c r="H167" t="e">
        <f t="shared" si="76"/>
        <v>#VALUE!</v>
      </c>
      <c r="I167" t="e">
        <f t="shared" si="77"/>
        <v>#VALUE!</v>
      </c>
      <c r="J167" t="e">
        <f t="shared" si="78"/>
        <v>#VALUE!</v>
      </c>
      <c r="L167" t="b">
        <f t="shared" si="79"/>
        <v>1</v>
      </c>
      <c r="M167" t="b">
        <f t="shared" si="80"/>
        <v>1</v>
      </c>
      <c r="N167" t="b">
        <f t="shared" si="81"/>
        <v>1</v>
      </c>
      <c r="P167" t="b">
        <f t="shared" si="82"/>
        <v>1</v>
      </c>
      <c r="Q167" t="b">
        <f t="shared" si="83"/>
        <v>0</v>
      </c>
      <c r="R167" t="b">
        <f t="shared" si="84"/>
        <v>0</v>
      </c>
      <c r="S167" t="b">
        <f t="shared" si="85"/>
        <v>0</v>
      </c>
      <c r="U167">
        <f t="shared" si="86"/>
        <v>0</v>
      </c>
      <c r="W167" s="35">
        <f>Melee!H166</f>
        <v>0</v>
      </c>
      <c r="X167" s="35" t="str">
        <f>IF(ISBLANK(Melee!I166),"BLANK",Melee!I166)</f>
        <v>BLANK</v>
      </c>
      <c r="Y167" s="35" t="str">
        <f>IF(ISBLANK(Melee!K166),"BLANK",Melee!K166)</f>
        <v>BLANK</v>
      </c>
      <c r="Z167" s="35" t="str">
        <f>IF(ISBLANK(Melee!M166),"BLANK",Melee!M166)</f>
        <v>BLANK</v>
      </c>
      <c r="AB167">
        <f t="shared" si="87"/>
        <v>0</v>
      </c>
      <c r="AC167" t="e">
        <f t="shared" si="88"/>
        <v>#VALUE!</v>
      </c>
      <c r="AD167" t="e">
        <f t="shared" si="89"/>
        <v>#VALUE!</v>
      </c>
      <c r="AE167" t="e">
        <f t="shared" si="90"/>
        <v>#VALUE!</v>
      </c>
      <c r="AG167" t="b">
        <f t="shared" si="91"/>
        <v>1</v>
      </c>
      <c r="AH167" t="b">
        <f t="shared" si="92"/>
        <v>1</v>
      </c>
      <c r="AI167" t="b">
        <f t="shared" si="93"/>
        <v>1</v>
      </c>
      <c r="AK167" t="b">
        <f t="shared" si="94"/>
        <v>1</v>
      </c>
      <c r="AL167" t="b">
        <f t="shared" si="95"/>
        <v>0</v>
      </c>
      <c r="AM167" t="b">
        <f t="shared" si="96"/>
        <v>0</v>
      </c>
      <c r="AN167" t="b">
        <f t="shared" si="97"/>
        <v>0</v>
      </c>
      <c r="AP167">
        <f t="shared" si="98"/>
        <v>0</v>
      </c>
    </row>
    <row r="168" spans="2:42">
      <c r="B168" s="35">
        <f>Melee!I167</f>
        <v>0</v>
      </c>
      <c r="C168" s="35" t="str">
        <f>IF(ISBLANK(Melee!J167),"BLANK",Melee!J167)</f>
        <v>BLANK</v>
      </c>
      <c r="D168" s="35" t="str">
        <f>IF(ISBLANK(Melee!K167),"BLANK",Melee!K167)</f>
        <v>BLANK</v>
      </c>
      <c r="E168" s="35" t="str">
        <f>IF(ISBLANK(Melee!L167),"BLANK",Melee!L167)</f>
        <v>BLANK</v>
      </c>
      <c r="G168">
        <f t="shared" si="75"/>
        <v>0</v>
      </c>
      <c r="H168" t="e">
        <f t="shared" si="76"/>
        <v>#VALUE!</v>
      </c>
      <c r="I168" t="e">
        <f t="shared" si="77"/>
        <v>#VALUE!</v>
      </c>
      <c r="J168" t="e">
        <f t="shared" si="78"/>
        <v>#VALUE!</v>
      </c>
      <c r="L168" t="b">
        <f t="shared" si="79"/>
        <v>1</v>
      </c>
      <c r="M168" t="b">
        <f t="shared" si="80"/>
        <v>1</v>
      </c>
      <c r="N168" t="b">
        <f t="shared" si="81"/>
        <v>1</v>
      </c>
      <c r="P168" t="b">
        <f t="shared" si="82"/>
        <v>1</v>
      </c>
      <c r="Q168" t="b">
        <f t="shared" si="83"/>
        <v>0</v>
      </c>
      <c r="R168" t="b">
        <f t="shared" si="84"/>
        <v>0</v>
      </c>
      <c r="S168" t="b">
        <f t="shared" si="85"/>
        <v>0</v>
      </c>
      <c r="U168">
        <f t="shared" si="86"/>
        <v>0</v>
      </c>
      <c r="W168" s="35">
        <f>Melee!H167</f>
        <v>0</v>
      </c>
      <c r="X168" s="35" t="str">
        <f>IF(ISBLANK(Melee!I167),"BLANK",Melee!I167)</f>
        <v>BLANK</v>
      </c>
      <c r="Y168" s="35" t="str">
        <f>IF(ISBLANK(Melee!K167),"BLANK",Melee!K167)</f>
        <v>BLANK</v>
      </c>
      <c r="Z168" s="35" t="str">
        <f>IF(ISBLANK(Melee!M167),"BLANK",Melee!M167)</f>
        <v>BLANK</v>
      </c>
      <c r="AB168">
        <f t="shared" si="87"/>
        <v>0</v>
      </c>
      <c r="AC168" t="e">
        <f t="shared" si="88"/>
        <v>#VALUE!</v>
      </c>
      <c r="AD168" t="e">
        <f t="shared" si="89"/>
        <v>#VALUE!</v>
      </c>
      <c r="AE168" t="e">
        <f t="shared" si="90"/>
        <v>#VALUE!</v>
      </c>
      <c r="AG168" t="b">
        <f t="shared" si="91"/>
        <v>1</v>
      </c>
      <c r="AH168" t="b">
        <f t="shared" si="92"/>
        <v>1</v>
      </c>
      <c r="AI168" t="b">
        <f t="shared" si="93"/>
        <v>1</v>
      </c>
      <c r="AK168" t="b">
        <f t="shared" si="94"/>
        <v>1</v>
      </c>
      <c r="AL168" t="b">
        <f t="shared" si="95"/>
        <v>0</v>
      </c>
      <c r="AM168" t="b">
        <f t="shared" si="96"/>
        <v>0</v>
      </c>
      <c r="AN168" t="b">
        <f t="shared" si="97"/>
        <v>0</v>
      </c>
      <c r="AP168">
        <f t="shared" si="98"/>
        <v>0</v>
      </c>
    </row>
    <row r="169" spans="2:42">
      <c r="B169" s="35">
        <f>Melee!I168</f>
        <v>0</v>
      </c>
      <c r="C169" s="35" t="str">
        <f>IF(ISBLANK(Melee!J168),"BLANK",Melee!J168)</f>
        <v>BLANK</v>
      </c>
      <c r="D169" s="35" t="str">
        <f>IF(ISBLANK(Melee!K168),"BLANK",Melee!K168)</f>
        <v>BLANK</v>
      </c>
      <c r="E169" s="35" t="str">
        <f>IF(ISBLANK(Melee!L168),"BLANK",Melee!L168)</f>
        <v>BLANK</v>
      </c>
      <c r="G169">
        <f t="shared" si="75"/>
        <v>0</v>
      </c>
      <c r="H169" t="e">
        <f t="shared" si="76"/>
        <v>#VALUE!</v>
      </c>
      <c r="I169" t="e">
        <f t="shared" si="77"/>
        <v>#VALUE!</v>
      </c>
      <c r="J169" t="e">
        <f t="shared" si="78"/>
        <v>#VALUE!</v>
      </c>
      <c r="L169" t="b">
        <f t="shared" si="79"/>
        <v>1</v>
      </c>
      <c r="M169" t="b">
        <f t="shared" si="80"/>
        <v>1</v>
      </c>
      <c r="N169" t="b">
        <f t="shared" si="81"/>
        <v>1</v>
      </c>
      <c r="P169" t="b">
        <f t="shared" si="82"/>
        <v>1</v>
      </c>
      <c r="Q169" t="b">
        <f t="shared" si="83"/>
        <v>0</v>
      </c>
      <c r="R169" t="b">
        <f t="shared" si="84"/>
        <v>0</v>
      </c>
      <c r="S169" t="b">
        <f t="shared" si="85"/>
        <v>0</v>
      </c>
      <c r="U169">
        <f t="shared" si="86"/>
        <v>0</v>
      </c>
      <c r="W169" s="35">
        <f>Melee!H168</f>
        <v>0</v>
      </c>
      <c r="X169" s="35" t="str">
        <f>IF(ISBLANK(Melee!I168),"BLANK",Melee!I168)</f>
        <v>BLANK</v>
      </c>
      <c r="Y169" s="35" t="str">
        <f>IF(ISBLANK(Melee!K168),"BLANK",Melee!K168)</f>
        <v>BLANK</v>
      </c>
      <c r="Z169" s="35" t="str">
        <f>IF(ISBLANK(Melee!M168),"BLANK",Melee!M168)</f>
        <v>BLANK</v>
      </c>
      <c r="AB169">
        <f t="shared" si="87"/>
        <v>0</v>
      </c>
      <c r="AC169" t="e">
        <f t="shared" si="88"/>
        <v>#VALUE!</v>
      </c>
      <c r="AD169" t="e">
        <f t="shared" si="89"/>
        <v>#VALUE!</v>
      </c>
      <c r="AE169" t="e">
        <f t="shared" si="90"/>
        <v>#VALUE!</v>
      </c>
      <c r="AG169" t="b">
        <f t="shared" si="91"/>
        <v>1</v>
      </c>
      <c r="AH169" t="b">
        <f t="shared" si="92"/>
        <v>1</v>
      </c>
      <c r="AI169" t="b">
        <f t="shared" si="93"/>
        <v>1</v>
      </c>
      <c r="AK169" t="b">
        <f t="shared" si="94"/>
        <v>1</v>
      </c>
      <c r="AL169" t="b">
        <f t="shared" si="95"/>
        <v>0</v>
      </c>
      <c r="AM169" t="b">
        <f t="shared" si="96"/>
        <v>0</v>
      </c>
      <c r="AN169" t="b">
        <f t="shared" si="97"/>
        <v>0</v>
      </c>
      <c r="AP169">
        <f t="shared" si="98"/>
        <v>0</v>
      </c>
    </row>
    <row r="170" spans="2:42">
      <c r="B170" s="35">
        <f>Melee!I169</f>
        <v>0</v>
      </c>
      <c r="C170" s="35" t="str">
        <f>IF(ISBLANK(Melee!J169),"BLANK",Melee!J169)</f>
        <v>BLANK</v>
      </c>
      <c r="D170" s="35" t="str">
        <f>IF(ISBLANK(Melee!K169),"BLANK",Melee!K169)</f>
        <v>BLANK</v>
      </c>
      <c r="E170" s="35" t="str">
        <f>IF(ISBLANK(Melee!L169),"BLANK",Melee!L169)</f>
        <v>BLANK</v>
      </c>
      <c r="G170">
        <f t="shared" si="75"/>
        <v>0</v>
      </c>
      <c r="H170" t="e">
        <f t="shared" si="76"/>
        <v>#VALUE!</v>
      </c>
      <c r="I170" t="e">
        <f t="shared" si="77"/>
        <v>#VALUE!</v>
      </c>
      <c r="J170" t="e">
        <f t="shared" si="78"/>
        <v>#VALUE!</v>
      </c>
      <c r="L170" t="b">
        <f t="shared" si="79"/>
        <v>1</v>
      </c>
      <c r="M170" t="b">
        <f t="shared" si="80"/>
        <v>1</v>
      </c>
      <c r="N170" t="b">
        <f t="shared" si="81"/>
        <v>1</v>
      </c>
      <c r="P170" t="b">
        <f t="shared" si="82"/>
        <v>1</v>
      </c>
      <c r="Q170" t="b">
        <f t="shared" si="83"/>
        <v>0</v>
      </c>
      <c r="R170" t="b">
        <f t="shared" si="84"/>
        <v>0</v>
      </c>
      <c r="S170" t="b">
        <f t="shared" si="85"/>
        <v>0</v>
      </c>
      <c r="U170">
        <f t="shared" si="86"/>
        <v>0</v>
      </c>
      <c r="W170" s="35">
        <f>Melee!H169</f>
        <v>0</v>
      </c>
      <c r="X170" s="35" t="str">
        <f>IF(ISBLANK(Melee!I169),"BLANK",Melee!I169)</f>
        <v>BLANK</v>
      </c>
      <c r="Y170" s="35" t="str">
        <f>IF(ISBLANK(Melee!K169),"BLANK",Melee!K169)</f>
        <v>BLANK</v>
      </c>
      <c r="Z170" s="35" t="str">
        <f>IF(ISBLANK(Melee!M169),"BLANK",Melee!M169)</f>
        <v>BLANK</v>
      </c>
      <c r="AB170">
        <f t="shared" si="87"/>
        <v>0</v>
      </c>
      <c r="AC170" t="e">
        <f t="shared" si="88"/>
        <v>#VALUE!</v>
      </c>
      <c r="AD170" t="e">
        <f t="shared" si="89"/>
        <v>#VALUE!</v>
      </c>
      <c r="AE170" t="e">
        <f t="shared" si="90"/>
        <v>#VALUE!</v>
      </c>
      <c r="AG170" t="b">
        <f t="shared" si="91"/>
        <v>1</v>
      </c>
      <c r="AH170" t="b">
        <f t="shared" si="92"/>
        <v>1</v>
      </c>
      <c r="AI170" t="b">
        <f t="shared" si="93"/>
        <v>1</v>
      </c>
      <c r="AK170" t="b">
        <f t="shared" si="94"/>
        <v>1</v>
      </c>
      <c r="AL170" t="b">
        <f t="shared" si="95"/>
        <v>0</v>
      </c>
      <c r="AM170" t="b">
        <f t="shared" si="96"/>
        <v>0</v>
      </c>
      <c r="AN170" t="b">
        <f t="shared" si="97"/>
        <v>0</v>
      </c>
      <c r="AP170">
        <f t="shared" si="98"/>
        <v>0</v>
      </c>
    </row>
    <row r="171" spans="2:42">
      <c r="B171" s="35">
        <f>Melee!I170</f>
        <v>0</v>
      </c>
      <c r="C171" s="35" t="str">
        <f>IF(ISBLANK(Melee!J170),"BLANK",Melee!J170)</f>
        <v>BLANK</v>
      </c>
      <c r="D171" s="35" t="str">
        <f>IF(ISBLANK(Melee!K170),"BLANK",Melee!K170)</f>
        <v>BLANK</v>
      </c>
      <c r="E171" s="35" t="str">
        <f>IF(ISBLANK(Melee!L170),"BLANK",Melee!L170)</f>
        <v>BLANK</v>
      </c>
      <c r="G171">
        <f t="shared" si="75"/>
        <v>0</v>
      </c>
      <c r="H171" t="e">
        <f t="shared" si="76"/>
        <v>#VALUE!</v>
      </c>
      <c r="I171" t="e">
        <f t="shared" si="77"/>
        <v>#VALUE!</v>
      </c>
      <c r="J171" t="e">
        <f t="shared" si="78"/>
        <v>#VALUE!</v>
      </c>
      <c r="L171" t="b">
        <f t="shared" si="79"/>
        <v>1</v>
      </c>
      <c r="M171" t="b">
        <f t="shared" si="80"/>
        <v>1</v>
      </c>
      <c r="N171" t="b">
        <f t="shared" si="81"/>
        <v>1</v>
      </c>
      <c r="P171" t="b">
        <f t="shared" si="82"/>
        <v>1</v>
      </c>
      <c r="Q171" t="b">
        <f t="shared" si="83"/>
        <v>0</v>
      </c>
      <c r="R171" t="b">
        <f t="shared" si="84"/>
        <v>0</v>
      </c>
      <c r="S171" t="b">
        <f t="shared" si="85"/>
        <v>0</v>
      </c>
      <c r="U171">
        <f t="shared" si="86"/>
        <v>0</v>
      </c>
      <c r="W171" s="35">
        <f>Melee!H170</f>
        <v>0</v>
      </c>
      <c r="X171" s="35" t="str">
        <f>IF(ISBLANK(Melee!I170),"BLANK",Melee!I170)</f>
        <v>BLANK</v>
      </c>
      <c r="Y171" s="35" t="str">
        <f>IF(ISBLANK(Melee!K170),"BLANK",Melee!K170)</f>
        <v>BLANK</v>
      </c>
      <c r="Z171" s="35" t="str">
        <f>IF(ISBLANK(Melee!M170),"BLANK",Melee!M170)</f>
        <v>BLANK</v>
      </c>
      <c r="AB171">
        <f t="shared" si="87"/>
        <v>0</v>
      </c>
      <c r="AC171" t="e">
        <f t="shared" si="88"/>
        <v>#VALUE!</v>
      </c>
      <c r="AD171" t="e">
        <f t="shared" si="89"/>
        <v>#VALUE!</v>
      </c>
      <c r="AE171" t="e">
        <f t="shared" si="90"/>
        <v>#VALUE!</v>
      </c>
      <c r="AG171" t="b">
        <f t="shared" si="91"/>
        <v>1</v>
      </c>
      <c r="AH171" t="b">
        <f t="shared" si="92"/>
        <v>1</v>
      </c>
      <c r="AI171" t="b">
        <f t="shared" si="93"/>
        <v>1</v>
      </c>
      <c r="AK171" t="b">
        <f t="shared" si="94"/>
        <v>1</v>
      </c>
      <c r="AL171" t="b">
        <f t="shared" si="95"/>
        <v>0</v>
      </c>
      <c r="AM171" t="b">
        <f t="shared" si="96"/>
        <v>0</v>
      </c>
      <c r="AN171" t="b">
        <f t="shared" si="97"/>
        <v>0</v>
      </c>
      <c r="AP171">
        <f t="shared" si="98"/>
        <v>0</v>
      </c>
    </row>
    <row r="172" spans="2:42">
      <c r="B172" s="35">
        <f>Melee!I171</f>
        <v>0</v>
      </c>
      <c r="C172" s="35" t="str">
        <f>IF(ISBLANK(Melee!J171),"BLANK",Melee!J171)</f>
        <v>BLANK</v>
      </c>
      <c r="D172" s="35" t="str">
        <f>IF(ISBLANK(Melee!K171),"BLANK",Melee!K171)</f>
        <v>BLANK</v>
      </c>
      <c r="E172" s="35" t="str">
        <f>IF(ISBLANK(Melee!L171),"BLANK",Melee!L171)</f>
        <v>BLANK</v>
      </c>
      <c r="G172">
        <f t="shared" si="75"/>
        <v>0</v>
      </c>
      <c r="H172" t="e">
        <f t="shared" si="76"/>
        <v>#VALUE!</v>
      </c>
      <c r="I172" t="e">
        <f t="shared" si="77"/>
        <v>#VALUE!</v>
      </c>
      <c r="J172" t="e">
        <f t="shared" si="78"/>
        <v>#VALUE!</v>
      </c>
      <c r="L172" t="b">
        <f t="shared" si="79"/>
        <v>1</v>
      </c>
      <c r="M172" t="b">
        <f t="shared" si="80"/>
        <v>1</v>
      </c>
      <c r="N172" t="b">
        <f t="shared" si="81"/>
        <v>1</v>
      </c>
      <c r="P172" t="b">
        <f t="shared" si="82"/>
        <v>1</v>
      </c>
      <c r="Q172" t="b">
        <f t="shared" si="83"/>
        <v>0</v>
      </c>
      <c r="R172" t="b">
        <f t="shared" si="84"/>
        <v>0</v>
      </c>
      <c r="S172" t="b">
        <f t="shared" si="85"/>
        <v>0</v>
      </c>
      <c r="U172">
        <f t="shared" si="86"/>
        <v>0</v>
      </c>
      <c r="W172" s="35">
        <f>Melee!H171</f>
        <v>0</v>
      </c>
      <c r="X172" s="35" t="str">
        <f>IF(ISBLANK(Melee!I171),"BLANK",Melee!I171)</f>
        <v>BLANK</v>
      </c>
      <c r="Y172" s="35" t="str">
        <f>IF(ISBLANK(Melee!K171),"BLANK",Melee!K171)</f>
        <v>BLANK</v>
      </c>
      <c r="Z172" s="35" t="str">
        <f>IF(ISBLANK(Melee!M171),"BLANK",Melee!M171)</f>
        <v>BLANK</v>
      </c>
      <c r="AB172">
        <f t="shared" si="87"/>
        <v>0</v>
      </c>
      <c r="AC172" t="e">
        <f t="shared" si="88"/>
        <v>#VALUE!</v>
      </c>
      <c r="AD172" t="e">
        <f t="shared" si="89"/>
        <v>#VALUE!</v>
      </c>
      <c r="AE172" t="e">
        <f t="shared" si="90"/>
        <v>#VALUE!</v>
      </c>
      <c r="AG172" t="b">
        <f t="shared" si="91"/>
        <v>1</v>
      </c>
      <c r="AH172" t="b">
        <f t="shared" si="92"/>
        <v>1</v>
      </c>
      <c r="AI172" t="b">
        <f t="shared" si="93"/>
        <v>1</v>
      </c>
      <c r="AK172" t="b">
        <f t="shared" si="94"/>
        <v>1</v>
      </c>
      <c r="AL172" t="b">
        <f t="shared" si="95"/>
        <v>0</v>
      </c>
      <c r="AM172" t="b">
        <f t="shared" si="96"/>
        <v>0</v>
      </c>
      <c r="AN172" t="b">
        <f t="shared" si="97"/>
        <v>0</v>
      </c>
      <c r="AP172">
        <f t="shared" si="98"/>
        <v>0</v>
      </c>
    </row>
    <row r="173" spans="2:42">
      <c r="B173" s="35">
        <f>Melee!I172</f>
        <v>0</v>
      </c>
      <c r="C173" s="35" t="str">
        <f>IF(ISBLANK(Melee!J172),"BLANK",Melee!J172)</f>
        <v>BLANK</v>
      </c>
      <c r="D173" s="35" t="str">
        <f>IF(ISBLANK(Melee!K172),"BLANK",Melee!K172)</f>
        <v>BLANK</v>
      </c>
      <c r="E173" s="35" t="str">
        <f>IF(ISBLANK(Melee!L172),"BLANK",Melee!L172)</f>
        <v>BLANK</v>
      </c>
      <c r="G173">
        <f t="shared" si="75"/>
        <v>0</v>
      </c>
      <c r="H173" t="e">
        <f t="shared" si="76"/>
        <v>#VALUE!</v>
      </c>
      <c r="I173" t="e">
        <f t="shared" si="77"/>
        <v>#VALUE!</v>
      </c>
      <c r="J173" t="e">
        <f t="shared" si="78"/>
        <v>#VALUE!</v>
      </c>
      <c r="L173" t="b">
        <f t="shared" si="79"/>
        <v>1</v>
      </c>
      <c r="M173" t="b">
        <f t="shared" si="80"/>
        <v>1</v>
      </c>
      <c r="N173" t="b">
        <f t="shared" si="81"/>
        <v>1</v>
      </c>
      <c r="P173" t="b">
        <f t="shared" si="82"/>
        <v>1</v>
      </c>
      <c r="Q173" t="b">
        <f t="shared" si="83"/>
        <v>0</v>
      </c>
      <c r="R173" t="b">
        <f t="shared" si="84"/>
        <v>0</v>
      </c>
      <c r="S173" t="b">
        <f t="shared" si="85"/>
        <v>0</v>
      </c>
      <c r="U173">
        <f t="shared" si="86"/>
        <v>0</v>
      </c>
      <c r="W173" s="35">
        <f>Melee!H172</f>
        <v>0</v>
      </c>
      <c r="X173" s="35" t="str">
        <f>IF(ISBLANK(Melee!I172),"BLANK",Melee!I172)</f>
        <v>BLANK</v>
      </c>
      <c r="Y173" s="35" t="str">
        <f>IF(ISBLANK(Melee!K172),"BLANK",Melee!K172)</f>
        <v>BLANK</v>
      </c>
      <c r="Z173" s="35" t="str">
        <f>IF(ISBLANK(Melee!M172),"BLANK",Melee!M172)</f>
        <v>BLANK</v>
      </c>
      <c r="AB173">
        <f t="shared" si="87"/>
        <v>0</v>
      </c>
      <c r="AC173" t="e">
        <f t="shared" si="88"/>
        <v>#VALUE!</v>
      </c>
      <c r="AD173" t="e">
        <f t="shared" si="89"/>
        <v>#VALUE!</v>
      </c>
      <c r="AE173" t="e">
        <f t="shared" si="90"/>
        <v>#VALUE!</v>
      </c>
      <c r="AG173" t="b">
        <f t="shared" si="91"/>
        <v>1</v>
      </c>
      <c r="AH173" t="b">
        <f t="shared" si="92"/>
        <v>1</v>
      </c>
      <c r="AI173" t="b">
        <f t="shared" si="93"/>
        <v>1</v>
      </c>
      <c r="AK173" t="b">
        <f t="shared" si="94"/>
        <v>1</v>
      </c>
      <c r="AL173" t="b">
        <f t="shared" si="95"/>
        <v>0</v>
      </c>
      <c r="AM173" t="b">
        <f t="shared" si="96"/>
        <v>0</v>
      </c>
      <c r="AN173" t="b">
        <f t="shared" si="97"/>
        <v>0</v>
      </c>
      <c r="AP173">
        <f t="shared" si="98"/>
        <v>0</v>
      </c>
    </row>
    <row r="174" spans="2:42">
      <c r="B174" s="35">
        <f>Melee!I173</f>
        <v>0</v>
      </c>
      <c r="C174" s="35" t="str">
        <f>IF(ISBLANK(Melee!J173),"BLANK",Melee!J173)</f>
        <v>BLANK</v>
      </c>
      <c r="D174" s="35" t="str">
        <f>IF(ISBLANK(Melee!K173),"BLANK",Melee!K173)</f>
        <v>BLANK</v>
      </c>
      <c r="E174" s="35" t="str">
        <f>IF(ISBLANK(Melee!L173),"BLANK",Melee!L173)</f>
        <v>BLANK</v>
      </c>
      <c r="G174">
        <f t="shared" si="75"/>
        <v>0</v>
      </c>
      <c r="H174" t="e">
        <f t="shared" si="76"/>
        <v>#VALUE!</v>
      </c>
      <c r="I174" t="e">
        <f t="shared" si="77"/>
        <v>#VALUE!</v>
      </c>
      <c r="J174" t="e">
        <f t="shared" si="78"/>
        <v>#VALUE!</v>
      </c>
      <c r="L174" t="b">
        <f t="shared" si="79"/>
        <v>1</v>
      </c>
      <c r="M174" t="b">
        <f t="shared" si="80"/>
        <v>1</v>
      </c>
      <c r="N174" t="b">
        <f t="shared" si="81"/>
        <v>1</v>
      </c>
      <c r="P174" t="b">
        <f t="shared" si="82"/>
        <v>1</v>
      </c>
      <c r="Q174" t="b">
        <f t="shared" si="83"/>
        <v>0</v>
      </c>
      <c r="R174" t="b">
        <f t="shared" si="84"/>
        <v>0</v>
      </c>
      <c r="S174" t="b">
        <f t="shared" si="85"/>
        <v>0</v>
      </c>
      <c r="U174">
        <f t="shared" si="86"/>
        <v>0</v>
      </c>
      <c r="W174" s="35">
        <f>Melee!H173</f>
        <v>0</v>
      </c>
      <c r="X174" s="35" t="str">
        <f>IF(ISBLANK(Melee!I173),"BLANK",Melee!I173)</f>
        <v>BLANK</v>
      </c>
      <c r="Y174" s="35" t="str">
        <f>IF(ISBLANK(Melee!K173),"BLANK",Melee!K173)</f>
        <v>BLANK</v>
      </c>
      <c r="Z174" s="35" t="str">
        <f>IF(ISBLANK(Melee!M173),"BLANK",Melee!M173)</f>
        <v>BLANK</v>
      </c>
      <c r="AB174">
        <f t="shared" si="87"/>
        <v>0</v>
      </c>
      <c r="AC174" t="e">
        <f t="shared" si="88"/>
        <v>#VALUE!</v>
      </c>
      <c r="AD174" t="e">
        <f t="shared" si="89"/>
        <v>#VALUE!</v>
      </c>
      <c r="AE174" t="e">
        <f t="shared" si="90"/>
        <v>#VALUE!</v>
      </c>
      <c r="AG174" t="b">
        <f t="shared" si="91"/>
        <v>1</v>
      </c>
      <c r="AH174" t="b">
        <f t="shared" si="92"/>
        <v>1</v>
      </c>
      <c r="AI174" t="b">
        <f t="shared" si="93"/>
        <v>1</v>
      </c>
      <c r="AK174" t="b">
        <f t="shared" si="94"/>
        <v>1</v>
      </c>
      <c r="AL174" t="b">
        <f t="shared" si="95"/>
        <v>0</v>
      </c>
      <c r="AM174" t="b">
        <f t="shared" si="96"/>
        <v>0</v>
      </c>
      <c r="AN174" t="b">
        <f t="shared" si="97"/>
        <v>0</v>
      </c>
      <c r="AP174">
        <f t="shared" si="98"/>
        <v>0</v>
      </c>
    </row>
    <row r="175" spans="2:42">
      <c r="B175" s="35">
        <f>Melee!I174</f>
        <v>0</v>
      </c>
      <c r="C175" s="35" t="str">
        <f>IF(ISBLANK(Melee!J174),"BLANK",Melee!J174)</f>
        <v>BLANK</v>
      </c>
      <c r="D175" s="35" t="str">
        <f>IF(ISBLANK(Melee!K174),"BLANK",Melee!K174)</f>
        <v>BLANK</v>
      </c>
      <c r="E175" s="35" t="str">
        <f>IF(ISBLANK(Melee!L174),"BLANK",Melee!L174)</f>
        <v>BLANK</v>
      </c>
      <c r="G175">
        <f t="shared" si="75"/>
        <v>0</v>
      </c>
      <c r="H175" t="e">
        <f t="shared" si="76"/>
        <v>#VALUE!</v>
      </c>
      <c r="I175" t="e">
        <f t="shared" si="77"/>
        <v>#VALUE!</v>
      </c>
      <c r="J175" t="e">
        <f t="shared" si="78"/>
        <v>#VALUE!</v>
      </c>
      <c r="L175" t="b">
        <f t="shared" si="79"/>
        <v>1</v>
      </c>
      <c r="M175" t="b">
        <f t="shared" si="80"/>
        <v>1</v>
      </c>
      <c r="N175" t="b">
        <f t="shared" si="81"/>
        <v>1</v>
      </c>
      <c r="P175" t="b">
        <f t="shared" si="82"/>
        <v>1</v>
      </c>
      <c r="Q175" t="b">
        <f t="shared" si="83"/>
        <v>0</v>
      </c>
      <c r="R175" t="b">
        <f t="shared" si="84"/>
        <v>0</v>
      </c>
      <c r="S175" t="b">
        <f t="shared" si="85"/>
        <v>0</v>
      </c>
      <c r="U175">
        <f t="shared" si="86"/>
        <v>0</v>
      </c>
      <c r="W175" s="35">
        <f>Melee!H174</f>
        <v>0</v>
      </c>
      <c r="X175" s="35" t="str">
        <f>IF(ISBLANK(Melee!I174),"BLANK",Melee!I174)</f>
        <v>BLANK</v>
      </c>
      <c r="Y175" s="35" t="str">
        <f>IF(ISBLANK(Melee!K174),"BLANK",Melee!K174)</f>
        <v>BLANK</v>
      </c>
      <c r="Z175" s="35" t="str">
        <f>IF(ISBLANK(Melee!M174),"BLANK",Melee!M174)</f>
        <v>BLANK</v>
      </c>
      <c r="AB175">
        <f t="shared" si="87"/>
        <v>0</v>
      </c>
      <c r="AC175" t="e">
        <f t="shared" si="88"/>
        <v>#VALUE!</v>
      </c>
      <c r="AD175" t="e">
        <f t="shared" si="89"/>
        <v>#VALUE!</v>
      </c>
      <c r="AE175" t="e">
        <f t="shared" si="90"/>
        <v>#VALUE!</v>
      </c>
      <c r="AG175" t="b">
        <f t="shared" si="91"/>
        <v>1</v>
      </c>
      <c r="AH175" t="b">
        <f t="shared" si="92"/>
        <v>1</v>
      </c>
      <c r="AI175" t="b">
        <f t="shared" si="93"/>
        <v>1</v>
      </c>
      <c r="AK175" t="b">
        <f t="shared" si="94"/>
        <v>1</v>
      </c>
      <c r="AL175" t="b">
        <f t="shared" si="95"/>
        <v>0</v>
      </c>
      <c r="AM175" t="b">
        <f t="shared" si="96"/>
        <v>0</v>
      </c>
      <c r="AN175" t="b">
        <f t="shared" si="97"/>
        <v>0</v>
      </c>
      <c r="AP175">
        <f t="shared" si="98"/>
        <v>0</v>
      </c>
    </row>
    <row r="176" spans="2:42">
      <c r="B176" s="35">
        <f>Melee!I175</f>
        <v>0</v>
      </c>
      <c r="C176" s="35" t="str">
        <f>IF(ISBLANK(Melee!J175),"BLANK",Melee!J175)</f>
        <v>BLANK</v>
      </c>
      <c r="D176" s="35" t="str">
        <f>IF(ISBLANK(Melee!K175),"BLANK",Melee!K175)</f>
        <v>BLANK</v>
      </c>
      <c r="E176" s="35" t="str">
        <f>IF(ISBLANK(Melee!L175),"BLANK",Melee!L175)</f>
        <v>BLANK</v>
      </c>
      <c r="G176">
        <f t="shared" si="75"/>
        <v>0</v>
      </c>
      <c r="H176" t="e">
        <f t="shared" si="76"/>
        <v>#VALUE!</v>
      </c>
      <c r="I176" t="e">
        <f t="shared" si="77"/>
        <v>#VALUE!</v>
      </c>
      <c r="J176" t="e">
        <f t="shared" si="78"/>
        <v>#VALUE!</v>
      </c>
      <c r="L176" t="b">
        <f t="shared" si="79"/>
        <v>1</v>
      </c>
      <c r="M176" t="b">
        <f t="shared" si="80"/>
        <v>1</v>
      </c>
      <c r="N176" t="b">
        <f t="shared" si="81"/>
        <v>1</v>
      </c>
      <c r="P176" t="b">
        <f t="shared" si="82"/>
        <v>1</v>
      </c>
      <c r="Q176" t="b">
        <f t="shared" si="83"/>
        <v>0</v>
      </c>
      <c r="R176" t="b">
        <f t="shared" si="84"/>
        <v>0</v>
      </c>
      <c r="S176" t="b">
        <f t="shared" si="85"/>
        <v>0</v>
      </c>
      <c r="U176">
        <f t="shared" si="86"/>
        <v>0</v>
      </c>
      <c r="W176" s="35">
        <f>Melee!H175</f>
        <v>0</v>
      </c>
      <c r="X176" s="35" t="str">
        <f>IF(ISBLANK(Melee!I175),"BLANK",Melee!I175)</f>
        <v>BLANK</v>
      </c>
      <c r="Y176" s="35" t="str">
        <f>IF(ISBLANK(Melee!K175),"BLANK",Melee!K175)</f>
        <v>BLANK</v>
      </c>
      <c r="Z176" s="35" t="str">
        <f>IF(ISBLANK(Melee!M175),"BLANK",Melee!M175)</f>
        <v>BLANK</v>
      </c>
      <c r="AB176">
        <f t="shared" si="87"/>
        <v>0</v>
      </c>
      <c r="AC176" t="e">
        <f t="shared" si="88"/>
        <v>#VALUE!</v>
      </c>
      <c r="AD176" t="e">
        <f t="shared" si="89"/>
        <v>#VALUE!</v>
      </c>
      <c r="AE176" t="e">
        <f t="shared" si="90"/>
        <v>#VALUE!</v>
      </c>
      <c r="AG176" t="b">
        <f t="shared" si="91"/>
        <v>1</v>
      </c>
      <c r="AH176" t="b">
        <f t="shared" si="92"/>
        <v>1</v>
      </c>
      <c r="AI176" t="b">
        <f t="shared" si="93"/>
        <v>1</v>
      </c>
      <c r="AK176" t="b">
        <f t="shared" si="94"/>
        <v>1</v>
      </c>
      <c r="AL176" t="b">
        <f t="shared" si="95"/>
        <v>0</v>
      </c>
      <c r="AM176" t="b">
        <f t="shared" si="96"/>
        <v>0</v>
      </c>
      <c r="AN176" t="b">
        <f t="shared" si="97"/>
        <v>0</v>
      </c>
      <c r="AP176">
        <f t="shared" si="98"/>
        <v>0</v>
      </c>
    </row>
    <row r="177" spans="2:42">
      <c r="B177" s="35">
        <f>Melee!I176</f>
        <v>0</v>
      </c>
      <c r="C177" s="35" t="str">
        <f>IF(ISBLANK(Melee!J176),"BLANK",Melee!J176)</f>
        <v>BLANK</v>
      </c>
      <c r="D177" s="35" t="str">
        <f>IF(ISBLANK(Melee!K176),"BLANK",Melee!K176)</f>
        <v>BLANK</v>
      </c>
      <c r="E177" s="35" t="str">
        <f>IF(ISBLANK(Melee!L176),"BLANK",Melee!L176)</f>
        <v>BLANK</v>
      </c>
      <c r="G177">
        <f t="shared" si="75"/>
        <v>0</v>
      </c>
      <c r="H177" t="e">
        <f t="shared" si="76"/>
        <v>#VALUE!</v>
      </c>
      <c r="I177" t="e">
        <f t="shared" si="77"/>
        <v>#VALUE!</v>
      </c>
      <c r="J177" t="e">
        <f t="shared" si="78"/>
        <v>#VALUE!</v>
      </c>
      <c r="L177" t="b">
        <f t="shared" si="79"/>
        <v>1</v>
      </c>
      <c r="M177" t="b">
        <f t="shared" si="80"/>
        <v>1</v>
      </c>
      <c r="N177" t="b">
        <f t="shared" si="81"/>
        <v>1</v>
      </c>
      <c r="P177" t="b">
        <f t="shared" si="82"/>
        <v>1</v>
      </c>
      <c r="Q177" t="b">
        <f t="shared" si="83"/>
        <v>0</v>
      </c>
      <c r="R177" t="b">
        <f t="shared" si="84"/>
        <v>0</v>
      </c>
      <c r="S177" t="b">
        <f t="shared" si="85"/>
        <v>0</v>
      </c>
      <c r="U177">
        <f t="shared" si="86"/>
        <v>0</v>
      </c>
      <c r="W177" s="35">
        <f>Melee!H176</f>
        <v>0</v>
      </c>
      <c r="X177" s="35" t="str">
        <f>IF(ISBLANK(Melee!I176),"BLANK",Melee!I176)</f>
        <v>BLANK</v>
      </c>
      <c r="Y177" s="35" t="str">
        <f>IF(ISBLANK(Melee!K176),"BLANK",Melee!K176)</f>
        <v>BLANK</v>
      </c>
      <c r="Z177" s="35" t="str">
        <f>IF(ISBLANK(Melee!M176),"BLANK",Melee!M176)</f>
        <v>BLANK</v>
      </c>
      <c r="AB177">
        <f t="shared" si="87"/>
        <v>0</v>
      </c>
      <c r="AC177" t="e">
        <f t="shared" si="88"/>
        <v>#VALUE!</v>
      </c>
      <c r="AD177" t="e">
        <f t="shared" si="89"/>
        <v>#VALUE!</v>
      </c>
      <c r="AE177" t="e">
        <f t="shared" si="90"/>
        <v>#VALUE!</v>
      </c>
      <c r="AG177" t="b">
        <f t="shared" si="91"/>
        <v>1</v>
      </c>
      <c r="AH177" t="b">
        <f t="shared" si="92"/>
        <v>1</v>
      </c>
      <c r="AI177" t="b">
        <f t="shared" si="93"/>
        <v>1</v>
      </c>
      <c r="AK177" t="b">
        <f t="shared" si="94"/>
        <v>1</v>
      </c>
      <c r="AL177" t="b">
        <f t="shared" si="95"/>
        <v>0</v>
      </c>
      <c r="AM177" t="b">
        <f t="shared" si="96"/>
        <v>0</v>
      </c>
      <c r="AN177" t="b">
        <f t="shared" si="97"/>
        <v>0</v>
      </c>
      <c r="AP177">
        <f t="shared" si="98"/>
        <v>0</v>
      </c>
    </row>
    <row r="178" spans="2:42">
      <c r="B178" s="35">
        <f>Melee!I177</f>
        <v>0</v>
      </c>
      <c r="C178" s="35" t="str">
        <f>IF(ISBLANK(Melee!J177),"BLANK",Melee!J177)</f>
        <v>BLANK</v>
      </c>
      <c r="D178" s="35" t="str">
        <f>IF(ISBLANK(Melee!K177),"BLANK",Melee!K177)</f>
        <v>BLANK</v>
      </c>
      <c r="E178" s="35" t="str">
        <f>IF(ISBLANK(Melee!L177),"BLANK",Melee!L177)</f>
        <v>BLANK</v>
      </c>
      <c r="G178">
        <f t="shared" si="75"/>
        <v>0</v>
      </c>
      <c r="H178" t="e">
        <f t="shared" si="76"/>
        <v>#VALUE!</v>
      </c>
      <c r="I178" t="e">
        <f t="shared" si="77"/>
        <v>#VALUE!</v>
      </c>
      <c r="J178" t="e">
        <f t="shared" si="78"/>
        <v>#VALUE!</v>
      </c>
      <c r="L178" t="b">
        <f t="shared" si="79"/>
        <v>1</v>
      </c>
      <c r="M178" t="b">
        <f t="shared" si="80"/>
        <v>1</v>
      </c>
      <c r="N178" t="b">
        <f t="shared" si="81"/>
        <v>1</v>
      </c>
      <c r="P178" t="b">
        <f t="shared" si="82"/>
        <v>1</v>
      </c>
      <c r="Q178" t="b">
        <f t="shared" si="83"/>
        <v>0</v>
      </c>
      <c r="R178" t="b">
        <f t="shared" si="84"/>
        <v>0</v>
      </c>
      <c r="S178" t="b">
        <f t="shared" si="85"/>
        <v>0</v>
      </c>
      <c r="U178">
        <f t="shared" si="86"/>
        <v>0</v>
      </c>
      <c r="W178" s="35">
        <f>Melee!H177</f>
        <v>0</v>
      </c>
      <c r="X178" s="35" t="str">
        <f>IF(ISBLANK(Melee!I177),"BLANK",Melee!I177)</f>
        <v>BLANK</v>
      </c>
      <c r="Y178" s="35" t="str">
        <f>IF(ISBLANK(Melee!K177),"BLANK",Melee!K177)</f>
        <v>BLANK</v>
      </c>
      <c r="Z178" s="35" t="str">
        <f>IF(ISBLANK(Melee!M177),"BLANK",Melee!M177)</f>
        <v>BLANK</v>
      </c>
      <c r="AB178">
        <f t="shared" si="87"/>
        <v>0</v>
      </c>
      <c r="AC178" t="e">
        <f t="shared" si="88"/>
        <v>#VALUE!</v>
      </c>
      <c r="AD178" t="e">
        <f t="shared" si="89"/>
        <v>#VALUE!</v>
      </c>
      <c r="AE178" t="e">
        <f t="shared" si="90"/>
        <v>#VALUE!</v>
      </c>
      <c r="AG178" t="b">
        <f t="shared" si="91"/>
        <v>1</v>
      </c>
      <c r="AH178" t="b">
        <f t="shared" si="92"/>
        <v>1</v>
      </c>
      <c r="AI178" t="b">
        <f t="shared" si="93"/>
        <v>1</v>
      </c>
      <c r="AK178" t="b">
        <f t="shared" si="94"/>
        <v>1</v>
      </c>
      <c r="AL178" t="b">
        <f t="shared" si="95"/>
        <v>0</v>
      </c>
      <c r="AM178" t="b">
        <f t="shared" si="96"/>
        <v>0</v>
      </c>
      <c r="AN178" t="b">
        <f t="shared" si="97"/>
        <v>0</v>
      </c>
      <c r="AP178">
        <f t="shared" si="98"/>
        <v>0</v>
      </c>
    </row>
    <row r="179" spans="2:42">
      <c r="B179" s="35">
        <f>Melee!I178</f>
        <v>0</v>
      </c>
      <c r="C179" s="35" t="str">
        <f>IF(ISBLANK(Melee!J178),"BLANK",Melee!J178)</f>
        <v>BLANK</v>
      </c>
      <c r="D179" s="35" t="str">
        <f>IF(ISBLANK(Melee!K178),"BLANK",Melee!K178)</f>
        <v>BLANK</v>
      </c>
      <c r="E179" s="35" t="str">
        <f>IF(ISBLANK(Melee!L178),"BLANK",Melee!L178)</f>
        <v>BLANK</v>
      </c>
      <c r="G179">
        <f t="shared" si="75"/>
        <v>0</v>
      </c>
      <c r="H179" t="e">
        <f t="shared" si="76"/>
        <v>#VALUE!</v>
      </c>
      <c r="I179" t="e">
        <f t="shared" si="77"/>
        <v>#VALUE!</v>
      </c>
      <c r="J179" t="e">
        <f t="shared" si="78"/>
        <v>#VALUE!</v>
      </c>
      <c r="L179" t="b">
        <f t="shared" si="79"/>
        <v>1</v>
      </c>
      <c r="M179" t="b">
        <f t="shared" si="80"/>
        <v>1</v>
      </c>
      <c r="N179" t="b">
        <f t="shared" si="81"/>
        <v>1</v>
      </c>
      <c r="P179" t="b">
        <f t="shared" si="82"/>
        <v>1</v>
      </c>
      <c r="Q179" t="b">
        <f t="shared" si="83"/>
        <v>0</v>
      </c>
      <c r="R179" t="b">
        <f t="shared" si="84"/>
        <v>0</v>
      </c>
      <c r="S179" t="b">
        <f t="shared" si="85"/>
        <v>0</v>
      </c>
      <c r="U179">
        <f t="shared" si="86"/>
        <v>0</v>
      </c>
      <c r="W179" s="35">
        <f>Melee!H178</f>
        <v>0</v>
      </c>
      <c r="X179" s="35" t="str">
        <f>IF(ISBLANK(Melee!I178),"BLANK",Melee!I178)</f>
        <v>BLANK</v>
      </c>
      <c r="Y179" s="35" t="str">
        <f>IF(ISBLANK(Melee!K178),"BLANK",Melee!K178)</f>
        <v>BLANK</v>
      </c>
      <c r="Z179" s="35" t="str">
        <f>IF(ISBLANK(Melee!M178),"BLANK",Melee!M178)</f>
        <v>BLANK</v>
      </c>
      <c r="AB179">
        <f t="shared" si="87"/>
        <v>0</v>
      </c>
      <c r="AC179" t="e">
        <f t="shared" si="88"/>
        <v>#VALUE!</v>
      </c>
      <c r="AD179" t="e">
        <f t="shared" si="89"/>
        <v>#VALUE!</v>
      </c>
      <c r="AE179" t="e">
        <f t="shared" si="90"/>
        <v>#VALUE!</v>
      </c>
      <c r="AG179" t="b">
        <f t="shared" si="91"/>
        <v>1</v>
      </c>
      <c r="AH179" t="b">
        <f t="shared" si="92"/>
        <v>1</v>
      </c>
      <c r="AI179" t="b">
        <f t="shared" si="93"/>
        <v>1</v>
      </c>
      <c r="AK179" t="b">
        <f t="shared" si="94"/>
        <v>1</v>
      </c>
      <c r="AL179" t="b">
        <f t="shared" si="95"/>
        <v>0</v>
      </c>
      <c r="AM179" t="b">
        <f t="shared" si="96"/>
        <v>0</v>
      </c>
      <c r="AN179" t="b">
        <f t="shared" si="97"/>
        <v>0</v>
      </c>
      <c r="AP179">
        <f t="shared" si="98"/>
        <v>0</v>
      </c>
    </row>
    <row r="180" spans="2:42">
      <c r="B180" s="35">
        <f>Melee!I179</f>
        <v>0</v>
      </c>
      <c r="C180" s="35" t="str">
        <f>IF(ISBLANK(Melee!J179),"BLANK",Melee!J179)</f>
        <v>BLANK</v>
      </c>
      <c r="D180" s="35" t="str">
        <f>IF(ISBLANK(Melee!K179),"BLANK",Melee!K179)</f>
        <v>BLANK</v>
      </c>
      <c r="E180" s="35" t="str">
        <f>IF(ISBLANK(Melee!L179),"BLANK",Melee!L179)</f>
        <v>BLANK</v>
      </c>
      <c r="G180">
        <f t="shared" si="75"/>
        <v>0</v>
      </c>
      <c r="H180" t="e">
        <f t="shared" si="76"/>
        <v>#VALUE!</v>
      </c>
      <c r="I180" t="e">
        <f t="shared" si="77"/>
        <v>#VALUE!</v>
      </c>
      <c r="J180" t="e">
        <f t="shared" si="78"/>
        <v>#VALUE!</v>
      </c>
      <c r="L180" t="b">
        <f t="shared" si="79"/>
        <v>1</v>
      </c>
      <c r="M180" t="b">
        <f t="shared" si="80"/>
        <v>1</v>
      </c>
      <c r="N180" t="b">
        <f t="shared" si="81"/>
        <v>1</v>
      </c>
      <c r="P180" t="b">
        <f t="shared" si="82"/>
        <v>1</v>
      </c>
      <c r="Q180" t="b">
        <f t="shared" si="83"/>
        <v>0</v>
      </c>
      <c r="R180" t="b">
        <f t="shared" si="84"/>
        <v>0</v>
      </c>
      <c r="S180" t="b">
        <f t="shared" si="85"/>
        <v>0</v>
      </c>
      <c r="U180">
        <f t="shared" si="86"/>
        <v>0</v>
      </c>
      <c r="W180" s="35">
        <f>Melee!H179</f>
        <v>0</v>
      </c>
      <c r="X180" s="35" t="str">
        <f>IF(ISBLANK(Melee!I179),"BLANK",Melee!I179)</f>
        <v>BLANK</v>
      </c>
      <c r="Y180" s="35" t="str">
        <f>IF(ISBLANK(Melee!K179),"BLANK",Melee!K179)</f>
        <v>BLANK</v>
      </c>
      <c r="Z180" s="35" t="str">
        <f>IF(ISBLANK(Melee!M179),"BLANK",Melee!M179)</f>
        <v>BLANK</v>
      </c>
      <c r="AB180">
        <f t="shared" si="87"/>
        <v>0</v>
      </c>
      <c r="AC180" t="e">
        <f t="shared" si="88"/>
        <v>#VALUE!</v>
      </c>
      <c r="AD180" t="e">
        <f t="shared" si="89"/>
        <v>#VALUE!</v>
      </c>
      <c r="AE180" t="e">
        <f t="shared" si="90"/>
        <v>#VALUE!</v>
      </c>
      <c r="AG180" t="b">
        <f t="shared" si="91"/>
        <v>1</v>
      </c>
      <c r="AH180" t="b">
        <f t="shared" si="92"/>
        <v>1</v>
      </c>
      <c r="AI180" t="b">
        <f t="shared" si="93"/>
        <v>1</v>
      </c>
      <c r="AK180" t="b">
        <f t="shared" si="94"/>
        <v>1</v>
      </c>
      <c r="AL180" t="b">
        <f t="shared" si="95"/>
        <v>0</v>
      </c>
      <c r="AM180" t="b">
        <f t="shared" si="96"/>
        <v>0</v>
      </c>
      <c r="AN180" t="b">
        <f t="shared" si="97"/>
        <v>0</v>
      </c>
      <c r="AP180">
        <f t="shared" si="98"/>
        <v>0</v>
      </c>
    </row>
    <row r="181" spans="2:42">
      <c r="B181" s="35">
        <f>Melee!I180</f>
        <v>0</v>
      </c>
      <c r="C181" s="35" t="str">
        <f>IF(ISBLANK(Melee!J180),"BLANK",Melee!J180)</f>
        <v>BLANK</v>
      </c>
      <c r="D181" s="35" t="str">
        <f>IF(ISBLANK(Melee!K180),"BLANK",Melee!K180)</f>
        <v>BLANK</v>
      </c>
      <c r="E181" s="35" t="str">
        <f>IF(ISBLANK(Melee!L180),"BLANK",Melee!L180)</f>
        <v>BLANK</v>
      </c>
      <c r="G181">
        <f t="shared" si="75"/>
        <v>0</v>
      </c>
      <c r="H181" t="e">
        <f t="shared" si="76"/>
        <v>#VALUE!</v>
      </c>
      <c r="I181" t="e">
        <f t="shared" si="77"/>
        <v>#VALUE!</v>
      </c>
      <c r="J181" t="e">
        <f t="shared" si="78"/>
        <v>#VALUE!</v>
      </c>
      <c r="L181" t="b">
        <f t="shared" si="79"/>
        <v>1</v>
      </c>
      <c r="M181" t="b">
        <f t="shared" si="80"/>
        <v>1</v>
      </c>
      <c r="N181" t="b">
        <f t="shared" si="81"/>
        <v>1</v>
      </c>
      <c r="P181" t="b">
        <f t="shared" si="82"/>
        <v>1</v>
      </c>
      <c r="Q181" t="b">
        <f t="shared" si="83"/>
        <v>0</v>
      </c>
      <c r="R181" t="b">
        <f t="shared" si="84"/>
        <v>0</v>
      </c>
      <c r="S181" t="b">
        <f t="shared" si="85"/>
        <v>0</v>
      </c>
      <c r="U181">
        <f t="shared" si="86"/>
        <v>0</v>
      </c>
      <c r="W181" s="35">
        <f>Melee!H180</f>
        <v>0</v>
      </c>
      <c r="X181" s="35" t="str">
        <f>IF(ISBLANK(Melee!I180),"BLANK",Melee!I180)</f>
        <v>BLANK</v>
      </c>
      <c r="Y181" s="35" t="str">
        <f>IF(ISBLANK(Melee!K180),"BLANK",Melee!K180)</f>
        <v>BLANK</v>
      </c>
      <c r="Z181" s="35" t="str">
        <f>IF(ISBLANK(Melee!M180),"BLANK",Melee!M180)</f>
        <v>BLANK</v>
      </c>
      <c r="AB181">
        <f t="shared" si="87"/>
        <v>0</v>
      </c>
      <c r="AC181" t="e">
        <f t="shared" si="88"/>
        <v>#VALUE!</v>
      </c>
      <c r="AD181" t="e">
        <f t="shared" si="89"/>
        <v>#VALUE!</v>
      </c>
      <c r="AE181" t="e">
        <f t="shared" si="90"/>
        <v>#VALUE!</v>
      </c>
      <c r="AG181" t="b">
        <f t="shared" si="91"/>
        <v>1</v>
      </c>
      <c r="AH181" t="b">
        <f t="shared" si="92"/>
        <v>1</v>
      </c>
      <c r="AI181" t="b">
        <f t="shared" si="93"/>
        <v>1</v>
      </c>
      <c r="AK181" t="b">
        <f t="shared" si="94"/>
        <v>1</v>
      </c>
      <c r="AL181" t="b">
        <f t="shared" si="95"/>
        <v>0</v>
      </c>
      <c r="AM181" t="b">
        <f t="shared" si="96"/>
        <v>0</v>
      </c>
      <c r="AN181" t="b">
        <f t="shared" si="97"/>
        <v>0</v>
      </c>
      <c r="AP181">
        <f t="shared" si="98"/>
        <v>0</v>
      </c>
    </row>
    <row r="182" spans="2:42">
      <c r="B182" s="35">
        <f>Melee!I181</f>
        <v>0</v>
      </c>
      <c r="C182" s="35" t="str">
        <f>IF(ISBLANK(Melee!J181),"BLANK",Melee!J181)</f>
        <v>BLANK</v>
      </c>
      <c r="D182" s="35" t="str">
        <f>IF(ISBLANK(Melee!K181),"BLANK",Melee!K181)</f>
        <v>BLANK</v>
      </c>
      <c r="E182" s="35" t="str">
        <f>IF(ISBLANK(Melee!L181),"BLANK",Melee!L181)</f>
        <v>BLANK</v>
      </c>
      <c r="G182">
        <f t="shared" si="75"/>
        <v>0</v>
      </c>
      <c r="H182" t="e">
        <f t="shared" si="76"/>
        <v>#VALUE!</v>
      </c>
      <c r="I182" t="e">
        <f t="shared" si="77"/>
        <v>#VALUE!</v>
      </c>
      <c r="J182" t="e">
        <f t="shared" si="78"/>
        <v>#VALUE!</v>
      </c>
      <c r="L182" t="b">
        <f t="shared" si="79"/>
        <v>1</v>
      </c>
      <c r="M182" t="b">
        <f t="shared" si="80"/>
        <v>1</v>
      </c>
      <c r="N182" t="b">
        <f t="shared" si="81"/>
        <v>1</v>
      </c>
      <c r="P182" t="b">
        <f t="shared" si="82"/>
        <v>1</v>
      </c>
      <c r="Q182" t="b">
        <f t="shared" si="83"/>
        <v>0</v>
      </c>
      <c r="R182" t="b">
        <f t="shared" si="84"/>
        <v>0</v>
      </c>
      <c r="S182" t="b">
        <f t="shared" si="85"/>
        <v>0</v>
      </c>
      <c r="U182">
        <f t="shared" si="86"/>
        <v>0</v>
      </c>
      <c r="W182" s="35">
        <f>Melee!H181</f>
        <v>0</v>
      </c>
      <c r="X182" s="35" t="str">
        <f>IF(ISBLANK(Melee!I181),"BLANK",Melee!I181)</f>
        <v>BLANK</v>
      </c>
      <c r="Y182" s="35" t="str">
        <f>IF(ISBLANK(Melee!K181),"BLANK",Melee!K181)</f>
        <v>BLANK</v>
      </c>
      <c r="Z182" s="35" t="str">
        <f>IF(ISBLANK(Melee!M181),"BLANK",Melee!M181)</f>
        <v>BLANK</v>
      </c>
      <c r="AB182">
        <f t="shared" si="87"/>
        <v>0</v>
      </c>
      <c r="AC182" t="e">
        <f t="shared" si="88"/>
        <v>#VALUE!</v>
      </c>
      <c r="AD182" t="e">
        <f t="shared" si="89"/>
        <v>#VALUE!</v>
      </c>
      <c r="AE182" t="e">
        <f t="shared" si="90"/>
        <v>#VALUE!</v>
      </c>
      <c r="AG182" t="b">
        <f t="shared" si="91"/>
        <v>1</v>
      </c>
      <c r="AH182" t="b">
        <f t="shared" si="92"/>
        <v>1</v>
      </c>
      <c r="AI182" t="b">
        <f t="shared" si="93"/>
        <v>1</v>
      </c>
      <c r="AK182" t="b">
        <f t="shared" si="94"/>
        <v>1</v>
      </c>
      <c r="AL182" t="b">
        <f t="shared" si="95"/>
        <v>0</v>
      </c>
      <c r="AM182" t="b">
        <f t="shared" si="96"/>
        <v>0</v>
      </c>
      <c r="AN182" t="b">
        <f t="shared" si="97"/>
        <v>0</v>
      </c>
      <c r="AP182">
        <f t="shared" si="98"/>
        <v>0</v>
      </c>
    </row>
    <row r="183" spans="2:42">
      <c r="B183" s="35">
        <f>Melee!I182</f>
        <v>0</v>
      </c>
      <c r="C183" s="35" t="str">
        <f>IF(ISBLANK(Melee!J182),"BLANK",Melee!J182)</f>
        <v>BLANK</v>
      </c>
      <c r="D183" s="35" t="str">
        <f>IF(ISBLANK(Melee!K182),"BLANK",Melee!K182)</f>
        <v>BLANK</v>
      </c>
      <c r="E183" s="35" t="str">
        <f>IF(ISBLANK(Melee!L182),"BLANK",Melee!L182)</f>
        <v>BLANK</v>
      </c>
      <c r="G183">
        <f t="shared" si="75"/>
        <v>0</v>
      </c>
      <c r="H183" t="e">
        <f t="shared" si="76"/>
        <v>#VALUE!</v>
      </c>
      <c r="I183" t="e">
        <f t="shared" si="77"/>
        <v>#VALUE!</v>
      </c>
      <c r="J183" t="e">
        <f t="shared" si="78"/>
        <v>#VALUE!</v>
      </c>
      <c r="L183" t="b">
        <f t="shared" si="79"/>
        <v>1</v>
      </c>
      <c r="M183" t="b">
        <f t="shared" si="80"/>
        <v>1</v>
      </c>
      <c r="N183" t="b">
        <f t="shared" si="81"/>
        <v>1</v>
      </c>
      <c r="P183" t="b">
        <f t="shared" si="82"/>
        <v>1</v>
      </c>
      <c r="Q183" t="b">
        <f t="shared" si="83"/>
        <v>0</v>
      </c>
      <c r="R183" t="b">
        <f t="shared" si="84"/>
        <v>0</v>
      </c>
      <c r="S183" t="b">
        <f t="shared" si="85"/>
        <v>0</v>
      </c>
      <c r="U183">
        <f t="shared" si="86"/>
        <v>0</v>
      </c>
      <c r="W183" s="35">
        <f>Melee!H182</f>
        <v>0</v>
      </c>
      <c r="X183" s="35" t="str">
        <f>IF(ISBLANK(Melee!I182),"BLANK",Melee!I182)</f>
        <v>BLANK</v>
      </c>
      <c r="Y183" s="35" t="str">
        <f>IF(ISBLANK(Melee!K182),"BLANK",Melee!K182)</f>
        <v>BLANK</v>
      </c>
      <c r="Z183" s="35" t="str">
        <f>IF(ISBLANK(Melee!M182),"BLANK",Melee!M182)</f>
        <v>BLANK</v>
      </c>
      <c r="AB183">
        <f t="shared" si="87"/>
        <v>0</v>
      </c>
      <c r="AC183" t="e">
        <f t="shared" si="88"/>
        <v>#VALUE!</v>
      </c>
      <c r="AD183" t="e">
        <f t="shared" si="89"/>
        <v>#VALUE!</v>
      </c>
      <c r="AE183" t="e">
        <f t="shared" si="90"/>
        <v>#VALUE!</v>
      </c>
      <c r="AG183" t="b">
        <f t="shared" si="91"/>
        <v>1</v>
      </c>
      <c r="AH183" t="b">
        <f t="shared" si="92"/>
        <v>1</v>
      </c>
      <c r="AI183" t="b">
        <f t="shared" si="93"/>
        <v>1</v>
      </c>
      <c r="AK183" t="b">
        <f t="shared" si="94"/>
        <v>1</v>
      </c>
      <c r="AL183" t="b">
        <f t="shared" si="95"/>
        <v>0</v>
      </c>
      <c r="AM183" t="b">
        <f t="shared" si="96"/>
        <v>0</v>
      </c>
      <c r="AN183" t="b">
        <f t="shared" si="97"/>
        <v>0</v>
      </c>
      <c r="AP183">
        <f t="shared" si="98"/>
        <v>0</v>
      </c>
    </row>
    <row r="184" spans="2:42">
      <c r="B184" s="35">
        <f>Melee!I183</f>
        <v>0</v>
      </c>
      <c r="C184" s="35" t="str">
        <f>IF(ISBLANK(Melee!J183),"BLANK",Melee!J183)</f>
        <v>BLANK</v>
      </c>
      <c r="D184" s="35" t="str">
        <f>IF(ISBLANK(Melee!K183),"BLANK",Melee!K183)</f>
        <v>BLANK</v>
      </c>
      <c r="E184" s="35" t="str">
        <f>IF(ISBLANK(Melee!L183),"BLANK",Melee!L183)</f>
        <v>BLANK</v>
      </c>
      <c r="G184">
        <f t="shared" si="75"/>
        <v>0</v>
      </c>
      <c r="H184" t="e">
        <f t="shared" si="76"/>
        <v>#VALUE!</v>
      </c>
      <c r="I184" t="e">
        <f t="shared" si="77"/>
        <v>#VALUE!</v>
      </c>
      <c r="J184" t="e">
        <f t="shared" si="78"/>
        <v>#VALUE!</v>
      </c>
      <c r="L184" t="b">
        <f t="shared" si="79"/>
        <v>1</v>
      </c>
      <c r="M184" t="b">
        <f t="shared" si="80"/>
        <v>1</v>
      </c>
      <c r="N184" t="b">
        <f t="shared" si="81"/>
        <v>1</v>
      </c>
      <c r="P184" t="b">
        <f t="shared" si="82"/>
        <v>1</v>
      </c>
      <c r="Q184" t="b">
        <f t="shared" si="83"/>
        <v>0</v>
      </c>
      <c r="R184" t="b">
        <f t="shared" si="84"/>
        <v>0</v>
      </c>
      <c r="S184" t="b">
        <f t="shared" si="85"/>
        <v>0</v>
      </c>
      <c r="U184">
        <f t="shared" si="86"/>
        <v>0</v>
      </c>
      <c r="W184" s="35">
        <f>Melee!H183</f>
        <v>0</v>
      </c>
      <c r="X184" s="35" t="str">
        <f>IF(ISBLANK(Melee!I183),"BLANK",Melee!I183)</f>
        <v>BLANK</v>
      </c>
      <c r="Y184" s="35" t="str">
        <f>IF(ISBLANK(Melee!K183),"BLANK",Melee!K183)</f>
        <v>BLANK</v>
      </c>
      <c r="Z184" s="35" t="str">
        <f>IF(ISBLANK(Melee!M183),"BLANK",Melee!M183)</f>
        <v>BLANK</v>
      </c>
      <c r="AB184">
        <f t="shared" si="87"/>
        <v>0</v>
      </c>
      <c r="AC184" t="e">
        <f t="shared" si="88"/>
        <v>#VALUE!</v>
      </c>
      <c r="AD184" t="e">
        <f t="shared" si="89"/>
        <v>#VALUE!</v>
      </c>
      <c r="AE184" t="e">
        <f t="shared" si="90"/>
        <v>#VALUE!</v>
      </c>
      <c r="AG184" t="b">
        <f t="shared" si="91"/>
        <v>1</v>
      </c>
      <c r="AH184" t="b">
        <f t="shared" si="92"/>
        <v>1</v>
      </c>
      <c r="AI184" t="b">
        <f t="shared" si="93"/>
        <v>1</v>
      </c>
      <c r="AK184" t="b">
        <f t="shared" si="94"/>
        <v>1</v>
      </c>
      <c r="AL184" t="b">
        <f t="shared" si="95"/>
        <v>0</v>
      </c>
      <c r="AM184" t="b">
        <f t="shared" si="96"/>
        <v>0</v>
      </c>
      <c r="AN184" t="b">
        <f t="shared" si="97"/>
        <v>0</v>
      </c>
      <c r="AP184">
        <f t="shared" si="98"/>
        <v>0</v>
      </c>
    </row>
    <row r="185" spans="2:42">
      <c r="B185" s="35">
        <f>Melee!I184</f>
        <v>0</v>
      </c>
      <c r="C185" s="35" t="str">
        <f>IF(ISBLANK(Melee!J184),"BLANK",Melee!J184)</f>
        <v>BLANK</v>
      </c>
      <c r="D185" s="35" t="str">
        <f>IF(ISBLANK(Melee!K184),"BLANK",Melee!K184)</f>
        <v>BLANK</v>
      </c>
      <c r="E185" s="35" t="str">
        <f>IF(ISBLANK(Melee!L184),"BLANK",Melee!L184)</f>
        <v>BLANK</v>
      </c>
      <c r="G185">
        <f t="shared" si="75"/>
        <v>0</v>
      </c>
      <c r="H185" t="e">
        <f t="shared" si="76"/>
        <v>#VALUE!</v>
      </c>
      <c r="I185" t="e">
        <f t="shared" si="77"/>
        <v>#VALUE!</v>
      </c>
      <c r="J185" t="e">
        <f t="shared" si="78"/>
        <v>#VALUE!</v>
      </c>
      <c r="L185" t="b">
        <f t="shared" si="79"/>
        <v>1</v>
      </c>
      <c r="M185" t="b">
        <f t="shared" si="80"/>
        <v>1</v>
      </c>
      <c r="N185" t="b">
        <f t="shared" si="81"/>
        <v>1</v>
      </c>
      <c r="P185" t="b">
        <f t="shared" si="82"/>
        <v>1</v>
      </c>
      <c r="Q185" t="b">
        <f t="shared" si="83"/>
        <v>0</v>
      </c>
      <c r="R185" t="b">
        <f t="shared" si="84"/>
        <v>0</v>
      </c>
      <c r="S185" t="b">
        <f t="shared" si="85"/>
        <v>0</v>
      </c>
      <c r="U185">
        <f t="shared" si="86"/>
        <v>0</v>
      </c>
      <c r="W185" s="35">
        <f>Melee!H184</f>
        <v>0</v>
      </c>
      <c r="X185" s="35" t="str">
        <f>IF(ISBLANK(Melee!I184),"BLANK",Melee!I184)</f>
        <v>BLANK</v>
      </c>
      <c r="Y185" s="35" t="str">
        <f>IF(ISBLANK(Melee!K184),"BLANK",Melee!K184)</f>
        <v>BLANK</v>
      </c>
      <c r="Z185" s="35" t="str">
        <f>IF(ISBLANK(Melee!M184),"BLANK",Melee!M184)</f>
        <v>BLANK</v>
      </c>
      <c r="AB185">
        <f t="shared" si="87"/>
        <v>0</v>
      </c>
      <c r="AC185" t="e">
        <f t="shared" si="88"/>
        <v>#VALUE!</v>
      </c>
      <c r="AD185" t="e">
        <f t="shared" si="89"/>
        <v>#VALUE!</v>
      </c>
      <c r="AE185" t="e">
        <f t="shared" si="90"/>
        <v>#VALUE!</v>
      </c>
      <c r="AG185" t="b">
        <f t="shared" si="91"/>
        <v>1</v>
      </c>
      <c r="AH185" t="b">
        <f t="shared" si="92"/>
        <v>1</v>
      </c>
      <c r="AI185" t="b">
        <f t="shared" si="93"/>
        <v>1</v>
      </c>
      <c r="AK185" t="b">
        <f t="shared" si="94"/>
        <v>1</v>
      </c>
      <c r="AL185" t="b">
        <f t="shared" si="95"/>
        <v>0</v>
      </c>
      <c r="AM185" t="b">
        <f t="shared" si="96"/>
        <v>0</v>
      </c>
      <c r="AN185" t="b">
        <f t="shared" si="97"/>
        <v>0</v>
      </c>
      <c r="AP185">
        <f t="shared" si="98"/>
        <v>0</v>
      </c>
    </row>
    <row r="186" spans="2:42">
      <c r="B186" s="35">
        <f>Melee!I185</f>
        <v>0</v>
      </c>
      <c r="C186" s="35" t="str">
        <f>IF(ISBLANK(Melee!J185),"BLANK",Melee!J185)</f>
        <v>BLANK</v>
      </c>
      <c r="D186" s="35" t="str">
        <f>IF(ISBLANK(Melee!K185),"BLANK",Melee!K185)</f>
        <v>BLANK</v>
      </c>
      <c r="E186" s="35" t="str">
        <f>IF(ISBLANK(Melee!L185),"BLANK",Melee!L185)</f>
        <v>BLANK</v>
      </c>
      <c r="G186">
        <f t="shared" si="75"/>
        <v>0</v>
      </c>
      <c r="H186" t="e">
        <f t="shared" si="76"/>
        <v>#VALUE!</v>
      </c>
      <c r="I186" t="e">
        <f t="shared" si="77"/>
        <v>#VALUE!</v>
      </c>
      <c r="J186" t="e">
        <f t="shared" si="78"/>
        <v>#VALUE!</v>
      </c>
      <c r="L186" t="b">
        <f t="shared" si="79"/>
        <v>1</v>
      </c>
      <c r="M186" t="b">
        <f t="shared" si="80"/>
        <v>1</v>
      </c>
      <c r="N186" t="b">
        <f t="shared" si="81"/>
        <v>1</v>
      </c>
      <c r="P186" t="b">
        <f t="shared" si="82"/>
        <v>1</v>
      </c>
      <c r="Q186" t="b">
        <f t="shared" si="83"/>
        <v>0</v>
      </c>
      <c r="R186" t="b">
        <f t="shared" si="84"/>
        <v>0</v>
      </c>
      <c r="S186" t="b">
        <f t="shared" si="85"/>
        <v>0</v>
      </c>
      <c r="U186">
        <f t="shared" si="86"/>
        <v>0</v>
      </c>
      <c r="W186" s="35">
        <f>Melee!H185</f>
        <v>0</v>
      </c>
      <c r="X186" s="35" t="str">
        <f>IF(ISBLANK(Melee!I185),"BLANK",Melee!I185)</f>
        <v>BLANK</v>
      </c>
      <c r="Y186" s="35" t="str">
        <f>IF(ISBLANK(Melee!K185),"BLANK",Melee!K185)</f>
        <v>BLANK</v>
      </c>
      <c r="Z186" s="35" t="str">
        <f>IF(ISBLANK(Melee!M185),"BLANK",Melee!M185)</f>
        <v>BLANK</v>
      </c>
      <c r="AB186">
        <f t="shared" si="87"/>
        <v>0</v>
      </c>
      <c r="AC186" t="e">
        <f t="shared" si="88"/>
        <v>#VALUE!</v>
      </c>
      <c r="AD186" t="e">
        <f t="shared" si="89"/>
        <v>#VALUE!</v>
      </c>
      <c r="AE186" t="e">
        <f t="shared" si="90"/>
        <v>#VALUE!</v>
      </c>
      <c r="AG186" t="b">
        <f t="shared" si="91"/>
        <v>1</v>
      </c>
      <c r="AH186" t="b">
        <f t="shared" si="92"/>
        <v>1</v>
      </c>
      <c r="AI186" t="b">
        <f t="shared" si="93"/>
        <v>1</v>
      </c>
      <c r="AK186" t="b">
        <f t="shared" si="94"/>
        <v>1</v>
      </c>
      <c r="AL186" t="b">
        <f t="shared" si="95"/>
        <v>0</v>
      </c>
      <c r="AM186" t="b">
        <f t="shared" si="96"/>
        <v>0</v>
      </c>
      <c r="AN186" t="b">
        <f t="shared" si="97"/>
        <v>0</v>
      </c>
      <c r="AP186">
        <f t="shared" si="98"/>
        <v>0</v>
      </c>
    </row>
    <row r="187" spans="2:42">
      <c r="B187" s="35">
        <f>Melee!I186</f>
        <v>0</v>
      </c>
      <c r="C187" s="35" t="str">
        <f>IF(ISBLANK(Melee!J186),"BLANK",Melee!J186)</f>
        <v>BLANK</v>
      </c>
      <c r="D187" s="35" t="str">
        <f>IF(ISBLANK(Melee!K186),"BLANK",Melee!K186)</f>
        <v>BLANK</v>
      </c>
      <c r="E187" s="35" t="str">
        <f>IF(ISBLANK(Melee!L186),"BLANK",Melee!L186)</f>
        <v>BLANK</v>
      </c>
      <c r="G187">
        <f t="shared" si="75"/>
        <v>0</v>
      </c>
      <c r="H187" t="e">
        <f t="shared" si="76"/>
        <v>#VALUE!</v>
      </c>
      <c r="I187" t="e">
        <f t="shared" si="77"/>
        <v>#VALUE!</v>
      </c>
      <c r="J187" t="e">
        <f t="shared" si="78"/>
        <v>#VALUE!</v>
      </c>
      <c r="L187" t="b">
        <f t="shared" si="79"/>
        <v>1</v>
      </c>
      <c r="M187" t="b">
        <f t="shared" si="80"/>
        <v>1</v>
      </c>
      <c r="N187" t="b">
        <f t="shared" si="81"/>
        <v>1</v>
      </c>
      <c r="P187" t="b">
        <f t="shared" si="82"/>
        <v>1</v>
      </c>
      <c r="Q187" t="b">
        <f t="shared" si="83"/>
        <v>0</v>
      </c>
      <c r="R187" t="b">
        <f t="shared" si="84"/>
        <v>0</v>
      </c>
      <c r="S187" t="b">
        <f t="shared" si="85"/>
        <v>0</v>
      </c>
      <c r="U187">
        <f t="shared" si="86"/>
        <v>0</v>
      </c>
      <c r="W187" s="35">
        <f>Melee!H186</f>
        <v>0</v>
      </c>
      <c r="X187" s="35" t="str">
        <f>IF(ISBLANK(Melee!I186),"BLANK",Melee!I186)</f>
        <v>BLANK</v>
      </c>
      <c r="Y187" s="35" t="str">
        <f>IF(ISBLANK(Melee!K186),"BLANK",Melee!K186)</f>
        <v>BLANK</v>
      </c>
      <c r="Z187" s="35" t="str">
        <f>IF(ISBLANK(Melee!M186),"BLANK",Melee!M186)</f>
        <v>BLANK</v>
      </c>
      <c r="AB187">
        <f t="shared" si="87"/>
        <v>0</v>
      </c>
      <c r="AC187" t="e">
        <f t="shared" si="88"/>
        <v>#VALUE!</v>
      </c>
      <c r="AD187" t="e">
        <f t="shared" si="89"/>
        <v>#VALUE!</v>
      </c>
      <c r="AE187" t="e">
        <f t="shared" si="90"/>
        <v>#VALUE!</v>
      </c>
      <c r="AG187" t="b">
        <f t="shared" si="91"/>
        <v>1</v>
      </c>
      <c r="AH187" t="b">
        <f t="shared" si="92"/>
        <v>1</v>
      </c>
      <c r="AI187" t="b">
        <f t="shared" si="93"/>
        <v>1</v>
      </c>
      <c r="AK187" t="b">
        <f t="shared" si="94"/>
        <v>1</v>
      </c>
      <c r="AL187" t="b">
        <f t="shared" si="95"/>
        <v>0</v>
      </c>
      <c r="AM187" t="b">
        <f t="shared" si="96"/>
        <v>0</v>
      </c>
      <c r="AN187" t="b">
        <f t="shared" si="97"/>
        <v>0</v>
      </c>
      <c r="AP187">
        <f t="shared" si="98"/>
        <v>0</v>
      </c>
    </row>
    <row r="188" spans="2:42">
      <c r="B188" s="35">
        <f>Melee!I187</f>
        <v>0</v>
      </c>
      <c r="C188" s="35" t="str">
        <f>IF(ISBLANK(Melee!J187),"BLANK",Melee!J187)</f>
        <v>BLANK</v>
      </c>
      <c r="D188" s="35" t="str">
        <f>IF(ISBLANK(Melee!K187),"BLANK",Melee!K187)</f>
        <v>BLANK</v>
      </c>
      <c r="E188" s="35" t="str">
        <f>IF(ISBLANK(Melee!L187),"BLANK",Melee!L187)</f>
        <v>BLANK</v>
      </c>
      <c r="G188">
        <f t="shared" si="75"/>
        <v>0</v>
      </c>
      <c r="H188" t="e">
        <f t="shared" si="76"/>
        <v>#VALUE!</v>
      </c>
      <c r="I188" t="e">
        <f t="shared" si="77"/>
        <v>#VALUE!</v>
      </c>
      <c r="J188" t="e">
        <f t="shared" si="78"/>
        <v>#VALUE!</v>
      </c>
      <c r="L188" t="b">
        <f t="shared" si="79"/>
        <v>1</v>
      </c>
      <c r="M188" t="b">
        <f t="shared" si="80"/>
        <v>1</v>
      </c>
      <c r="N188" t="b">
        <f t="shared" si="81"/>
        <v>1</v>
      </c>
      <c r="P188" t="b">
        <f t="shared" si="82"/>
        <v>1</v>
      </c>
      <c r="Q188" t="b">
        <f t="shared" si="83"/>
        <v>0</v>
      </c>
      <c r="R188" t="b">
        <f t="shared" si="84"/>
        <v>0</v>
      </c>
      <c r="S188" t="b">
        <f t="shared" si="85"/>
        <v>0</v>
      </c>
      <c r="U188">
        <f t="shared" si="86"/>
        <v>0</v>
      </c>
      <c r="W188" s="35">
        <f>Melee!H187</f>
        <v>0</v>
      </c>
      <c r="X188" s="35" t="str">
        <f>IF(ISBLANK(Melee!I187),"BLANK",Melee!I187)</f>
        <v>BLANK</v>
      </c>
      <c r="Y188" s="35" t="str">
        <f>IF(ISBLANK(Melee!K187),"BLANK",Melee!K187)</f>
        <v>BLANK</v>
      </c>
      <c r="Z188" s="35" t="str">
        <f>IF(ISBLANK(Melee!M187),"BLANK",Melee!M187)</f>
        <v>BLANK</v>
      </c>
      <c r="AB188">
        <f t="shared" si="87"/>
        <v>0</v>
      </c>
      <c r="AC188" t="e">
        <f t="shared" si="88"/>
        <v>#VALUE!</v>
      </c>
      <c r="AD188" t="e">
        <f t="shared" si="89"/>
        <v>#VALUE!</v>
      </c>
      <c r="AE188" t="e">
        <f t="shared" si="90"/>
        <v>#VALUE!</v>
      </c>
      <c r="AG188" t="b">
        <f t="shared" si="91"/>
        <v>1</v>
      </c>
      <c r="AH188" t="b">
        <f t="shared" si="92"/>
        <v>1</v>
      </c>
      <c r="AI188" t="b">
        <f t="shared" si="93"/>
        <v>1</v>
      </c>
      <c r="AK188" t="b">
        <f t="shared" si="94"/>
        <v>1</v>
      </c>
      <c r="AL188" t="b">
        <f t="shared" si="95"/>
        <v>0</v>
      </c>
      <c r="AM188" t="b">
        <f t="shared" si="96"/>
        <v>0</v>
      </c>
      <c r="AN188" t="b">
        <f t="shared" si="97"/>
        <v>0</v>
      </c>
      <c r="AP188">
        <f t="shared" si="98"/>
        <v>0</v>
      </c>
    </row>
    <row r="189" spans="2:42">
      <c r="B189" s="35">
        <f>Melee!I188</f>
        <v>0</v>
      </c>
      <c r="C189" s="35" t="str">
        <f>IF(ISBLANK(Melee!J188),"BLANK",Melee!J188)</f>
        <v>BLANK</v>
      </c>
      <c r="D189" s="35" t="str">
        <f>IF(ISBLANK(Melee!K188),"BLANK",Melee!K188)</f>
        <v>BLANK</v>
      </c>
      <c r="E189" s="35" t="str">
        <f>IF(ISBLANK(Melee!L188),"BLANK",Melee!L188)</f>
        <v>BLANK</v>
      </c>
      <c r="G189">
        <f t="shared" si="75"/>
        <v>0</v>
      </c>
      <c r="H189" t="e">
        <f t="shared" si="76"/>
        <v>#VALUE!</v>
      </c>
      <c r="I189" t="e">
        <f t="shared" si="77"/>
        <v>#VALUE!</v>
      </c>
      <c r="J189" t="e">
        <f t="shared" si="78"/>
        <v>#VALUE!</v>
      </c>
      <c r="L189" t="b">
        <f t="shared" si="79"/>
        <v>1</v>
      </c>
      <c r="M189" t="b">
        <f t="shared" si="80"/>
        <v>1</v>
      </c>
      <c r="N189" t="b">
        <f t="shared" si="81"/>
        <v>1</v>
      </c>
      <c r="P189" t="b">
        <f t="shared" si="82"/>
        <v>1</v>
      </c>
      <c r="Q189" t="b">
        <f t="shared" si="83"/>
        <v>0</v>
      </c>
      <c r="R189" t="b">
        <f t="shared" si="84"/>
        <v>0</v>
      </c>
      <c r="S189" t="b">
        <f t="shared" si="85"/>
        <v>0</v>
      </c>
      <c r="U189">
        <f t="shared" si="86"/>
        <v>0</v>
      </c>
      <c r="W189" s="35">
        <f>Melee!H188</f>
        <v>0</v>
      </c>
      <c r="X189" s="35" t="str">
        <f>IF(ISBLANK(Melee!I188),"BLANK",Melee!I188)</f>
        <v>BLANK</v>
      </c>
      <c r="Y189" s="35" t="str">
        <f>IF(ISBLANK(Melee!K188),"BLANK",Melee!K188)</f>
        <v>BLANK</v>
      </c>
      <c r="Z189" s="35" t="str">
        <f>IF(ISBLANK(Melee!M188),"BLANK",Melee!M188)</f>
        <v>BLANK</v>
      </c>
      <c r="AB189">
        <f t="shared" si="87"/>
        <v>0</v>
      </c>
      <c r="AC189" t="e">
        <f t="shared" si="88"/>
        <v>#VALUE!</v>
      </c>
      <c r="AD189" t="e">
        <f t="shared" si="89"/>
        <v>#VALUE!</v>
      </c>
      <c r="AE189" t="e">
        <f t="shared" si="90"/>
        <v>#VALUE!</v>
      </c>
      <c r="AG189" t="b">
        <f t="shared" si="91"/>
        <v>1</v>
      </c>
      <c r="AH189" t="b">
        <f t="shared" si="92"/>
        <v>1</v>
      </c>
      <c r="AI189" t="b">
        <f t="shared" si="93"/>
        <v>1</v>
      </c>
      <c r="AK189" t="b">
        <f t="shared" si="94"/>
        <v>1</v>
      </c>
      <c r="AL189" t="b">
        <f t="shared" si="95"/>
        <v>0</v>
      </c>
      <c r="AM189" t="b">
        <f t="shared" si="96"/>
        <v>0</v>
      </c>
      <c r="AN189" t="b">
        <f t="shared" si="97"/>
        <v>0</v>
      </c>
      <c r="AP189">
        <f t="shared" si="98"/>
        <v>0</v>
      </c>
    </row>
    <row r="190" spans="2:42">
      <c r="B190" s="35">
        <f>Melee!I189</f>
        <v>0</v>
      </c>
      <c r="C190" s="35" t="str">
        <f>IF(ISBLANK(Melee!J189),"BLANK",Melee!J189)</f>
        <v>BLANK</v>
      </c>
      <c r="D190" s="35" t="str">
        <f>IF(ISBLANK(Melee!K189),"BLANK",Melee!K189)</f>
        <v>BLANK</v>
      </c>
      <c r="E190" s="35" t="str">
        <f>IF(ISBLANK(Melee!L189),"BLANK",Melee!L189)</f>
        <v>BLANK</v>
      </c>
      <c r="G190">
        <f t="shared" si="75"/>
        <v>0</v>
      </c>
      <c r="H190" t="e">
        <f t="shared" si="76"/>
        <v>#VALUE!</v>
      </c>
      <c r="I190" t="e">
        <f t="shared" si="77"/>
        <v>#VALUE!</v>
      </c>
      <c r="J190" t="e">
        <f t="shared" si="78"/>
        <v>#VALUE!</v>
      </c>
      <c r="L190" t="b">
        <f t="shared" si="79"/>
        <v>1</v>
      </c>
      <c r="M190" t="b">
        <f t="shared" si="80"/>
        <v>1</v>
      </c>
      <c r="N190" t="b">
        <f t="shared" si="81"/>
        <v>1</v>
      </c>
      <c r="P190" t="b">
        <f t="shared" si="82"/>
        <v>1</v>
      </c>
      <c r="Q190" t="b">
        <f t="shared" si="83"/>
        <v>0</v>
      </c>
      <c r="R190" t="b">
        <f t="shared" si="84"/>
        <v>0</v>
      </c>
      <c r="S190" t="b">
        <f t="shared" si="85"/>
        <v>0</v>
      </c>
      <c r="U190">
        <f t="shared" si="86"/>
        <v>0</v>
      </c>
      <c r="W190" s="35">
        <f>Melee!H189</f>
        <v>0</v>
      </c>
      <c r="X190" s="35" t="str">
        <f>IF(ISBLANK(Melee!I189),"BLANK",Melee!I189)</f>
        <v>BLANK</v>
      </c>
      <c r="Y190" s="35" t="str">
        <f>IF(ISBLANK(Melee!K189),"BLANK",Melee!K189)</f>
        <v>BLANK</v>
      </c>
      <c r="Z190" s="35" t="str">
        <f>IF(ISBLANK(Melee!M189),"BLANK",Melee!M189)</f>
        <v>BLANK</v>
      </c>
      <c r="AB190">
        <f t="shared" si="87"/>
        <v>0</v>
      </c>
      <c r="AC190" t="e">
        <f t="shared" si="88"/>
        <v>#VALUE!</v>
      </c>
      <c r="AD190" t="e">
        <f t="shared" si="89"/>
        <v>#VALUE!</v>
      </c>
      <c r="AE190" t="e">
        <f t="shared" si="90"/>
        <v>#VALUE!</v>
      </c>
      <c r="AG190" t="b">
        <f t="shared" si="91"/>
        <v>1</v>
      </c>
      <c r="AH190" t="b">
        <f t="shared" si="92"/>
        <v>1</v>
      </c>
      <c r="AI190" t="b">
        <f t="shared" si="93"/>
        <v>1</v>
      </c>
      <c r="AK190" t="b">
        <f t="shared" si="94"/>
        <v>1</v>
      </c>
      <c r="AL190" t="b">
        <f t="shared" si="95"/>
        <v>0</v>
      </c>
      <c r="AM190" t="b">
        <f t="shared" si="96"/>
        <v>0</v>
      </c>
      <c r="AN190" t="b">
        <f t="shared" si="97"/>
        <v>0</v>
      </c>
      <c r="AP190">
        <f t="shared" si="98"/>
        <v>0</v>
      </c>
    </row>
    <row r="191" spans="2:42">
      <c r="B191" s="35">
        <f>Melee!I190</f>
        <v>0</v>
      </c>
      <c r="C191" s="35" t="str">
        <f>IF(ISBLANK(Melee!J190),"BLANK",Melee!J190)</f>
        <v>BLANK</v>
      </c>
      <c r="D191" s="35" t="str">
        <f>IF(ISBLANK(Melee!K190),"BLANK",Melee!K190)</f>
        <v>BLANK</v>
      </c>
      <c r="E191" s="35" t="str">
        <f>IF(ISBLANK(Melee!L190),"BLANK",Melee!L190)</f>
        <v>BLANK</v>
      </c>
      <c r="G191">
        <f t="shared" si="75"/>
        <v>0</v>
      </c>
      <c r="H191" t="e">
        <f t="shared" si="76"/>
        <v>#VALUE!</v>
      </c>
      <c r="I191" t="e">
        <f t="shared" si="77"/>
        <v>#VALUE!</v>
      </c>
      <c r="J191" t="e">
        <f t="shared" si="78"/>
        <v>#VALUE!</v>
      </c>
      <c r="L191" t="b">
        <f t="shared" si="79"/>
        <v>1</v>
      </c>
      <c r="M191" t="b">
        <f t="shared" si="80"/>
        <v>1</v>
      </c>
      <c r="N191" t="b">
        <f t="shared" si="81"/>
        <v>1</v>
      </c>
      <c r="P191" t="b">
        <f t="shared" si="82"/>
        <v>1</v>
      </c>
      <c r="Q191" t="b">
        <f t="shared" si="83"/>
        <v>0</v>
      </c>
      <c r="R191" t="b">
        <f t="shared" si="84"/>
        <v>0</v>
      </c>
      <c r="S191" t="b">
        <f t="shared" si="85"/>
        <v>0</v>
      </c>
      <c r="U191">
        <f t="shared" si="86"/>
        <v>0</v>
      </c>
      <c r="W191" s="35">
        <f>Melee!H190</f>
        <v>0</v>
      </c>
      <c r="X191" s="35" t="str">
        <f>IF(ISBLANK(Melee!I190),"BLANK",Melee!I190)</f>
        <v>BLANK</v>
      </c>
      <c r="Y191" s="35" t="str">
        <f>IF(ISBLANK(Melee!K190),"BLANK",Melee!K190)</f>
        <v>BLANK</v>
      </c>
      <c r="Z191" s="35" t="str">
        <f>IF(ISBLANK(Melee!M190),"BLANK",Melee!M190)</f>
        <v>BLANK</v>
      </c>
      <c r="AB191">
        <f t="shared" si="87"/>
        <v>0</v>
      </c>
      <c r="AC191" t="e">
        <f t="shared" si="88"/>
        <v>#VALUE!</v>
      </c>
      <c r="AD191" t="e">
        <f t="shared" si="89"/>
        <v>#VALUE!</v>
      </c>
      <c r="AE191" t="e">
        <f t="shared" si="90"/>
        <v>#VALUE!</v>
      </c>
      <c r="AG191" t="b">
        <f t="shared" si="91"/>
        <v>1</v>
      </c>
      <c r="AH191" t="b">
        <f t="shared" si="92"/>
        <v>1</v>
      </c>
      <c r="AI191" t="b">
        <f t="shared" si="93"/>
        <v>1</v>
      </c>
      <c r="AK191" t="b">
        <f t="shared" si="94"/>
        <v>1</v>
      </c>
      <c r="AL191" t="b">
        <f t="shared" si="95"/>
        <v>0</v>
      </c>
      <c r="AM191" t="b">
        <f t="shared" si="96"/>
        <v>0</v>
      </c>
      <c r="AN191" t="b">
        <f t="shared" si="97"/>
        <v>0</v>
      </c>
      <c r="AP191">
        <f t="shared" si="98"/>
        <v>0</v>
      </c>
    </row>
    <row r="192" spans="2:42">
      <c r="B192" s="35">
        <f>Melee!I191</f>
        <v>0</v>
      </c>
      <c r="C192" s="35" t="str">
        <f>IF(ISBLANK(Melee!J191),"BLANK",Melee!J191)</f>
        <v>BLANK</v>
      </c>
      <c r="D192" s="35" t="str">
        <f>IF(ISBLANK(Melee!K191),"BLANK",Melee!K191)</f>
        <v>BLANK</v>
      </c>
      <c r="E192" s="35" t="str">
        <f>IF(ISBLANK(Melee!L191),"BLANK",Melee!L191)</f>
        <v>BLANK</v>
      </c>
      <c r="G192">
        <f t="shared" si="75"/>
        <v>0</v>
      </c>
      <c r="H192" t="e">
        <f t="shared" si="76"/>
        <v>#VALUE!</v>
      </c>
      <c r="I192" t="e">
        <f t="shared" si="77"/>
        <v>#VALUE!</v>
      </c>
      <c r="J192" t="e">
        <f t="shared" si="78"/>
        <v>#VALUE!</v>
      </c>
      <c r="L192" t="b">
        <f t="shared" si="79"/>
        <v>1</v>
      </c>
      <c r="M192" t="b">
        <f t="shared" si="80"/>
        <v>1</v>
      </c>
      <c r="N192" t="b">
        <f t="shared" si="81"/>
        <v>1</v>
      </c>
      <c r="P192" t="b">
        <f t="shared" si="82"/>
        <v>1</v>
      </c>
      <c r="Q192" t="b">
        <f t="shared" si="83"/>
        <v>0</v>
      </c>
      <c r="R192" t="b">
        <f t="shared" si="84"/>
        <v>0</v>
      </c>
      <c r="S192" t="b">
        <f t="shared" si="85"/>
        <v>0</v>
      </c>
      <c r="U192">
        <f t="shared" si="86"/>
        <v>0</v>
      </c>
      <c r="W192" s="35">
        <f>Melee!H191</f>
        <v>0</v>
      </c>
      <c r="X192" s="35" t="str">
        <f>IF(ISBLANK(Melee!I191),"BLANK",Melee!I191)</f>
        <v>BLANK</v>
      </c>
      <c r="Y192" s="35" t="str">
        <f>IF(ISBLANK(Melee!K191),"BLANK",Melee!K191)</f>
        <v>BLANK</v>
      </c>
      <c r="Z192" s="35" t="str">
        <f>IF(ISBLANK(Melee!M191),"BLANK",Melee!M191)</f>
        <v>BLANK</v>
      </c>
      <c r="AB192">
        <f t="shared" si="87"/>
        <v>0</v>
      </c>
      <c r="AC192" t="e">
        <f t="shared" si="88"/>
        <v>#VALUE!</v>
      </c>
      <c r="AD192" t="e">
        <f t="shared" si="89"/>
        <v>#VALUE!</v>
      </c>
      <c r="AE192" t="e">
        <f t="shared" si="90"/>
        <v>#VALUE!</v>
      </c>
      <c r="AG192" t="b">
        <f t="shared" si="91"/>
        <v>1</v>
      </c>
      <c r="AH192" t="b">
        <f t="shared" si="92"/>
        <v>1</v>
      </c>
      <c r="AI192" t="b">
        <f t="shared" si="93"/>
        <v>1</v>
      </c>
      <c r="AK192" t="b">
        <f t="shared" si="94"/>
        <v>1</v>
      </c>
      <c r="AL192" t="b">
        <f t="shared" si="95"/>
        <v>0</v>
      </c>
      <c r="AM192" t="b">
        <f t="shared" si="96"/>
        <v>0</v>
      </c>
      <c r="AN192" t="b">
        <f t="shared" si="97"/>
        <v>0</v>
      </c>
      <c r="AP192">
        <f t="shared" si="98"/>
        <v>0</v>
      </c>
    </row>
    <row r="193" spans="2:42">
      <c r="B193" s="35">
        <f>Melee!I192</f>
        <v>0</v>
      </c>
      <c r="C193" s="35" t="str">
        <f>IF(ISBLANK(Melee!J192),"BLANK",Melee!J192)</f>
        <v>BLANK</v>
      </c>
      <c r="D193" s="35" t="str">
        <f>IF(ISBLANK(Melee!K192),"BLANK",Melee!K192)</f>
        <v>BLANK</v>
      </c>
      <c r="E193" s="35" t="str">
        <f>IF(ISBLANK(Melee!L192),"BLANK",Melee!L192)</f>
        <v>BLANK</v>
      </c>
      <c r="G193">
        <f t="shared" si="75"/>
        <v>0</v>
      </c>
      <c r="H193" t="e">
        <f t="shared" si="76"/>
        <v>#VALUE!</v>
      </c>
      <c r="I193" t="e">
        <f t="shared" si="77"/>
        <v>#VALUE!</v>
      </c>
      <c r="J193" t="e">
        <f t="shared" si="78"/>
        <v>#VALUE!</v>
      </c>
      <c r="L193" t="b">
        <f t="shared" si="79"/>
        <v>1</v>
      </c>
      <c r="M193" t="b">
        <f t="shared" si="80"/>
        <v>1</v>
      </c>
      <c r="N193" t="b">
        <f t="shared" si="81"/>
        <v>1</v>
      </c>
      <c r="P193" t="b">
        <f t="shared" si="82"/>
        <v>1</v>
      </c>
      <c r="Q193" t="b">
        <f t="shared" si="83"/>
        <v>0</v>
      </c>
      <c r="R193" t="b">
        <f t="shared" si="84"/>
        <v>0</v>
      </c>
      <c r="S193" t="b">
        <f t="shared" si="85"/>
        <v>0</v>
      </c>
      <c r="U193">
        <f t="shared" si="86"/>
        <v>0</v>
      </c>
      <c r="W193" s="35">
        <f>Melee!H192</f>
        <v>0</v>
      </c>
      <c r="X193" s="35" t="str">
        <f>IF(ISBLANK(Melee!I192),"BLANK",Melee!I192)</f>
        <v>BLANK</v>
      </c>
      <c r="Y193" s="35" t="str">
        <f>IF(ISBLANK(Melee!K192),"BLANK",Melee!K192)</f>
        <v>BLANK</v>
      </c>
      <c r="Z193" s="35" t="str">
        <f>IF(ISBLANK(Melee!M192),"BLANK",Melee!M192)</f>
        <v>BLANK</v>
      </c>
      <c r="AB193">
        <f t="shared" si="87"/>
        <v>0</v>
      </c>
      <c r="AC193" t="e">
        <f t="shared" si="88"/>
        <v>#VALUE!</v>
      </c>
      <c r="AD193" t="e">
        <f t="shared" si="89"/>
        <v>#VALUE!</v>
      </c>
      <c r="AE193" t="e">
        <f t="shared" si="90"/>
        <v>#VALUE!</v>
      </c>
      <c r="AG193" t="b">
        <f t="shared" si="91"/>
        <v>1</v>
      </c>
      <c r="AH193" t="b">
        <f t="shared" si="92"/>
        <v>1</v>
      </c>
      <c r="AI193" t="b">
        <f t="shared" si="93"/>
        <v>1</v>
      </c>
      <c r="AK193" t="b">
        <f t="shared" si="94"/>
        <v>1</v>
      </c>
      <c r="AL193" t="b">
        <f t="shared" si="95"/>
        <v>0</v>
      </c>
      <c r="AM193" t="b">
        <f t="shared" si="96"/>
        <v>0</v>
      </c>
      <c r="AN193" t="b">
        <f t="shared" si="97"/>
        <v>0</v>
      </c>
      <c r="AP193">
        <f t="shared" si="98"/>
        <v>0</v>
      </c>
    </row>
    <row r="194" spans="2:42">
      <c r="B194" s="35">
        <f>Melee!I193</f>
        <v>0</v>
      </c>
      <c r="C194" s="35" t="str">
        <f>IF(ISBLANK(Melee!J193),"BLANK",Melee!J193)</f>
        <v>BLANK</v>
      </c>
      <c r="D194" s="35" t="str">
        <f>IF(ISBLANK(Melee!K193),"BLANK",Melee!K193)</f>
        <v>BLANK</v>
      </c>
      <c r="E194" s="35" t="str">
        <f>IF(ISBLANK(Melee!L193),"BLANK",Melee!L193)</f>
        <v>BLANK</v>
      </c>
      <c r="G194">
        <f t="shared" si="75"/>
        <v>0</v>
      </c>
      <c r="H194" t="e">
        <f t="shared" si="76"/>
        <v>#VALUE!</v>
      </c>
      <c r="I194" t="e">
        <f t="shared" si="77"/>
        <v>#VALUE!</v>
      </c>
      <c r="J194" t="e">
        <f t="shared" si="78"/>
        <v>#VALUE!</v>
      </c>
      <c r="L194" t="b">
        <f t="shared" si="79"/>
        <v>1</v>
      </c>
      <c r="M194" t="b">
        <f t="shared" si="80"/>
        <v>1</v>
      </c>
      <c r="N194" t="b">
        <f t="shared" si="81"/>
        <v>1</v>
      </c>
      <c r="P194" t="b">
        <f t="shared" si="82"/>
        <v>1</v>
      </c>
      <c r="Q194" t="b">
        <f t="shared" si="83"/>
        <v>0</v>
      </c>
      <c r="R194" t="b">
        <f t="shared" si="84"/>
        <v>0</v>
      </c>
      <c r="S194" t="b">
        <f t="shared" si="85"/>
        <v>0</v>
      </c>
      <c r="U194">
        <f t="shared" si="86"/>
        <v>0</v>
      </c>
      <c r="W194" s="35">
        <f>Melee!H193</f>
        <v>0</v>
      </c>
      <c r="X194" s="35" t="str">
        <f>IF(ISBLANK(Melee!I193),"BLANK",Melee!I193)</f>
        <v>BLANK</v>
      </c>
      <c r="Y194" s="35" t="str">
        <f>IF(ISBLANK(Melee!K193),"BLANK",Melee!K193)</f>
        <v>BLANK</v>
      </c>
      <c r="Z194" s="35" t="str">
        <f>IF(ISBLANK(Melee!M193),"BLANK",Melee!M193)</f>
        <v>BLANK</v>
      </c>
      <c r="AB194">
        <f t="shared" si="87"/>
        <v>0</v>
      </c>
      <c r="AC194" t="e">
        <f t="shared" si="88"/>
        <v>#VALUE!</v>
      </c>
      <c r="AD194" t="e">
        <f t="shared" si="89"/>
        <v>#VALUE!</v>
      </c>
      <c r="AE194" t="e">
        <f t="shared" si="90"/>
        <v>#VALUE!</v>
      </c>
      <c r="AG194" t="b">
        <f t="shared" si="91"/>
        <v>1</v>
      </c>
      <c r="AH194" t="b">
        <f t="shared" si="92"/>
        <v>1</v>
      </c>
      <c r="AI194" t="b">
        <f t="shared" si="93"/>
        <v>1</v>
      </c>
      <c r="AK194" t="b">
        <f t="shared" si="94"/>
        <v>1</v>
      </c>
      <c r="AL194" t="b">
        <f t="shared" si="95"/>
        <v>0</v>
      </c>
      <c r="AM194" t="b">
        <f t="shared" si="96"/>
        <v>0</v>
      </c>
      <c r="AN194" t="b">
        <f t="shared" si="97"/>
        <v>0</v>
      </c>
      <c r="AP194">
        <f t="shared" si="98"/>
        <v>0</v>
      </c>
    </row>
    <row r="195" spans="2:42">
      <c r="B195" s="35">
        <f>Melee!I194</f>
        <v>0</v>
      </c>
      <c r="C195" s="35" t="str">
        <f>IF(ISBLANK(Melee!J194),"BLANK",Melee!J194)</f>
        <v>BLANK</v>
      </c>
      <c r="D195" s="35" t="str">
        <f>IF(ISBLANK(Melee!K194),"BLANK",Melee!K194)</f>
        <v>BLANK</v>
      </c>
      <c r="E195" s="35" t="str">
        <f>IF(ISBLANK(Melee!L194),"BLANK",Melee!L194)</f>
        <v>BLANK</v>
      </c>
      <c r="G195">
        <f t="shared" si="75"/>
        <v>0</v>
      </c>
      <c r="H195" t="e">
        <f t="shared" si="76"/>
        <v>#VALUE!</v>
      </c>
      <c r="I195" t="e">
        <f t="shared" si="77"/>
        <v>#VALUE!</v>
      </c>
      <c r="J195" t="e">
        <f t="shared" si="78"/>
        <v>#VALUE!</v>
      </c>
      <c r="L195" t="b">
        <f t="shared" si="79"/>
        <v>1</v>
      </c>
      <c r="M195" t="b">
        <f t="shared" si="80"/>
        <v>1</v>
      </c>
      <c r="N195" t="b">
        <f t="shared" si="81"/>
        <v>1</v>
      </c>
      <c r="P195" t="b">
        <f t="shared" si="82"/>
        <v>1</v>
      </c>
      <c r="Q195" t="b">
        <f t="shared" si="83"/>
        <v>0</v>
      </c>
      <c r="R195" t="b">
        <f t="shared" si="84"/>
        <v>0</v>
      </c>
      <c r="S195" t="b">
        <f t="shared" si="85"/>
        <v>0</v>
      </c>
      <c r="U195">
        <f t="shared" si="86"/>
        <v>0</v>
      </c>
      <c r="W195" s="35">
        <f>Melee!H194</f>
        <v>0</v>
      </c>
      <c r="X195" s="35" t="str">
        <f>IF(ISBLANK(Melee!I194),"BLANK",Melee!I194)</f>
        <v>BLANK</v>
      </c>
      <c r="Y195" s="35" t="str">
        <f>IF(ISBLANK(Melee!K194),"BLANK",Melee!K194)</f>
        <v>BLANK</v>
      </c>
      <c r="Z195" s="35" t="str">
        <f>IF(ISBLANK(Melee!M194),"BLANK",Melee!M194)</f>
        <v>BLANK</v>
      </c>
      <c r="AB195">
        <f t="shared" si="87"/>
        <v>0</v>
      </c>
      <c r="AC195" t="e">
        <f t="shared" si="88"/>
        <v>#VALUE!</v>
      </c>
      <c r="AD195" t="e">
        <f t="shared" si="89"/>
        <v>#VALUE!</v>
      </c>
      <c r="AE195" t="e">
        <f t="shared" si="90"/>
        <v>#VALUE!</v>
      </c>
      <c r="AG195" t="b">
        <f t="shared" si="91"/>
        <v>1</v>
      </c>
      <c r="AH195" t="b">
        <f t="shared" si="92"/>
        <v>1</v>
      </c>
      <c r="AI195" t="b">
        <f t="shared" si="93"/>
        <v>1</v>
      </c>
      <c r="AK195" t="b">
        <f t="shared" si="94"/>
        <v>1</v>
      </c>
      <c r="AL195" t="b">
        <f t="shared" si="95"/>
        <v>0</v>
      </c>
      <c r="AM195" t="b">
        <f t="shared" si="96"/>
        <v>0</v>
      </c>
      <c r="AN195" t="b">
        <f t="shared" si="97"/>
        <v>0</v>
      </c>
      <c r="AP195">
        <f t="shared" si="98"/>
        <v>0</v>
      </c>
    </row>
    <row r="196" spans="2:42">
      <c r="B196" s="35">
        <f>Melee!I195</f>
        <v>0</v>
      </c>
      <c r="C196" s="35" t="str">
        <f>IF(ISBLANK(Melee!J195),"BLANK",Melee!J195)</f>
        <v>BLANK</v>
      </c>
      <c r="D196" s="35" t="str">
        <f>IF(ISBLANK(Melee!K195),"BLANK",Melee!K195)</f>
        <v>BLANK</v>
      </c>
      <c r="E196" s="35" t="str">
        <f>IF(ISBLANK(Melee!L195),"BLANK",Melee!L195)</f>
        <v>BLANK</v>
      </c>
      <c r="G196">
        <f t="shared" si="75"/>
        <v>0</v>
      </c>
      <c r="H196" t="e">
        <f t="shared" si="76"/>
        <v>#VALUE!</v>
      </c>
      <c r="I196" t="e">
        <f t="shared" si="77"/>
        <v>#VALUE!</v>
      </c>
      <c r="J196" t="e">
        <f t="shared" si="78"/>
        <v>#VALUE!</v>
      </c>
      <c r="L196" t="b">
        <f t="shared" si="79"/>
        <v>1</v>
      </c>
      <c r="M196" t="b">
        <f t="shared" si="80"/>
        <v>1</v>
      </c>
      <c r="N196" t="b">
        <f t="shared" si="81"/>
        <v>1</v>
      </c>
      <c r="P196" t="b">
        <f t="shared" si="82"/>
        <v>1</v>
      </c>
      <c r="Q196" t="b">
        <f t="shared" si="83"/>
        <v>0</v>
      </c>
      <c r="R196" t="b">
        <f t="shared" si="84"/>
        <v>0</v>
      </c>
      <c r="S196" t="b">
        <f t="shared" si="85"/>
        <v>0</v>
      </c>
      <c r="U196">
        <f t="shared" si="86"/>
        <v>0</v>
      </c>
      <c r="W196" s="35">
        <f>Melee!H195</f>
        <v>0</v>
      </c>
      <c r="X196" s="35" t="str">
        <f>IF(ISBLANK(Melee!I195),"BLANK",Melee!I195)</f>
        <v>BLANK</v>
      </c>
      <c r="Y196" s="35" t="str">
        <f>IF(ISBLANK(Melee!K195),"BLANK",Melee!K195)</f>
        <v>BLANK</v>
      </c>
      <c r="Z196" s="35" t="str">
        <f>IF(ISBLANK(Melee!M195),"BLANK",Melee!M195)</f>
        <v>BLANK</v>
      </c>
      <c r="AB196">
        <f t="shared" si="87"/>
        <v>0</v>
      </c>
      <c r="AC196" t="e">
        <f t="shared" si="88"/>
        <v>#VALUE!</v>
      </c>
      <c r="AD196" t="e">
        <f t="shared" si="89"/>
        <v>#VALUE!</v>
      </c>
      <c r="AE196" t="e">
        <f t="shared" si="90"/>
        <v>#VALUE!</v>
      </c>
      <c r="AG196" t="b">
        <f t="shared" si="91"/>
        <v>1</v>
      </c>
      <c r="AH196" t="b">
        <f t="shared" si="92"/>
        <v>1</v>
      </c>
      <c r="AI196" t="b">
        <f t="shared" si="93"/>
        <v>1</v>
      </c>
      <c r="AK196" t="b">
        <f t="shared" si="94"/>
        <v>1</v>
      </c>
      <c r="AL196" t="b">
        <f t="shared" si="95"/>
        <v>0</v>
      </c>
      <c r="AM196" t="b">
        <f t="shared" si="96"/>
        <v>0</v>
      </c>
      <c r="AN196" t="b">
        <f t="shared" si="97"/>
        <v>0</v>
      </c>
      <c r="AP196">
        <f t="shared" si="98"/>
        <v>0</v>
      </c>
    </row>
    <row r="197" spans="2:42">
      <c r="B197" s="35">
        <f>Melee!I196</f>
        <v>0</v>
      </c>
      <c r="C197" s="35" t="str">
        <f>IF(ISBLANK(Melee!J196),"BLANK",Melee!J196)</f>
        <v>BLANK</v>
      </c>
      <c r="D197" s="35" t="str">
        <f>IF(ISBLANK(Melee!K196),"BLANK",Melee!K196)</f>
        <v>BLANK</v>
      </c>
      <c r="E197" s="35" t="str">
        <f>IF(ISBLANK(Melee!L196),"BLANK",Melee!L196)</f>
        <v>BLANK</v>
      </c>
      <c r="G197">
        <f t="shared" si="75"/>
        <v>0</v>
      </c>
      <c r="H197" t="e">
        <f t="shared" si="76"/>
        <v>#VALUE!</v>
      </c>
      <c r="I197" t="e">
        <f t="shared" si="77"/>
        <v>#VALUE!</v>
      </c>
      <c r="J197" t="e">
        <f t="shared" si="78"/>
        <v>#VALUE!</v>
      </c>
      <c r="L197" t="b">
        <f t="shared" si="79"/>
        <v>1</v>
      </c>
      <c r="M197" t="b">
        <f t="shared" si="80"/>
        <v>1</v>
      </c>
      <c r="N197" t="b">
        <f t="shared" si="81"/>
        <v>1</v>
      </c>
      <c r="P197" t="b">
        <f t="shared" si="82"/>
        <v>1</v>
      </c>
      <c r="Q197" t="b">
        <f t="shared" si="83"/>
        <v>0</v>
      </c>
      <c r="R197" t="b">
        <f t="shared" si="84"/>
        <v>0</v>
      </c>
      <c r="S197" t="b">
        <f t="shared" si="85"/>
        <v>0</v>
      </c>
      <c r="U197">
        <f t="shared" si="86"/>
        <v>0</v>
      </c>
      <c r="W197" s="35">
        <f>Melee!H196</f>
        <v>0</v>
      </c>
      <c r="X197" s="35" t="str">
        <f>IF(ISBLANK(Melee!I196),"BLANK",Melee!I196)</f>
        <v>BLANK</v>
      </c>
      <c r="Y197" s="35" t="str">
        <f>IF(ISBLANK(Melee!K196),"BLANK",Melee!K196)</f>
        <v>BLANK</v>
      </c>
      <c r="Z197" s="35" t="str">
        <f>IF(ISBLANK(Melee!M196),"BLANK",Melee!M196)</f>
        <v>BLANK</v>
      </c>
      <c r="AB197">
        <f t="shared" si="87"/>
        <v>0</v>
      </c>
      <c r="AC197" t="e">
        <f t="shared" si="88"/>
        <v>#VALUE!</v>
      </c>
      <c r="AD197" t="e">
        <f t="shared" si="89"/>
        <v>#VALUE!</v>
      </c>
      <c r="AE197" t="e">
        <f t="shared" si="90"/>
        <v>#VALUE!</v>
      </c>
      <c r="AG197" t="b">
        <f t="shared" si="91"/>
        <v>1</v>
      </c>
      <c r="AH197" t="b">
        <f t="shared" si="92"/>
        <v>1</v>
      </c>
      <c r="AI197" t="b">
        <f t="shared" si="93"/>
        <v>1</v>
      </c>
      <c r="AK197" t="b">
        <f t="shared" si="94"/>
        <v>1</v>
      </c>
      <c r="AL197" t="b">
        <f t="shared" si="95"/>
        <v>0</v>
      </c>
      <c r="AM197" t="b">
        <f t="shared" si="96"/>
        <v>0</v>
      </c>
      <c r="AN197" t="b">
        <f t="shared" si="97"/>
        <v>0</v>
      </c>
      <c r="AP197">
        <f t="shared" si="98"/>
        <v>0</v>
      </c>
    </row>
    <row r="198" spans="2:42">
      <c r="B198" s="35">
        <f>Melee!I197</f>
        <v>0</v>
      </c>
      <c r="C198" s="35" t="str">
        <f>IF(ISBLANK(Melee!J197),"BLANK",Melee!J197)</f>
        <v>BLANK</v>
      </c>
      <c r="D198" s="35" t="str">
        <f>IF(ISBLANK(Melee!K197),"BLANK",Melee!K197)</f>
        <v>BLANK</v>
      </c>
      <c r="E198" s="35" t="str">
        <f>IF(ISBLANK(Melee!L197),"BLANK",Melee!L197)</f>
        <v>BLANK</v>
      </c>
      <c r="G198">
        <f t="shared" si="75"/>
        <v>0</v>
      </c>
      <c r="H198" t="e">
        <f t="shared" si="76"/>
        <v>#VALUE!</v>
      </c>
      <c r="I198" t="e">
        <f t="shared" si="77"/>
        <v>#VALUE!</v>
      </c>
      <c r="J198" t="e">
        <f t="shared" si="78"/>
        <v>#VALUE!</v>
      </c>
      <c r="L198" t="b">
        <f t="shared" si="79"/>
        <v>1</v>
      </c>
      <c r="M198" t="b">
        <f t="shared" si="80"/>
        <v>1</v>
      </c>
      <c r="N198" t="b">
        <f t="shared" si="81"/>
        <v>1</v>
      </c>
      <c r="P198" t="b">
        <f t="shared" si="82"/>
        <v>1</v>
      </c>
      <c r="Q198" t="b">
        <f t="shared" si="83"/>
        <v>0</v>
      </c>
      <c r="R198" t="b">
        <f t="shared" si="84"/>
        <v>0</v>
      </c>
      <c r="S198" t="b">
        <f t="shared" si="85"/>
        <v>0</v>
      </c>
      <c r="U198">
        <f t="shared" si="86"/>
        <v>0</v>
      </c>
      <c r="W198" s="35">
        <f>Melee!H197</f>
        <v>0</v>
      </c>
      <c r="X198" s="35" t="str">
        <f>IF(ISBLANK(Melee!I197),"BLANK",Melee!I197)</f>
        <v>BLANK</v>
      </c>
      <c r="Y198" s="35" t="str">
        <f>IF(ISBLANK(Melee!K197),"BLANK",Melee!K197)</f>
        <v>BLANK</v>
      </c>
      <c r="Z198" s="35" t="str">
        <f>IF(ISBLANK(Melee!M197),"BLANK",Melee!M197)</f>
        <v>BLANK</v>
      </c>
      <c r="AB198">
        <f t="shared" si="87"/>
        <v>0</v>
      </c>
      <c r="AC198" t="e">
        <f t="shared" si="88"/>
        <v>#VALUE!</v>
      </c>
      <c r="AD198" t="e">
        <f t="shared" si="89"/>
        <v>#VALUE!</v>
      </c>
      <c r="AE198" t="e">
        <f t="shared" si="90"/>
        <v>#VALUE!</v>
      </c>
      <c r="AG198" t="b">
        <f t="shared" si="91"/>
        <v>1</v>
      </c>
      <c r="AH198" t="b">
        <f t="shared" si="92"/>
        <v>1</v>
      </c>
      <c r="AI198" t="b">
        <f t="shared" si="93"/>
        <v>1</v>
      </c>
      <c r="AK198" t="b">
        <f t="shared" si="94"/>
        <v>1</v>
      </c>
      <c r="AL198" t="b">
        <f t="shared" si="95"/>
        <v>0</v>
      </c>
      <c r="AM198" t="b">
        <f t="shared" si="96"/>
        <v>0</v>
      </c>
      <c r="AN198" t="b">
        <f t="shared" si="97"/>
        <v>0</v>
      </c>
      <c r="AP198">
        <f t="shared" si="98"/>
        <v>0</v>
      </c>
    </row>
    <row r="199" spans="2:42">
      <c r="B199" s="35">
        <f>Melee!I198</f>
        <v>0</v>
      </c>
      <c r="C199" s="35" t="str">
        <f>IF(ISBLANK(Melee!J198),"BLANK",Melee!J198)</f>
        <v>BLANK</v>
      </c>
      <c r="D199" s="35" t="str">
        <f>IF(ISBLANK(Melee!K198),"BLANK",Melee!K198)</f>
        <v>BLANK</v>
      </c>
      <c r="E199" s="35" t="str">
        <f>IF(ISBLANK(Melee!L198),"BLANK",Melee!L198)</f>
        <v>BLANK</v>
      </c>
      <c r="G199">
        <f t="shared" si="75"/>
        <v>0</v>
      </c>
      <c r="H199" t="e">
        <f t="shared" si="76"/>
        <v>#VALUE!</v>
      </c>
      <c r="I199" t="e">
        <f t="shared" si="77"/>
        <v>#VALUE!</v>
      </c>
      <c r="J199" t="e">
        <f t="shared" si="78"/>
        <v>#VALUE!</v>
      </c>
      <c r="L199" t="b">
        <f t="shared" si="79"/>
        <v>1</v>
      </c>
      <c r="M199" t="b">
        <f t="shared" si="80"/>
        <v>1</v>
      </c>
      <c r="N199" t="b">
        <f t="shared" si="81"/>
        <v>1</v>
      </c>
      <c r="P199" t="b">
        <f t="shared" si="82"/>
        <v>1</v>
      </c>
      <c r="Q199" t="b">
        <f t="shared" si="83"/>
        <v>0</v>
      </c>
      <c r="R199" t="b">
        <f t="shared" si="84"/>
        <v>0</v>
      </c>
      <c r="S199" t="b">
        <f t="shared" si="85"/>
        <v>0</v>
      </c>
      <c r="U199">
        <f t="shared" si="86"/>
        <v>0</v>
      </c>
      <c r="W199" s="35">
        <f>Melee!H198</f>
        <v>0</v>
      </c>
      <c r="X199" s="35" t="str">
        <f>IF(ISBLANK(Melee!I198),"BLANK",Melee!I198)</f>
        <v>BLANK</v>
      </c>
      <c r="Y199" s="35" t="str">
        <f>IF(ISBLANK(Melee!K198),"BLANK",Melee!K198)</f>
        <v>BLANK</v>
      </c>
      <c r="Z199" s="35" t="str">
        <f>IF(ISBLANK(Melee!M198),"BLANK",Melee!M198)</f>
        <v>BLANK</v>
      </c>
      <c r="AB199">
        <f t="shared" si="87"/>
        <v>0</v>
      </c>
      <c r="AC199" t="e">
        <f t="shared" si="88"/>
        <v>#VALUE!</v>
      </c>
      <c r="AD199" t="e">
        <f t="shared" si="89"/>
        <v>#VALUE!</v>
      </c>
      <c r="AE199" t="e">
        <f t="shared" si="90"/>
        <v>#VALUE!</v>
      </c>
      <c r="AG199" t="b">
        <f t="shared" si="91"/>
        <v>1</v>
      </c>
      <c r="AH199" t="b">
        <f t="shared" si="92"/>
        <v>1</v>
      </c>
      <c r="AI199" t="b">
        <f t="shared" si="93"/>
        <v>1</v>
      </c>
      <c r="AK199" t="b">
        <f t="shared" si="94"/>
        <v>1</v>
      </c>
      <c r="AL199" t="b">
        <f t="shared" si="95"/>
        <v>0</v>
      </c>
      <c r="AM199" t="b">
        <f t="shared" si="96"/>
        <v>0</v>
      </c>
      <c r="AN199" t="b">
        <f t="shared" si="97"/>
        <v>0</v>
      </c>
      <c r="AP199">
        <f t="shared" si="98"/>
        <v>0</v>
      </c>
    </row>
    <row r="200" spans="2:42">
      <c r="B200" s="35">
        <f>Melee!I199</f>
        <v>0</v>
      </c>
      <c r="C200" s="35" t="str">
        <f>IF(ISBLANK(Melee!J199),"BLANK",Melee!J199)</f>
        <v>BLANK</v>
      </c>
      <c r="D200" s="35" t="str">
        <f>IF(ISBLANK(Melee!K199),"BLANK",Melee!K199)</f>
        <v>BLANK</v>
      </c>
      <c r="E200" s="35" t="str">
        <f>IF(ISBLANK(Melee!L199),"BLANK",Melee!L199)</f>
        <v>BLANK</v>
      </c>
      <c r="G200">
        <f t="shared" si="75"/>
        <v>0</v>
      </c>
      <c r="H200" t="e">
        <f t="shared" si="76"/>
        <v>#VALUE!</v>
      </c>
      <c r="I200" t="e">
        <f t="shared" si="77"/>
        <v>#VALUE!</v>
      </c>
      <c r="J200" t="e">
        <f t="shared" si="78"/>
        <v>#VALUE!</v>
      </c>
      <c r="L200" t="b">
        <f t="shared" si="79"/>
        <v>1</v>
      </c>
      <c r="M200" t="b">
        <f t="shared" si="80"/>
        <v>1</v>
      </c>
      <c r="N200" t="b">
        <f t="shared" si="81"/>
        <v>1</v>
      </c>
      <c r="P200" t="b">
        <f t="shared" si="82"/>
        <v>1</v>
      </c>
      <c r="Q200" t="b">
        <f t="shared" si="83"/>
        <v>0</v>
      </c>
      <c r="R200" t="b">
        <f t="shared" si="84"/>
        <v>0</v>
      </c>
      <c r="S200" t="b">
        <f t="shared" si="85"/>
        <v>0</v>
      </c>
      <c r="U200">
        <f t="shared" si="86"/>
        <v>0</v>
      </c>
      <c r="W200" s="35">
        <f>Melee!H199</f>
        <v>0</v>
      </c>
      <c r="X200" s="35" t="str">
        <f>IF(ISBLANK(Melee!I199),"BLANK",Melee!I199)</f>
        <v>BLANK</v>
      </c>
      <c r="Y200" s="35" t="str">
        <f>IF(ISBLANK(Melee!K199),"BLANK",Melee!K199)</f>
        <v>BLANK</v>
      </c>
      <c r="Z200" s="35" t="str">
        <f>IF(ISBLANK(Melee!M199),"BLANK",Melee!M199)</f>
        <v>BLANK</v>
      </c>
      <c r="AB200">
        <f t="shared" si="87"/>
        <v>0</v>
      </c>
      <c r="AC200" t="e">
        <f t="shared" si="88"/>
        <v>#VALUE!</v>
      </c>
      <c r="AD200" t="e">
        <f t="shared" si="89"/>
        <v>#VALUE!</v>
      </c>
      <c r="AE200" t="e">
        <f t="shared" si="90"/>
        <v>#VALUE!</v>
      </c>
      <c r="AG200" t="b">
        <f t="shared" si="91"/>
        <v>1</v>
      </c>
      <c r="AH200" t="b">
        <f t="shared" si="92"/>
        <v>1</v>
      </c>
      <c r="AI200" t="b">
        <f t="shared" si="93"/>
        <v>1</v>
      </c>
      <c r="AK200" t="b">
        <f t="shared" si="94"/>
        <v>1</v>
      </c>
      <c r="AL200" t="b">
        <f t="shared" si="95"/>
        <v>0</v>
      </c>
      <c r="AM200" t="b">
        <f t="shared" si="96"/>
        <v>0</v>
      </c>
      <c r="AN200" t="b">
        <f t="shared" si="97"/>
        <v>0</v>
      </c>
      <c r="AP200">
        <f t="shared" si="98"/>
        <v>0</v>
      </c>
    </row>
    <row r="201" spans="2:42">
      <c r="B201" s="35">
        <f>Melee!I200</f>
        <v>0</v>
      </c>
      <c r="C201" s="35" t="str">
        <f>IF(ISBLANK(Melee!J200),"BLANK",Melee!J200)</f>
        <v>BLANK</v>
      </c>
      <c r="D201" s="35" t="str">
        <f>IF(ISBLANK(Melee!K200),"BLANK",Melee!K200)</f>
        <v>BLANK</v>
      </c>
      <c r="E201" s="35" t="str">
        <f>IF(ISBLANK(Melee!L200),"BLANK",Melee!L200)</f>
        <v>BLANK</v>
      </c>
      <c r="G201">
        <f t="shared" si="75"/>
        <v>0</v>
      </c>
      <c r="H201" t="e">
        <f t="shared" si="76"/>
        <v>#VALUE!</v>
      </c>
      <c r="I201" t="e">
        <f t="shared" si="77"/>
        <v>#VALUE!</v>
      </c>
      <c r="J201" t="e">
        <f t="shared" si="78"/>
        <v>#VALUE!</v>
      </c>
      <c r="L201" t="b">
        <f t="shared" si="79"/>
        <v>1</v>
      </c>
      <c r="M201" t="b">
        <f t="shared" si="80"/>
        <v>1</v>
      </c>
      <c r="N201" t="b">
        <f t="shared" si="81"/>
        <v>1</v>
      </c>
      <c r="P201" t="b">
        <f t="shared" si="82"/>
        <v>1</v>
      </c>
      <c r="Q201" t="b">
        <f t="shared" si="83"/>
        <v>0</v>
      </c>
      <c r="R201" t="b">
        <f t="shared" si="84"/>
        <v>0</v>
      </c>
      <c r="S201" t="b">
        <f t="shared" si="85"/>
        <v>0</v>
      </c>
      <c r="U201">
        <f t="shared" si="86"/>
        <v>0</v>
      </c>
      <c r="W201" s="35">
        <f>Melee!H200</f>
        <v>0</v>
      </c>
      <c r="X201" s="35" t="str">
        <f>IF(ISBLANK(Melee!I200),"BLANK",Melee!I200)</f>
        <v>BLANK</v>
      </c>
      <c r="Y201" s="35" t="str">
        <f>IF(ISBLANK(Melee!K200),"BLANK",Melee!K200)</f>
        <v>BLANK</v>
      </c>
      <c r="Z201" s="35" t="str">
        <f>IF(ISBLANK(Melee!M200),"BLANK",Melee!M200)</f>
        <v>BLANK</v>
      </c>
      <c r="AB201">
        <f t="shared" si="87"/>
        <v>0</v>
      </c>
      <c r="AC201" t="e">
        <f t="shared" si="88"/>
        <v>#VALUE!</v>
      </c>
      <c r="AD201" t="e">
        <f t="shared" si="89"/>
        <v>#VALUE!</v>
      </c>
      <c r="AE201" t="e">
        <f t="shared" si="90"/>
        <v>#VALUE!</v>
      </c>
      <c r="AG201" t="b">
        <f t="shared" si="91"/>
        <v>1</v>
      </c>
      <c r="AH201" t="b">
        <f t="shared" si="92"/>
        <v>1</v>
      </c>
      <c r="AI201" t="b">
        <f t="shared" si="93"/>
        <v>1</v>
      </c>
      <c r="AK201" t="b">
        <f t="shared" si="94"/>
        <v>1</v>
      </c>
      <c r="AL201" t="b">
        <f t="shared" si="95"/>
        <v>0</v>
      </c>
      <c r="AM201" t="b">
        <f t="shared" si="96"/>
        <v>0</v>
      </c>
      <c r="AN201" t="b">
        <f t="shared" si="97"/>
        <v>0</v>
      </c>
      <c r="AP201">
        <f t="shared" si="98"/>
        <v>0</v>
      </c>
    </row>
    <row r="202" spans="2:42">
      <c r="B202" s="35">
        <f>Melee!I201</f>
        <v>0</v>
      </c>
      <c r="C202" s="35" t="str">
        <f>IF(ISBLANK(Melee!J201),"BLANK",Melee!J201)</f>
        <v>BLANK</v>
      </c>
      <c r="D202" s="35" t="str">
        <f>IF(ISBLANK(Melee!K201),"BLANK",Melee!K201)</f>
        <v>BLANK</v>
      </c>
      <c r="E202" s="35" t="str">
        <f>IF(ISBLANK(Melee!L201),"BLANK",Melee!L201)</f>
        <v>BLANK</v>
      </c>
      <c r="G202">
        <f t="shared" si="75"/>
        <v>0</v>
      </c>
      <c r="H202" t="e">
        <f t="shared" si="76"/>
        <v>#VALUE!</v>
      </c>
      <c r="I202" t="e">
        <f t="shared" si="77"/>
        <v>#VALUE!</v>
      </c>
      <c r="J202" t="e">
        <f t="shared" si="78"/>
        <v>#VALUE!</v>
      </c>
      <c r="L202" t="b">
        <f t="shared" si="79"/>
        <v>1</v>
      </c>
      <c r="M202" t="b">
        <f t="shared" si="80"/>
        <v>1</v>
      </c>
      <c r="N202" t="b">
        <f t="shared" si="81"/>
        <v>1</v>
      </c>
      <c r="P202" t="b">
        <f t="shared" si="82"/>
        <v>1</v>
      </c>
      <c r="Q202" t="b">
        <f t="shared" si="83"/>
        <v>0</v>
      </c>
      <c r="R202" t="b">
        <f t="shared" si="84"/>
        <v>0</v>
      </c>
      <c r="S202" t="b">
        <f t="shared" si="85"/>
        <v>0</v>
      </c>
      <c r="U202">
        <f t="shared" si="86"/>
        <v>0</v>
      </c>
      <c r="W202" s="35">
        <f>Melee!H201</f>
        <v>0</v>
      </c>
      <c r="X202" s="35" t="str">
        <f>IF(ISBLANK(Melee!I201),"BLANK",Melee!I201)</f>
        <v>BLANK</v>
      </c>
      <c r="Y202" s="35" t="str">
        <f>IF(ISBLANK(Melee!K201),"BLANK",Melee!K201)</f>
        <v>BLANK</v>
      </c>
      <c r="Z202" s="35" t="str">
        <f>IF(ISBLANK(Melee!M201),"BLANK",Melee!M201)</f>
        <v>BLANK</v>
      </c>
      <c r="AB202">
        <f t="shared" si="87"/>
        <v>0</v>
      </c>
      <c r="AC202" t="e">
        <f t="shared" si="88"/>
        <v>#VALUE!</v>
      </c>
      <c r="AD202" t="e">
        <f t="shared" si="89"/>
        <v>#VALUE!</v>
      </c>
      <c r="AE202" t="e">
        <f t="shared" si="90"/>
        <v>#VALUE!</v>
      </c>
      <c r="AG202" t="b">
        <f t="shared" si="91"/>
        <v>1</v>
      </c>
      <c r="AH202" t="b">
        <f t="shared" si="92"/>
        <v>1</v>
      </c>
      <c r="AI202" t="b">
        <f t="shared" si="93"/>
        <v>1</v>
      </c>
      <c r="AK202" t="b">
        <f t="shared" si="94"/>
        <v>1</v>
      </c>
      <c r="AL202" t="b">
        <f t="shared" si="95"/>
        <v>0</v>
      </c>
      <c r="AM202" t="b">
        <f t="shared" si="96"/>
        <v>0</v>
      </c>
      <c r="AN202" t="b">
        <f t="shared" si="97"/>
        <v>0</v>
      </c>
      <c r="AP202">
        <f t="shared" si="98"/>
        <v>0</v>
      </c>
    </row>
    <row r="203" spans="2:42">
      <c r="B203" s="35">
        <f>Melee!I202</f>
        <v>0</v>
      </c>
      <c r="C203" s="35" t="str">
        <f>IF(ISBLANK(Melee!J202),"BLANK",Melee!J202)</f>
        <v>BLANK</v>
      </c>
      <c r="D203" s="35" t="str">
        <f>IF(ISBLANK(Melee!K202),"BLANK",Melee!K202)</f>
        <v>BLANK</v>
      </c>
      <c r="E203" s="35" t="str">
        <f>IF(ISBLANK(Melee!L202),"BLANK",Melee!L202)</f>
        <v>BLANK</v>
      </c>
      <c r="G203">
        <f t="shared" si="75"/>
        <v>0</v>
      </c>
      <c r="H203" t="e">
        <f t="shared" si="76"/>
        <v>#VALUE!</v>
      </c>
      <c r="I203" t="e">
        <f t="shared" si="77"/>
        <v>#VALUE!</v>
      </c>
      <c r="J203" t="e">
        <f t="shared" si="78"/>
        <v>#VALUE!</v>
      </c>
      <c r="L203" t="b">
        <f t="shared" si="79"/>
        <v>1</v>
      </c>
      <c r="M203" t="b">
        <f t="shared" si="80"/>
        <v>1</v>
      </c>
      <c r="N203" t="b">
        <f t="shared" si="81"/>
        <v>1</v>
      </c>
      <c r="P203" t="b">
        <f t="shared" si="82"/>
        <v>1</v>
      </c>
      <c r="Q203" t="b">
        <f t="shared" si="83"/>
        <v>0</v>
      </c>
      <c r="R203" t="b">
        <f t="shared" si="84"/>
        <v>0</v>
      </c>
      <c r="S203" t="b">
        <f t="shared" si="85"/>
        <v>0</v>
      </c>
      <c r="U203">
        <f t="shared" si="86"/>
        <v>0</v>
      </c>
      <c r="W203" s="35">
        <f>Melee!H202</f>
        <v>0</v>
      </c>
      <c r="X203" s="35" t="str">
        <f>IF(ISBLANK(Melee!I202),"BLANK",Melee!I202)</f>
        <v>BLANK</v>
      </c>
      <c r="Y203" s="35" t="str">
        <f>IF(ISBLANK(Melee!K202),"BLANK",Melee!K202)</f>
        <v>BLANK</v>
      </c>
      <c r="Z203" s="35" t="str">
        <f>IF(ISBLANK(Melee!M202),"BLANK",Melee!M202)</f>
        <v>BLANK</v>
      </c>
      <c r="AB203">
        <f t="shared" si="87"/>
        <v>0</v>
      </c>
      <c r="AC203" t="e">
        <f t="shared" si="88"/>
        <v>#VALUE!</v>
      </c>
      <c r="AD203" t="e">
        <f t="shared" si="89"/>
        <v>#VALUE!</v>
      </c>
      <c r="AE203" t="e">
        <f t="shared" si="90"/>
        <v>#VALUE!</v>
      </c>
      <c r="AG203" t="b">
        <f t="shared" si="91"/>
        <v>1</v>
      </c>
      <c r="AH203" t="b">
        <f t="shared" si="92"/>
        <v>1</v>
      </c>
      <c r="AI203" t="b">
        <f t="shared" si="93"/>
        <v>1</v>
      </c>
      <c r="AK203" t="b">
        <f t="shared" si="94"/>
        <v>1</v>
      </c>
      <c r="AL203" t="b">
        <f t="shared" si="95"/>
        <v>0</v>
      </c>
      <c r="AM203" t="b">
        <f t="shared" si="96"/>
        <v>0</v>
      </c>
      <c r="AN203" t="b">
        <f t="shared" si="97"/>
        <v>0</v>
      </c>
      <c r="AP203">
        <f t="shared" si="98"/>
        <v>0</v>
      </c>
    </row>
    <row r="204" spans="2:42">
      <c r="B204" s="35">
        <f>Melee!I203</f>
        <v>0</v>
      </c>
      <c r="C204" s="35" t="str">
        <f>IF(ISBLANK(Melee!J203),"BLANK",Melee!J203)</f>
        <v>BLANK</v>
      </c>
      <c r="D204" s="35" t="str">
        <f>IF(ISBLANK(Melee!K203),"BLANK",Melee!K203)</f>
        <v>BLANK</v>
      </c>
      <c r="E204" s="35" t="str">
        <f>IF(ISBLANK(Melee!L203),"BLANK",Melee!L203)</f>
        <v>BLANK</v>
      </c>
      <c r="G204">
        <f t="shared" si="75"/>
        <v>0</v>
      </c>
      <c r="H204" t="e">
        <f t="shared" si="76"/>
        <v>#VALUE!</v>
      </c>
      <c r="I204" t="e">
        <f t="shared" si="77"/>
        <v>#VALUE!</v>
      </c>
      <c r="J204" t="e">
        <f t="shared" si="78"/>
        <v>#VALUE!</v>
      </c>
      <c r="L204" t="b">
        <f t="shared" si="79"/>
        <v>1</v>
      </c>
      <c r="M204" t="b">
        <f t="shared" si="80"/>
        <v>1</v>
      </c>
      <c r="N204" t="b">
        <f t="shared" si="81"/>
        <v>1</v>
      </c>
      <c r="P204" t="b">
        <f t="shared" si="82"/>
        <v>1</v>
      </c>
      <c r="Q204" t="b">
        <f t="shared" si="83"/>
        <v>0</v>
      </c>
      <c r="R204" t="b">
        <f t="shared" si="84"/>
        <v>0</v>
      </c>
      <c r="S204" t="b">
        <f t="shared" si="85"/>
        <v>0</v>
      </c>
      <c r="U204">
        <f t="shared" si="86"/>
        <v>0</v>
      </c>
      <c r="W204" s="35">
        <f>Melee!H203</f>
        <v>0</v>
      </c>
      <c r="X204" s="35" t="str">
        <f>IF(ISBLANK(Melee!I203),"BLANK",Melee!I203)</f>
        <v>BLANK</v>
      </c>
      <c r="Y204" s="35" t="str">
        <f>IF(ISBLANK(Melee!K203),"BLANK",Melee!K203)</f>
        <v>BLANK</v>
      </c>
      <c r="Z204" s="35" t="str">
        <f>IF(ISBLANK(Melee!M203),"BLANK",Melee!M203)</f>
        <v>BLANK</v>
      </c>
      <c r="AB204">
        <f t="shared" si="87"/>
        <v>0</v>
      </c>
      <c r="AC204" t="e">
        <f t="shared" si="88"/>
        <v>#VALUE!</v>
      </c>
      <c r="AD204" t="e">
        <f t="shared" si="89"/>
        <v>#VALUE!</v>
      </c>
      <c r="AE204" t="e">
        <f t="shared" si="90"/>
        <v>#VALUE!</v>
      </c>
      <c r="AG204" t="b">
        <f t="shared" si="91"/>
        <v>1</v>
      </c>
      <c r="AH204" t="b">
        <f t="shared" si="92"/>
        <v>1</v>
      </c>
      <c r="AI204" t="b">
        <f t="shared" si="93"/>
        <v>1</v>
      </c>
      <c r="AK204" t="b">
        <f t="shared" si="94"/>
        <v>1</v>
      </c>
      <c r="AL204" t="b">
        <f t="shared" si="95"/>
        <v>0</v>
      </c>
      <c r="AM204" t="b">
        <f t="shared" si="96"/>
        <v>0</v>
      </c>
      <c r="AN204" t="b">
        <f t="shared" si="97"/>
        <v>0</v>
      </c>
      <c r="AP204">
        <f t="shared" si="98"/>
        <v>0</v>
      </c>
    </row>
    <row r="205" spans="2:42">
      <c r="B205" s="35">
        <f>Melee!I204</f>
        <v>0</v>
      </c>
      <c r="C205" s="35" t="str">
        <f>IF(ISBLANK(Melee!J204),"BLANK",Melee!J204)</f>
        <v>BLANK</v>
      </c>
      <c r="D205" s="35" t="str">
        <f>IF(ISBLANK(Melee!K204),"BLANK",Melee!K204)</f>
        <v>BLANK</v>
      </c>
      <c r="E205" s="35" t="str">
        <f>IF(ISBLANK(Melee!L204),"BLANK",Melee!L204)</f>
        <v>BLANK</v>
      </c>
      <c r="G205">
        <f t="shared" si="75"/>
        <v>0</v>
      </c>
      <c r="H205" t="e">
        <f t="shared" si="76"/>
        <v>#VALUE!</v>
      </c>
      <c r="I205" t="e">
        <f t="shared" si="77"/>
        <v>#VALUE!</v>
      </c>
      <c r="J205" t="e">
        <f t="shared" si="78"/>
        <v>#VALUE!</v>
      </c>
      <c r="L205" t="b">
        <f t="shared" si="79"/>
        <v>1</v>
      </c>
      <c r="M205" t="b">
        <f t="shared" si="80"/>
        <v>1</v>
      </c>
      <c r="N205" t="b">
        <f t="shared" si="81"/>
        <v>1</v>
      </c>
      <c r="P205" t="b">
        <f t="shared" si="82"/>
        <v>1</v>
      </c>
      <c r="Q205" t="b">
        <f t="shared" si="83"/>
        <v>0</v>
      </c>
      <c r="R205" t="b">
        <f t="shared" si="84"/>
        <v>0</v>
      </c>
      <c r="S205" t="b">
        <f t="shared" si="85"/>
        <v>0</v>
      </c>
      <c r="U205">
        <f t="shared" si="86"/>
        <v>0</v>
      </c>
      <c r="W205" s="35">
        <f>Melee!H204</f>
        <v>0</v>
      </c>
      <c r="X205" s="35" t="str">
        <f>IF(ISBLANK(Melee!I204),"BLANK",Melee!I204)</f>
        <v>BLANK</v>
      </c>
      <c r="Y205" s="35" t="str">
        <f>IF(ISBLANK(Melee!K204),"BLANK",Melee!K204)</f>
        <v>BLANK</v>
      </c>
      <c r="Z205" s="35" t="str">
        <f>IF(ISBLANK(Melee!M204),"BLANK",Melee!M204)</f>
        <v>BLANK</v>
      </c>
      <c r="AB205">
        <f t="shared" si="87"/>
        <v>0</v>
      </c>
      <c r="AC205" t="e">
        <f t="shared" si="88"/>
        <v>#VALUE!</v>
      </c>
      <c r="AD205" t="e">
        <f t="shared" si="89"/>
        <v>#VALUE!</v>
      </c>
      <c r="AE205" t="e">
        <f t="shared" si="90"/>
        <v>#VALUE!</v>
      </c>
      <c r="AG205" t="b">
        <f t="shared" si="91"/>
        <v>1</v>
      </c>
      <c r="AH205" t="b">
        <f t="shared" si="92"/>
        <v>1</v>
      </c>
      <c r="AI205" t="b">
        <f t="shared" si="93"/>
        <v>1</v>
      </c>
      <c r="AK205" t="b">
        <f t="shared" si="94"/>
        <v>1</v>
      </c>
      <c r="AL205" t="b">
        <f t="shared" si="95"/>
        <v>0</v>
      </c>
      <c r="AM205" t="b">
        <f t="shared" si="96"/>
        <v>0</v>
      </c>
      <c r="AN205" t="b">
        <f t="shared" si="97"/>
        <v>0</v>
      </c>
      <c r="AP205">
        <f t="shared" si="98"/>
        <v>0</v>
      </c>
    </row>
    <row r="206" spans="2:42">
      <c r="B206" s="35">
        <f>Melee!I205</f>
        <v>0</v>
      </c>
      <c r="C206" s="35" t="str">
        <f>IF(ISBLANK(Melee!J205),"BLANK",Melee!J205)</f>
        <v>BLANK</v>
      </c>
      <c r="D206" s="35" t="str">
        <f>IF(ISBLANK(Melee!K205),"BLANK",Melee!K205)</f>
        <v>BLANK</v>
      </c>
      <c r="E206" s="35" t="str">
        <f>IF(ISBLANK(Melee!L205),"BLANK",Melee!L205)</f>
        <v>BLANK</v>
      </c>
      <c r="G206">
        <f t="shared" si="75"/>
        <v>0</v>
      </c>
      <c r="H206" t="e">
        <f t="shared" si="76"/>
        <v>#VALUE!</v>
      </c>
      <c r="I206" t="e">
        <f t="shared" si="77"/>
        <v>#VALUE!</v>
      </c>
      <c r="J206" t="e">
        <f t="shared" si="78"/>
        <v>#VALUE!</v>
      </c>
      <c r="L206" t="b">
        <f t="shared" si="79"/>
        <v>1</v>
      </c>
      <c r="M206" t="b">
        <f t="shared" si="80"/>
        <v>1</v>
      </c>
      <c r="N206" t="b">
        <f t="shared" si="81"/>
        <v>1</v>
      </c>
      <c r="P206" t="b">
        <f t="shared" si="82"/>
        <v>1</v>
      </c>
      <c r="Q206" t="b">
        <f t="shared" si="83"/>
        <v>0</v>
      </c>
      <c r="R206" t="b">
        <f t="shared" si="84"/>
        <v>0</v>
      </c>
      <c r="S206" t="b">
        <f t="shared" si="85"/>
        <v>0</v>
      </c>
      <c r="U206">
        <f t="shared" si="86"/>
        <v>0</v>
      </c>
      <c r="W206" s="35">
        <f>Melee!H205</f>
        <v>0</v>
      </c>
      <c r="X206" s="35" t="str">
        <f>IF(ISBLANK(Melee!I205),"BLANK",Melee!I205)</f>
        <v>BLANK</v>
      </c>
      <c r="Y206" s="35" t="str">
        <f>IF(ISBLANK(Melee!K205),"BLANK",Melee!K205)</f>
        <v>BLANK</v>
      </c>
      <c r="Z206" s="35" t="str">
        <f>IF(ISBLANK(Melee!M205),"BLANK",Melee!M205)</f>
        <v>BLANK</v>
      </c>
      <c r="AB206">
        <f t="shared" si="87"/>
        <v>0</v>
      </c>
      <c r="AC206" t="e">
        <f t="shared" si="88"/>
        <v>#VALUE!</v>
      </c>
      <c r="AD206" t="e">
        <f t="shared" si="89"/>
        <v>#VALUE!</v>
      </c>
      <c r="AE206" t="e">
        <f t="shared" si="90"/>
        <v>#VALUE!</v>
      </c>
      <c r="AG206" t="b">
        <f t="shared" si="91"/>
        <v>1</v>
      </c>
      <c r="AH206" t="b">
        <f t="shared" si="92"/>
        <v>1</v>
      </c>
      <c r="AI206" t="b">
        <f t="shared" si="93"/>
        <v>1</v>
      </c>
      <c r="AK206" t="b">
        <f t="shared" si="94"/>
        <v>1</v>
      </c>
      <c r="AL206" t="b">
        <f t="shared" si="95"/>
        <v>0</v>
      </c>
      <c r="AM206" t="b">
        <f t="shared" si="96"/>
        <v>0</v>
      </c>
      <c r="AN206" t="b">
        <f t="shared" si="97"/>
        <v>0</v>
      </c>
      <c r="AP206">
        <f t="shared" si="98"/>
        <v>0</v>
      </c>
    </row>
    <row r="207" spans="2:42">
      <c r="B207" s="35">
        <f>Melee!I206</f>
        <v>0</v>
      </c>
      <c r="C207" s="35" t="str">
        <f>IF(ISBLANK(Melee!J206),"BLANK",Melee!J206)</f>
        <v>BLANK</v>
      </c>
      <c r="D207" s="35" t="str">
        <f>IF(ISBLANK(Melee!K206),"BLANK",Melee!K206)</f>
        <v>BLANK</v>
      </c>
      <c r="E207" s="35" t="str">
        <f>IF(ISBLANK(Melee!L206),"BLANK",Melee!L206)</f>
        <v>BLANK</v>
      </c>
      <c r="G207">
        <f t="shared" si="75"/>
        <v>0</v>
      </c>
      <c r="H207" t="e">
        <f t="shared" si="76"/>
        <v>#VALUE!</v>
      </c>
      <c r="I207" t="e">
        <f t="shared" si="77"/>
        <v>#VALUE!</v>
      </c>
      <c r="J207" t="e">
        <f t="shared" si="78"/>
        <v>#VALUE!</v>
      </c>
      <c r="L207" t="b">
        <f t="shared" si="79"/>
        <v>1</v>
      </c>
      <c r="M207" t="b">
        <f t="shared" si="80"/>
        <v>1</v>
      </c>
      <c r="N207" t="b">
        <f t="shared" si="81"/>
        <v>1</v>
      </c>
      <c r="P207" t="b">
        <f t="shared" si="82"/>
        <v>1</v>
      </c>
      <c r="Q207" t="b">
        <f t="shared" si="83"/>
        <v>0</v>
      </c>
      <c r="R207" t="b">
        <f t="shared" si="84"/>
        <v>0</v>
      </c>
      <c r="S207" t="b">
        <f t="shared" si="85"/>
        <v>0</v>
      </c>
      <c r="U207">
        <f t="shared" si="86"/>
        <v>0</v>
      </c>
      <c r="W207" s="35">
        <f>Melee!H206</f>
        <v>0</v>
      </c>
      <c r="X207" s="35" t="str">
        <f>IF(ISBLANK(Melee!I206),"BLANK",Melee!I206)</f>
        <v>BLANK</v>
      </c>
      <c r="Y207" s="35" t="str">
        <f>IF(ISBLANK(Melee!K206),"BLANK",Melee!K206)</f>
        <v>BLANK</v>
      </c>
      <c r="Z207" s="35" t="str">
        <f>IF(ISBLANK(Melee!M206),"BLANK",Melee!M206)</f>
        <v>BLANK</v>
      </c>
      <c r="AB207">
        <f t="shared" si="87"/>
        <v>0</v>
      </c>
      <c r="AC207" t="e">
        <f t="shared" si="88"/>
        <v>#VALUE!</v>
      </c>
      <c r="AD207" t="e">
        <f t="shared" si="89"/>
        <v>#VALUE!</v>
      </c>
      <c r="AE207" t="e">
        <f t="shared" si="90"/>
        <v>#VALUE!</v>
      </c>
      <c r="AG207" t="b">
        <f t="shared" si="91"/>
        <v>1</v>
      </c>
      <c r="AH207" t="b">
        <f t="shared" si="92"/>
        <v>1</v>
      </c>
      <c r="AI207" t="b">
        <f t="shared" si="93"/>
        <v>1</v>
      </c>
      <c r="AK207" t="b">
        <f t="shared" si="94"/>
        <v>1</v>
      </c>
      <c r="AL207" t="b">
        <f t="shared" si="95"/>
        <v>0</v>
      </c>
      <c r="AM207" t="b">
        <f t="shared" si="96"/>
        <v>0</v>
      </c>
      <c r="AN207" t="b">
        <f t="shared" si="97"/>
        <v>0</v>
      </c>
      <c r="AP207">
        <f t="shared" si="98"/>
        <v>0</v>
      </c>
    </row>
    <row r="208" spans="2:42">
      <c r="B208" s="35">
        <f>Melee!I207</f>
        <v>0</v>
      </c>
      <c r="C208" s="35" t="str">
        <f>IF(ISBLANK(Melee!J207),"BLANK",Melee!J207)</f>
        <v>BLANK</v>
      </c>
      <c r="D208" s="35" t="str">
        <f>IF(ISBLANK(Melee!K207),"BLANK",Melee!K207)</f>
        <v>BLANK</v>
      </c>
      <c r="E208" s="35" t="str">
        <f>IF(ISBLANK(Melee!L207),"BLANK",Melee!L207)</f>
        <v>BLANK</v>
      </c>
      <c r="G208">
        <f t="shared" si="75"/>
        <v>0</v>
      </c>
      <c r="H208" t="e">
        <f t="shared" si="76"/>
        <v>#VALUE!</v>
      </c>
      <c r="I208" t="e">
        <f t="shared" si="77"/>
        <v>#VALUE!</v>
      </c>
      <c r="J208" t="e">
        <f t="shared" si="78"/>
        <v>#VALUE!</v>
      </c>
      <c r="L208" t="b">
        <f t="shared" si="79"/>
        <v>1</v>
      </c>
      <c r="M208" t="b">
        <f t="shared" si="80"/>
        <v>1</v>
      </c>
      <c r="N208" t="b">
        <f t="shared" si="81"/>
        <v>1</v>
      </c>
      <c r="P208" t="b">
        <f t="shared" si="82"/>
        <v>1</v>
      </c>
      <c r="Q208" t="b">
        <f t="shared" si="83"/>
        <v>0</v>
      </c>
      <c r="R208" t="b">
        <f t="shared" si="84"/>
        <v>0</v>
      </c>
      <c r="S208" t="b">
        <f t="shared" si="85"/>
        <v>0</v>
      </c>
      <c r="U208">
        <f t="shared" si="86"/>
        <v>0</v>
      </c>
      <c r="W208" s="35">
        <f>Melee!H207</f>
        <v>0</v>
      </c>
      <c r="X208" s="35" t="str">
        <f>IF(ISBLANK(Melee!I207),"BLANK",Melee!I207)</f>
        <v>BLANK</v>
      </c>
      <c r="Y208" s="35" t="str">
        <f>IF(ISBLANK(Melee!K207),"BLANK",Melee!K207)</f>
        <v>BLANK</v>
      </c>
      <c r="Z208" s="35" t="str">
        <f>IF(ISBLANK(Melee!M207),"BLANK",Melee!M207)</f>
        <v>BLANK</v>
      </c>
      <c r="AB208">
        <f t="shared" si="87"/>
        <v>0</v>
      </c>
      <c r="AC208" t="e">
        <f t="shared" si="88"/>
        <v>#VALUE!</v>
      </c>
      <c r="AD208" t="e">
        <f t="shared" si="89"/>
        <v>#VALUE!</v>
      </c>
      <c r="AE208" t="e">
        <f t="shared" si="90"/>
        <v>#VALUE!</v>
      </c>
      <c r="AG208" t="b">
        <f t="shared" si="91"/>
        <v>1</v>
      </c>
      <c r="AH208" t="b">
        <f t="shared" si="92"/>
        <v>1</v>
      </c>
      <c r="AI208" t="b">
        <f t="shared" si="93"/>
        <v>1</v>
      </c>
      <c r="AK208" t="b">
        <f t="shared" si="94"/>
        <v>1</v>
      </c>
      <c r="AL208" t="b">
        <f t="shared" si="95"/>
        <v>0</v>
      </c>
      <c r="AM208" t="b">
        <f t="shared" si="96"/>
        <v>0</v>
      </c>
      <c r="AN208" t="b">
        <f t="shared" si="97"/>
        <v>0</v>
      </c>
      <c r="AP208">
        <f t="shared" si="98"/>
        <v>0</v>
      </c>
    </row>
    <row r="209" spans="2:42">
      <c r="B209" s="35">
        <f>Melee!I208</f>
        <v>0</v>
      </c>
      <c r="C209" s="35" t="str">
        <f>IF(ISBLANK(Melee!J208),"BLANK",Melee!J208)</f>
        <v>BLANK</v>
      </c>
      <c r="D209" s="35" t="str">
        <f>IF(ISBLANK(Melee!K208),"BLANK",Melee!K208)</f>
        <v>BLANK</v>
      </c>
      <c r="E209" s="35" t="str">
        <f>IF(ISBLANK(Melee!L208),"BLANK",Melee!L208)</f>
        <v>BLANK</v>
      </c>
      <c r="G209">
        <f t="shared" si="75"/>
        <v>0</v>
      </c>
      <c r="H209" t="e">
        <f t="shared" si="76"/>
        <v>#VALUE!</v>
      </c>
      <c r="I209" t="e">
        <f t="shared" si="77"/>
        <v>#VALUE!</v>
      </c>
      <c r="J209" t="e">
        <f t="shared" si="78"/>
        <v>#VALUE!</v>
      </c>
      <c r="L209" t="b">
        <f t="shared" si="79"/>
        <v>1</v>
      </c>
      <c r="M209" t="b">
        <f t="shared" si="80"/>
        <v>1</v>
      </c>
      <c r="N209" t="b">
        <f t="shared" si="81"/>
        <v>1</v>
      </c>
      <c r="P209" t="b">
        <f t="shared" si="82"/>
        <v>1</v>
      </c>
      <c r="Q209" t="b">
        <f t="shared" si="83"/>
        <v>0</v>
      </c>
      <c r="R209" t="b">
        <f t="shared" si="84"/>
        <v>0</v>
      </c>
      <c r="S209" t="b">
        <f t="shared" si="85"/>
        <v>0</v>
      </c>
      <c r="U209">
        <f t="shared" si="86"/>
        <v>0</v>
      </c>
      <c r="W209" s="35">
        <f>Melee!H208</f>
        <v>0</v>
      </c>
      <c r="X209" s="35" t="str">
        <f>IF(ISBLANK(Melee!I208),"BLANK",Melee!I208)</f>
        <v>BLANK</v>
      </c>
      <c r="Y209" s="35" t="str">
        <f>IF(ISBLANK(Melee!K208),"BLANK",Melee!K208)</f>
        <v>BLANK</v>
      </c>
      <c r="Z209" s="35" t="str">
        <f>IF(ISBLANK(Melee!M208),"BLANK",Melee!M208)</f>
        <v>BLANK</v>
      </c>
      <c r="AB209">
        <f t="shared" si="87"/>
        <v>0</v>
      </c>
      <c r="AC209" t="e">
        <f t="shared" si="88"/>
        <v>#VALUE!</v>
      </c>
      <c r="AD209" t="e">
        <f t="shared" si="89"/>
        <v>#VALUE!</v>
      </c>
      <c r="AE209" t="e">
        <f t="shared" si="90"/>
        <v>#VALUE!</v>
      </c>
      <c r="AG209" t="b">
        <f t="shared" si="91"/>
        <v>1</v>
      </c>
      <c r="AH209" t="b">
        <f t="shared" si="92"/>
        <v>1</v>
      </c>
      <c r="AI209" t="b">
        <f t="shared" si="93"/>
        <v>1</v>
      </c>
      <c r="AK209" t="b">
        <f t="shared" si="94"/>
        <v>1</v>
      </c>
      <c r="AL209" t="b">
        <f t="shared" si="95"/>
        <v>0</v>
      </c>
      <c r="AM209" t="b">
        <f t="shared" si="96"/>
        <v>0</v>
      </c>
      <c r="AN209" t="b">
        <f t="shared" si="97"/>
        <v>0</v>
      </c>
      <c r="AP209">
        <f t="shared" si="98"/>
        <v>0</v>
      </c>
    </row>
    <row r="210" spans="2:42">
      <c r="B210" s="35">
        <f>Melee!I209</f>
        <v>0</v>
      </c>
      <c r="C210" s="35" t="str">
        <f>IF(ISBLANK(Melee!J209),"BLANK",Melee!J209)</f>
        <v>BLANK</v>
      </c>
      <c r="D210" s="35" t="str">
        <f>IF(ISBLANK(Melee!K209),"BLANK",Melee!K209)</f>
        <v>BLANK</v>
      </c>
      <c r="E210" s="35" t="str">
        <f>IF(ISBLANK(Melee!L209),"BLANK",Melee!L209)</f>
        <v>BLANK</v>
      </c>
      <c r="G210">
        <f t="shared" si="75"/>
        <v>0</v>
      </c>
      <c r="H210" t="e">
        <f t="shared" si="76"/>
        <v>#VALUE!</v>
      </c>
      <c r="I210" t="e">
        <f t="shared" si="77"/>
        <v>#VALUE!</v>
      </c>
      <c r="J210" t="e">
        <f t="shared" si="78"/>
        <v>#VALUE!</v>
      </c>
      <c r="L210" t="b">
        <f t="shared" si="79"/>
        <v>1</v>
      </c>
      <c r="M210" t="b">
        <f t="shared" si="80"/>
        <v>1</v>
      </c>
      <c r="N210" t="b">
        <f t="shared" si="81"/>
        <v>1</v>
      </c>
      <c r="P210" t="b">
        <f t="shared" si="82"/>
        <v>1</v>
      </c>
      <c r="Q210" t="b">
        <f t="shared" si="83"/>
        <v>0</v>
      </c>
      <c r="R210" t="b">
        <f t="shared" si="84"/>
        <v>0</v>
      </c>
      <c r="S210" t="b">
        <f t="shared" si="85"/>
        <v>0</v>
      </c>
      <c r="U210">
        <f t="shared" si="86"/>
        <v>0</v>
      </c>
      <c r="W210" s="35">
        <f>Melee!H209</f>
        <v>0</v>
      </c>
      <c r="X210" s="35" t="str">
        <f>IF(ISBLANK(Melee!I209),"BLANK",Melee!I209)</f>
        <v>BLANK</v>
      </c>
      <c r="Y210" s="35" t="str">
        <f>IF(ISBLANK(Melee!K209),"BLANK",Melee!K209)</f>
        <v>BLANK</v>
      </c>
      <c r="Z210" s="35" t="str">
        <f>IF(ISBLANK(Melee!M209),"BLANK",Melee!M209)</f>
        <v>BLANK</v>
      </c>
      <c r="AB210">
        <f t="shared" si="87"/>
        <v>0</v>
      </c>
      <c r="AC210" t="e">
        <f t="shared" si="88"/>
        <v>#VALUE!</v>
      </c>
      <c r="AD210" t="e">
        <f t="shared" si="89"/>
        <v>#VALUE!</v>
      </c>
      <c r="AE210" t="e">
        <f t="shared" si="90"/>
        <v>#VALUE!</v>
      </c>
      <c r="AG210" t="b">
        <f t="shared" si="91"/>
        <v>1</v>
      </c>
      <c r="AH210" t="b">
        <f t="shared" si="92"/>
        <v>1</v>
      </c>
      <c r="AI210" t="b">
        <f t="shared" si="93"/>
        <v>1</v>
      </c>
      <c r="AK210" t="b">
        <f t="shared" si="94"/>
        <v>1</v>
      </c>
      <c r="AL210" t="b">
        <f t="shared" si="95"/>
        <v>0</v>
      </c>
      <c r="AM210" t="b">
        <f t="shared" si="96"/>
        <v>0</v>
      </c>
      <c r="AN210" t="b">
        <f t="shared" si="97"/>
        <v>0</v>
      </c>
      <c r="AP210">
        <f t="shared" si="98"/>
        <v>0</v>
      </c>
    </row>
    <row r="211" spans="2:42">
      <c r="B211" s="35">
        <f>Melee!I210</f>
        <v>0</v>
      </c>
      <c r="C211" s="35" t="str">
        <f>IF(ISBLANK(Melee!J210),"BLANK",Melee!J210)</f>
        <v>BLANK</v>
      </c>
      <c r="D211" s="35" t="str">
        <f>IF(ISBLANK(Melee!K210),"BLANK",Melee!K210)</f>
        <v>BLANK</v>
      </c>
      <c r="E211" s="35" t="str">
        <f>IF(ISBLANK(Melee!L210),"BLANK",Melee!L210)</f>
        <v>BLANK</v>
      </c>
      <c r="G211">
        <f t="shared" si="75"/>
        <v>0</v>
      </c>
      <c r="H211" t="e">
        <f t="shared" si="76"/>
        <v>#VALUE!</v>
      </c>
      <c r="I211" t="e">
        <f t="shared" si="77"/>
        <v>#VALUE!</v>
      </c>
      <c r="J211" t="e">
        <f t="shared" si="78"/>
        <v>#VALUE!</v>
      </c>
      <c r="L211" t="b">
        <f t="shared" si="79"/>
        <v>1</v>
      </c>
      <c r="M211" t="b">
        <f t="shared" si="80"/>
        <v>1</v>
      </c>
      <c r="N211" t="b">
        <f t="shared" si="81"/>
        <v>1</v>
      </c>
      <c r="P211" t="b">
        <f t="shared" si="82"/>
        <v>1</v>
      </c>
      <c r="Q211" t="b">
        <f t="shared" si="83"/>
        <v>0</v>
      </c>
      <c r="R211" t="b">
        <f t="shared" si="84"/>
        <v>0</v>
      </c>
      <c r="S211" t="b">
        <f t="shared" si="85"/>
        <v>0</v>
      </c>
      <c r="U211">
        <f t="shared" si="86"/>
        <v>0</v>
      </c>
      <c r="W211" s="35">
        <f>Melee!H210</f>
        <v>0</v>
      </c>
      <c r="X211" s="35" t="str">
        <f>IF(ISBLANK(Melee!I210),"BLANK",Melee!I210)</f>
        <v>BLANK</v>
      </c>
      <c r="Y211" s="35" t="str">
        <f>IF(ISBLANK(Melee!K210),"BLANK",Melee!K210)</f>
        <v>BLANK</v>
      </c>
      <c r="Z211" s="35" t="str">
        <f>IF(ISBLANK(Melee!M210),"BLANK",Melee!M210)</f>
        <v>BLANK</v>
      </c>
      <c r="AB211">
        <f t="shared" si="87"/>
        <v>0</v>
      </c>
      <c r="AC211" t="e">
        <f t="shared" si="88"/>
        <v>#VALUE!</v>
      </c>
      <c r="AD211" t="e">
        <f t="shared" si="89"/>
        <v>#VALUE!</v>
      </c>
      <c r="AE211" t="e">
        <f t="shared" si="90"/>
        <v>#VALUE!</v>
      </c>
      <c r="AG211" t="b">
        <f t="shared" si="91"/>
        <v>1</v>
      </c>
      <c r="AH211" t="b">
        <f t="shared" si="92"/>
        <v>1</v>
      </c>
      <c r="AI211" t="b">
        <f t="shared" si="93"/>
        <v>1</v>
      </c>
      <c r="AK211" t="b">
        <f t="shared" si="94"/>
        <v>1</v>
      </c>
      <c r="AL211" t="b">
        <f t="shared" si="95"/>
        <v>0</v>
      </c>
      <c r="AM211" t="b">
        <f t="shared" si="96"/>
        <v>0</v>
      </c>
      <c r="AN211" t="b">
        <f t="shared" si="97"/>
        <v>0</v>
      </c>
      <c r="AP211">
        <f t="shared" si="98"/>
        <v>0</v>
      </c>
    </row>
    <row r="212" spans="2:42">
      <c r="B212" s="35">
        <f>Melee!I211</f>
        <v>0</v>
      </c>
      <c r="C212" s="35" t="str">
        <f>IF(ISBLANK(Melee!J211),"BLANK",Melee!J211)</f>
        <v>BLANK</v>
      </c>
      <c r="D212" s="35" t="str">
        <f>IF(ISBLANK(Melee!K211),"BLANK",Melee!K211)</f>
        <v>BLANK</v>
      </c>
      <c r="E212" s="35" t="str">
        <f>IF(ISBLANK(Melee!L211),"BLANK",Melee!L211)</f>
        <v>BLANK</v>
      </c>
      <c r="G212">
        <f t="shared" si="75"/>
        <v>0</v>
      </c>
      <c r="H212" t="e">
        <f t="shared" si="76"/>
        <v>#VALUE!</v>
      </c>
      <c r="I212" t="e">
        <f t="shared" si="77"/>
        <v>#VALUE!</v>
      </c>
      <c r="J212" t="e">
        <f t="shared" si="78"/>
        <v>#VALUE!</v>
      </c>
      <c r="L212" t="b">
        <f t="shared" si="79"/>
        <v>1</v>
      </c>
      <c r="M212" t="b">
        <f t="shared" si="80"/>
        <v>1</v>
      </c>
      <c r="N212" t="b">
        <f t="shared" si="81"/>
        <v>1</v>
      </c>
      <c r="P212" t="b">
        <f t="shared" si="82"/>
        <v>1</v>
      </c>
      <c r="Q212" t="b">
        <f t="shared" si="83"/>
        <v>0</v>
      </c>
      <c r="R212" t="b">
        <f t="shared" si="84"/>
        <v>0</v>
      </c>
      <c r="S212" t="b">
        <f t="shared" si="85"/>
        <v>0</v>
      </c>
      <c r="U212">
        <f t="shared" si="86"/>
        <v>0</v>
      </c>
      <c r="W212" s="35">
        <f>Melee!H211</f>
        <v>0</v>
      </c>
      <c r="X212" s="35" t="str">
        <f>IF(ISBLANK(Melee!I211),"BLANK",Melee!I211)</f>
        <v>BLANK</v>
      </c>
      <c r="Y212" s="35" t="str">
        <f>IF(ISBLANK(Melee!K211),"BLANK",Melee!K211)</f>
        <v>BLANK</v>
      </c>
      <c r="Z212" s="35" t="str">
        <f>IF(ISBLANK(Melee!M211),"BLANK",Melee!M211)</f>
        <v>BLANK</v>
      </c>
      <c r="AB212">
        <f t="shared" si="87"/>
        <v>0</v>
      </c>
      <c r="AC212" t="e">
        <f t="shared" si="88"/>
        <v>#VALUE!</v>
      </c>
      <c r="AD212" t="e">
        <f t="shared" si="89"/>
        <v>#VALUE!</v>
      </c>
      <c r="AE212" t="e">
        <f t="shared" si="90"/>
        <v>#VALUE!</v>
      </c>
      <c r="AG212" t="b">
        <f t="shared" si="91"/>
        <v>1</v>
      </c>
      <c r="AH212" t="b">
        <f t="shared" si="92"/>
        <v>1</v>
      </c>
      <c r="AI212" t="b">
        <f t="shared" si="93"/>
        <v>1</v>
      </c>
      <c r="AK212" t="b">
        <f t="shared" si="94"/>
        <v>1</v>
      </c>
      <c r="AL212" t="b">
        <f t="shared" si="95"/>
        <v>0</v>
      </c>
      <c r="AM212" t="b">
        <f t="shared" si="96"/>
        <v>0</v>
      </c>
      <c r="AN212" t="b">
        <f t="shared" si="97"/>
        <v>0</v>
      </c>
      <c r="AP212">
        <f t="shared" si="98"/>
        <v>0</v>
      </c>
    </row>
    <row r="213" spans="2:42">
      <c r="B213" s="35">
        <f>Melee!I212</f>
        <v>0</v>
      </c>
      <c r="C213" s="35" t="str">
        <f>IF(ISBLANK(Melee!J212),"BLANK",Melee!J212)</f>
        <v>BLANK</v>
      </c>
      <c r="D213" s="35" t="str">
        <f>IF(ISBLANK(Melee!K212),"BLANK",Melee!K212)</f>
        <v>BLANK</v>
      </c>
      <c r="E213" s="35" t="str">
        <f>IF(ISBLANK(Melee!L212),"BLANK",Melee!L212)</f>
        <v>BLANK</v>
      </c>
      <c r="G213">
        <f t="shared" si="75"/>
        <v>0</v>
      </c>
      <c r="H213" t="e">
        <f t="shared" si="76"/>
        <v>#VALUE!</v>
      </c>
      <c r="I213" t="e">
        <f t="shared" si="77"/>
        <v>#VALUE!</v>
      </c>
      <c r="J213" t="e">
        <f t="shared" si="78"/>
        <v>#VALUE!</v>
      </c>
      <c r="L213" t="b">
        <f t="shared" si="79"/>
        <v>1</v>
      </c>
      <c r="M213" t="b">
        <f t="shared" si="80"/>
        <v>1</v>
      </c>
      <c r="N213" t="b">
        <f t="shared" si="81"/>
        <v>1</v>
      </c>
      <c r="P213" t="b">
        <f t="shared" si="82"/>
        <v>1</v>
      </c>
      <c r="Q213" t="b">
        <f t="shared" si="83"/>
        <v>0</v>
      </c>
      <c r="R213" t="b">
        <f t="shared" si="84"/>
        <v>0</v>
      </c>
      <c r="S213" t="b">
        <f t="shared" si="85"/>
        <v>0</v>
      </c>
      <c r="U213">
        <f t="shared" si="86"/>
        <v>0</v>
      </c>
      <c r="W213" s="35">
        <f>Melee!H212</f>
        <v>0</v>
      </c>
      <c r="X213" s="35" t="str">
        <f>IF(ISBLANK(Melee!I212),"BLANK",Melee!I212)</f>
        <v>BLANK</v>
      </c>
      <c r="Y213" s="35" t="str">
        <f>IF(ISBLANK(Melee!K212),"BLANK",Melee!K212)</f>
        <v>BLANK</v>
      </c>
      <c r="Z213" s="35" t="str">
        <f>IF(ISBLANK(Melee!M212),"BLANK",Melee!M212)</f>
        <v>BLANK</v>
      </c>
      <c r="AB213">
        <f t="shared" si="87"/>
        <v>0</v>
      </c>
      <c r="AC213" t="e">
        <f t="shared" si="88"/>
        <v>#VALUE!</v>
      </c>
      <c r="AD213" t="e">
        <f t="shared" si="89"/>
        <v>#VALUE!</v>
      </c>
      <c r="AE213" t="e">
        <f t="shared" si="90"/>
        <v>#VALUE!</v>
      </c>
      <c r="AG213" t="b">
        <f t="shared" si="91"/>
        <v>1</v>
      </c>
      <c r="AH213" t="b">
        <f t="shared" si="92"/>
        <v>1</v>
      </c>
      <c r="AI213" t="b">
        <f t="shared" si="93"/>
        <v>1</v>
      </c>
      <c r="AK213" t="b">
        <f t="shared" si="94"/>
        <v>1</v>
      </c>
      <c r="AL213" t="b">
        <f t="shared" si="95"/>
        <v>0</v>
      </c>
      <c r="AM213" t="b">
        <f t="shared" si="96"/>
        <v>0</v>
      </c>
      <c r="AN213" t="b">
        <f t="shared" si="97"/>
        <v>0</v>
      </c>
      <c r="AP213">
        <f t="shared" si="98"/>
        <v>0</v>
      </c>
    </row>
    <row r="214" spans="2:42">
      <c r="B214" s="35">
        <f>Melee!I213</f>
        <v>0</v>
      </c>
      <c r="C214" s="35" t="str">
        <f>IF(ISBLANK(Melee!J213),"BLANK",Melee!J213)</f>
        <v>BLANK</v>
      </c>
      <c r="D214" s="35" t="str">
        <f>IF(ISBLANK(Melee!K213),"BLANK",Melee!K213)</f>
        <v>BLANK</v>
      </c>
      <c r="E214" s="35" t="str">
        <f>IF(ISBLANK(Melee!L213),"BLANK",Melee!L213)</f>
        <v>BLANK</v>
      </c>
      <c r="G214">
        <f t="shared" si="75"/>
        <v>0</v>
      </c>
      <c r="H214" t="e">
        <f t="shared" si="76"/>
        <v>#VALUE!</v>
      </c>
      <c r="I214" t="e">
        <f t="shared" si="77"/>
        <v>#VALUE!</v>
      </c>
      <c r="J214" t="e">
        <f t="shared" si="78"/>
        <v>#VALUE!</v>
      </c>
      <c r="L214" t="b">
        <f t="shared" si="79"/>
        <v>1</v>
      </c>
      <c r="M214" t="b">
        <f t="shared" si="80"/>
        <v>1</v>
      </c>
      <c r="N214" t="b">
        <f t="shared" si="81"/>
        <v>1</v>
      </c>
      <c r="P214" t="b">
        <f t="shared" si="82"/>
        <v>1</v>
      </c>
      <c r="Q214" t="b">
        <f t="shared" si="83"/>
        <v>0</v>
      </c>
      <c r="R214" t="b">
        <f t="shared" si="84"/>
        <v>0</v>
      </c>
      <c r="S214" t="b">
        <f t="shared" si="85"/>
        <v>0</v>
      </c>
      <c r="U214">
        <f t="shared" si="86"/>
        <v>0</v>
      </c>
      <c r="W214" s="35">
        <f>Melee!H213</f>
        <v>0</v>
      </c>
      <c r="X214" s="35" t="str">
        <f>IF(ISBLANK(Melee!I213),"BLANK",Melee!I213)</f>
        <v>BLANK</v>
      </c>
      <c r="Y214" s="35" t="str">
        <f>IF(ISBLANK(Melee!K213),"BLANK",Melee!K213)</f>
        <v>BLANK</v>
      </c>
      <c r="Z214" s="35" t="str">
        <f>IF(ISBLANK(Melee!M213),"BLANK",Melee!M213)</f>
        <v>BLANK</v>
      </c>
      <c r="AB214">
        <f t="shared" si="87"/>
        <v>0</v>
      </c>
      <c r="AC214" t="e">
        <f t="shared" si="88"/>
        <v>#VALUE!</v>
      </c>
      <c r="AD214" t="e">
        <f t="shared" si="89"/>
        <v>#VALUE!</v>
      </c>
      <c r="AE214" t="e">
        <f t="shared" si="90"/>
        <v>#VALUE!</v>
      </c>
      <c r="AG214" t="b">
        <f t="shared" si="91"/>
        <v>1</v>
      </c>
      <c r="AH214" t="b">
        <f t="shared" si="92"/>
        <v>1</v>
      </c>
      <c r="AI214" t="b">
        <f t="shared" si="93"/>
        <v>1</v>
      </c>
      <c r="AK214" t="b">
        <f t="shared" si="94"/>
        <v>1</v>
      </c>
      <c r="AL214" t="b">
        <f t="shared" si="95"/>
        <v>0</v>
      </c>
      <c r="AM214" t="b">
        <f t="shared" si="96"/>
        <v>0</v>
      </c>
      <c r="AN214" t="b">
        <f t="shared" si="97"/>
        <v>0</v>
      </c>
      <c r="AP214">
        <f t="shared" si="98"/>
        <v>0</v>
      </c>
    </row>
    <row r="215" spans="2:42">
      <c r="B215" s="35">
        <f>Melee!I214</f>
        <v>0</v>
      </c>
      <c r="C215" s="35" t="str">
        <f>IF(ISBLANK(Melee!J214),"BLANK",Melee!J214)</f>
        <v>BLANK</v>
      </c>
      <c r="D215" s="35" t="str">
        <f>IF(ISBLANK(Melee!K214),"BLANK",Melee!K214)</f>
        <v>BLANK</v>
      </c>
      <c r="E215" s="35" t="str">
        <f>IF(ISBLANK(Melee!L214),"BLANK",Melee!L214)</f>
        <v>BLANK</v>
      </c>
      <c r="G215">
        <f t="shared" si="75"/>
        <v>0</v>
      </c>
      <c r="H215" t="e">
        <f t="shared" si="76"/>
        <v>#VALUE!</v>
      </c>
      <c r="I215" t="e">
        <f t="shared" si="77"/>
        <v>#VALUE!</v>
      </c>
      <c r="J215" t="e">
        <f t="shared" si="78"/>
        <v>#VALUE!</v>
      </c>
      <c r="L215" t="b">
        <f t="shared" si="79"/>
        <v>1</v>
      </c>
      <c r="M215" t="b">
        <f t="shared" si="80"/>
        <v>1</v>
      </c>
      <c r="N215" t="b">
        <f t="shared" si="81"/>
        <v>1</v>
      </c>
      <c r="P215" t="b">
        <f t="shared" si="82"/>
        <v>1</v>
      </c>
      <c r="Q215" t="b">
        <f t="shared" si="83"/>
        <v>0</v>
      </c>
      <c r="R215" t="b">
        <f t="shared" si="84"/>
        <v>0</v>
      </c>
      <c r="S215" t="b">
        <f t="shared" si="85"/>
        <v>0</v>
      </c>
      <c r="U215">
        <f t="shared" si="86"/>
        <v>0</v>
      </c>
      <c r="W215" s="35">
        <f>Melee!H214</f>
        <v>0</v>
      </c>
      <c r="X215" s="35" t="str">
        <f>IF(ISBLANK(Melee!I214),"BLANK",Melee!I214)</f>
        <v>BLANK</v>
      </c>
      <c r="Y215" s="35" t="str">
        <f>IF(ISBLANK(Melee!K214),"BLANK",Melee!K214)</f>
        <v>BLANK</v>
      </c>
      <c r="Z215" s="35" t="str">
        <f>IF(ISBLANK(Melee!M214),"BLANK",Melee!M214)</f>
        <v>BLANK</v>
      </c>
      <c r="AB215">
        <f t="shared" si="87"/>
        <v>0</v>
      </c>
      <c r="AC215" t="e">
        <f t="shared" si="88"/>
        <v>#VALUE!</v>
      </c>
      <c r="AD215" t="e">
        <f t="shared" si="89"/>
        <v>#VALUE!</v>
      </c>
      <c r="AE215" t="e">
        <f t="shared" si="90"/>
        <v>#VALUE!</v>
      </c>
      <c r="AG215" t="b">
        <f t="shared" si="91"/>
        <v>1</v>
      </c>
      <c r="AH215" t="b">
        <f t="shared" si="92"/>
        <v>1</v>
      </c>
      <c r="AI215" t="b">
        <f t="shared" si="93"/>
        <v>1</v>
      </c>
      <c r="AK215" t="b">
        <f t="shared" si="94"/>
        <v>1</v>
      </c>
      <c r="AL215" t="b">
        <f t="shared" si="95"/>
        <v>0</v>
      </c>
      <c r="AM215" t="b">
        <f t="shared" si="96"/>
        <v>0</v>
      </c>
      <c r="AN215" t="b">
        <f t="shared" si="97"/>
        <v>0</v>
      </c>
      <c r="AP215">
        <f t="shared" si="98"/>
        <v>0</v>
      </c>
    </row>
    <row r="216" spans="2:42">
      <c r="B216" s="35">
        <f>Melee!I215</f>
        <v>0</v>
      </c>
      <c r="C216" s="35" t="str">
        <f>IF(ISBLANK(Melee!J215),"BLANK",Melee!J215)</f>
        <v>BLANK</v>
      </c>
      <c r="D216" s="35" t="str">
        <f>IF(ISBLANK(Melee!K215),"BLANK",Melee!K215)</f>
        <v>BLANK</v>
      </c>
      <c r="E216" s="35" t="str">
        <f>IF(ISBLANK(Melee!L215),"BLANK",Melee!L215)</f>
        <v>BLANK</v>
      </c>
      <c r="G216">
        <f t="shared" si="75"/>
        <v>0</v>
      </c>
      <c r="H216" t="e">
        <f t="shared" si="76"/>
        <v>#VALUE!</v>
      </c>
      <c r="I216" t="e">
        <f t="shared" si="77"/>
        <v>#VALUE!</v>
      </c>
      <c r="J216" t="e">
        <f t="shared" si="78"/>
        <v>#VALUE!</v>
      </c>
      <c r="L216" t="b">
        <f t="shared" si="79"/>
        <v>1</v>
      </c>
      <c r="M216" t="b">
        <f t="shared" si="80"/>
        <v>1</v>
      </c>
      <c r="N216" t="b">
        <f t="shared" si="81"/>
        <v>1</v>
      </c>
      <c r="P216" t="b">
        <f t="shared" si="82"/>
        <v>1</v>
      </c>
      <c r="Q216" t="b">
        <f t="shared" si="83"/>
        <v>0</v>
      </c>
      <c r="R216" t="b">
        <f t="shared" si="84"/>
        <v>0</v>
      </c>
      <c r="S216" t="b">
        <f t="shared" si="85"/>
        <v>0</v>
      </c>
      <c r="U216">
        <f t="shared" si="86"/>
        <v>0</v>
      </c>
      <c r="W216" s="35">
        <f>Melee!H215</f>
        <v>0</v>
      </c>
      <c r="X216" s="35" t="str">
        <f>IF(ISBLANK(Melee!I215),"BLANK",Melee!I215)</f>
        <v>BLANK</v>
      </c>
      <c r="Y216" s="35" t="str">
        <f>IF(ISBLANK(Melee!K215),"BLANK",Melee!K215)</f>
        <v>BLANK</v>
      </c>
      <c r="Z216" s="35" t="str">
        <f>IF(ISBLANK(Melee!M215),"BLANK",Melee!M215)</f>
        <v>BLANK</v>
      </c>
      <c r="AB216">
        <f t="shared" si="87"/>
        <v>0</v>
      </c>
      <c r="AC216" t="e">
        <f t="shared" si="88"/>
        <v>#VALUE!</v>
      </c>
      <c r="AD216" t="e">
        <f t="shared" si="89"/>
        <v>#VALUE!</v>
      </c>
      <c r="AE216" t="e">
        <f t="shared" si="90"/>
        <v>#VALUE!</v>
      </c>
      <c r="AG216" t="b">
        <f t="shared" si="91"/>
        <v>1</v>
      </c>
      <c r="AH216" t="b">
        <f t="shared" si="92"/>
        <v>1</v>
      </c>
      <c r="AI216" t="b">
        <f t="shared" si="93"/>
        <v>1</v>
      </c>
      <c r="AK216" t="b">
        <f t="shared" si="94"/>
        <v>1</v>
      </c>
      <c r="AL216" t="b">
        <f t="shared" si="95"/>
        <v>0</v>
      </c>
      <c r="AM216" t="b">
        <f t="shared" si="96"/>
        <v>0</v>
      </c>
      <c r="AN216" t="b">
        <f t="shared" si="97"/>
        <v>0</v>
      </c>
      <c r="AP216">
        <f t="shared" si="98"/>
        <v>0</v>
      </c>
    </row>
    <row r="217" spans="2:42">
      <c r="B217" s="35">
        <f>Melee!I216</f>
        <v>0</v>
      </c>
      <c r="C217" s="35" t="str">
        <f>IF(ISBLANK(Melee!J216),"BLANK",Melee!J216)</f>
        <v>BLANK</v>
      </c>
      <c r="D217" s="35" t="str">
        <f>IF(ISBLANK(Melee!K216),"BLANK",Melee!K216)</f>
        <v>BLANK</v>
      </c>
      <c r="E217" s="35" t="str">
        <f>IF(ISBLANK(Melee!L216),"BLANK",Melee!L216)</f>
        <v>BLANK</v>
      </c>
      <c r="G217">
        <f t="shared" si="75"/>
        <v>0</v>
      </c>
      <c r="H217" t="e">
        <f t="shared" si="76"/>
        <v>#VALUE!</v>
      </c>
      <c r="I217" t="e">
        <f t="shared" si="77"/>
        <v>#VALUE!</v>
      </c>
      <c r="J217" t="e">
        <f t="shared" si="78"/>
        <v>#VALUE!</v>
      </c>
      <c r="L217" t="b">
        <f t="shared" si="79"/>
        <v>1</v>
      </c>
      <c r="M217" t="b">
        <f t="shared" si="80"/>
        <v>1</v>
      </c>
      <c r="N217" t="b">
        <f t="shared" si="81"/>
        <v>1</v>
      </c>
      <c r="P217" t="b">
        <f t="shared" si="82"/>
        <v>1</v>
      </c>
      <c r="Q217" t="b">
        <f t="shared" si="83"/>
        <v>0</v>
      </c>
      <c r="R217" t="b">
        <f t="shared" si="84"/>
        <v>0</v>
      </c>
      <c r="S217" t="b">
        <f t="shared" si="85"/>
        <v>0</v>
      </c>
      <c r="U217">
        <f t="shared" si="86"/>
        <v>0</v>
      </c>
      <c r="W217" s="35">
        <f>Melee!H216</f>
        <v>0</v>
      </c>
      <c r="X217" s="35" t="str">
        <f>IF(ISBLANK(Melee!I216),"BLANK",Melee!I216)</f>
        <v>BLANK</v>
      </c>
      <c r="Y217" s="35" t="str">
        <f>IF(ISBLANK(Melee!K216),"BLANK",Melee!K216)</f>
        <v>BLANK</v>
      </c>
      <c r="Z217" s="35" t="str">
        <f>IF(ISBLANK(Melee!M216),"BLANK",Melee!M216)</f>
        <v>BLANK</v>
      </c>
      <c r="AB217">
        <f t="shared" si="87"/>
        <v>0</v>
      </c>
      <c r="AC217" t="e">
        <f t="shared" si="88"/>
        <v>#VALUE!</v>
      </c>
      <c r="AD217" t="e">
        <f t="shared" si="89"/>
        <v>#VALUE!</v>
      </c>
      <c r="AE217" t="e">
        <f t="shared" si="90"/>
        <v>#VALUE!</v>
      </c>
      <c r="AG217" t="b">
        <f t="shared" si="91"/>
        <v>1</v>
      </c>
      <c r="AH217" t="b">
        <f t="shared" si="92"/>
        <v>1</v>
      </c>
      <c r="AI217" t="b">
        <f t="shared" si="93"/>
        <v>1</v>
      </c>
      <c r="AK217" t="b">
        <f t="shared" si="94"/>
        <v>1</v>
      </c>
      <c r="AL217" t="b">
        <f t="shared" si="95"/>
        <v>0</v>
      </c>
      <c r="AM217" t="b">
        <f t="shared" si="96"/>
        <v>0</v>
      </c>
      <c r="AN217" t="b">
        <f t="shared" si="97"/>
        <v>0</v>
      </c>
      <c r="AP217">
        <f t="shared" si="98"/>
        <v>0</v>
      </c>
    </row>
    <row r="218" spans="2:42">
      <c r="B218" s="35">
        <f>Melee!I217</f>
        <v>0</v>
      </c>
      <c r="C218" s="35" t="str">
        <f>IF(ISBLANK(Melee!J217),"BLANK",Melee!J217)</f>
        <v>BLANK</v>
      </c>
      <c r="D218" s="35" t="str">
        <f>IF(ISBLANK(Melee!K217),"BLANK",Melee!K217)</f>
        <v>BLANK</v>
      </c>
      <c r="E218" s="35" t="str">
        <f>IF(ISBLANK(Melee!L217),"BLANK",Melee!L217)</f>
        <v>BLANK</v>
      </c>
      <c r="G218">
        <f t="shared" si="75"/>
        <v>0</v>
      </c>
      <c r="H218" t="e">
        <f t="shared" si="76"/>
        <v>#VALUE!</v>
      </c>
      <c r="I218" t="e">
        <f t="shared" si="77"/>
        <v>#VALUE!</v>
      </c>
      <c r="J218" t="e">
        <f t="shared" si="78"/>
        <v>#VALUE!</v>
      </c>
      <c r="L218" t="b">
        <f t="shared" si="79"/>
        <v>1</v>
      </c>
      <c r="M218" t="b">
        <f t="shared" si="80"/>
        <v>1</v>
      </c>
      <c r="N218" t="b">
        <f t="shared" si="81"/>
        <v>1</v>
      </c>
      <c r="P218" t="b">
        <f t="shared" si="82"/>
        <v>1</v>
      </c>
      <c r="Q218" t="b">
        <f t="shared" si="83"/>
        <v>0</v>
      </c>
      <c r="R218" t="b">
        <f t="shared" si="84"/>
        <v>0</v>
      </c>
      <c r="S218" t="b">
        <f t="shared" si="85"/>
        <v>0</v>
      </c>
      <c r="U218">
        <f t="shared" si="86"/>
        <v>0</v>
      </c>
      <c r="W218" s="35">
        <f>Melee!H217</f>
        <v>0</v>
      </c>
      <c r="X218" s="35" t="str">
        <f>IF(ISBLANK(Melee!I217),"BLANK",Melee!I217)</f>
        <v>BLANK</v>
      </c>
      <c r="Y218" s="35" t="str">
        <f>IF(ISBLANK(Melee!K217),"BLANK",Melee!K217)</f>
        <v>BLANK</v>
      </c>
      <c r="Z218" s="35" t="str">
        <f>IF(ISBLANK(Melee!M217),"BLANK",Melee!M217)</f>
        <v>BLANK</v>
      </c>
      <c r="AB218">
        <f t="shared" si="87"/>
        <v>0</v>
      </c>
      <c r="AC218" t="e">
        <f t="shared" si="88"/>
        <v>#VALUE!</v>
      </c>
      <c r="AD218" t="e">
        <f t="shared" si="89"/>
        <v>#VALUE!</v>
      </c>
      <c r="AE218" t="e">
        <f t="shared" si="90"/>
        <v>#VALUE!</v>
      </c>
      <c r="AG218" t="b">
        <f t="shared" si="91"/>
        <v>1</v>
      </c>
      <c r="AH218" t="b">
        <f t="shared" si="92"/>
        <v>1</v>
      </c>
      <c r="AI218" t="b">
        <f t="shared" si="93"/>
        <v>1</v>
      </c>
      <c r="AK218" t="b">
        <f t="shared" si="94"/>
        <v>1</v>
      </c>
      <c r="AL218" t="b">
        <f t="shared" si="95"/>
        <v>0</v>
      </c>
      <c r="AM218" t="b">
        <f t="shared" si="96"/>
        <v>0</v>
      </c>
      <c r="AN218" t="b">
        <f t="shared" si="97"/>
        <v>0</v>
      </c>
      <c r="AP218">
        <f t="shared" si="98"/>
        <v>0</v>
      </c>
    </row>
    <row r="219" spans="2:42">
      <c r="B219" s="35">
        <f>Melee!I218</f>
        <v>0</v>
      </c>
      <c r="C219" s="35" t="str">
        <f>IF(ISBLANK(Melee!J218),"BLANK",Melee!J218)</f>
        <v>BLANK</v>
      </c>
      <c r="D219" s="35" t="str">
        <f>IF(ISBLANK(Melee!K218),"BLANK",Melee!K218)</f>
        <v>BLANK</v>
      </c>
      <c r="E219" s="35" t="str">
        <f>IF(ISBLANK(Melee!L218),"BLANK",Melee!L218)</f>
        <v>BLANK</v>
      </c>
      <c r="G219">
        <f t="shared" si="75"/>
        <v>0</v>
      </c>
      <c r="H219" t="e">
        <f t="shared" si="76"/>
        <v>#VALUE!</v>
      </c>
      <c r="I219" t="e">
        <f t="shared" si="77"/>
        <v>#VALUE!</v>
      </c>
      <c r="J219" t="e">
        <f t="shared" si="78"/>
        <v>#VALUE!</v>
      </c>
      <c r="L219" t="b">
        <f t="shared" si="79"/>
        <v>1</v>
      </c>
      <c r="M219" t="b">
        <f t="shared" si="80"/>
        <v>1</v>
      </c>
      <c r="N219" t="b">
        <f t="shared" si="81"/>
        <v>1</v>
      </c>
      <c r="P219" t="b">
        <f t="shared" si="82"/>
        <v>1</v>
      </c>
      <c r="Q219" t="b">
        <f t="shared" si="83"/>
        <v>0</v>
      </c>
      <c r="R219" t="b">
        <f t="shared" si="84"/>
        <v>0</v>
      </c>
      <c r="S219" t="b">
        <f t="shared" si="85"/>
        <v>0</v>
      </c>
      <c r="U219">
        <f t="shared" si="86"/>
        <v>0</v>
      </c>
      <c r="W219" s="35">
        <f>Melee!H218</f>
        <v>0</v>
      </c>
      <c r="X219" s="35" t="str">
        <f>IF(ISBLANK(Melee!I218),"BLANK",Melee!I218)</f>
        <v>BLANK</v>
      </c>
      <c r="Y219" s="35" t="str">
        <f>IF(ISBLANK(Melee!K218),"BLANK",Melee!K218)</f>
        <v>BLANK</v>
      </c>
      <c r="Z219" s="35" t="str">
        <f>IF(ISBLANK(Melee!M218),"BLANK",Melee!M218)</f>
        <v>BLANK</v>
      </c>
      <c r="AB219">
        <f t="shared" si="87"/>
        <v>0</v>
      </c>
      <c r="AC219" t="e">
        <f t="shared" si="88"/>
        <v>#VALUE!</v>
      </c>
      <c r="AD219" t="e">
        <f t="shared" si="89"/>
        <v>#VALUE!</v>
      </c>
      <c r="AE219" t="e">
        <f t="shared" si="90"/>
        <v>#VALUE!</v>
      </c>
      <c r="AG219" t="b">
        <f t="shared" si="91"/>
        <v>1</v>
      </c>
      <c r="AH219" t="b">
        <f t="shared" si="92"/>
        <v>1</v>
      </c>
      <c r="AI219" t="b">
        <f t="shared" si="93"/>
        <v>1</v>
      </c>
      <c r="AK219" t="b">
        <f t="shared" si="94"/>
        <v>1</v>
      </c>
      <c r="AL219" t="b">
        <f t="shared" si="95"/>
        <v>0</v>
      </c>
      <c r="AM219" t="b">
        <f t="shared" si="96"/>
        <v>0</v>
      </c>
      <c r="AN219" t="b">
        <f t="shared" si="97"/>
        <v>0</v>
      </c>
      <c r="AP219">
        <f t="shared" si="98"/>
        <v>0</v>
      </c>
    </row>
    <row r="220" spans="2:42">
      <c r="B220" s="35">
        <f>Melee!I219</f>
        <v>0</v>
      </c>
      <c r="C220" s="35" t="str">
        <f>IF(ISBLANK(Melee!J219),"BLANK",Melee!J219)</f>
        <v>BLANK</v>
      </c>
      <c r="D220" s="35" t="str">
        <f>IF(ISBLANK(Melee!K219),"BLANK",Melee!K219)</f>
        <v>BLANK</v>
      </c>
      <c r="E220" s="35" t="str">
        <f>IF(ISBLANK(Melee!L219),"BLANK",Melee!L219)</f>
        <v>BLANK</v>
      </c>
      <c r="G220">
        <f t="shared" si="75"/>
        <v>0</v>
      </c>
      <c r="H220" t="e">
        <f t="shared" si="76"/>
        <v>#VALUE!</v>
      </c>
      <c r="I220" t="e">
        <f t="shared" si="77"/>
        <v>#VALUE!</v>
      </c>
      <c r="J220" t="e">
        <f t="shared" si="78"/>
        <v>#VALUE!</v>
      </c>
      <c r="L220" t="b">
        <f t="shared" si="79"/>
        <v>1</v>
      </c>
      <c r="M220" t="b">
        <f t="shared" si="80"/>
        <v>1</v>
      </c>
      <c r="N220" t="b">
        <f t="shared" si="81"/>
        <v>1</v>
      </c>
      <c r="P220" t="b">
        <f t="shared" si="82"/>
        <v>1</v>
      </c>
      <c r="Q220" t="b">
        <f t="shared" si="83"/>
        <v>0</v>
      </c>
      <c r="R220" t="b">
        <f t="shared" si="84"/>
        <v>0</v>
      </c>
      <c r="S220" t="b">
        <f t="shared" si="85"/>
        <v>0</v>
      </c>
      <c r="U220">
        <f t="shared" si="86"/>
        <v>0</v>
      </c>
      <c r="W220" s="35">
        <f>Melee!H219</f>
        <v>0</v>
      </c>
      <c r="X220" s="35" t="str">
        <f>IF(ISBLANK(Melee!I219),"BLANK",Melee!I219)</f>
        <v>BLANK</v>
      </c>
      <c r="Y220" s="35" t="str">
        <f>IF(ISBLANK(Melee!K219),"BLANK",Melee!K219)</f>
        <v>BLANK</v>
      </c>
      <c r="Z220" s="35" t="str">
        <f>IF(ISBLANK(Melee!M219),"BLANK",Melee!M219)</f>
        <v>BLANK</v>
      </c>
      <c r="AB220">
        <f t="shared" si="87"/>
        <v>0</v>
      </c>
      <c r="AC220" t="e">
        <f t="shared" si="88"/>
        <v>#VALUE!</v>
      </c>
      <c r="AD220" t="e">
        <f t="shared" si="89"/>
        <v>#VALUE!</v>
      </c>
      <c r="AE220" t="e">
        <f t="shared" si="90"/>
        <v>#VALUE!</v>
      </c>
      <c r="AG220" t="b">
        <f t="shared" si="91"/>
        <v>1</v>
      </c>
      <c r="AH220" t="b">
        <f t="shared" si="92"/>
        <v>1</v>
      </c>
      <c r="AI220" t="b">
        <f t="shared" si="93"/>
        <v>1</v>
      </c>
      <c r="AK220" t="b">
        <f t="shared" si="94"/>
        <v>1</v>
      </c>
      <c r="AL220" t="b">
        <f t="shared" si="95"/>
        <v>0</v>
      </c>
      <c r="AM220" t="b">
        <f t="shared" si="96"/>
        <v>0</v>
      </c>
      <c r="AN220" t="b">
        <f t="shared" si="97"/>
        <v>0</v>
      </c>
      <c r="AP220">
        <f t="shared" si="98"/>
        <v>0</v>
      </c>
    </row>
    <row r="221" spans="2:42">
      <c r="B221" s="35">
        <f>Melee!I220</f>
        <v>0</v>
      </c>
      <c r="C221" s="35" t="str">
        <f>IF(ISBLANK(Melee!J220),"BLANK",Melee!J220)</f>
        <v>BLANK</v>
      </c>
      <c r="D221" s="35" t="str">
        <f>IF(ISBLANK(Melee!K220),"BLANK",Melee!K220)</f>
        <v>BLANK</v>
      </c>
      <c r="E221" s="35" t="str">
        <f>IF(ISBLANK(Melee!L220),"BLANK",Melee!L220)</f>
        <v>BLANK</v>
      </c>
      <c r="G221">
        <f t="shared" si="75"/>
        <v>0</v>
      </c>
      <c r="H221" t="e">
        <f t="shared" si="76"/>
        <v>#VALUE!</v>
      </c>
      <c r="I221" t="e">
        <f t="shared" si="77"/>
        <v>#VALUE!</v>
      </c>
      <c r="J221" t="e">
        <f t="shared" si="78"/>
        <v>#VALUE!</v>
      </c>
      <c r="L221" t="b">
        <f t="shared" si="79"/>
        <v>1</v>
      </c>
      <c r="M221" t="b">
        <f t="shared" si="80"/>
        <v>1</v>
      </c>
      <c r="N221" t="b">
        <f t="shared" si="81"/>
        <v>1</v>
      </c>
      <c r="P221" t="b">
        <f t="shared" si="82"/>
        <v>1</v>
      </c>
      <c r="Q221" t="b">
        <f t="shared" si="83"/>
        <v>0</v>
      </c>
      <c r="R221" t="b">
        <f t="shared" si="84"/>
        <v>0</v>
      </c>
      <c r="S221" t="b">
        <f t="shared" si="85"/>
        <v>0</v>
      </c>
      <c r="U221">
        <f t="shared" si="86"/>
        <v>0</v>
      </c>
      <c r="W221" s="35">
        <f>Melee!H220</f>
        <v>0</v>
      </c>
      <c r="X221" s="35" t="str">
        <f>IF(ISBLANK(Melee!I220),"BLANK",Melee!I220)</f>
        <v>BLANK</v>
      </c>
      <c r="Y221" s="35" t="str">
        <f>IF(ISBLANK(Melee!K220),"BLANK",Melee!K220)</f>
        <v>BLANK</v>
      </c>
      <c r="Z221" s="35" t="str">
        <f>IF(ISBLANK(Melee!M220),"BLANK",Melee!M220)</f>
        <v>BLANK</v>
      </c>
      <c r="AB221">
        <f t="shared" si="87"/>
        <v>0</v>
      </c>
      <c r="AC221" t="e">
        <f t="shared" si="88"/>
        <v>#VALUE!</v>
      </c>
      <c r="AD221" t="e">
        <f t="shared" si="89"/>
        <v>#VALUE!</v>
      </c>
      <c r="AE221" t="e">
        <f t="shared" si="90"/>
        <v>#VALUE!</v>
      </c>
      <c r="AG221" t="b">
        <f t="shared" si="91"/>
        <v>1</v>
      </c>
      <c r="AH221" t="b">
        <f t="shared" si="92"/>
        <v>1</v>
      </c>
      <c r="AI221" t="b">
        <f t="shared" si="93"/>
        <v>1</v>
      </c>
      <c r="AK221" t="b">
        <f t="shared" si="94"/>
        <v>1</v>
      </c>
      <c r="AL221" t="b">
        <f t="shared" si="95"/>
        <v>0</v>
      </c>
      <c r="AM221" t="b">
        <f t="shared" si="96"/>
        <v>0</v>
      </c>
      <c r="AN221" t="b">
        <f t="shared" si="97"/>
        <v>0</v>
      </c>
      <c r="AP221">
        <f t="shared" si="98"/>
        <v>0</v>
      </c>
    </row>
    <row r="222" spans="2:42">
      <c r="B222" s="35">
        <f>Melee!I221</f>
        <v>0</v>
      </c>
      <c r="C222" s="35" t="str">
        <f>IF(ISBLANK(Melee!J221),"BLANK",Melee!J221)</f>
        <v>BLANK</v>
      </c>
      <c r="D222" s="35" t="str">
        <f>IF(ISBLANK(Melee!K221),"BLANK",Melee!K221)</f>
        <v>BLANK</v>
      </c>
      <c r="E222" s="35" t="str">
        <f>IF(ISBLANK(Melee!L221),"BLANK",Melee!L221)</f>
        <v>BLANK</v>
      </c>
      <c r="G222">
        <f t="shared" si="75"/>
        <v>0</v>
      </c>
      <c r="H222" t="e">
        <f t="shared" si="76"/>
        <v>#VALUE!</v>
      </c>
      <c r="I222" t="e">
        <f t="shared" si="77"/>
        <v>#VALUE!</v>
      </c>
      <c r="J222" t="e">
        <f t="shared" si="78"/>
        <v>#VALUE!</v>
      </c>
      <c r="L222" t="b">
        <f t="shared" si="79"/>
        <v>1</v>
      </c>
      <c r="M222" t="b">
        <f t="shared" si="80"/>
        <v>1</v>
      </c>
      <c r="N222" t="b">
        <f t="shared" si="81"/>
        <v>1</v>
      </c>
      <c r="P222" t="b">
        <f t="shared" si="82"/>
        <v>1</v>
      </c>
      <c r="Q222" t="b">
        <f t="shared" si="83"/>
        <v>0</v>
      </c>
      <c r="R222" t="b">
        <f t="shared" si="84"/>
        <v>0</v>
      </c>
      <c r="S222" t="b">
        <f t="shared" si="85"/>
        <v>0</v>
      </c>
      <c r="U222">
        <f t="shared" si="86"/>
        <v>0</v>
      </c>
      <c r="W222" s="35">
        <f>Melee!H221</f>
        <v>0</v>
      </c>
      <c r="X222" s="35" t="str">
        <f>IF(ISBLANK(Melee!I221),"BLANK",Melee!I221)</f>
        <v>BLANK</v>
      </c>
      <c r="Y222" s="35" t="str">
        <f>IF(ISBLANK(Melee!K221),"BLANK",Melee!K221)</f>
        <v>BLANK</v>
      </c>
      <c r="Z222" s="35" t="str">
        <f>IF(ISBLANK(Melee!M221),"BLANK",Melee!M221)</f>
        <v>BLANK</v>
      </c>
      <c r="AB222">
        <f t="shared" si="87"/>
        <v>0</v>
      </c>
      <c r="AC222" t="e">
        <f t="shared" si="88"/>
        <v>#VALUE!</v>
      </c>
      <c r="AD222" t="e">
        <f t="shared" si="89"/>
        <v>#VALUE!</v>
      </c>
      <c r="AE222" t="e">
        <f t="shared" si="90"/>
        <v>#VALUE!</v>
      </c>
      <c r="AG222" t="b">
        <f t="shared" si="91"/>
        <v>1</v>
      </c>
      <c r="AH222" t="b">
        <f t="shared" si="92"/>
        <v>1</v>
      </c>
      <c r="AI222" t="b">
        <f t="shared" si="93"/>
        <v>1</v>
      </c>
      <c r="AK222" t="b">
        <f t="shared" si="94"/>
        <v>1</v>
      </c>
      <c r="AL222" t="b">
        <f t="shared" si="95"/>
        <v>0</v>
      </c>
      <c r="AM222" t="b">
        <f t="shared" si="96"/>
        <v>0</v>
      </c>
      <c r="AN222" t="b">
        <f t="shared" si="97"/>
        <v>0</v>
      </c>
      <c r="AP222">
        <f t="shared" si="98"/>
        <v>0</v>
      </c>
    </row>
    <row r="223" spans="2:42">
      <c r="B223" s="35">
        <f>Melee!I222</f>
        <v>0</v>
      </c>
      <c r="C223" s="35" t="str">
        <f>IF(ISBLANK(Melee!J222),"BLANK",Melee!J222)</f>
        <v>BLANK</v>
      </c>
      <c r="D223" s="35" t="str">
        <f>IF(ISBLANK(Melee!K222),"BLANK",Melee!K222)</f>
        <v>BLANK</v>
      </c>
      <c r="E223" s="35" t="str">
        <f>IF(ISBLANK(Melee!L222),"BLANK",Melee!L222)</f>
        <v>BLANK</v>
      </c>
      <c r="G223">
        <f t="shared" si="75"/>
        <v>0</v>
      </c>
      <c r="H223" t="e">
        <f t="shared" si="76"/>
        <v>#VALUE!</v>
      </c>
      <c r="I223" t="e">
        <f t="shared" si="77"/>
        <v>#VALUE!</v>
      </c>
      <c r="J223" t="e">
        <f t="shared" si="78"/>
        <v>#VALUE!</v>
      </c>
      <c r="L223" t="b">
        <f t="shared" si="79"/>
        <v>1</v>
      </c>
      <c r="M223" t="b">
        <f t="shared" si="80"/>
        <v>1</v>
      </c>
      <c r="N223" t="b">
        <f t="shared" si="81"/>
        <v>1</v>
      </c>
      <c r="P223" t="b">
        <f t="shared" si="82"/>
        <v>1</v>
      </c>
      <c r="Q223" t="b">
        <f t="shared" si="83"/>
        <v>0</v>
      </c>
      <c r="R223" t="b">
        <f t="shared" si="84"/>
        <v>0</v>
      </c>
      <c r="S223" t="b">
        <f t="shared" si="85"/>
        <v>0</v>
      </c>
      <c r="U223">
        <f t="shared" si="86"/>
        <v>0</v>
      </c>
      <c r="W223" s="35">
        <f>Melee!H222</f>
        <v>0</v>
      </c>
      <c r="X223" s="35" t="str">
        <f>IF(ISBLANK(Melee!I222),"BLANK",Melee!I222)</f>
        <v>BLANK</v>
      </c>
      <c r="Y223" s="35" t="str">
        <f>IF(ISBLANK(Melee!K222),"BLANK",Melee!K222)</f>
        <v>BLANK</v>
      </c>
      <c r="Z223" s="35" t="str">
        <f>IF(ISBLANK(Melee!M222),"BLANK",Melee!M222)</f>
        <v>BLANK</v>
      </c>
      <c r="AB223">
        <f t="shared" si="87"/>
        <v>0</v>
      </c>
      <c r="AC223" t="e">
        <f t="shared" si="88"/>
        <v>#VALUE!</v>
      </c>
      <c r="AD223" t="e">
        <f t="shared" si="89"/>
        <v>#VALUE!</v>
      </c>
      <c r="AE223" t="e">
        <f t="shared" si="90"/>
        <v>#VALUE!</v>
      </c>
      <c r="AG223" t="b">
        <f t="shared" si="91"/>
        <v>1</v>
      </c>
      <c r="AH223" t="b">
        <f t="shared" si="92"/>
        <v>1</v>
      </c>
      <c r="AI223" t="b">
        <f t="shared" si="93"/>
        <v>1</v>
      </c>
      <c r="AK223" t="b">
        <f t="shared" si="94"/>
        <v>1</v>
      </c>
      <c r="AL223" t="b">
        <f t="shared" si="95"/>
        <v>0</v>
      </c>
      <c r="AM223" t="b">
        <f t="shared" si="96"/>
        <v>0</v>
      </c>
      <c r="AN223" t="b">
        <f t="shared" si="97"/>
        <v>0</v>
      </c>
      <c r="AP223">
        <f t="shared" si="98"/>
        <v>0</v>
      </c>
    </row>
    <row r="224" spans="2:42">
      <c r="B224" s="35">
        <f>Melee!I223</f>
        <v>0</v>
      </c>
      <c r="C224" s="35" t="str">
        <f>IF(ISBLANK(Melee!J223),"BLANK",Melee!J223)</f>
        <v>BLANK</v>
      </c>
      <c r="D224" s="35" t="str">
        <f>IF(ISBLANK(Melee!K223),"BLANK",Melee!K223)</f>
        <v>BLANK</v>
      </c>
      <c r="E224" s="35" t="str">
        <f>IF(ISBLANK(Melee!L223),"BLANK",Melee!L223)</f>
        <v>BLANK</v>
      </c>
      <c r="G224">
        <f t="shared" si="75"/>
        <v>0</v>
      </c>
      <c r="H224" t="e">
        <f t="shared" si="76"/>
        <v>#VALUE!</v>
      </c>
      <c r="I224" t="e">
        <f t="shared" si="77"/>
        <v>#VALUE!</v>
      </c>
      <c r="J224" t="e">
        <f t="shared" si="78"/>
        <v>#VALUE!</v>
      </c>
      <c r="L224" t="b">
        <f t="shared" si="79"/>
        <v>1</v>
      </c>
      <c r="M224" t="b">
        <f t="shared" si="80"/>
        <v>1</v>
      </c>
      <c r="N224" t="b">
        <f t="shared" si="81"/>
        <v>1</v>
      </c>
      <c r="P224" t="b">
        <f t="shared" si="82"/>
        <v>1</v>
      </c>
      <c r="Q224" t="b">
        <f t="shared" si="83"/>
        <v>0</v>
      </c>
      <c r="R224" t="b">
        <f t="shared" si="84"/>
        <v>0</v>
      </c>
      <c r="S224" t="b">
        <f t="shared" si="85"/>
        <v>0</v>
      </c>
      <c r="U224">
        <f t="shared" si="86"/>
        <v>0</v>
      </c>
      <c r="W224" s="35">
        <f>Melee!H223</f>
        <v>0</v>
      </c>
      <c r="X224" s="35" t="str">
        <f>IF(ISBLANK(Melee!I223),"BLANK",Melee!I223)</f>
        <v>BLANK</v>
      </c>
      <c r="Y224" s="35" t="str">
        <f>IF(ISBLANK(Melee!K223),"BLANK",Melee!K223)</f>
        <v>BLANK</v>
      </c>
      <c r="Z224" s="35" t="str">
        <f>IF(ISBLANK(Melee!M223),"BLANK",Melee!M223)</f>
        <v>BLANK</v>
      </c>
      <c r="AB224">
        <f t="shared" si="87"/>
        <v>0</v>
      </c>
      <c r="AC224" t="e">
        <f t="shared" si="88"/>
        <v>#VALUE!</v>
      </c>
      <c r="AD224" t="e">
        <f t="shared" si="89"/>
        <v>#VALUE!</v>
      </c>
      <c r="AE224" t="e">
        <f t="shared" si="90"/>
        <v>#VALUE!</v>
      </c>
      <c r="AG224" t="b">
        <f t="shared" si="91"/>
        <v>1</v>
      </c>
      <c r="AH224" t="b">
        <f t="shared" si="92"/>
        <v>1</v>
      </c>
      <c r="AI224" t="b">
        <f t="shared" si="93"/>
        <v>1</v>
      </c>
      <c r="AK224" t="b">
        <f t="shared" si="94"/>
        <v>1</v>
      </c>
      <c r="AL224" t="b">
        <f t="shared" si="95"/>
        <v>0</v>
      </c>
      <c r="AM224" t="b">
        <f t="shared" si="96"/>
        <v>0</v>
      </c>
      <c r="AN224" t="b">
        <f t="shared" si="97"/>
        <v>0</v>
      </c>
      <c r="AP224">
        <f t="shared" si="98"/>
        <v>0</v>
      </c>
    </row>
    <row r="225" spans="2:42">
      <c r="B225" s="35">
        <f>Melee!I224</f>
        <v>0</v>
      </c>
      <c r="C225" s="35" t="str">
        <f>IF(ISBLANK(Melee!J224),"BLANK",Melee!J224)</f>
        <v>BLANK</v>
      </c>
      <c r="D225" s="35" t="str">
        <f>IF(ISBLANK(Melee!K224),"BLANK",Melee!K224)</f>
        <v>BLANK</v>
      </c>
      <c r="E225" s="35" t="str">
        <f>IF(ISBLANK(Melee!L224),"BLANK",Melee!L224)</f>
        <v>BLANK</v>
      </c>
      <c r="G225">
        <f t="shared" ref="G225:G242" si="99">B225</f>
        <v>0</v>
      </c>
      <c r="H225" t="e">
        <f t="shared" ref="H225:H242" si="100">SUM((B225+C225)/2)</f>
        <v>#VALUE!</v>
      </c>
      <c r="I225" t="e">
        <f t="shared" ref="I225:I242" si="101">SUM((B225+C225+D225)/3)</f>
        <v>#VALUE!</v>
      </c>
      <c r="J225" t="e">
        <f t="shared" ref="J225:J242" si="102">SUM((B225+C225+D225+E225)/4)</f>
        <v>#VALUE!</v>
      </c>
      <c r="L225" t="b">
        <f t="shared" ref="L225:L242" si="103">ISERROR(H225)</f>
        <v>1</v>
      </c>
      <c r="M225" t="b">
        <f t="shared" ref="M225:M242" si="104">ISERROR(I225)</f>
        <v>1</v>
      </c>
      <c r="N225" t="b">
        <f t="shared" ref="N225:N242" si="105">ISERROR(J225)</f>
        <v>1</v>
      </c>
      <c r="P225" t="b">
        <f t="shared" ref="P225:P242" si="106">IF(AND(N225=TRUE,M225=TRUE,L225=TRUE),TRUE,FALSE)</f>
        <v>1</v>
      </c>
      <c r="Q225" t="b">
        <f t="shared" ref="Q225:Q242" si="107">IF(AND(P225=FALSE,L225=FALSE,M225=TRUE,N225=TRUE),TRUE,FALSE)</f>
        <v>0</v>
      </c>
      <c r="R225" t="b">
        <f t="shared" ref="R225:R242" si="108">IF(AND(P225=FALSE,Q225=FALSE,M225=FALSE,N225=TRUE),TRUE,FALSE)</f>
        <v>0</v>
      </c>
      <c r="S225" t="b">
        <f t="shared" ref="S225:S242" si="109">IF(AND(P225=FALSE,Q225=FALSE,R225=FALSE,N225=FALSE),TRUE,FALSE)</f>
        <v>0</v>
      </c>
      <c r="U225">
        <f t="shared" ref="U225:U242" si="110">IF(P225=TRUE,G225,IF(Q225=TRUE,H225,IF(R225=TRUE,I225,IF(S225=TRUE,J225,"ERROR"))))</f>
        <v>0</v>
      </c>
      <c r="W225" s="35">
        <f>Melee!H224</f>
        <v>0</v>
      </c>
      <c r="X225" s="35" t="str">
        <f>IF(ISBLANK(Melee!I224),"BLANK",Melee!I224)</f>
        <v>BLANK</v>
      </c>
      <c r="Y225" s="35" t="str">
        <f>IF(ISBLANK(Melee!K224),"BLANK",Melee!K224)</f>
        <v>BLANK</v>
      </c>
      <c r="Z225" s="35" t="str">
        <f>IF(ISBLANK(Melee!M224),"BLANK",Melee!M224)</f>
        <v>BLANK</v>
      </c>
      <c r="AB225">
        <f t="shared" ref="AB225:AB242" si="111">W225</f>
        <v>0</v>
      </c>
      <c r="AC225" t="e">
        <f t="shared" ref="AC225:AC242" si="112">SUM((W225+X225)/2)</f>
        <v>#VALUE!</v>
      </c>
      <c r="AD225" t="e">
        <f t="shared" ref="AD225:AD242" si="113">SUM((W225+X225+Y225)/3)</f>
        <v>#VALUE!</v>
      </c>
      <c r="AE225" t="e">
        <f t="shared" ref="AE225:AE242" si="114">SUM((W225+X225+Y225+Z225)/4)</f>
        <v>#VALUE!</v>
      </c>
      <c r="AG225" t="b">
        <f t="shared" ref="AG225:AG242" si="115">ISERROR(AC225)</f>
        <v>1</v>
      </c>
      <c r="AH225" t="b">
        <f t="shared" ref="AH225:AH242" si="116">ISERROR(AD225)</f>
        <v>1</v>
      </c>
      <c r="AI225" t="b">
        <f t="shared" ref="AI225:AI242" si="117">ISERROR(AE225)</f>
        <v>1</v>
      </c>
      <c r="AK225" t="b">
        <f t="shared" ref="AK225:AK242" si="118">IF(AND(AI225=TRUE,AH225=TRUE,AG225=TRUE),TRUE,FALSE)</f>
        <v>1</v>
      </c>
      <c r="AL225" t="b">
        <f t="shared" ref="AL225:AL242" si="119">IF(AND(AK225=FALSE,AG225=FALSE,AH225=TRUE,AI225=TRUE),TRUE,FALSE)</f>
        <v>0</v>
      </c>
      <c r="AM225" t="b">
        <f t="shared" ref="AM225:AM242" si="120">IF(AND(AK225=FALSE,AL225=FALSE,AH225=FALSE,AI225=TRUE),TRUE,FALSE)</f>
        <v>0</v>
      </c>
      <c r="AN225" t="b">
        <f t="shared" ref="AN225:AN242" si="121">IF(AND(AK225=FALSE,AL225=FALSE,AM225=FALSE,AI225=FALSE),TRUE,FALSE)</f>
        <v>0</v>
      </c>
      <c r="AP225">
        <f t="shared" ref="AP225:AP242" si="122">IF(AK225=TRUE,AB225,IF(AL225=TRUE,AC225,IF(AM225=TRUE,AD225,IF(AN225=TRUE,AE225,"ERROR"))))</f>
        <v>0</v>
      </c>
    </row>
    <row r="226" spans="2:42">
      <c r="B226" s="35">
        <f>Melee!I225</f>
        <v>0</v>
      </c>
      <c r="C226" s="35" t="str">
        <f>IF(ISBLANK(Melee!J225),"BLANK",Melee!J225)</f>
        <v>BLANK</v>
      </c>
      <c r="D226" s="35" t="str">
        <f>IF(ISBLANK(Melee!K225),"BLANK",Melee!K225)</f>
        <v>BLANK</v>
      </c>
      <c r="E226" s="35" t="str">
        <f>IF(ISBLANK(Melee!L225),"BLANK",Melee!L225)</f>
        <v>BLANK</v>
      </c>
      <c r="G226">
        <f t="shared" si="99"/>
        <v>0</v>
      </c>
      <c r="H226" t="e">
        <f t="shared" si="100"/>
        <v>#VALUE!</v>
      </c>
      <c r="I226" t="e">
        <f t="shared" si="101"/>
        <v>#VALUE!</v>
      </c>
      <c r="J226" t="e">
        <f t="shared" si="102"/>
        <v>#VALUE!</v>
      </c>
      <c r="L226" t="b">
        <f t="shared" si="103"/>
        <v>1</v>
      </c>
      <c r="M226" t="b">
        <f t="shared" si="104"/>
        <v>1</v>
      </c>
      <c r="N226" t="b">
        <f t="shared" si="105"/>
        <v>1</v>
      </c>
      <c r="P226" t="b">
        <f t="shared" si="106"/>
        <v>1</v>
      </c>
      <c r="Q226" t="b">
        <f t="shared" si="107"/>
        <v>0</v>
      </c>
      <c r="R226" t="b">
        <f t="shared" si="108"/>
        <v>0</v>
      </c>
      <c r="S226" t="b">
        <f t="shared" si="109"/>
        <v>0</v>
      </c>
      <c r="U226">
        <f t="shared" si="110"/>
        <v>0</v>
      </c>
      <c r="W226" s="35">
        <f>Melee!H225</f>
        <v>0</v>
      </c>
      <c r="X226" s="35" t="str">
        <f>IF(ISBLANK(Melee!I225),"BLANK",Melee!I225)</f>
        <v>BLANK</v>
      </c>
      <c r="Y226" s="35" t="str">
        <f>IF(ISBLANK(Melee!K225),"BLANK",Melee!K225)</f>
        <v>BLANK</v>
      </c>
      <c r="Z226" s="35" t="str">
        <f>IF(ISBLANK(Melee!M225),"BLANK",Melee!M225)</f>
        <v>BLANK</v>
      </c>
      <c r="AB226">
        <f t="shared" si="111"/>
        <v>0</v>
      </c>
      <c r="AC226" t="e">
        <f t="shared" si="112"/>
        <v>#VALUE!</v>
      </c>
      <c r="AD226" t="e">
        <f t="shared" si="113"/>
        <v>#VALUE!</v>
      </c>
      <c r="AE226" t="e">
        <f t="shared" si="114"/>
        <v>#VALUE!</v>
      </c>
      <c r="AG226" t="b">
        <f t="shared" si="115"/>
        <v>1</v>
      </c>
      <c r="AH226" t="b">
        <f t="shared" si="116"/>
        <v>1</v>
      </c>
      <c r="AI226" t="b">
        <f t="shared" si="117"/>
        <v>1</v>
      </c>
      <c r="AK226" t="b">
        <f t="shared" si="118"/>
        <v>1</v>
      </c>
      <c r="AL226" t="b">
        <f t="shared" si="119"/>
        <v>0</v>
      </c>
      <c r="AM226" t="b">
        <f t="shared" si="120"/>
        <v>0</v>
      </c>
      <c r="AN226" t="b">
        <f t="shared" si="121"/>
        <v>0</v>
      </c>
      <c r="AP226">
        <f t="shared" si="122"/>
        <v>0</v>
      </c>
    </row>
    <row r="227" spans="2:42">
      <c r="B227" s="35">
        <f>Melee!I226</f>
        <v>0</v>
      </c>
      <c r="C227" s="35" t="str">
        <f>IF(ISBLANK(Melee!J226),"BLANK",Melee!J226)</f>
        <v>BLANK</v>
      </c>
      <c r="D227" s="35" t="str">
        <f>IF(ISBLANK(Melee!K226),"BLANK",Melee!K226)</f>
        <v>BLANK</v>
      </c>
      <c r="E227" s="35" t="str">
        <f>IF(ISBLANK(Melee!L226),"BLANK",Melee!L226)</f>
        <v>BLANK</v>
      </c>
      <c r="G227">
        <f t="shared" si="99"/>
        <v>0</v>
      </c>
      <c r="H227" t="e">
        <f t="shared" si="100"/>
        <v>#VALUE!</v>
      </c>
      <c r="I227" t="e">
        <f t="shared" si="101"/>
        <v>#VALUE!</v>
      </c>
      <c r="J227" t="e">
        <f t="shared" si="102"/>
        <v>#VALUE!</v>
      </c>
      <c r="L227" t="b">
        <f t="shared" si="103"/>
        <v>1</v>
      </c>
      <c r="M227" t="b">
        <f t="shared" si="104"/>
        <v>1</v>
      </c>
      <c r="N227" t="b">
        <f t="shared" si="105"/>
        <v>1</v>
      </c>
      <c r="P227" t="b">
        <f t="shared" si="106"/>
        <v>1</v>
      </c>
      <c r="Q227" t="b">
        <f t="shared" si="107"/>
        <v>0</v>
      </c>
      <c r="R227" t="b">
        <f t="shared" si="108"/>
        <v>0</v>
      </c>
      <c r="S227" t="b">
        <f t="shared" si="109"/>
        <v>0</v>
      </c>
      <c r="U227">
        <f t="shared" si="110"/>
        <v>0</v>
      </c>
      <c r="W227" s="35">
        <f>Melee!H226</f>
        <v>0</v>
      </c>
      <c r="X227" s="35" t="str">
        <f>IF(ISBLANK(Melee!I226),"BLANK",Melee!I226)</f>
        <v>BLANK</v>
      </c>
      <c r="Y227" s="35" t="str">
        <f>IF(ISBLANK(Melee!K226),"BLANK",Melee!K226)</f>
        <v>BLANK</v>
      </c>
      <c r="Z227" s="35" t="str">
        <f>IF(ISBLANK(Melee!M226),"BLANK",Melee!M226)</f>
        <v>BLANK</v>
      </c>
      <c r="AB227">
        <f t="shared" si="111"/>
        <v>0</v>
      </c>
      <c r="AC227" t="e">
        <f t="shared" si="112"/>
        <v>#VALUE!</v>
      </c>
      <c r="AD227" t="e">
        <f t="shared" si="113"/>
        <v>#VALUE!</v>
      </c>
      <c r="AE227" t="e">
        <f t="shared" si="114"/>
        <v>#VALUE!</v>
      </c>
      <c r="AG227" t="b">
        <f t="shared" si="115"/>
        <v>1</v>
      </c>
      <c r="AH227" t="b">
        <f t="shared" si="116"/>
        <v>1</v>
      </c>
      <c r="AI227" t="b">
        <f t="shared" si="117"/>
        <v>1</v>
      </c>
      <c r="AK227" t="b">
        <f t="shared" si="118"/>
        <v>1</v>
      </c>
      <c r="AL227" t="b">
        <f t="shared" si="119"/>
        <v>0</v>
      </c>
      <c r="AM227" t="b">
        <f t="shared" si="120"/>
        <v>0</v>
      </c>
      <c r="AN227" t="b">
        <f t="shared" si="121"/>
        <v>0</v>
      </c>
      <c r="AP227">
        <f t="shared" si="122"/>
        <v>0</v>
      </c>
    </row>
    <row r="228" spans="2:42">
      <c r="B228" s="35">
        <f>Melee!I227</f>
        <v>0</v>
      </c>
      <c r="C228" s="35" t="str">
        <f>IF(ISBLANK(Melee!J227),"BLANK",Melee!J227)</f>
        <v>BLANK</v>
      </c>
      <c r="D228" s="35" t="str">
        <f>IF(ISBLANK(Melee!K227),"BLANK",Melee!K227)</f>
        <v>BLANK</v>
      </c>
      <c r="E228" s="35" t="str">
        <f>IF(ISBLANK(Melee!L227),"BLANK",Melee!L227)</f>
        <v>BLANK</v>
      </c>
      <c r="G228">
        <f t="shared" si="99"/>
        <v>0</v>
      </c>
      <c r="H228" t="e">
        <f t="shared" si="100"/>
        <v>#VALUE!</v>
      </c>
      <c r="I228" t="e">
        <f t="shared" si="101"/>
        <v>#VALUE!</v>
      </c>
      <c r="J228" t="e">
        <f t="shared" si="102"/>
        <v>#VALUE!</v>
      </c>
      <c r="L228" t="b">
        <f t="shared" si="103"/>
        <v>1</v>
      </c>
      <c r="M228" t="b">
        <f t="shared" si="104"/>
        <v>1</v>
      </c>
      <c r="N228" t="b">
        <f t="shared" si="105"/>
        <v>1</v>
      </c>
      <c r="P228" t="b">
        <f t="shared" si="106"/>
        <v>1</v>
      </c>
      <c r="Q228" t="b">
        <f t="shared" si="107"/>
        <v>0</v>
      </c>
      <c r="R228" t="b">
        <f t="shared" si="108"/>
        <v>0</v>
      </c>
      <c r="S228" t="b">
        <f t="shared" si="109"/>
        <v>0</v>
      </c>
      <c r="U228">
        <f t="shared" si="110"/>
        <v>0</v>
      </c>
      <c r="W228" s="35">
        <f>Melee!H227</f>
        <v>0</v>
      </c>
      <c r="X228" s="35" t="str">
        <f>IF(ISBLANK(Melee!I227),"BLANK",Melee!I227)</f>
        <v>BLANK</v>
      </c>
      <c r="Y228" s="35" t="str">
        <f>IF(ISBLANK(Melee!K227),"BLANK",Melee!K227)</f>
        <v>BLANK</v>
      </c>
      <c r="Z228" s="35" t="str">
        <f>IF(ISBLANK(Melee!M227),"BLANK",Melee!M227)</f>
        <v>BLANK</v>
      </c>
      <c r="AB228">
        <f t="shared" si="111"/>
        <v>0</v>
      </c>
      <c r="AC228" t="e">
        <f t="shared" si="112"/>
        <v>#VALUE!</v>
      </c>
      <c r="AD228" t="e">
        <f t="shared" si="113"/>
        <v>#VALUE!</v>
      </c>
      <c r="AE228" t="e">
        <f t="shared" si="114"/>
        <v>#VALUE!</v>
      </c>
      <c r="AG228" t="b">
        <f t="shared" si="115"/>
        <v>1</v>
      </c>
      <c r="AH228" t="b">
        <f t="shared" si="116"/>
        <v>1</v>
      </c>
      <c r="AI228" t="b">
        <f t="shared" si="117"/>
        <v>1</v>
      </c>
      <c r="AK228" t="b">
        <f t="shared" si="118"/>
        <v>1</v>
      </c>
      <c r="AL228" t="b">
        <f t="shared" si="119"/>
        <v>0</v>
      </c>
      <c r="AM228" t="b">
        <f t="shared" si="120"/>
        <v>0</v>
      </c>
      <c r="AN228" t="b">
        <f t="shared" si="121"/>
        <v>0</v>
      </c>
      <c r="AP228">
        <f t="shared" si="122"/>
        <v>0</v>
      </c>
    </row>
    <row r="229" spans="2:42">
      <c r="B229" s="35">
        <f>Melee!I228</f>
        <v>0</v>
      </c>
      <c r="C229" s="35" t="str">
        <f>IF(ISBLANK(Melee!J228),"BLANK",Melee!J228)</f>
        <v>BLANK</v>
      </c>
      <c r="D229" s="35" t="str">
        <f>IF(ISBLANK(Melee!K228),"BLANK",Melee!K228)</f>
        <v>BLANK</v>
      </c>
      <c r="E229" s="35" t="str">
        <f>IF(ISBLANK(Melee!L228),"BLANK",Melee!L228)</f>
        <v>BLANK</v>
      </c>
      <c r="G229">
        <f t="shared" si="99"/>
        <v>0</v>
      </c>
      <c r="H229" t="e">
        <f t="shared" si="100"/>
        <v>#VALUE!</v>
      </c>
      <c r="I229" t="e">
        <f t="shared" si="101"/>
        <v>#VALUE!</v>
      </c>
      <c r="J229" t="e">
        <f t="shared" si="102"/>
        <v>#VALUE!</v>
      </c>
      <c r="L229" t="b">
        <f t="shared" si="103"/>
        <v>1</v>
      </c>
      <c r="M229" t="b">
        <f t="shared" si="104"/>
        <v>1</v>
      </c>
      <c r="N229" t="b">
        <f t="shared" si="105"/>
        <v>1</v>
      </c>
      <c r="P229" t="b">
        <f t="shared" si="106"/>
        <v>1</v>
      </c>
      <c r="Q229" t="b">
        <f t="shared" si="107"/>
        <v>0</v>
      </c>
      <c r="R229" t="b">
        <f t="shared" si="108"/>
        <v>0</v>
      </c>
      <c r="S229" t="b">
        <f t="shared" si="109"/>
        <v>0</v>
      </c>
      <c r="U229">
        <f t="shared" si="110"/>
        <v>0</v>
      </c>
      <c r="W229" s="35">
        <f>Melee!H228</f>
        <v>0</v>
      </c>
      <c r="X229" s="35" t="str">
        <f>IF(ISBLANK(Melee!I228),"BLANK",Melee!I228)</f>
        <v>BLANK</v>
      </c>
      <c r="Y229" s="35" t="str">
        <f>IF(ISBLANK(Melee!K228),"BLANK",Melee!K228)</f>
        <v>BLANK</v>
      </c>
      <c r="Z229" s="35" t="str">
        <f>IF(ISBLANK(Melee!M228),"BLANK",Melee!M228)</f>
        <v>BLANK</v>
      </c>
      <c r="AB229">
        <f t="shared" si="111"/>
        <v>0</v>
      </c>
      <c r="AC229" t="e">
        <f t="shared" si="112"/>
        <v>#VALUE!</v>
      </c>
      <c r="AD229" t="e">
        <f t="shared" si="113"/>
        <v>#VALUE!</v>
      </c>
      <c r="AE229" t="e">
        <f t="shared" si="114"/>
        <v>#VALUE!</v>
      </c>
      <c r="AG229" t="b">
        <f t="shared" si="115"/>
        <v>1</v>
      </c>
      <c r="AH229" t="b">
        <f t="shared" si="116"/>
        <v>1</v>
      </c>
      <c r="AI229" t="b">
        <f t="shared" si="117"/>
        <v>1</v>
      </c>
      <c r="AK229" t="b">
        <f t="shared" si="118"/>
        <v>1</v>
      </c>
      <c r="AL229" t="b">
        <f t="shared" si="119"/>
        <v>0</v>
      </c>
      <c r="AM229" t="b">
        <f t="shared" si="120"/>
        <v>0</v>
      </c>
      <c r="AN229" t="b">
        <f t="shared" si="121"/>
        <v>0</v>
      </c>
      <c r="AP229">
        <f t="shared" si="122"/>
        <v>0</v>
      </c>
    </row>
    <row r="230" spans="2:42">
      <c r="B230" s="35">
        <f>Melee!I229</f>
        <v>0</v>
      </c>
      <c r="C230" s="35" t="str">
        <f>IF(ISBLANK(Melee!J229),"BLANK",Melee!J229)</f>
        <v>BLANK</v>
      </c>
      <c r="D230" s="35" t="str">
        <f>IF(ISBLANK(Melee!K229),"BLANK",Melee!K229)</f>
        <v>BLANK</v>
      </c>
      <c r="E230" s="35" t="str">
        <f>IF(ISBLANK(Melee!L229),"BLANK",Melee!L229)</f>
        <v>BLANK</v>
      </c>
      <c r="G230">
        <f t="shared" si="99"/>
        <v>0</v>
      </c>
      <c r="H230" t="e">
        <f t="shared" si="100"/>
        <v>#VALUE!</v>
      </c>
      <c r="I230" t="e">
        <f t="shared" si="101"/>
        <v>#VALUE!</v>
      </c>
      <c r="J230" t="e">
        <f t="shared" si="102"/>
        <v>#VALUE!</v>
      </c>
      <c r="L230" t="b">
        <f t="shared" si="103"/>
        <v>1</v>
      </c>
      <c r="M230" t="b">
        <f t="shared" si="104"/>
        <v>1</v>
      </c>
      <c r="N230" t="b">
        <f t="shared" si="105"/>
        <v>1</v>
      </c>
      <c r="P230" t="b">
        <f t="shared" si="106"/>
        <v>1</v>
      </c>
      <c r="Q230" t="b">
        <f t="shared" si="107"/>
        <v>0</v>
      </c>
      <c r="R230" t="b">
        <f t="shared" si="108"/>
        <v>0</v>
      </c>
      <c r="S230" t="b">
        <f t="shared" si="109"/>
        <v>0</v>
      </c>
      <c r="U230">
        <f t="shared" si="110"/>
        <v>0</v>
      </c>
      <c r="W230" s="35">
        <f>Melee!H229</f>
        <v>0</v>
      </c>
      <c r="X230" s="35" t="str">
        <f>IF(ISBLANK(Melee!I229),"BLANK",Melee!I229)</f>
        <v>BLANK</v>
      </c>
      <c r="Y230" s="35" t="str">
        <f>IF(ISBLANK(Melee!K229),"BLANK",Melee!K229)</f>
        <v>BLANK</v>
      </c>
      <c r="Z230" s="35" t="str">
        <f>IF(ISBLANK(Melee!M229),"BLANK",Melee!M229)</f>
        <v>BLANK</v>
      </c>
      <c r="AB230">
        <f t="shared" si="111"/>
        <v>0</v>
      </c>
      <c r="AC230" t="e">
        <f t="shared" si="112"/>
        <v>#VALUE!</v>
      </c>
      <c r="AD230" t="e">
        <f t="shared" si="113"/>
        <v>#VALUE!</v>
      </c>
      <c r="AE230" t="e">
        <f t="shared" si="114"/>
        <v>#VALUE!</v>
      </c>
      <c r="AG230" t="b">
        <f t="shared" si="115"/>
        <v>1</v>
      </c>
      <c r="AH230" t="b">
        <f t="shared" si="116"/>
        <v>1</v>
      </c>
      <c r="AI230" t="b">
        <f t="shared" si="117"/>
        <v>1</v>
      </c>
      <c r="AK230" t="b">
        <f t="shared" si="118"/>
        <v>1</v>
      </c>
      <c r="AL230" t="b">
        <f t="shared" si="119"/>
        <v>0</v>
      </c>
      <c r="AM230" t="b">
        <f t="shared" si="120"/>
        <v>0</v>
      </c>
      <c r="AN230" t="b">
        <f t="shared" si="121"/>
        <v>0</v>
      </c>
      <c r="AP230">
        <f t="shared" si="122"/>
        <v>0</v>
      </c>
    </row>
    <row r="231" spans="2:42">
      <c r="B231" s="35">
        <f>Melee!I230</f>
        <v>0</v>
      </c>
      <c r="C231" s="35" t="str">
        <f>IF(ISBLANK(Melee!J230),"BLANK",Melee!J230)</f>
        <v>BLANK</v>
      </c>
      <c r="D231" s="35" t="str">
        <f>IF(ISBLANK(Melee!K230),"BLANK",Melee!K230)</f>
        <v>BLANK</v>
      </c>
      <c r="E231" s="35" t="str">
        <f>IF(ISBLANK(Melee!L230),"BLANK",Melee!L230)</f>
        <v>BLANK</v>
      </c>
      <c r="G231">
        <f t="shared" si="99"/>
        <v>0</v>
      </c>
      <c r="H231" t="e">
        <f t="shared" si="100"/>
        <v>#VALUE!</v>
      </c>
      <c r="I231" t="e">
        <f t="shared" si="101"/>
        <v>#VALUE!</v>
      </c>
      <c r="J231" t="e">
        <f t="shared" si="102"/>
        <v>#VALUE!</v>
      </c>
      <c r="L231" t="b">
        <f t="shared" si="103"/>
        <v>1</v>
      </c>
      <c r="M231" t="b">
        <f t="shared" si="104"/>
        <v>1</v>
      </c>
      <c r="N231" t="b">
        <f t="shared" si="105"/>
        <v>1</v>
      </c>
      <c r="P231" t="b">
        <f t="shared" si="106"/>
        <v>1</v>
      </c>
      <c r="Q231" t="b">
        <f t="shared" si="107"/>
        <v>0</v>
      </c>
      <c r="R231" t="b">
        <f t="shared" si="108"/>
        <v>0</v>
      </c>
      <c r="S231" t="b">
        <f t="shared" si="109"/>
        <v>0</v>
      </c>
      <c r="U231">
        <f t="shared" si="110"/>
        <v>0</v>
      </c>
      <c r="W231" s="35">
        <f>Melee!H230</f>
        <v>0</v>
      </c>
      <c r="X231" s="35" t="str">
        <f>IF(ISBLANK(Melee!I230),"BLANK",Melee!I230)</f>
        <v>BLANK</v>
      </c>
      <c r="Y231" s="35" t="str">
        <f>IF(ISBLANK(Melee!K230),"BLANK",Melee!K230)</f>
        <v>BLANK</v>
      </c>
      <c r="Z231" s="35" t="str">
        <f>IF(ISBLANK(Melee!M230),"BLANK",Melee!M230)</f>
        <v>BLANK</v>
      </c>
      <c r="AB231">
        <f t="shared" si="111"/>
        <v>0</v>
      </c>
      <c r="AC231" t="e">
        <f t="shared" si="112"/>
        <v>#VALUE!</v>
      </c>
      <c r="AD231" t="e">
        <f t="shared" si="113"/>
        <v>#VALUE!</v>
      </c>
      <c r="AE231" t="e">
        <f t="shared" si="114"/>
        <v>#VALUE!</v>
      </c>
      <c r="AG231" t="b">
        <f t="shared" si="115"/>
        <v>1</v>
      </c>
      <c r="AH231" t="b">
        <f t="shared" si="116"/>
        <v>1</v>
      </c>
      <c r="AI231" t="b">
        <f t="shared" si="117"/>
        <v>1</v>
      </c>
      <c r="AK231" t="b">
        <f t="shared" si="118"/>
        <v>1</v>
      </c>
      <c r="AL231" t="b">
        <f t="shared" si="119"/>
        <v>0</v>
      </c>
      <c r="AM231" t="b">
        <f t="shared" si="120"/>
        <v>0</v>
      </c>
      <c r="AN231" t="b">
        <f t="shared" si="121"/>
        <v>0</v>
      </c>
      <c r="AP231">
        <f t="shared" si="122"/>
        <v>0</v>
      </c>
    </row>
    <row r="232" spans="2:42">
      <c r="B232" s="35">
        <f>Melee!I231</f>
        <v>0</v>
      </c>
      <c r="C232" s="35" t="str">
        <f>IF(ISBLANK(Melee!J231),"BLANK",Melee!J231)</f>
        <v>BLANK</v>
      </c>
      <c r="D232" s="35" t="str">
        <f>IF(ISBLANK(Melee!K231),"BLANK",Melee!K231)</f>
        <v>BLANK</v>
      </c>
      <c r="E232" s="35" t="str">
        <f>IF(ISBLANK(Melee!L231),"BLANK",Melee!L231)</f>
        <v>BLANK</v>
      </c>
      <c r="G232">
        <f t="shared" si="99"/>
        <v>0</v>
      </c>
      <c r="H232" t="e">
        <f t="shared" si="100"/>
        <v>#VALUE!</v>
      </c>
      <c r="I232" t="e">
        <f t="shared" si="101"/>
        <v>#VALUE!</v>
      </c>
      <c r="J232" t="e">
        <f t="shared" si="102"/>
        <v>#VALUE!</v>
      </c>
      <c r="L232" t="b">
        <f t="shared" si="103"/>
        <v>1</v>
      </c>
      <c r="M232" t="b">
        <f t="shared" si="104"/>
        <v>1</v>
      </c>
      <c r="N232" t="b">
        <f t="shared" si="105"/>
        <v>1</v>
      </c>
      <c r="P232" t="b">
        <f t="shared" si="106"/>
        <v>1</v>
      </c>
      <c r="Q232" t="b">
        <f t="shared" si="107"/>
        <v>0</v>
      </c>
      <c r="R232" t="b">
        <f t="shared" si="108"/>
        <v>0</v>
      </c>
      <c r="S232" t="b">
        <f t="shared" si="109"/>
        <v>0</v>
      </c>
      <c r="U232">
        <f t="shared" si="110"/>
        <v>0</v>
      </c>
      <c r="W232" s="35">
        <f>Melee!H231</f>
        <v>0</v>
      </c>
      <c r="X232" s="35" t="str">
        <f>IF(ISBLANK(Melee!I231),"BLANK",Melee!I231)</f>
        <v>BLANK</v>
      </c>
      <c r="Y232" s="35" t="str">
        <f>IF(ISBLANK(Melee!K231),"BLANK",Melee!K231)</f>
        <v>BLANK</v>
      </c>
      <c r="Z232" s="35" t="str">
        <f>IF(ISBLANK(Melee!M231),"BLANK",Melee!M231)</f>
        <v>BLANK</v>
      </c>
      <c r="AB232">
        <f t="shared" si="111"/>
        <v>0</v>
      </c>
      <c r="AC232" t="e">
        <f t="shared" si="112"/>
        <v>#VALUE!</v>
      </c>
      <c r="AD232" t="e">
        <f t="shared" si="113"/>
        <v>#VALUE!</v>
      </c>
      <c r="AE232" t="e">
        <f t="shared" si="114"/>
        <v>#VALUE!</v>
      </c>
      <c r="AG232" t="b">
        <f t="shared" si="115"/>
        <v>1</v>
      </c>
      <c r="AH232" t="b">
        <f t="shared" si="116"/>
        <v>1</v>
      </c>
      <c r="AI232" t="b">
        <f t="shared" si="117"/>
        <v>1</v>
      </c>
      <c r="AK232" t="b">
        <f t="shared" si="118"/>
        <v>1</v>
      </c>
      <c r="AL232" t="b">
        <f t="shared" si="119"/>
        <v>0</v>
      </c>
      <c r="AM232" t="b">
        <f t="shared" si="120"/>
        <v>0</v>
      </c>
      <c r="AN232" t="b">
        <f t="shared" si="121"/>
        <v>0</v>
      </c>
      <c r="AP232">
        <f t="shared" si="122"/>
        <v>0</v>
      </c>
    </row>
    <row r="233" spans="2:42">
      <c r="B233" s="35">
        <f>Melee!I232</f>
        <v>0</v>
      </c>
      <c r="C233" s="35" t="str">
        <f>IF(ISBLANK(Melee!J232),"BLANK",Melee!J232)</f>
        <v>BLANK</v>
      </c>
      <c r="D233" s="35" t="str">
        <f>IF(ISBLANK(Melee!K232),"BLANK",Melee!K232)</f>
        <v>BLANK</v>
      </c>
      <c r="E233" s="35" t="str">
        <f>IF(ISBLANK(Melee!L232),"BLANK",Melee!L232)</f>
        <v>BLANK</v>
      </c>
      <c r="G233">
        <f t="shared" si="99"/>
        <v>0</v>
      </c>
      <c r="H233" t="e">
        <f t="shared" si="100"/>
        <v>#VALUE!</v>
      </c>
      <c r="I233" t="e">
        <f t="shared" si="101"/>
        <v>#VALUE!</v>
      </c>
      <c r="J233" t="e">
        <f t="shared" si="102"/>
        <v>#VALUE!</v>
      </c>
      <c r="L233" t="b">
        <f t="shared" si="103"/>
        <v>1</v>
      </c>
      <c r="M233" t="b">
        <f t="shared" si="104"/>
        <v>1</v>
      </c>
      <c r="N233" t="b">
        <f t="shared" si="105"/>
        <v>1</v>
      </c>
      <c r="P233" t="b">
        <f t="shared" si="106"/>
        <v>1</v>
      </c>
      <c r="Q233" t="b">
        <f t="shared" si="107"/>
        <v>0</v>
      </c>
      <c r="R233" t="b">
        <f t="shared" si="108"/>
        <v>0</v>
      </c>
      <c r="S233" t="b">
        <f t="shared" si="109"/>
        <v>0</v>
      </c>
      <c r="U233">
        <f t="shared" si="110"/>
        <v>0</v>
      </c>
      <c r="W233" s="35">
        <f>Melee!H232</f>
        <v>0</v>
      </c>
      <c r="X233" s="35" t="str">
        <f>IF(ISBLANK(Melee!I232),"BLANK",Melee!I232)</f>
        <v>BLANK</v>
      </c>
      <c r="Y233" s="35" t="str">
        <f>IF(ISBLANK(Melee!K232),"BLANK",Melee!K232)</f>
        <v>BLANK</v>
      </c>
      <c r="Z233" s="35" t="str">
        <f>IF(ISBLANK(Melee!M232),"BLANK",Melee!M232)</f>
        <v>BLANK</v>
      </c>
      <c r="AB233">
        <f t="shared" si="111"/>
        <v>0</v>
      </c>
      <c r="AC233" t="e">
        <f t="shared" si="112"/>
        <v>#VALUE!</v>
      </c>
      <c r="AD233" t="e">
        <f t="shared" si="113"/>
        <v>#VALUE!</v>
      </c>
      <c r="AE233" t="e">
        <f t="shared" si="114"/>
        <v>#VALUE!</v>
      </c>
      <c r="AG233" t="b">
        <f t="shared" si="115"/>
        <v>1</v>
      </c>
      <c r="AH233" t="b">
        <f t="shared" si="116"/>
        <v>1</v>
      </c>
      <c r="AI233" t="b">
        <f t="shared" si="117"/>
        <v>1</v>
      </c>
      <c r="AK233" t="b">
        <f t="shared" si="118"/>
        <v>1</v>
      </c>
      <c r="AL233" t="b">
        <f t="shared" si="119"/>
        <v>0</v>
      </c>
      <c r="AM233" t="b">
        <f t="shared" si="120"/>
        <v>0</v>
      </c>
      <c r="AN233" t="b">
        <f t="shared" si="121"/>
        <v>0</v>
      </c>
      <c r="AP233">
        <f t="shared" si="122"/>
        <v>0</v>
      </c>
    </row>
    <row r="234" spans="2:42">
      <c r="B234" s="35">
        <f>Melee!I233</f>
        <v>0</v>
      </c>
      <c r="C234" s="35" t="str">
        <f>IF(ISBLANK(Melee!J233),"BLANK",Melee!J233)</f>
        <v>BLANK</v>
      </c>
      <c r="D234" s="35" t="str">
        <f>IF(ISBLANK(Melee!K233),"BLANK",Melee!K233)</f>
        <v>BLANK</v>
      </c>
      <c r="E234" s="35" t="str">
        <f>IF(ISBLANK(Melee!L233),"BLANK",Melee!L233)</f>
        <v>BLANK</v>
      </c>
      <c r="G234">
        <f t="shared" si="99"/>
        <v>0</v>
      </c>
      <c r="H234" t="e">
        <f t="shared" si="100"/>
        <v>#VALUE!</v>
      </c>
      <c r="I234" t="e">
        <f t="shared" si="101"/>
        <v>#VALUE!</v>
      </c>
      <c r="J234" t="e">
        <f t="shared" si="102"/>
        <v>#VALUE!</v>
      </c>
      <c r="L234" t="b">
        <f t="shared" si="103"/>
        <v>1</v>
      </c>
      <c r="M234" t="b">
        <f t="shared" si="104"/>
        <v>1</v>
      </c>
      <c r="N234" t="b">
        <f t="shared" si="105"/>
        <v>1</v>
      </c>
      <c r="P234" t="b">
        <f t="shared" si="106"/>
        <v>1</v>
      </c>
      <c r="Q234" t="b">
        <f t="shared" si="107"/>
        <v>0</v>
      </c>
      <c r="R234" t="b">
        <f t="shared" si="108"/>
        <v>0</v>
      </c>
      <c r="S234" t="b">
        <f t="shared" si="109"/>
        <v>0</v>
      </c>
      <c r="U234">
        <f t="shared" si="110"/>
        <v>0</v>
      </c>
      <c r="W234" s="35">
        <f>Melee!H233</f>
        <v>0</v>
      </c>
      <c r="X234" s="35" t="str">
        <f>IF(ISBLANK(Melee!I233),"BLANK",Melee!I233)</f>
        <v>BLANK</v>
      </c>
      <c r="Y234" s="35" t="str">
        <f>IF(ISBLANK(Melee!K233),"BLANK",Melee!K233)</f>
        <v>BLANK</v>
      </c>
      <c r="Z234" s="35" t="str">
        <f>IF(ISBLANK(Melee!M233),"BLANK",Melee!M233)</f>
        <v>BLANK</v>
      </c>
      <c r="AB234">
        <f t="shared" si="111"/>
        <v>0</v>
      </c>
      <c r="AC234" t="e">
        <f t="shared" si="112"/>
        <v>#VALUE!</v>
      </c>
      <c r="AD234" t="e">
        <f t="shared" si="113"/>
        <v>#VALUE!</v>
      </c>
      <c r="AE234" t="e">
        <f t="shared" si="114"/>
        <v>#VALUE!</v>
      </c>
      <c r="AG234" t="b">
        <f t="shared" si="115"/>
        <v>1</v>
      </c>
      <c r="AH234" t="b">
        <f t="shared" si="116"/>
        <v>1</v>
      </c>
      <c r="AI234" t="b">
        <f t="shared" si="117"/>
        <v>1</v>
      </c>
      <c r="AK234" t="b">
        <f t="shared" si="118"/>
        <v>1</v>
      </c>
      <c r="AL234" t="b">
        <f t="shared" si="119"/>
        <v>0</v>
      </c>
      <c r="AM234" t="b">
        <f t="shared" si="120"/>
        <v>0</v>
      </c>
      <c r="AN234" t="b">
        <f t="shared" si="121"/>
        <v>0</v>
      </c>
      <c r="AP234">
        <f t="shared" si="122"/>
        <v>0</v>
      </c>
    </row>
    <row r="235" spans="2:42">
      <c r="B235" s="35">
        <f>Melee!I234</f>
        <v>0</v>
      </c>
      <c r="C235" s="35" t="str">
        <f>IF(ISBLANK(Melee!J234),"BLANK",Melee!J234)</f>
        <v>BLANK</v>
      </c>
      <c r="D235" s="35" t="str">
        <f>IF(ISBLANK(Melee!K234),"BLANK",Melee!K234)</f>
        <v>BLANK</v>
      </c>
      <c r="E235" s="35" t="str">
        <f>IF(ISBLANK(Melee!L234),"BLANK",Melee!L234)</f>
        <v>BLANK</v>
      </c>
      <c r="G235">
        <f t="shared" si="99"/>
        <v>0</v>
      </c>
      <c r="H235" t="e">
        <f t="shared" si="100"/>
        <v>#VALUE!</v>
      </c>
      <c r="I235" t="e">
        <f t="shared" si="101"/>
        <v>#VALUE!</v>
      </c>
      <c r="J235" t="e">
        <f t="shared" si="102"/>
        <v>#VALUE!</v>
      </c>
      <c r="L235" t="b">
        <f t="shared" si="103"/>
        <v>1</v>
      </c>
      <c r="M235" t="b">
        <f t="shared" si="104"/>
        <v>1</v>
      </c>
      <c r="N235" t="b">
        <f t="shared" si="105"/>
        <v>1</v>
      </c>
      <c r="P235" t="b">
        <f t="shared" si="106"/>
        <v>1</v>
      </c>
      <c r="Q235" t="b">
        <f t="shared" si="107"/>
        <v>0</v>
      </c>
      <c r="R235" t="b">
        <f t="shared" si="108"/>
        <v>0</v>
      </c>
      <c r="S235" t="b">
        <f t="shared" si="109"/>
        <v>0</v>
      </c>
      <c r="U235">
        <f t="shared" si="110"/>
        <v>0</v>
      </c>
      <c r="W235" s="35">
        <f>Melee!H234</f>
        <v>0</v>
      </c>
      <c r="X235" s="35" t="str">
        <f>IF(ISBLANK(Melee!I234),"BLANK",Melee!I234)</f>
        <v>BLANK</v>
      </c>
      <c r="Y235" s="35" t="str">
        <f>IF(ISBLANK(Melee!K234),"BLANK",Melee!K234)</f>
        <v>BLANK</v>
      </c>
      <c r="Z235" s="35" t="str">
        <f>IF(ISBLANK(Melee!M234),"BLANK",Melee!M234)</f>
        <v>BLANK</v>
      </c>
      <c r="AB235">
        <f t="shared" si="111"/>
        <v>0</v>
      </c>
      <c r="AC235" t="e">
        <f t="shared" si="112"/>
        <v>#VALUE!</v>
      </c>
      <c r="AD235" t="e">
        <f t="shared" si="113"/>
        <v>#VALUE!</v>
      </c>
      <c r="AE235" t="e">
        <f t="shared" si="114"/>
        <v>#VALUE!</v>
      </c>
      <c r="AG235" t="b">
        <f t="shared" si="115"/>
        <v>1</v>
      </c>
      <c r="AH235" t="b">
        <f t="shared" si="116"/>
        <v>1</v>
      </c>
      <c r="AI235" t="b">
        <f t="shared" si="117"/>
        <v>1</v>
      </c>
      <c r="AK235" t="b">
        <f t="shared" si="118"/>
        <v>1</v>
      </c>
      <c r="AL235" t="b">
        <f t="shared" si="119"/>
        <v>0</v>
      </c>
      <c r="AM235" t="b">
        <f t="shared" si="120"/>
        <v>0</v>
      </c>
      <c r="AN235" t="b">
        <f t="shared" si="121"/>
        <v>0</v>
      </c>
      <c r="AP235">
        <f t="shared" si="122"/>
        <v>0</v>
      </c>
    </row>
    <row r="236" spans="2:42">
      <c r="B236" s="35">
        <f>Melee!I235</f>
        <v>0</v>
      </c>
      <c r="C236" s="35" t="str">
        <f>IF(ISBLANK(Melee!J235),"BLANK",Melee!J235)</f>
        <v>BLANK</v>
      </c>
      <c r="D236" s="35" t="str">
        <f>IF(ISBLANK(Melee!K235),"BLANK",Melee!K235)</f>
        <v>BLANK</v>
      </c>
      <c r="E236" s="35" t="str">
        <f>IF(ISBLANK(Melee!L235),"BLANK",Melee!L235)</f>
        <v>BLANK</v>
      </c>
      <c r="G236">
        <f t="shared" si="99"/>
        <v>0</v>
      </c>
      <c r="H236" t="e">
        <f t="shared" si="100"/>
        <v>#VALUE!</v>
      </c>
      <c r="I236" t="e">
        <f t="shared" si="101"/>
        <v>#VALUE!</v>
      </c>
      <c r="J236" t="e">
        <f t="shared" si="102"/>
        <v>#VALUE!</v>
      </c>
      <c r="L236" t="b">
        <f t="shared" si="103"/>
        <v>1</v>
      </c>
      <c r="M236" t="b">
        <f t="shared" si="104"/>
        <v>1</v>
      </c>
      <c r="N236" t="b">
        <f t="shared" si="105"/>
        <v>1</v>
      </c>
      <c r="P236" t="b">
        <f t="shared" si="106"/>
        <v>1</v>
      </c>
      <c r="Q236" t="b">
        <f t="shared" si="107"/>
        <v>0</v>
      </c>
      <c r="R236" t="b">
        <f t="shared" si="108"/>
        <v>0</v>
      </c>
      <c r="S236" t="b">
        <f t="shared" si="109"/>
        <v>0</v>
      </c>
      <c r="U236">
        <f t="shared" si="110"/>
        <v>0</v>
      </c>
      <c r="W236" s="35">
        <f>Melee!H235</f>
        <v>0</v>
      </c>
      <c r="X236" s="35" t="str">
        <f>IF(ISBLANK(Melee!I235),"BLANK",Melee!I235)</f>
        <v>BLANK</v>
      </c>
      <c r="Y236" s="35" t="str">
        <f>IF(ISBLANK(Melee!K235),"BLANK",Melee!K235)</f>
        <v>BLANK</v>
      </c>
      <c r="Z236" s="35" t="str">
        <f>IF(ISBLANK(Melee!M235),"BLANK",Melee!M235)</f>
        <v>BLANK</v>
      </c>
      <c r="AB236">
        <f t="shared" si="111"/>
        <v>0</v>
      </c>
      <c r="AC236" t="e">
        <f t="shared" si="112"/>
        <v>#VALUE!</v>
      </c>
      <c r="AD236" t="e">
        <f t="shared" si="113"/>
        <v>#VALUE!</v>
      </c>
      <c r="AE236" t="e">
        <f t="shared" si="114"/>
        <v>#VALUE!</v>
      </c>
      <c r="AG236" t="b">
        <f t="shared" si="115"/>
        <v>1</v>
      </c>
      <c r="AH236" t="b">
        <f t="shared" si="116"/>
        <v>1</v>
      </c>
      <c r="AI236" t="b">
        <f t="shared" si="117"/>
        <v>1</v>
      </c>
      <c r="AK236" t="b">
        <f t="shared" si="118"/>
        <v>1</v>
      </c>
      <c r="AL236" t="b">
        <f t="shared" si="119"/>
        <v>0</v>
      </c>
      <c r="AM236" t="b">
        <f t="shared" si="120"/>
        <v>0</v>
      </c>
      <c r="AN236" t="b">
        <f t="shared" si="121"/>
        <v>0</v>
      </c>
      <c r="AP236">
        <f t="shared" si="122"/>
        <v>0</v>
      </c>
    </row>
    <row r="237" spans="2:42">
      <c r="B237" s="35">
        <f>Melee!I236</f>
        <v>0</v>
      </c>
      <c r="C237" s="35" t="str">
        <f>IF(ISBLANK(Melee!J236),"BLANK",Melee!J236)</f>
        <v>BLANK</v>
      </c>
      <c r="D237" s="35" t="str">
        <f>IF(ISBLANK(Melee!K236),"BLANK",Melee!K236)</f>
        <v>BLANK</v>
      </c>
      <c r="E237" s="35" t="str">
        <f>IF(ISBLANK(Melee!L236),"BLANK",Melee!L236)</f>
        <v>BLANK</v>
      </c>
      <c r="G237">
        <f t="shared" si="99"/>
        <v>0</v>
      </c>
      <c r="H237" t="e">
        <f t="shared" si="100"/>
        <v>#VALUE!</v>
      </c>
      <c r="I237" t="e">
        <f t="shared" si="101"/>
        <v>#VALUE!</v>
      </c>
      <c r="J237" t="e">
        <f t="shared" si="102"/>
        <v>#VALUE!</v>
      </c>
      <c r="L237" t="b">
        <f t="shared" si="103"/>
        <v>1</v>
      </c>
      <c r="M237" t="b">
        <f t="shared" si="104"/>
        <v>1</v>
      </c>
      <c r="N237" t="b">
        <f t="shared" si="105"/>
        <v>1</v>
      </c>
      <c r="P237" t="b">
        <f t="shared" si="106"/>
        <v>1</v>
      </c>
      <c r="Q237" t="b">
        <f t="shared" si="107"/>
        <v>0</v>
      </c>
      <c r="R237" t="b">
        <f t="shared" si="108"/>
        <v>0</v>
      </c>
      <c r="S237" t="b">
        <f t="shared" si="109"/>
        <v>0</v>
      </c>
      <c r="U237">
        <f t="shared" si="110"/>
        <v>0</v>
      </c>
      <c r="W237" s="35">
        <f>Melee!H236</f>
        <v>0</v>
      </c>
      <c r="X237" s="35" t="str">
        <f>IF(ISBLANK(Melee!I236),"BLANK",Melee!I236)</f>
        <v>BLANK</v>
      </c>
      <c r="Y237" s="35" t="str">
        <f>IF(ISBLANK(Melee!K236),"BLANK",Melee!K236)</f>
        <v>BLANK</v>
      </c>
      <c r="Z237" s="35" t="str">
        <f>IF(ISBLANK(Melee!M236),"BLANK",Melee!M236)</f>
        <v>BLANK</v>
      </c>
      <c r="AB237">
        <f t="shared" si="111"/>
        <v>0</v>
      </c>
      <c r="AC237" t="e">
        <f t="shared" si="112"/>
        <v>#VALUE!</v>
      </c>
      <c r="AD237" t="e">
        <f t="shared" si="113"/>
        <v>#VALUE!</v>
      </c>
      <c r="AE237" t="e">
        <f t="shared" si="114"/>
        <v>#VALUE!</v>
      </c>
      <c r="AG237" t="b">
        <f t="shared" si="115"/>
        <v>1</v>
      </c>
      <c r="AH237" t="b">
        <f t="shared" si="116"/>
        <v>1</v>
      </c>
      <c r="AI237" t="b">
        <f t="shared" si="117"/>
        <v>1</v>
      </c>
      <c r="AK237" t="b">
        <f t="shared" si="118"/>
        <v>1</v>
      </c>
      <c r="AL237" t="b">
        <f t="shared" si="119"/>
        <v>0</v>
      </c>
      <c r="AM237" t="b">
        <f t="shared" si="120"/>
        <v>0</v>
      </c>
      <c r="AN237" t="b">
        <f t="shared" si="121"/>
        <v>0</v>
      </c>
      <c r="AP237">
        <f t="shared" si="122"/>
        <v>0</v>
      </c>
    </row>
    <row r="238" spans="2:42">
      <c r="B238" s="35">
        <f>Melee!I237</f>
        <v>0</v>
      </c>
      <c r="C238" s="35" t="str">
        <f>IF(ISBLANK(Melee!J237),"BLANK",Melee!J237)</f>
        <v>BLANK</v>
      </c>
      <c r="D238" s="35" t="str">
        <f>IF(ISBLANK(Melee!K237),"BLANK",Melee!K237)</f>
        <v>BLANK</v>
      </c>
      <c r="E238" s="35" t="str">
        <f>IF(ISBLANK(Melee!L237),"BLANK",Melee!L237)</f>
        <v>BLANK</v>
      </c>
      <c r="G238">
        <f t="shared" si="99"/>
        <v>0</v>
      </c>
      <c r="H238" t="e">
        <f t="shared" si="100"/>
        <v>#VALUE!</v>
      </c>
      <c r="I238" t="e">
        <f t="shared" si="101"/>
        <v>#VALUE!</v>
      </c>
      <c r="J238" t="e">
        <f t="shared" si="102"/>
        <v>#VALUE!</v>
      </c>
      <c r="L238" t="b">
        <f t="shared" si="103"/>
        <v>1</v>
      </c>
      <c r="M238" t="b">
        <f t="shared" si="104"/>
        <v>1</v>
      </c>
      <c r="N238" t="b">
        <f t="shared" si="105"/>
        <v>1</v>
      </c>
      <c r="P238" t="b">
        <f t="shared" si="106"/>
        <v>1</v>
      </c>
      <c r="Q238" t="b">
        <f t="shared" si="107"/>
        <v>0</v>
      </c>
      <c r="R238" t="b">
        <f t="shared" si="108"/>
        <v>0</v>
      </c>
      <c r="S238" t="b">
        <f t="shared" si="109"/>
        <v>0</v>
      </c>
      <c r="U238">
        <f t="shared" si="110"/>
        <v>0</v>
      </c>
      <c r="W238" s="35">
        <f>Melee!H237</f>
        <v>0</v>
      </c>
      <c r="X238" s="35" t="str">
        <f>IF(ISBLANK(Melee!I237),"BLANK",Melee!I237)</f>
        <v>BLANK</v>
      </c>
      <c r="Y238" s="35" t="str">
        <f>IF(ISBLANK(Melee!K237),"BLANK",Melee!K237)</f>
        <v>BLANK</v>
      </c>
      <c r="Z238" s="35" t="str">
        <f>IF(ISBLANK(Melee!M237),"BLANK",Melee!M237)</f>
        <v>BLANK</v>
      </c>
      <c r="AB238">
        <f t="shared" si="111"/>
        <v>0</v>
      </c>
      <c r="AC238" t="e">
        <f t="shared" si="112"/>
        <v>#VALUE!</v>
      </c>
      <c r="AD238" t="e">
        <f t="shared" si="113"/>
        <v>#VALUE!</v>
      </c>
      <c r="AE238" t="e">
        <f t="shared" si="114"/>
        <v>#VALUE!</v>
      </c>
      <c r="AG238" t="b">
        <f t="shared" si="115"/>
        <v>1</v>
      </c>
      <c r="AH238" t="b">
        <f t="shared" si="116"/>
        <v>1</v>
      </c>
      <c r="AI238" t="b">
        <f t="shared" si="117"/>
        <v>1</v>
      </c>
      <c r="AK238" t="b">
        <f t="shared" si="118"/>
        <v>1</v>
      </c>
      <c r="AL238" t="b">
        <f t="shared" si="119"/>
        <v>0</v>
      </c>
      <c r="AM238" t="b">
        <f t="shared" si="120"/>
        <v>0</v>
      </c>
      <c r="AN238" t="b">
        <f t="shared" si="121"/>
        <v>0</v>
      </c>
      <c r="AP238">
        <f t="shared" si="122"/>
        <v>0</v>
      </c>
    </row>
    <row r="239" spans="2:42">
      <c r="B239" s="35">
        <f>Melee!I238</f>
        <v>0</v>
      </c>
      <c r="C239" s="35" t="str">
        <f>IF(ISBLANK(Melee!J238),"BLANK",Melee!J238)</f>
        <v>BLANK</v>
      </c>
      <c r="D239" s="35" t="str">
        <f>IF(ISBLANK(Melee!K238),"BLANK",Melee!K238)</f>
        <v>BLANK</v>
      </c>
      <c r="E239" s="35" t="str">
        <f>IF(ISBLANK(Melee!L238),"BLANK",Melee!L238)</f>
        <v>BLANK</v>
      </c>
      <c r="G239">
        <f t="shared" si="99"/>
        <v>0</v>
      </c>
      <c r="H239" t="e">
        <f t="shared" si="100"/>
        <v>#VALUE!</v>
      </c>
      <c r="I239" t="e">
        <f t="shared" si="101"/>
        <v>#VALUE!</v>
      </c>
      <c r="J239" t="e">
        <f t="shared" si="102"/>
        <v>#VALUE!</v>
      </c>
      <c r="L239" t="b">
        <f t="shared" si="103"/>
        <v>1</v>
      </c>
      <c r="M239" t="b">
        <f t="shared" si="104"/>
        <v>1</v>
      </c>
      <c r="N239" t="b">
        <f t="shared" si="105"/>
        <v>1</v>
      </c>
      <c r="P239" t="b">
        <f t="shared" si="106"/>
        <v>1</v>
      </c>
      <c r="Q239" t="b">
        <f t="shared" si="107"/>
        <v>0</v>
      </c>
      <c r="R239" t="b">
        <f t="shared" si="108"/>
        <v>0</v>
      </c>
      <c r="S239" t="b">
        <f t="shared" si="109"/>
        <v>0</v>
      </c>
      <c r="U239">
        <f t="shared" si="110"/>
        <v>0</v>
      </c>
      <c r="W239" s="35">
        <f>Melee!H238</f>
        <v>0</v>
      </c>
      <c r="X239" s="35" t="str">
        <f>IF(ISBLANK(Melee!I238),"BLANK",Melee!I238)</f>
        <v>BLANK</v>
      </c>
      <c r="Y239" s="35" t="str">
        <f>IF(ISBLANK(Melee!K238),"BLANK",Melee!K238)</f>
        <v>BLANK</v>
      </c>
      <c r="Z239" s="35" t="str">
        <f>IF(ISBLANK(Melee!M238),"BLANK",Melee!M238)</f>
        <v>BLANK</v>
      </c>
      <c r="AB239">
        <f t="shared" si="111"/>
        <v>0</v>
      </c>
      <c r="AC239" t="e">
        <f t="shared" si="112"/>
        <v>#VALUE!</v>
      </c>
      <c r="AD239" t="e">
        <f t="shared" si="113"/>
        <v>#VALUE!</v>
      </c>
      <c r="AE239" t="e">
        <f t="shared" si="114"/>
        <v>#VALUE!</v>
      </c>
      <c r="AG239" t="b">
        <f t="shared" si="115"/>
        <v>1</v>
      </c>
      <c r="AH239" t="b">
        <f t="shared" si="116"/>
        <v>1</v>
      </c>
      <c r="AI239" t="b">
        <f t="shared" si="117"/>
        <v>1</v>
      </c>
      <c r="AK239" t="b">
        <f t="shared" si="118"/>
        <v>1</v>
      </c>
      <c r="AL239" t="b">
        <f t="shared" si="119"/>
        <v>0</v>
      </c>
      <c r="AM239" t="b">
        <f t="shared" si="120"/>
        <v>0</v>
      </c>
      <c r="AN239" t="b">
        <f t="shared" si="121"/>
        <v>0</v>
      </c>
      <c r="AP239">
        <f t="shared" si="122"/>
        <v>0</v>
      </c>
    </row>
    <row r="240" spans="2:42">
      <c r="B240" s="35">
        <f>Melee!I239</f>
        <v>0</v>
      </c>
      <c r="C240" s="35" t="str">
        <f>IF(ISBLANK(Melee!J239),"BLANK",Melee!J239)</f>
        <v>BLANK</v>
      </c>
      <c r="D240" s="35" t="str">
        <f>IF(ISBLANK(Melee!K239),"BLANK",Melee!K239)</f>
        <v>BLANK</v>
      </c>
      <c r="E240" s="35" t="str">
        <f>IF(ISBLANK(Melee!L239),"BLANK",Melee!L239)</f>
        <v>BLANK</v>
      </c>
      <c r="G240">
        <f t="shared" si="99"/>
        <v>0</v>
      </c>
      <c r="H240" t="e">
        <f t="shared" si="100"/>
        <v>#VALUE!</v>
      </c>
      <c r="I240" t="e">
        <f t="shared" si="101"/>
        <v>#VALUE!</v>
      </c>
      <c r="J240" t="e">
        <f t="shared" si="102"/>
        <v>#VALUE!</v>
      </c>
      <c r="L240" t="b">
        <f t="shared" si="103"/>
        <v>1</v>
      </c>
      <c r="M240" t="b">
        <f t="shared" si="104"/>
        <v>1</v>
      </c>
      <c r="N240" t="b">
        <f t="shared" si="105"/>
        <v>1</v>
      </c>
      <c r="P240" t="b">
        <f t="shared" si="106"/>
        <v>1</v>
      </c>
      <c r="Q240" t="b">
        <f t="shared" si="107"/>
        <v>0</v>
      </c>
      <c r="R240" t="b">
        <f t="shared" si="108"/>
        <v>0</v>
      </c>
      <c r="S240" t="b">
        <f t="shared" si="109"/>
        <v>0</v>
      </c>
      <c r="U240">
        <f t="shared" si="110"/>
        <v>0</v>
      </c>
      <c r="W240" s="35">
        <f>Melee!H239</f>
        <v>0</v>
      </c>
      <c r="X240" s="35" t="str">
        <f>IF(ISBLANK(Melee!I239),"BLANK",Melee!I239)</f>
        <v>BLANK</v>
      </c>
      <c r="Y240" s="35" t="str">
        <f>IF(ISBLANK(Melee!K239),"BLANK",Melee!K239)</f>
        <v>BLANK</v>
      </c>
      <c r="Z240" s="35" t="str">
        <f>IF(ISBLANK(Melee!M239),"BLANK",Melee!M239)</f>
        <v>BLANK</v>
      </c>
      <c r="AB240">
        <f t="shared" si="111"/>
        <v>0</v>
      </c>
      <c r="AC240" t="e">
        <f t="shared" si="112"/>
        <v>#VALUE!</v>
      </c>
      <c r="AD240" t="e">
        <f t="shared" si="113"/>
        <v>#VALUE!</v>
      </c>
      <c r="AE240" t="e">
        <f t="shared" si="114"/>
        <v>#VALUE!</v>
      </c>
      <c r="AG240" t="b">
        <f t="shared" si="115"/>
        <v>1</v>
      </c>
      <c r="AH240" t="b">
        <f t="shared" si="116"/>
        <v>1</v>
      </c>
      <c r="AI240" t="b">
        <f t="shared" si="117"/>
        <v>1</v>
      </c>
      <c r="AK240" t="b">
        <f t="shared" si="118"/>
        <v>1</v>
      </c>
      <c r="AL240" t="b">
        <f t="shared" si="119"/>
        <v>0</v>
      </c>
      <c r="AM240" t="b">
        <f t="shared" si="120"/>
        <v>0</v>
      </c>
      <c r="AN240" t="b">
        <f t="shared" si="121"/>
        <v>0</v>
      </c>
      <c r="AP240">
        <f t="shared" si="122"/>
        <v>0</v>
      </c>
    </row>
    <row r="241" spans="2:42">
      <c r="B241" s="35">
        <f>Melee!I240</f>
        <v>0</v>
      </c>
      <c r="C241" s="35" t="str">
        <f>IF(ISBLANK(Melee!J240),"BLANK",Melee!J240)</f>
        <v>BLANK</v>
      </c>
      <c r="D241" s="35" t="str">
        <f>IF(ISBLANK(Melee!K240),"BLANK",Melee!K240)</f>
        <v>BLANK</v>
      </c>
      <c r="E241" s="35" t="str">
        <f>IF(ISBLANK(Melee!L240),"BLANK",Melee!L240)</f>
        <v>BLANK</v>
      </c>
      <c r="G241">
        <f t="shared" si="99"/>
        <v>0</v>
      </c>
      <c r="H241" t="e">
        <f t="shared" si="100"/>
        <v>#VALUE!</v>
      </c>
      <c r="I241" t="e">
        <f t="shared" si="101"/>
        <v>#VALUE!</v>
      </c>
      <c r="J241" t="e">
        <f t="shared" si="102"/>
        <v>#VALUE!</v>
      </c>
      <c r="L241" t="b">
        <f t="shared" si="103"/>
        <v>1</v>
      </c>
      <c r="M241" t="b">
        <f t="shared" si="104"/>
        <v>1</v>
      </c>
      <c r="N241" t="b">
        <f t="shared" si="105"/>
        <v>1</v>
      </c>
      <c r="P241" t="b">
        <f t="shared" si="106"/>
        <v>1</v>
      </c>
      <c r="Q241" t="b">
        <f t="shared" si="107"/>
        <v>0</v>
      </c>
      <c r="R241" t="b">
        <f t="shared" si="108"/>
        <v>0</v>
      </c>
      <c r="S241" t="b">
        <f t="shared" si="109"/>
        <v>0</v>
      </c>
      <c r="U241">
        <f t="shared" si="110"/>
        <v>0</v>
      </c>
      <c r="W241" s="35">
        <f>Melee!H240</f>
        <v>0</v>
      </c>
      <c r="X241" s="35" t="str">
        <f>IF(ISBLANK(Melee!I240),"BLANK",Melee!I240)</f>
        <v>BLANK</v>
      </c>
      <c r="Y241" s="35" t="str">
        <f>IF(ISBLANK(Melee!K240),"BLANK",Melee!K240)</f>
        <v>BLANK</v>
      </c>
      <c r="Z241" s="35" t="str">
        <f>IF(ISBLANK(Melee!M240),"BLANK",Melee!M240)</f>
        <v>BLANK</v>
      </c>
      <c r="AB241">
        <f t="shared" si="111"/>
        <v>0</v>
      </c>
      <c r="AC241" t="e">
        <f t="shared" si="112"/>
        <v>#VALUE!</v>
      </c>
      <c r="AD241" t="e">
        <f t="shared" si="113"/>
        <v>#VALUE!</v>
      </c>
      <c r="AE241" t="e">
        <f t="shared" si="114"/>
        <v>#VALUE!</v>
      </c>
      <c r="AG241" t="b">
        <f t="shared" si="115"/>
        <v>1</v>
      </c>
      <c r="AH241" t="b">
        <f t="shared" si="116"/>
        <v>1</v>
      </c>
      <c r="AI241" t="b">
        <f t="shared" si="117"/>
        <v>1</v>
      </c>
      <c r="AK241" t="b">
        <f t="shared" si="118"/>
        <v>1</v>
      </c>
      <c r="AL241" t="b">
        <f t="shared" si="119"/>
        <v>0</v>
      </c>
      <c r="AM241" t="b">
        <f t="shared" si="120"/>
        <v>0</v>
      </c>
      <c r="AN241" t="b">
        <f t="shared" si="121"/>
        <v>0</v>
      </c>
      <c r="AP241">
        <f t="shared" si="122"/>
        <v>0</v>
      </c>
    </row>
    <row r="242" spans="2:42">
      <c r="B242" s="35">
        <f>Melee!I241</f>
        <v>0</v>
      </c>
      <c r="C242" s="35" t="str">
        <f>IF(ISBLANK(Melee!J241),"BLANK",Melee!J241)</f>
        <v>BLANK</v>
      </c>
      <c r="D242" s="35" t="str">
        <f>IF(ISBLANK(Melee!K241),"BLANK",Melee!K241)</f>
        <v>BLANK</v>
      </c>
      <c r="E242" s="35" t="str">
        <f>IF(ISBLANK(Melee!L241),"BLANK",Melee!L241)</f>
        <v>BLANK</v>
      </c>
      <c r="G242">
        <f t="shared" si="99"/>
        <v>0</v>
      </c>
      <c r="H242" t="e">
        <f t="shared" si="100"/>
        <v>#VALUE!</v>
      </c>
      <c r="I242" t="e">
        <f t="shared" si="101"/>
        <v>#VALUE!</v>
      </c>
      <c r="J242" t="e">
        <f t="shared" si="102"/>
        <v>#VALUE!</v>
      </c>
      <c r="L242" t="b">
        <f t="shared" si="103"/>
        <v>1</v>
      </c>
      <c r="M242" t="b">
        <f t="shared" si="104"/>
        <v>1</v>
      </c>
      <c r="N242" t="b">
        <f t="shared" si="105"/>
        <v>1</v>
      </c>
      <c r="P242" t="b">
        <f t="shared" si="106"/>
        <v>1</v>
      </c>
      <c r="Q242" t="b">
        <f t="shared" si="107"/>
        <v>0</v>
      </c>
      <c r="R242" t="b">
        <f t="shared" si="108"/>
        <v>0</v>
      </c>
      <c r="S242" t="b">
        <f t="shared" si="109"/>
        <v>0</v>
      </c>
      <c r="U242">
        <f t="shared" si="110"/>
        <v>0</v>
      </c>
      <c r="W242" s="35">
        <f>Melee!H241</f>
        <v>0</v>
      </c>
      <c r="X242" s="35" t="str">
        <f>IF(ISBLANK(Melee!I241),"BLANK",Melee!I241)</f>
        <v>BLANK</v>
      </c>
      <c r="Y242" s="35" t="str">
        <f>IF(ISBLANK(Melee!K241),"BLANK",Melee!K241)</f>
        <v>BLANK</v>
      </c>
      <c r="Z242" s="35" t="str">
        <f>IF(ISBLANK(Melee!M241),"BLANK",Melee!M241)</f>
        <v>BLANK</v>
      </c>
      <c r="AB242">
        <f t="shared" si="111"/>
        <v>0</v>
      </c>
      <c r="AC242" t="e">
        <f t="shared" si="112"/>
        <v>#VALUE!</v>
      </c>
      <c r="AD242" t="e">
        <f t="shared" si="113"/>
        <v>#VALUE!</v>
      </c>
      <c r="AE242" t="e">
        <f t="shared" si="114"/>
        <v>#VALUE!</v>
      </c>
      <c r="AG242" t="b">
        <f t="shared" si="115"/>
        <v>1</v>
      </c>
      <c r="AH242" t="b">
        <f t="shared" si="116"/>
        <v>1</v>
      </c>
      <c r="AI242" t="b">
        <f t="shared" si="117"/>
        <v>1</v>
      </c>
      <c r="AK242" t="b">
        <f t="shared" si="118"/>
        <v>1</v>
      </c>
      <c r="AL242" t="b">
        <f t="shared" si="119"/>
        <v>0</v>
      </c>
      <c r="AM242" t="b">
        <f t="shared" si="120"/>
        <v>0</v>
      </c>
      <c r="AN242" t="b">
        <f t="shared" si="121"/>
        <v>0</v>
      </c>
      <c r="AP242">
        <f t="shared" si="122"/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B2:B5"/>
  <sheetViews>
    <sheetView workbookViewId="0">
      <selection activeCell="F14" sqref="F14"/>
    </sheetView>
  </sheetViews>
  <sheetFormatPr defaultRowHeight="15"/>
  <sheetData>
    <row r="2" spans="2:2">
      <c r="B2" t="s">
        <v>180</v>
      </c>
    </row>
    <row r="3" spans="2:2">
      <c r="B3" t="s">
        <v>177</v>
      </c>
    </row>
    <row r="4" spans="2:2">
      <c r="B4" t="s">
        <v>178</v>
      </c>
    </row>
    <row r="5" spans="2:2">
      <c r="B5" t="s">
        <v>179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Y20"/>
  <sheetViews>
    <sheetView workbookViewId="0">
      <selection activeCell="A24" sqref="A24"/>
    </sheetView>
  </sheetViews>
  <sheetFormatPr defaultRowHeight="15"/>
  <cols>
    <col min="1" max="1" width="23.28515625" customWidth="1"/>
    <col min="2" max="2" width="8.42578125" customWidth="1"/>
    <col min="3" max="3" width="10.5703125" customWidth="1"/>
    <col min="4" max="4" width="10.42578125" customWidth="1"/>
    <col min="5" max="5" width="9.7109375" customWidth="1"/>
    <col min="6" max="6" width="10.7109375" customWidth="1"/>
    <col min="7" max="7" width="11.5703125" customWidth="1"/>
    <col min="8" max="8" width="10.140625" customWidth="1"/>
    <col min="9" max="9" width="14" customWidth="1"/>
    <col min="10" max="10" width="8.5703125" customWidth="1"/>
    <col min="11" max="11" width="8.42578125" customWidth="1"/>
    <col min="12" max="12" width="12" customWidth="1"/>
    <col min="13" max="13" width="8.85546875" customWidth="1"/>
    <col min="14" max="14" width="9" customWidth="1"/>
    <col min="15" max="15" width="12" customWidth="1"/>
    <col min="16" max="19" width="15.140625" customWidth="1"/>
    <col min="20" max="20" width="7.42578125" customWidth="1"/>
    <col min="24" max="24" width="15.85546875" customWidth="1"/>
    <col min="25" max="25" width="15.5703125" customWidth="1"/>
  </cols>
  <sheetData>
    <row r="1" spans="1:25">
      <c r="A1" s="1" t="s">
        <v>0</v>
      </c>
      <c r="C1" t="s">
        <v>24</v>
      </c>
      <c r="F1" s="1" t="s">
        <v>69</v>
      </c>
    </row>
    <row r="2" spans="1:25">
      <c r="A2" t="s">
        <v>23</v>
      </c>
      <c r="B2" t="s">
        <v>25</v>
      </c>
      <c r="E2" t="s">
        <v>21</v>
      </c>
      <c r="P2" t="s">
        <v>33</v>
      </c>
      <c r="Q2" t="s">
        <v>31</v>
      </c>
      <c r="R2" t="s">
        <v>32</v>
      </c>
      <c r="V2" t="s">
        <v>201</v>
      </c>
      <c r="W2">
        <v>112.5</v>
      </c>
    </row>
    <row r="3" spans="1:25">
      <c r="A3" t="s">
        <v>1</v>
      </c>
      <c r="B3" t="s">
        <v>34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t="s">
        <v>72</v>
      </c>
      <c r="U3" t="s">
        <v>73</v>
      </c>
      <c r="V3" s="17" t="s">
        <v>85</v>
      </c>
      <c r="W3" s="17" t="s">
        <v>196</v>
      </c>
      <c r="X3" s="17" t="s">
        <v>359</v>
      </c>
      <c r="Y3" s="17" t="s">
        <v>356</v>
      </c>
    </row>
    <row r="4" spans="1:25">
      <c r="A4" s="14" t="s">
        <v>271</v>
      </c>
      <c r="B4" s="12">
        <v>4</v>
      </c>
      <c r="C4" s="2">
        <f>SUM(((Table168[[#This Row],[Avg DPS]]*(Table168[[#This Row],[Range]]))+(Table168[[#This Row],[Avg DPS]]*(Table168[[#This Row],[Arm Pen (%)]]/4)))/100)</f>
        <v>1.1882999999999999</v>
      </c>
      <c r="D4" s="3">
        <f>SUM(Table168[[#This Row],[DPS]]*Table168[[#This Row],[Avg Accuracy]])</f>
        <v>4.1117647058823525</v>
      </c>
      <c r="E4" s="2">
        <f>SUM((Table168[[#This Row],[Damage]]*Table168[[#This Row],[Burst]])/(Table168[[#This Row],[Ranged Cooldown]]+Table168[[#This Row],[Warm-up]]+(Table168[[#This Row],[Burst Time]]*(Table168[[#This Row],[Burst]]-1))))</f>
        <v>7.0588235294117645</v>
      </c>
      <c r="F4">
        <v>24.9</v>
      </c>
      <c r="G4" s="2">
        <f>SUM((Table168[[#This Row],[Accuracy (Close)]]+Table168[[#This Row],[Accuracy (Short)]]+Table168[[#This Row],[Accuracy (Medium)]]+Table168[[#This Row],[Accuracy (Long)]])/4)</f>
        <v>0.58250000000000002</v>
      </c>
      <c r="H4">
        <v>12</v>
      </c>
      <c r="I4">
        <v>1</v>
      </c>
      <c r="J4">
        <v>16</v>
      </c>
      <c r="K4">
        <v>1</v>
      </c>
      <c r="L4">
        <v>1.4</v>
      </c>
      <c r="M4">
        <v>0.3</v>
      </c>
      <c r="N4">
        <v>0</v>
      </c>
      <c r="O4" s="2">
        <v>0</v>
      </c>
      <c r="P4">
        <v>0.77</v>
      </c>
      <c r="Q4">
        <v>0.7</v>
      </c>
      <c r="R4">
        <v>0.49</v>
      </c>
      <c r="S4">
        <v>0.37</v>
      </c>
      <c r="T4">
        <v>55</v>
      </c>
      <c r="U4">
        <v>1.3</v>
      </c>
      <c r="V4" s="30" t="s">
        <v>86</v>
      </c>
      <c r="W4" s="51">
        <f>Table168[[#This Row],[Balance]]*$W$2</f>
        <v>133.68375</v>
      </c>
    </row>
    <row r="5" spans="1:25">
      <c r="A5" s="4" t="s">
        <v>272</v>
      </c>
      <c r="B5" s="12">
        <v>4</v>
      </c>
      <c r="C5" s="2">
        <f>SUM(((Table168[[#This Row],[Avg DPS]]*(Table168[[#This Row],[Range]]))+(Table168[[#This Row],[Avg DPS]]*(Table168[[#This Row],[Arm Pen (%)]]/4)))/100)</f>
        <v>1.1794522727272727</v>
      </c>
      <c r="D5" s="3">
        <f>SUM(Table168[[#This Row],[DPS]]*Table168[[#This Row],[Avg Accuracy]])</f>
        <v>3.7863636363636366</v>
      </c>
      <c r="E5" s="2">
        <f>SUM((Table168[[#This Row],[Damage]]*Table168[[#This Row],[Burst]])/(Table168[[#This Row],[Ranged Cooldown]]+Table168[[#This Row],[Warm-up]]+(Table168[[#This Row],[Burst Time]]*(Table168[[#This Row],[Burst]]-1))))</f>
        <v>6.3636363636363633</v>
      </c>
      <c r="F5">
        <v>25.9</v>
      </c>
      <c r="G5" s="2">
        <f>SUM((Table168[[#This Row],[Accuracy (Close)]]+Table168[[#This Row],[Accuracy (Short)]]+Table168[[#This Row],[Accuracy (Medium)]]+Table168[[#This Row],[Accuracy (Long)]])/4)</f>
        <v>0.59500000000000008</v>
      </c>
      <c r="H5">
        <v>14</v>
      </c>
      <c r="I5">
        <v>1.5</v>
      </c>
      <c r="J5">
        <v>21</v>
      </c>
      <c r="K5">
        <v>1</v>
      </c>
      <c r="L5">
        <v>1.7</v>
      </c>
      <c r="M5">
        <v>0.5</v>
      </c>
      <c r="N5">
        <v>0</v>
      </c>
      <c r="O5" s="2">
        <v>0</v>
      </c>
      <c r="P5">
        <v>0.8</v>
      </c>
      <c r="Q5">
        <v>0.76</v>
      </c>
      <c r="R5">
        <v>0.47</v>
      </c>
      <c r="S5">
        <v>0.35</v>
      </c>
      <c r="T5">
        <v>60</v>
      </c>
      <c r="U5">
        <v>2.04</v>
      </c>
      <c r="V5" s="30" t="s">
        <v>87</v>
      </c>
      <c r="W5" s="51">
        <f>Table168[[#This Row],[Balance]]*$W$2</f>
        <v>132.68838068181819</v>
      </c>
    </row>
    <row r="6" spans="1:25">
      <c r="A6" s="4" t="s">
        <v>273</v>
      </c>
      <c r="B6" s="12">
        <v>4</v>
      </c>
      <c r="C6" s="2">
        <f>SUM(((Table168[[#This Row],[Avg DPS]]*(Table168[[#This Row],[Range]]))+(Table168[[#This Row],[Avg DPS]]*(Table168[[#This Row],[Arm Pen (%)]]/4)))/100)</f>
        <v>1.2019153846153845</v>
      </c>
      <c r="D6" s="3">
        <f>SUM(Table168[[#This Row],[DPS]]*Table168[[#This Row],[Avg Accuracy]])</f>
        <v>3.7384615384615385</v>
      </c>
      <c r="E6" s="2">
        <f>SUM((Table168[[#This Row],[Damage]]*Table168[[#This Row],[Burst]])/(Table168[[#This Row],[Ranged Cooldown]]+Table168[[#This Row],[Warm-up]]+(Table168[[#This Row],[Burst Time]]*(Table168[[#This Row],[Burst]]-1))))</f>
        <v>6.1538461538461533</v>
      </c>
      <c r="F6">
        <v>25.9</v>
      </c>
      <c r="G6" s="2">
        <f>SUM((Table168[[#This Row],[Accuracy (Close)]]+Table168[[#This Row],[Accuracy (Short)]]+Table168[[#This Row],[Accuracy (Medium)]]+Table168[[#This Row],[Accuracy (Long)]])/4)</f>
        <v>0.60750000000000004</v>
      </c>
      <c r="H6">
        <v>16</v>
      </c>
      <c r="I6">
        <v>2</v>
      </c>
      <c r="J6">
        <v>25</v>
      </c>
      <c r="K6">
        <v>1</v>
      </c>
      <c r="L6">
        <v>2</v>
      </c>
      <c r="M6">
        <v>0.6</v>
      </c>
      <c r="N6">
        <v>0</v>
      </c>
      <c r="O6" s="2">
        <v>0</v>
      </c>
      <c r="P6">
        <v>0.8</v>
      </c>
      <c r="Q6">
        <v>0.78</v>
      </c>
      <c r="R6">
        <v>0.49</v>
      </c>
      <c r="S6">
        <v>0.36</v>
      </c>
      <c r="T6">
        <v>65</v>
      </c>
      <c r="U6">
        <v>2.25</v>
      </c>
      <c r="V6" s="30" t="s">
        <v>87</v>
      </c>
      <c r="W6" s="51">
        <f>Table168[[#This Row],[Balance]]*$W$2</f>
        <v>135.21548076923077</v>
      </c>
    </row>
    <row r="7" spans="1:25">
      <c r="A7" s="4" t="s">
        <v>281</v>
      </c>
      <c r="B7" s="12">
        <v>4</v>
      </c>
      <c r="C7" s="2">
        <f>SUM(((Table168[[#This Row],[Avg DPS]]*(Table168[[#This Row],[Range]]))+(Table168[[#This Row],[Avg DPS]]*(Table168[[#This Row],[Arm Pen (%)]]/4)))/100)</f>
        <v>1.1450981595092022</v>
      </c>
      <c r="D7" s="3">
        <f>SUM(Table168[[#This Row],[DPS]]*Table168[[#This Row],[Avg Accuracy]])</f>
        <v>4.1042944785276072</v>
      </c>
      <c r="E7" s="2">
        <f>SUM((Table168[[#This Row],[Damage]]*Table168[[#This Row],[Burst]])/(Table168[[#This Row],[Ranged Cooldown]]+Table168[[#This Row],[Warm-up]]+(Table168[[#This Row],[Burst Time]]*(Table168[[#This Row],[Burst]]-1))))</f>
        <v>7.3619631901840483</v>
      </c>
      <c r="F7">
        <v>23.9</v>
      </c>
      <c r="G7" s="2">
        <f>SUM((Table168[[#This Row],[Accuracy (Close)]]+Table168[[#This Row],[Accuracy (Short)]]+Table168[[#This Row],[Accuracy (Medium)]]+Table168[[#This Row],[Accuracy (Long)]])/4)</f>
        <v>0.5575</v>
      </c>
      <c r="H7">
        <v>12</v>
      </c>
      <c r="I7">
        <v>1</v>
      </c>
      <c r="J7">
        <v>16</v>
      </c>
      <c r="K7">
        <v>1</v>
      </c>
      <c r="L7">
        <v>1.35</v>
      </c>
      <c r="M7">
        <v>0.28000000000000003</v>
      </c>
      <c r="N7">
        <v>0</v>
      </c>
      <c r="O7" s="2">
        <v>0</v>
      </c>
      <c r="P7">
        <v>0.76</v>
      </c>
      <c r="Q7">
        <v>0.69</v>
      </c>
      <c r="R7">
        <v>0.45</v>
      </c>
      <c r="S7">
        <v>0.33</v>
      </c>
      <c r="T7">
        <v>55</v>
      </c>
      <c r="U7">
        <v>1.61</v>
      </c>
      <c r="V7" s="30" t="s">
        <v>87</v>
      </c>
      <c r="W7" s="51">
        <f>Table168[[#This Row],[Balance]]*$W$2</f>
        <v>128.82354294478526</v>
      </c>
    </row>
    <row r="8" spans="1:25" s="72" customFormat="1">
      <c r="A8" s="72" t="s">
        <v>37</v>
      </c>
      <c r="B8" s="73" t="s">
        <v>35</v>
      </c>
      <c r="C8" s="74">
        <f>SUM(((Table168[[#This Row],[Avg DPS]]*(Table168[[#This Row],[Range]]))+(Table168[[#This Row],[Avg DPS]]*(Table168[[#This Row],[Arm Pen (%)]]/4)))/100)</f>
        <v>1.1999999999999997</v>
      </c>
      <c r="D8" s="74">
        <f>SUM(Table168[[#This Row],[DPS]]*Table168[[#This Row],[Avg Accuracy]])</f>
        <v>3.947368421052631</v>
      </c>
      <c r="E8" s="74">
        <f>SUM((Table168[[#This Row],[Damage]]*Table168[[#This Row],[Burst]])/(Table168[[#This Row],[Ranged Cooldown]]+Table168[[#This Row],[Warm-up]]+(Table168[[#This Row],[Burst Time]]*(Table168[[#This Row],[Burst]]-1))))</f>
        <v>6.3157894736842097</v>
      </c>
      <c r="F8" s="72">
        <v>25.9</v>
      </c>
      <c r="G8" s="74">
        <f>SUM((Table168[[#This Row],[Accuracy (Close)]]+Table168[[#This Row],[Accuracy (Short)]]+Table168[[#This Row],[Accuracy (Medium)]]+Table168[[#This Row],[Accuracy (Long)]])/4)</f>
        <v>0.625</v>
      </c>
      <c r="H8" s="72">
        <v>12</v>
      </c>
      <c r="I8" s="72">
        <v>1</v>
      </c>
      <c r="J8" s="72">
        <v>18</v>
      </c>
      <c r="K8" s="72">
        <v>1</v>
      </c>
      <c r="L8" s="72">
        <v>1.6</v>
      </c>
      <c r="M8" s="72">
        <v>0.3</v>
      </c>
      <c r="N8" s="72">
        <v>0</v>
      </c>
      <c r="O8" s="74">
        <v>0</v>
      </c>
      <c r="P8" s="72">
        <v>0.8</v>
      </c>
      <c r="Q8" s="72">
        <v>0.75</v>
      </c>
      <c r="R8" s="72">
        <v>0.55000000000000004</v>
      </c>
      <c r="S8" s="72">
        <v>0.4</v>
      </c>
      <c r="T8" s="72">
        <v>55</v>
      </c>
      <c r="U8" s="72">
        <v>1.4</v>
      </c>
      <c r="V8" s="76"/>
      <c r="W8" s="77">
        <v>135</v>
      </c>
      <c r="X8" s="75" t="s">
        <v>103</v>
      </c>
      <c r="Y8" s="75" t="s">
        <v>103</v>
      </c>
    </row>
    <row r="9" spans="1:25">
      <c r="A9" s="4"/>
      <c r="B9" s="12"/>
      <c r="C9" s="2" t="e">
        <f>SUM(((Table168[[#This Row],[Avg DPS]]*(Table168[[#This Row],[Range]]))+(Table168[[#This Row],[Avg DPS]]*(Table168[[#This Row],[Arm Pen (%)]]/4)))/100)</f>
        <v>#DIV/0!</v>
      </c>
      <c r="D9" s="3" t="e">
        <f>SUM(Table168[[#This Row],[DPS]]*Table168[[#This Row],[Avg Accuracy]])</f>
        <v>#DIV/0!</v>
      </c>
      <c r="E9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9" s="2">
        <f>SUM((Table168[[#This Row],[Accuracy (Close)]]+Table168[[#This Row],[Accuracy (Short)]]+Table168[[#This Row],[Accuracy (Medium)]]+Table168[[#This Row],[Accuracy (Long)]])/4)</f>
        <v>0</v>
      </c>
      <c r="O9" s="2" t="e">
        <f t="shared" ref="O9:O20" si="0">60/N9</f>
        <v>#DIV/0!</v>
      </c>
      <c r="V9" s="33"/>
      <c r="W9" s="51" t="e">
        <f>Table168[[#This Row],[Balance]]*$W$2</f>
        <v>#DIV/0!</v>
      </c>
    </row>
    <row r="10" spans="1:25">
      <c r="A10" s="4"/>
      <c r="B10" s="12"/>
      <c r="C10" s="2" t="e">
        <f>SUM(((Table168[[#This Row],[Avg DPS]]*(Table168[[#This Row],[Range]]))+(Table168[[#This Row],[Avg DPS]]*(Table168[[#This Row],[Arm Pen (%)]]/4)))/100)</f>
        <v>#DIV/0!</v>
      </c>
      <c r="D10" s="3" t="e">
        <f>SUM(Table168[[#This Row],[DPS]]*Table168[[#This Row],[Avg Accuracy]])</f>
        <v>#DIV/0!</v>
      </c>
      <c r="E10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0" s="2">
        <f>SUM((Table168[[#This Row],[Accuracy (Close)]]+Table168[[#This Row],[Accuracy (Short)]]+Table168[[#This Row],[Accuracy (Medium)]]+Table168[[#This Row],[Accuracy (Long)]])/4)</f>
        <v>0</v>
      </c>
      <c r="O10" s="2" t="e">
        <f t="shared" si="0"/>
        <v>#DIV/0!</v>
      </c>
      <c r="V10" s="33"/>
      <c r="W10" s="51" t="e">
        <f>Table168[[#This Row],[Balance]]*$W$2</f>
        <v>#DIV/0!</v>
      </c>
    </row>
    <row r="11" spans="1:25">
      <c r="A11" s="4"/>
      <c r="B11" s="12"/>
      <c r="C11" s="2" t="e">
        <f>SUM(((Table168[[#This Row],[Avg DPS]]*(Table168[[#This Row],[Range]]))+(Table168[[#This Row],[Avg DPS]]*(Table168[[#This Row],[Arm Pen (%)]]/4)))/100)</f>
        <v>#DIV/0!</v>
      </c>
      <c r="D11" s="3" t="e">
        <f>SUM(Table168[[#This Row],[DPS]]*Table168[[#This Row],[Avg Accuracy]])</f>
        <v>#DIV/0!</v>
      </c>
      <c r="E11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1" s="2">
        <f>SUM((Table168[[#This Row],[Accuracy (Close)]]+Table168[[#This Row],[Accuracy (Short)]]+Table168[[#This Row],[Accuracy (Medium)]]+Table168[[#This Row],[Accuracy (Long)]])/4)</f>
        <v>0</v>
      </c>
      <c r="O11" s="2" t="e">
        <f t="shared" si="0"/>
        <v>#DIV/0!</v>
      </c>
      <c r="V11" s="33"/>
      <c r="W11" s="51" t="e">
        <f>Table168[[#This Row],[Balance]]*$W$2</f>
        <v>#DIV/0!</v>
      </c>
    </row>
    <row r="12" spans="1:25">
      <c r="A12" s="4"/>
      <c r="B12" s="12"/>
      <c r="C12" s="2" t="e">
        <f>SUM(((Table168[[#This Row],[Avg DPS]]*(Table168[[#This Row],[Range]]))+(Table168[[#This Row],[Avg DPS]]*(Table168[[#This Row],[Arm Pen (%)]]/4)))/100)</f>
        <v>#DIV/0!</v>
      </c>
      <c r="D12" s="3" t="e">
        <f>SUM(Table168[[#This Row],[DPS]]*Table168[[#This Row],[Avg Accuracy]])</f>
        <v>#DIV/0!</v>
      </c>
      <c r="E12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2" s="2">
        <f>SUM((Table168[[#This Row],[Accuracy (Close)]]+Table168[[#This Row],[Accuracy (Short)]]+Table168[[#This Row],[Accuracy (Medium)]]+Table168[[#This Row],[Accuracy (Long)]])/4)</f>
        <v>0</v>
      </c>
      <c r="O12" s="2" t="e">
        <f t="shared" si="0"/>
        <v>#DIV/0!</v>
      </c>
      <c r="V12" s="33"/>
      <c r="W12" s="51" t="e">
        <f>Table168[[#This Row],[Balance]]*$W$2</f>
        <v>#DIV/0!</v>
      </c>
    </row>
    <row r="13" spans="1:25">
      <c r="A13" s="4"/>
      <c r="B13" s="12"/>
      <c r="C13" s="2" t="e">
        <f>SUM(((Table168[[#This Row],[Avg DPS]]*(Table168[[#This Row],[Range]]))+(Table168[[#This Row],[Avg DPS]]*(Table168[[#This Row],[Arm Pen (%)]]/4)))/100)</f>
        <v>#DIV/0!</v>
      </c>
      <c r="D13" s="3" t="e">
        <f>SUM(Table168[[#This Row],[DPS]]*Table168[[#This Row],[Avg Accuracy]])</f>
        <v>#DIV/0!</v>
      </c>
      <c r="E13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3" s="2">
        <f>SUM((Table168[[#This Row],[Accuracy (Close)]]+Table168[[#This Row],[Accuracy (Short)]]+Table168[[#This Row],[Accuracy (Medium)]]+Table168[[#This Row],[Accuracy (Long)]])/4)</f>
        <v>0</v>
      </c>
      <c r="O13" s="2" t="e">
        <f t="shared" si="0"/>
        <v>#DIV/0!</v>
      </c>
      <c r="V13" s="33"/>
      <c r="W13" s="51" t="e">
        <f>Table168[[#This Row],[Balance]]*$W$2</f>
        <v>#DIV/0!</v>
      </c>
    </row>
    <row r="14" spans="1:25">
      <c r="A14" s="4"/>
      <c r="B14" s="12"/>
      <c r="C14" s="2" t="e">
        <f>SUM(((Table168[[#This Row],[Avg DPS]]*(Table168[[#This Row],[Range]]))+(Table168[[#This Row],[Avg DPS]]*(Table168[[#This Row],[Arm Pen (%)]]/4)))/100)</f>
        <v>#DIV/0!</v>
      </c>
      <c r="D14" s="3" t="e">
        <f>SUM(Table168[[#This Row],[DPS]]*Table168[[#This Row],[Avg Accuracy]])</f>
        <v>#DIV/0!</v>
      </c>
      <c r="E14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4" s="2">
        <f>SUM((Table168[[#This Row],[Accuracy (Close)]]+Table168[[#This Row],[Accuracy (Short)]]+Table168[[#This Row],[Accuracy (Medium)]]+Table168[[#This Row],[Accuracy (Long)]])/4)</f>
        <v>0</v>
      </c>
      <c r="O14" s="2" t="e">
        <f t="shared" si="0"/>
        <v>#DIV/0!</v>
      </c>
      <c r="V14" s="33"/>
      <c r="W14" s="51" t="e">
        <f>Table168[[#This Row],[Balance]]*$W$2</f>
        <v>#DIV/0!</v>
      </c>
    </row>
    <row r="15" spans="1:25">
      <c r="A15" s="4"/>
      <c r="B15" s="12"/>
      <c r="C15" s="2" t="e">
        <f>SUM(((Table168[[#This Row],[Avg DPS]]*(Table168[[#This Row],[Range]]))+(Table168[[#This Row],[Avg DPS]]*(Table168[[#This Row],[Arm Pen (%)]]/4)))/100)</f>
        <v>#DIV/0!</v>
      </c>
      <c r="D15" s="3" t="e">
        <f>SUM(Table168[[#This Row],[DPS]]*Table168[[#This Row],[Avg Accuracy]])</f>
        <v>#DIV/0!</v>
      </c>
      <c r="E15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5" s="2">
        <f>SUM((Table168[[#This Row],[Accuracy (Close)]]+Table168[[#This Row],[Accuracy (Short)]]+Table168[[#This Row],[Accuracy (Medium)]]+Table168[[#This Row],[Accuracy (Long)]])/4)</f>
        <v>0</v>
      </c>
      <c r="O15" s="2" t="e">
        <f t="shared" si="0"/>
        <v>#DIV/0!</v>
      </c>
      <c r="V15" s="33"/>
      <c r="W15" s="51" t="e">
        <f>Table168[[#This Row],[Balance]]*$W$2</f>
        <v>#DIV/0!</v>
      </c>
    </row>
    <row r="16" spans="1:25">
      <c r="A16" s="4"/>
      <c r="B16" s="12"/>
      <c r="C16" s="2" t="e">
        <f>SUM(((Table168[[#This Row],[Avg DPS]]*(Table168[[#This Row],[Range]]))+(Table168[[#This Row],[Avg DPS]]*(Table168[[#This Row],[Arm Pen (%)]]/4)))/100)</f>
        <v>#DIV/0!</v>
      </c>
      <c r="D16" s="3" t="e">
        <f>SUM(Table168[[#This Row],[DPS]]*Table168[[#This Row],[Avg Accuracy]])</f>
        <v>#DIV/0!</v>
      </c>
      <c r="E16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6" s="2">
        <f>SUM((Table168[[#This Row],[Accuracy (Close)]]+Table168[[#This Row],[Accuracy (Short)]]+Table168[[#This Row],[Accuracy (Medium)]]+Table168[[#This Row],[Accuracy (Long)]])/4)</f>
        <v>0</v>
      </c>
      <c r="O16" s="2" t="e">
        <f t="shared" si="0"/>
        <v>#DIV/0!</v>
      </c>
      <c r="V16" s="33"/>
      <c r="W16" s="51" t="e">
        <f>Table168[[#This Row],[Balance]]*$W$2</f>
        <v>#DIV/0!</v>
      </c>
    </row>
    <row r="17" spans="1:23">
      <c r="A17" s="4"/>
      <c r="B17" s="12"/>
      <c r="C17" s="2" t="e">
        <f>SUM(((Table168[[#This Row],[Avg DPS]]*(Table168[[#This Row],[Range]]))+(Table168[[#This Row],[Avg DPS]]*(Table168[[#This Row],[Arm Pen (%)]]/4)))/100)</f>
        <v>#DIV/0!</v>
      </c>
      <c r="D17" s="3" t="e">
        <f>SUM(Table168[[#This Row],[DPS]]*Table168[[#This Row],[Avg Accuracy]])</f>
        <v>#DIV/0!</v>
      </c>
      <c r="E17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7" s="2">
        <f>SUM((Table168[[#This Row],[Accuracy (Close)]]+Table168[[#This Row],[Accuracy (Short)]]+Table168[[#This Row],[Accuracy (Medium)]]+Table168[[#This Row],[Accuracy (Long)]])/4)</f>
        <v>0</v>
      </c>
      <c r="O17" s="2" t="e">
        <f t="shared" si="0"/>
        <v>#DIV/0!</v>
      </c>
      <c r="V17" s="33"/>
      <c r="W17" s="51" t="e">
        <f>Table168[[#This Row],[Balance]]*$W$2</f>
        <v>#DIV/0!</v>
      </c>
    </row>
    <row r="18" spans="1:23" s="4" customFormat="1">
      <c r="B18" s="12"/>
      <c r="C18" s="2" t="e">
        <f>SUM(((Table168[[#This Row],[Avg DPS]]*(Table168[[#This Row],[Range]]))+(Table168[[#This Row],[Avg DPS]]*(Table168[[#This Row],[Arm Pen (%)]]/4)))/100)</f>
        <v>#DIV/0!</v>
      </c>
      <c r="D18" s="3" t="e">
        <f>SUM(Table168[[#This Row],[DPS]]*Table168[[#This Row],[Avg Accuracy]])</f>
        <v>#DIV/0!</v>
      </c>
      <c r="E18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F18"/>
      <c r="G18" s="2">
        <f>SUM((Table168[[#This Row],[Accuracy (Close)]]+Table168[[#This Row],[Accuracy (Short)]]+Table168[[#This Row],[Accuracy (Medium)]]+Table168[[#This Row],[Accuracy (Long)]])/4)</f>
        <v>0</v>
      </c>
      <c r="H18"/>
      <c r="I18"/>
      <c r="J18"/>
      <c r="K18"/>
      <c r="L18"/>
      <c r="M18"/>
      <c r="N18"/>
      <c r="O18" s="2" t="e">
        <f t="shared" si="0"/>
        <v>#DIV/0!</v>
      </c>
      <c r="P18"/>
      <c r="Q18"/>
      <c r="R18"/>
      <c r="S18"/>
      <c r="T18"/>
      <c r="U18"/>
      <c r="V18" s="33"/>
      <c r="W18" s="51" t="e">
        <f>Table168[[#This Row],[Balance]]*$W$2</f>
        <v>#DIV/0!</v>
      </c>
    </row>
    <row r="19" spans="1:23">
      <c r="A19" s="4"/>
      <c r="B19" s="12"/>
      <c r="C19" s="2" t="e">
        <f>SUM(((Table168[[#This Row],[Avg DPS]]*(Table168[[#This Row],[Range]]))+(Table168[[#This Row],[Avg DPS]]*(Table168[[#This Row],[Arm Pen (%)]]/4)))/100)</f>
        <v>#DIV/0!</v>
      </c>
      <c r="D19" s="3" t="e">
        <f>SUM(Table168[[#This Row],[DPS]]*Table168[[#This Row],[Avg Accuracy]])</f>
        <v>#DIV/0!</v>
      </c>
      <c r="E19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9" s="2">
        <f>SUM((Table168[[#This Row],[Accuracy (Close)]]+Table168[[#This Row],[Accuracy (Short)]]+Table168[[#This Row],[Accuracy (Medium)]]+Table168[[#This Row],[Accuracy (Long)]])/4)</f>
        <v>0</v>
      </c>
      <c r="O19" s="2" t="e">
        <f t="shared" si="0"/>
        <v>#DIV/0!</v>
      </c>
      <c r="V19" s="49"/>
      <c r="W19" s="51" t="e">
        <f>Table168[[#This Row],[Balance]]*$W$2</f>
        <v>#DIV/0!</v>
      </c>
    </row>
    <row r="20" spans="1:23">
      <c r="A20" s="10"/>
      <c r="B20" s="13"/>
      <c r="C20" s="2" t="e">
        <f>SUM(((Table168[[#This Row],[Avg DPS]]*(Table168[[#This Row],[Range]]))+(Table168[[#This Row],[Avg DPS]]*(Table168[[#This Row],[Arm Pen (%)]]/4)))/100)</f>
        <v>#DIV/0!</v>
      </c>
      <c r="D20" s="3" t="e">
        <f>SUM(Table168[[#This Row],[DPS]]*Table168[[#This Row],[Avg Accuracy]])</f>
        <v>#DIV/0!</v>
      </c>
      <c r="E20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F20" s="7"/>
      <c r="G20" s="2">
        <f>SUM((Table168[[#This Row],[Accuracy (Close)]]+Table168[[#This Row],[Accuracy (Short)]]+Table168[[#This Row],[Accuracy (Medium)]]+Table168[[#This Row],[Accuracy (Long)]])/4)</f>
        <v>0</v>
      </c>
      <c r="H20" s="7"/>
      <c r="I20" s="7"/>
      <c r="J20" s="7"/>
      <c r="K20" s="7"/>
      <c r="L20" s="7"/>
      <c r="M20" s="7"/>
      <c r="N20" s="7"/>
      <c r="O20" s="2" t="e">
        <f t="shared" si="0"/>
        <v>#DIV/0!</v>
      </c>
      <c r="P20" s="7"/>
      <c r="Q20" s="7"/>
      <c r="R20" s="7"/>
      <c r="S20" s="7"/>
      <c r="V20" s="49"/>
      <c r="W20" s="51" t="e">
        <f>Table168[[#This Row],[Balance]]*$W$2</f>
        <v>#DIV/0!</v>
      </c>
    </row>
  </sheetData>
  <conditionalFormatting sqref="C4:C500">
    <cfRule type="cellIs" dxfId="358" priority="17" operator="greaterThan">
      <formula>1.209</formula>
    </cfRule>
  </conditionalFormatting>
  <conditionalFormatting sqref="O1:O1048576">
    <cfRule type="cellIs" dxfId="357" priority="16" operator="equal">
      <formula>0</formula>
    </cfRule>
  </conditionalFormatting>
  <conditionalFormatting sqref="E4:E500">
    <cfRule type="cellIs" dxfId="356" priority="15" operator="greaterThanOrEqual">
      <formula>6.64</formula>
    </cfRule>
    <cfRule type="cellIs" dxfId="355" priority="13" stopIfTrue="1" operator="greaterThanOrEqual">
      <formula>7.27</formula>
    </cfRule>
    <cfRule type="cellIs" dxfId="354" priority="14" stopIfTrue="1" operator="greaterThanOrEqual">
      <formula>6.95</formula>
    </cfRule>
    <cfRule type="cellIs" dxfId="353" priority="7" stopIfTrue="1" operator="between">
      <formula>5.5</formula>
      <formula>0.01</formula>
    </cfRule>
    <cfRule type="cellIs" dxfId="352" priority="8" stopIfTrue="1" operator="between">
      <formula>5.75</formula>
      <formula>0.01</formula>
    </cfRule>
    <cfRule type="cellIs" dxfId="351" priority="9" operator="between">
      <formula>6.02</formula>
      <formula>0.01</formula>
    </cfRule>
  </conditionalFormatting>
  <conditionalFormatting sqref="G4:G500">
    <cfRule type="cellIs" dxfId="350" priority="10" stopIfTrue="1" operator="greaterThanOrEqual">
      <formula>0.72</formula>
    </cfRule>
    <cfRule type="cellIs" dxfId="349" priority="11" stopIfTrue="1" operator="greaterThanOrEqual">
      <formula>0.69</formula>
    </cfRule>
    <cfRule type="cellIs" dxfId="348" priority="12" operator="greaterThanOrEqual">
      <formula>0.66</formula>
    </cfRule>
    <cfRule type="cellIs" dxfId="347" priority="1" stopIfTrue="1" operator="between">
      <formula>0.55</formula>
      <formula>0.01</formula>
    </cfRule>
    <cfRule type="cellIs" dxfId="346" priority="2" stopIfTrue="1" operator="between">
      <formula>0.57</formula>
      <formula>0.01</formula>
    </cfRule>
    <cfRule type="cellIs" dxfId="345" priority="3" operator="between">
      <formula>0.6</formula>
      <formula>0.01</formula>
    </cfRule>
  </conditionalFormatting>
  <conditionalFormatting sqref="F4:F500">
    <cfRule type="cellIs" dxfId="344" priority="6" operator="between">
      <formula>23.9</formula>
      <formula>0.01</formula>
    </cfRule>
    <cfRule type="cellIs" dxfId="343" priority="4" stopIfTrue="1" operator="between">
      <formula>19.9</formula>
      <formula>0.01</formula>
    </cfRule>
    <cfRule type="cellIs" dxfId="342" priority="5" stopIfTrue="1" operator="between">
      <formula>21.9</formula>
      <formula>0.01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Y32"/>
  <sheetViews>
    <sheetView workbookViewId="0">
      <selection activeCell="B14" sqref="B14"/>
    </sheetView>
  </sheetViews>
  <sheetFormatPr defaultRowHeight="15"/>
  <cols>
    <col min="1" max="1" width="23.28515625" customWidth="1"/>
    <col min="2" max="2" width="8.42578125" customWidth="1"/>
    <col min="3" max="3" width="11.5703125" customWidth="1"/>
    <col min="4" max="5" width="10.42578125" customWidth="1"/>
    <col min="6" max="6" width="9.7109375" customWidth="1"/>
    <col min="7" max="7" width="11.5703125" customWidth="1"/>
    <col min="8" max="8" width="9" customWidth="1"/>
    <col min="9" max="9" width="14.5703125" customWidth="1"/>
    <col min="10" max="10" width="8.5703125" customWidth="1"/>
    <col min="11" max="11" width="7.85546875" customWidth="1"/>
    <col min="12" max="12" width="10.140625" customWidth="1"/>
    <col min="13" max="13" width="8.85546875" customWidth="1"/>
    <col min="14" max="14" width="9.140625" customWidth="1"/>
    <col min="15" max="15" width="10.85546875" customWidth="1"/>
    <col min="16" max="16" width="14.5703125" customWidth="1"/>
    <col min="17" max="17" width="15.42578125" customWidth="1"/>
    <col min="18" max="18" width="16.7109375" customWidth="1"/>
    <col min="19" max="19" width="15" customWidth="1"/>
    <col min="23" max="23" width="9.5703125" bestFit="1" customWidth="1"/>
    <col min="24" max="24" width="14.7109375" customWidth="1"/>
    <col min="25" max="25" width="15.7109375" customWidth="1"/>
  </cols>
  <sheetData>
    <row r="1" spans="1:25">
      <c r="A1" s="1" t="s">
        <v>0</v>
      </c>
      <c r="C1" t="s">
        <v>24</v>
      </c>
      <c r="F1" s="1" t="s">
        <v>77</v>
      </c>
    </row>
    <row r="2" spans="1:25">
      <c r="A2" t="s">
        <v>23</v>
      </c>
      <c r="B2" t="s">
        <v>25</v>
      </c>
      <c r="E2" t="s">
        <v>21</v>
      </c>
      <c r="H2" s="48"/>
      <c r="P2" t="s">
        <v>33</v>
      </c>
      <c r="Q2" t="s">
        <v>31</v>
      </c>
      <c r="R2" t="s">
        <v>32</v>
      </c>
      <c r="T2" t="s">
        <v>200</v>
      </c>
      <c r="W2">
        <v>176</v>
      </c>
    </row>
    <row r="3" spans="1:25">
      <c r="A3" t="s">
        <v>1</v>
      </c>
      <c r="B3" t="s">
        <v>34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t="s">
        <v>72</v>
      </c>
      <c r="U3" t="s">
        <v>73</v>
      </c>
      <c r="V3" s="17" t="s">
        <v>85</v>
      </c>
      <c r="W3" s="17" t="s">
        <v>196</v>
      </c>
      <c r="X3" s="17" t="s">
        <v>359</v>
      </c>
      <c r="Y3" s="17" t="s">
        <v>356</v>
      </c>
    </row>
    <row r="4" spans="1:25">
      <c r="A4" s="4" t="s">
        <v>105</v>
      </c>
      <c r="B4" s="12">
        <v>1</v>
      </c>
      <c r="C4" s="2">
        <f>SUM(((Table1614[[#This Row],[Avg DPS]]*(Table1614[[#This Row],[Range]]))+(Table1614[[#This Row],[Avg DPS]]*(Table1614[[#This Row],[Arm Pen (%)]]/4)))/100)</f>
        <v>1.3324500000000001</v>
      </c>
      <c r="D4" s="3">
        <f>SUM(Table1614[[#This Row],[DPS]]*Table1614[[#This Row],[Avg Accuracy]])</f>
        <v>6.3000000000000007</v>
      </c>
      <c r="E4" s="2">
        <f>SUM((Table1614[[#This Row],[Damage]]*Table1614[[#This Row],[Burst]])/(Table1614[[#This Row],[Ranged Cooldown]]+Table1614[[#This Row],[Warm-up]]+(Table1614[[#This Row],[Burst Time]]*(Table1614[[#This Row],[Burst]]-1))))</f>
        <v>12.600000000000001</v>
      </c>
      <c r="F4">
        <v>18.899999999999999</v>
      </c>
      <c r="G4" s="2">
        <f>SUM((Table1614[[#This Row],[Accuracy (Close)]]+Table1614[[#This Row],[Accuracy (Short)]]+Table1614[[#This Row],[Accuracy (Medium)]]+Table1614[[#This Row],[Accuracy (Long)]])/4)</f>
        <v>0.5</v>
      </c>
      <c r="H4">
        <v>7</v>
      </c>
      <c r="I4">
        <v>0.5</v>
      </c>
      <c r="J4">
        <v>9</v>
      </c>
      <c r="K4">
        <v>3</v>
      </c>
      <c r="L4">
        <v>0.9</v>
      </c>
      <c r="M4">
        <v>0.5</v>
      </c>
      <c r="N4">
        <v>450</v>
      </c>
      <c r="O4" s="2">
        <f>60/N4</f>
        <v>0.13333333333333333</v>
      </c>
      <c r="P4">
        <v>0.93</v>
      </c>
      <c r="Q4">
        <v>0.67</v>
      </c>
      <c r="R4">
        <v>0.3</v>
      </c>
      <c r="S4">
        <v>0.1</v>
      </c>
      <c r="T4">
        <v>48</v>
      </c>
      <c r="U4">
        <v>2.5299999999999998</v>
      </c>
      <c r="V4" s="30" t="s">
        <v>87</v>
      </c>
      <c r="W4" s="47">
        <f>Table1614[[#This Row],[Balance]]*$W$2</f>
        <v>234.51120000000003</v>
      </c>
      <c r="X4" s="47" t="s">
        <v>371</v>
      </c>
      <c r="Y4" s="47" t="s">
        <v>373</v>
      </c>
    </row>
    <row r="5" spans="1:25">
      <c r="A5" s="4" t="s">
        <v>26</v>
      </c>
      <c r="B5" s="12">
        <v>1</v>
      </c>
      <c r="C5" s="2">
        <f>SUM(((Table1614[[#This Row],[Avg DPS]]*(Table1614[[#This Row],[Range]]))+(Table1614[[#This Row],[Avg DPS]]*(Table1614[[#This Row],[Arm Pen (%)]]/4)))/100)</f>
        <v>1.3362862284069097</v>
      </c>
      <c r="D5" s="3">
        <f>SUM(Table1614[[#This Row],[DPS]]*Table1614[[#This Row],[Avg Accuracy]])</f>
        <v>6.318138195777351</v>
      </c>
      <c r="E5" s="2">
        <f>SUM((Table1614[[#This Row],[Damage]]*Table1614[[#This Row],[Burst]])/(Table1614[[#This Row],[Ranged Cooldown]]+Table1614[[#This Row],[Warm-up]]+(Table1614[[#This Row],[Burst Time]]*(Table1614[[#This Row],[Burst]]-1))))</f>
        <v>12.092130518234166</v>
      </c>
      <c r="F5" s="4">
        <v>18.899999999999999</v>
      </c>
      <c r="G5" s="2">
        <f>SUM((Table1614[[#This Row],[Accuracy (Close)]]+Table1614[[#This Row],[Accuracy (Short)]]+Table1614[[#This Row],[Accuracy (Medium)]]+Table1614[[#This Row],[Accuracy (Long)]])/4)</f>
        <v>0.52249999999999996</v>
      </c>
      <c r="H5" s="4">
        <v>7</v>
      </c>
      <c r="I5" s="4">
        <v>0.5</v>
      </c>
      <c r="J5" s="4">
        <v>9</v>
      </c>
      <c r="K5" s="4">
        <v>3</v>
      </c>
      <c r="L5" s="4">
        <v>0.9</v>
      </c>
      <c r="M5" s="4">
        <v>0.56999999999999995</v>
      </c>
      <c r="N5" s="4">
        <v>450</v>
      </c>
      <c r="O5" s="2">
        <f>60/N5</f>
        <v>0.13333333333333333</v>
      </c>
      <c r="P5" s="4">
        <v>0.95</v>
      </c>
      <c r="Q5" s="4">
        <v>0.71</v>
      </c>
      <c r="R5" s="4">
        <v>0.32</v>
      </c>
      <c r="S5" s="4">
        <v>0.11</v>
      </c>
      <c r="T5">
        <v>48</v>
      </c>
      <c r="U5">
        <v>2.6</v>
      </c>
      <c r="V5" s="30" t="s">
        <v>87</v>
      </c>
      <c r="W5" s="47">
        <f>Table1614[[#This Row],[Balance]]*$W$2</f>
        <v>235.18637619961612</v>
      </c>
      <c r="X5" s="47" t="s">
        <v>371</v>
      </c>
      <c r="Y5" s="47" t="s">
        <v>373</v>
      </c>
    </row>
    <row r="6" spans="1:25">
      <c r="A6" s="14" t="s">
        <v>60</v>
      </c>
      <c r="B6" s="12">
        <v>1</v>
      </c>
      <c r="C6" s="2">
        <f>SUM(((Table1614[[#This Row],[Avg DPS]]*(Table1614[[#This Row],[Range]]))+(Table1614[[#This Row],[Avg DPS]]*(Table1614[[#This Row],[Arm Pen (%)]]/4)))/100)</f>
        <v>1.3550163934426225</v>
      </c>
      <c r="D6" s="3">
        <f>SUM(Table1614[[#This Row],[DPS]]*Table1614[[#This Row],[Avg Accuracy]])</f>
        <v>6.049180327868851</v>
      </c>
      <c r="E6" s="2">
        <f>SUM((Table1614[[#This Row],[Damage]]*Table1614[[#This Row],[Burst]])/(Table1614[[#This Row],[Ranged Cooldown]]+Table1614[[#This Row],[Warm-up]]+(Table1614[[#This Row],[Burst Time]]*(Table1614[[#This Row],[Burst]]-1))))</f>
        <v>11.803278688524589</v>
      </c>
      <c r="F6">
        <v>19.899999999999999</v>
      </c>
      <c r="G6" s="2">
        <f>SUM((Table1614[[#This Row],[Accuracy (Close)]]+Table1614[[#This Row],[Accuracy (Short)]]+Table1614[[#This Row],[Accuracy (Medium)]]+Table1614[[#This Row],[Accuracy (Long)]])/4)</f>
        <v>0.51249999999999996</v>
      </c>
      <c r="H6">
        <v>8</v>
      </c>
      <c r="I6">
        <v>0.5</v>
      </c>
      <c r="J6">
        <v>10</v>
      </c>
      <c r="K6">
        <v>3</v>
      </c>
      <c r="L6">
        <v>1.1000000000000001</v>
      </c>
      <c r="M6">
        <v>0.6</v>
      </c>
      <c r="N6">
        <v>360</v>
      </c>
      <c r="O6" s="2">
        <f>60/N6</f>
        <v>0.16666666666666666</v>
      </c>
      <c r="P6">
        <v>0.91</v>
      </c>
      <c r="Q6">
        <v>0.7</v>
      </c>
      <c r="R6">
        <v>0.32</v>
      </c>
      <c r="S6">
        <v>0.12</v>
      </c>
      <c r="T6">
        <v>51</v>
      </c>
      <c r="U6">
        <v>2.1</v>
      </c>
      <c r="V6" s="30" t="s">
        <v>86</v>
      </c>
      <c r="W6" s="47">
        <f>Table1614[[#This Row],[Balance]]*$W$2</f>
        <v>238.48288524590157</v>
      </c>
      <c r="X6" s="47" t="s">
        <v>371</v>
      </c>
      <c r="Y6" s="47" t="s">
        <v>373</v>
      </c>
    </row>
    <row r="7" spans="1:25">
      <c r="A7" s="4" t="s">
        <v>117</v>
      </c>
      <c r="B7" s="12">
        <v>1</v>
      </c>
      <c r="C7" s="2">
        <f>SUM(((Table1614[[#This Row],[Avg DPS]]*(Table1614[[#This Row],[Range]]))+(Table1614[[#This Row],[Avg DPS]]*(Table1614[[#This Row],[Arm Pen (%)]]/4)))/100)</f>
        <v>1.3167</v>
      </c>
      <c r="D7" s="3">
        <f>SUM(Table1614[[#This Row],[DPS]]*Table1614[[#This Row],[Avg Accuracy]])</f>
        <v>5.8781249999999998</v>
      </c>
      <c r="E7" s="2">
        <f>SUM((Table1614[[#This Row],[Damage]]*Table1614[[#This Row],[Burst]])/(Table1614[[#This Row],[Ranged Cooldown]]+Table1614[[#This Row],[Warm-up]]+(Table1614[[#This Row],[Burst Time]]*(Table1614[[#This Row],[Burst]]-1))))</f>
        <v>11.25</v>
      </c>
      <c r="F7">
        <v>19.899999999999999</v>
      </c>
      <c r="G7" s="2">
        <f>SUM((Table1614[[#This Row],[Accuracy (Close)]]+Table1614[[#This Row],[Accuracy (Short)]]+Table1614[[#This Row],[Accuracy (Medium)]]+Table1614[[#This Row],[Accuracy (Long)]])/4)</f>
        <v>0.52249999999999996</v>
      </c>
      <c r="H7">
        <v>7</v>
      </c>
      <c r="I7">
        <v>0.5</v>
      </c>
      <c r="J7">
        <v>10</v>
      </c>
      <c r="K7">
        <v>3</v>
      </c>
      <c r="L7">
        <v>1</v>
      </c>
      <c r="M7">
        <v>0.6</v>
      </c>
      <c r="N7">
        <v>450</v>
      </c>
      <c r="O7" s="2">
        <f>60/N7</f>
        <v>0.13333333333333333</v>
      </c>
      <c r="P7" s="4">
        <v>0.92</v>
      </c>
      <c r="Q7" s="4">
        <v>0.73</v>
      </c>
      <c r="R7" s="4">
        <v>0.33</v>
      </c>
      <c r="S7" s="4">
        <v>0.11</v>
      </c>
      <c r="T7">
        <v>45</v>
      </c>
      <c r="U7">
        <v>2.6</v>
      </c>
      <c r="V7" s="30" t="s">
        <v>87</v>
      </c>
      <c r="W7" s="47">
        <f>Table1614[[#This Row],[Balance]]*$W$2</f>
        <v>231.73919999999998</v>
      </c>
      <c r="X7" s="47" t="s">
        <v>371</v>
      </c>
      <c r="Y7" s="47" t="s">
        <v>373</v>
      </c>
    </row>
    <row r="8" spans="1:25">
      <c r="A8" s="4" t="s">
        <v>345</v>
      </c>
      <c r="B8" s="12">
        <v>4</v>
      </c>
      <c r="C8" s="2">
        <f>SUM(((Table1614[[#This Row],[Avg DPS]]*(Table1614[[#This Row],[Range]]))+(Table1614[[#This Row],[Avg DPS]]*(Table1614[[#This Row],[Arm Pen (%)]]/4)))/100)</f>
        <v>1.241625</v>
      </c>
      <c r="D8" s="3">
        <f>SUM(Table1614[[#This Row],[DPS]]*Table1614[[#This Row],[Avg Accuracy]])</f>
        <v>5.25</v>
      </c>
      <c r="E8" s="2">
        <f>SUM((Table1614[[#This Row],[Damage]]*Table1614[[#This Row],[Burst]])/(Table1614[[#This Row],[Ranged Cooldown]]+Table1614[[#This Row],[Warm-up]]+(Table1614[[#This Row],[Burst Time]]*(Table1614[[#This Row],[Burst]]-1))))</f>
        <v>10</v>
      </c>
      <c r="F8">
        <v>21.9</v>
      </c>
      <c r="G8" s="2">
        <f>SUM((Table1614[[#This Row],[Accuracy (Close)]]+Table1614[[#This Row],[Accuracy (Short)]]+Table1614[[#This Row],[Accuracy (Medium)]]+Table1614[[#This Row],[Accuracy (Long)]])/4)</f>
        <v>0.52500000000000002</v>
      </c>
      <c r="H8">
        <v>6</v>
      </c>
      <c r="I8">
        <v>0.5</v>
      </c>
      <c r="J8">
        <v>7</v>
      </c>
      <c r="K8">
        <v>1</v>
      </c>
      <c r="L8">
        <v>0.3</v>
      </c>
      <c r="M8">
        <v>0.3</v>
      </c>
      <c r="N8">
        <v>0</v>
      </c>
      <c r="O8" s="2">
        <v>0</v>
      </c>
      <c r="P8">
        <v>0.85</v>
      </c>
      <c r="Q8">
        <v>0.75</v>
      </c>
      <c r="R8">
        <v>0.35</v>
      </c>
      <c r="S8">
        <v>0.15</v>
      </c>
      <c r="T8">
        <v>50</v>
      </c>
      <c r="U8">
        <v>2.2000000000000002</v>
      </c>
      <c r="V8" s="49" t="s">
        <v>87</v>
      </c>
      <c r="W8" s="47">
        <f>Table1614[[#This Row],[Balance]]*$W$2</f>
        <v>218.52600000000001</v>
      </c>
      <c r="X8" s="70"/>
      <c r="Y8" s="70"/>
    </row>
    <row r="9" spans="1:25" s="72" customFormat="1">
      <c r="A9" s="72" t="s">
        <v>28</v>
      </c>
      <c r="B9" s="73" t="s">
        <v>35</v>
      </c>
      <c r="C9" s="74">
        <f>SUM(((Table1614[[#This Row],[Avg DPS]]*(Table1614[[#This Row],[Range]]))+(Table1614[[#This Row],[Avg DPS]]*(Table1614[[#This Row],[Arm Pen (%)]]/4)))/100)</f>
        <v>1.2503271212521172</v>
      </c>
      <c r="D9" s="74">
        <f>SUM(Table1614[[#This Row],[DPS]]*Table1614[[#This Row],[Avg Accuracy]])</f>
        <v>5.6448177031698297</v>
      </c>
      <c r="E9" s="74">
        <f>SUM((Table1614[[#This Row],[Damage]]*Table1614[[#This Row],[Burst]])/(Table1614[[#This Row],[Ranged Cooldown]]+Table1614[[#This Row],[Warm-up]]+(Table1614[[#This Row],[Burst Time]]*(Table1614[[#This Row],[Burst]]-1))))</f>
        <v>11.014278445209424</v>
      </c>
      <c r="F9" s="72">
        <v>19.899999999999999</v>
      </c>
      <c r="G9" s="74">
        <f>SUM((Table1614[[#This Row],[Accuracy (Close)]]+Table1614[[#This Row],[Accuracy (Short)]]+Table1614[[#This Row],[Accuracy (Medium)]]+Table1614[[#This Row],[Accuracy (Long)]])/4)</f>
        <v>0.51249999999999996</v>
      </c>
      <c r="H9" s="72">
        <v>6</v>
      </c>
      <c r="I9" s="72">
        <v>0.5</v>
      </c>
      <c r="J9" s="72">
        <v>9</v>
      </c>
      <c r="K9" s="72">
        <v>3</v>
      </c>
      <c r="L9" s="72">
        <v>0.9</v>
      </c>
      <c r="M9" s="72">
        <v>0.5</v>
      </c>
      <c r="N9" s="72">
        <v>512.29</v>
      </c>
      <c r="O9" s="74">
        <f t="shared" ref="O9:O32" si="0">60/N9</f>
        <v>0.11712116184192548</v>
      </c>
      <c r="P9" s="72">
        <v>0.9</v>
      </c>
      <c r="Q9" s="72">
        <v>0.65</v>
      </c>
      <c r="R9" s="72">
        <v>0.35</v>
      </c>
      <c r="S9" s="72">
        <v>0.15</v>
      </c>
      <c r="T9" s="72">
        <v>55</v>
      </c>
      <c r="U9" s="72">
        <v>2.5</v>
      </c>
      <c r="V9" s="75" t="s">
        <v>86</v>
      </c>
      <c r="W9" s="78">
        <v>220</v>
      </c>
      <c r="X9" s="75" t="s">
        <v>103</v>
      </c>
      <c r="Y9" s="75" t="s">
        <v>103</v>
      </c>
    </row>
    <row r="10" spans="1:25" s="4" customFormat="1">
      <c r="A10" s="4" t="s">
        <v>467</v>
      </c>
      <c r="B10" s="12">
        <v>4</v>
      </c>
      <c r="C10" s="2" t="e">
        <f>SUM(((Table1614[[#This Row],[Avg DPS]]*(Table1614[[#This Row],[Range]]))+(Table1614[[#This Row],[Avg DPS]]*(Table1614[[#This Row],[Arm Pen (%)]]/4)))/100)</f>
        <v>#DIV/0!</v>
      </c>
      <c r="D10" s="3" t="e">
        <f>SUM(Table1614[[#This Row],[DPS]]*Table1614[[#This Row],[Avg Accuracy]])</f>
        <v>#DIV/0!</v>
      </c>
      <c r="E10" s="2" t="e">
        <f>SUM((Table1614[[#This Row],[Damage]]*Table1614[[#This Row],[Burst]])/(Table1614[[#This Row],[Ranged Cooldown]]+Table1614[[#This Row],[Warm-up]]+(Table1614[[#This Row],[Burst Time]]*(Table1614[[#This Row],[Burst]]-1))))</f>
        <v>#DIV/0!</v>
      </c>
      <c r="F10"/>
      <c r="G10" s="2">
        <f>SUM((Table1614[[#This Row],[Accuracy (Close)]]+Table1614[[#This Row],[Accuracy (Short)]]+Table1614[[#This Row],[Accuracy (Medium)]]+Table1614[[#This Row],[Accuracy (Long)]])/4)</f>
        <v>0</v>
      </c>
      <c r="H10"/>
      <c r="I10"/>
      <c r="J10"/>
      <c r="K10"/>
      <c r="L10"/>
      <c r="M10"/>
      <c r="N10"/>
      <c r="O10" s="2" t="e">
        <f t="shared" si="0"/>
        <v>#DIV/0!</v>
      </c>
      <c r="P10"/>
      <c r="Q10"/>
      <c r="R10"/>
      <c r="S10"/>
      <c r="T10"/>
      <c r="U10"/>
      <c r="V10" s="49"/>
      <c r="W10" s="70" t="e">
        <f>Table1614[[#This Row],[Balance]]*$W$2</f>
        <v>#DIV/0!</v>
      </c>
      <c r="X10" s="70"/>
      <c r="Y10" s="70"/>
    </row>
    <row r="11" spans="1:25">
      <c r="A11" s="4"/>
      <c r="B11" s="12"/>
      <c r="C11" s="2" t="e">
        <f>SUM(((Table1614[[#This Row],[Avg DPS]]*(Table1614[[#This Row],[Range]]))+(Table1614[[#This Row],[Avg DPS]]*(Table1614[[#This Row],[Arm Pen (%)]]/4)))/100)</f>
        <v>#DIV/0!</v>
      </c>
      <c r="D11" s="3" t="e">
        <f>SUM(Table1614[[#This Row],[DPS]]*Table1614[[#This Row],[Avg Accuracy]])</f>
        <v>#DIV/0!</v>
      </c>
      <c r="E11" s="2" t="e">
        <f>SUM((Table1614[[#This Row],[Damage]]*Table1614[[#This Row],[Burst]])/(Table1614[[#This Row],[Ranged Cooldown]]+Table1614[[#This Row],[Warm-up]]+(Table1614[[#This Row],[Burst Time]]*(Table1614[[#This Row],[Burst]]-1))))</f>
        <v>#DIV/0!</v>
      </c>
      <c r="G11" s="2">
        <f>SUM((Table1614[[#This Row],[Accuracy (Close)]]+Table1614[[#This Row],[Accuracy (Short)]]+Table1614[[#This Row],[Accuracy (Medium)]]+Table1614[[#This Row],[Accuracy (Long)]])/4)</f>
        <v>0</v>
      </c>
      <c r="O11" s="2" t="e">
        <f t="shared" si="0"/>
        <v>#DIV/0!</v>
      </c>
      <c r="V11" s="49"/>
      <c r="W11" s="70" t="e">
        <f>Table1614[[#This Row],[Balance]]*$W$2</f>
        <v>#DIV/0!</v>
      </c>
      <c r="X11" s="70"/>
      <c r="Y11" s="70"/>
    </row>
    <row r="12" spans="1:25">
      <c r="A12" s="4"/>
      <c r="B12" s="12"/>
      <c r="C12" s="2" t="e">
        <f>SUM(((Table1614[[#This Row],[Avg DPS]]*(Table1614[[#This Row],[Range]]))+(Table1614[[#This Row],[Avg DPS]]*(Table1614[[#This Row],[Arm Pen (%)]]/4)))/100)</f>
        <v>#DIV/0!</v>
      </c>
      <c r="D12" s="3" t="e">
        <f>SUM(Table1614[[#This Row],[DPS]]*Table1614[[#This Row],[Avg Accuracy]])</f>
        <v>#DIV/0!</v>
      </c>
      <c r="E12" s="2" t="e">
        <f>SUM((Table1614[[#This Row],[Damage]]*Table1614[[#This Row],[Burst]])/(Table1614[[#This Row],[Ranged Cooldown]]+Table1614[[#This Row],[Warm-up]]+(Table1614[[#This Row],[Burst Time]]*(Table1614[[#This Row],[Burst]]-1))))</f>
        <v>#DIV/0!</v>
      </c>
      <c r="G12" s="2">
        <f>SUM((Table1614[[#This Row],[Accuracy (Close)]]+Table1614[[#This Row],[Accuracy (Short)]]+Table1614[[#This Row],[Accuracy (Medium)]]+Table1614[[#This Row],[Accuracy (Long)]])/4)</f>
        <v>0</v>
      </c>
      <c r="O12" s="2" t="e">
        <f t="shared" si="0"/>
        <v>#DIV/0!</v>
      </c>
      <c r="V12" s="49"/>
      <c r="W12" s="70" t="e">
        <f>Table1614[[#This Row],[Balance]]*$W$2</f>
        <v>#DIV/0!</v>
      </c>
      <c r="X12" s="70"/>
      <c r="Y12" s="70"/>
    </row>
    <row r="13" spans="1:25">
      <c r="A13" s="4"/>
      <c r="B13" s="12"/>
      <c r="C13" s="2" t="e">
        <f>SUM(((Table1614[[#This Row],[Avg DPS]]*(Table1614[[#This Row],[Range]]))+(Table1614[[#This Row],[Avg DPS]]*(Table1614[[#This Row],[Arm Pen (%)]]/4)))/100)</f>
        <v>#DIV/0!</v>
      </c>
      <c r="D13" s="3" t="e">
        <f>SUM(Table1614[[#This Row],[DPS]]*Table1614[[#This Row],[Avg Accuracy]])</f>
        <v>#DIV/0!</v>
      </c>
      <c r="E13" s="2" t="e">
        <f>SUM((Table1614[[#This Row],[Damage]]*Table1614[[#This Row],[Burst]])/(Table1614[[#This Row],[Ranged Cooldown]]+Table1614[[#This Row],[Warm-up]]+(Table1614[[#This Row],[Burst Time]]*(Table1614[[#This Row],[Burst]]-1))))</f>
        <v>#DIV/0!</v>
      </c>
      <c r="G13" s="2">
        <f>SUM((Table1614[[#This Row],[Accuracy (Close)]]+Table1614[[#This Row],[Accuracy (Short)]]+Table1614[[#This Row],[Accuracy (Medium)]]+Table1614[[#This Row],[Accuracy (Long)]])/4)</f>
        <v>0</v>
      </c>
      <c r="O13" s="2" t="e">
        <f t="shared" si="0"/>
        <v>#DIV/0!</v>
      </c>
      <c r="V13" s="49"/>
      <c r="W13" s="70" t="e">
        <f>Table1614[[#This Row],[Balance]]*$W$2</f>
        <v>#DIV/0!</v>
      </c>
      <c r="X13" s="70"/>
      <c r="Y13" s="70"/>
    </row>
    <row r="14" spans="1:25">
      <c r="A14" s="4"/>
      <c r="B14" s="12"/>
      <c r="C14" s="2" t="e">
        <f>SUM(((Table1614[[#This Row],[Avg DPS]]*(Table1614[[#This Row],[Range]]))+(Table1614[[#This Row],[Avg DPS]]*(Table1614[[#This Row],[Arm Pen (%)]]/4)))/100)</f>
        <v>#DIV/0!</v>
      </c>
      <c r="D14" s="3" t="e">
        <f>SUM(Table1614[[#This Row],[DPS]]*Table1614[[#This Row],[Avg Accuracy]])</f>
        <v>#DIV/0!</v>
      </c>
      <c r="E14" s="2" t="e">
        <f>SUM((Table1614[[#This Row],[Damage]]*Table1614[[#This Row],[Burst]])/(Table1614[[#This Row],[Ranged Cooldown]]+Table1614[[#This Row],[Warm-up]]+(Table1614[[#This Row],[Burst Time]]*(Table1614[[#This Row],[Burst]]-1))))</f>
        <v>#DIV/0!</v>
      </c>
      <c r="G14" s="2">
        <f>SUM((Table1614[[#This Row],[Accuracy (Close)]]+Table1614[[#This Row],[Accuracy (Short)]]+Table1614[[#This Row],[Accuracy (Medium)]]+Table1614[[#This Row],[Accuracy (Long)]])/4)</f>
        <v>0</v>
      </c>
      <c r="O14" s="2" t="e">
        <f t="shared" si="0"/>
        <v>#DIV/0!</v>
      </c>
      <c r="V14" s="49"/>
      <c r="W14" s="70" t="e">
        <f>Table1614[[#This Row],[Balance]]*$W$2</f>
        <v>#DIV/0!</v>
      </c>
      <c r="X14" s="70"/>
      <c r="Y14" s="70"/>
    </row>
    <row r="15" spans="1:25">
      <c r="A15" s="4"/>
      <c r="B15" s="12"/>
      <c r="C15" s="2" t="e">
        <f>SUM(((Table1614[[#This Row],[Avg DPS]]*(Table1614[[#This Row],[Range]]))+(Table1614[[#This Row],[Avg DPS]]*(Table1614[[#This Row],[Arm Pen (%)]]/4)))/100)</f>
        <v>#DIV/0!</v>
      </c>
      <c r="D15" s="3" t="e">
        <f>SUM(Table1614[[#This Row],[DPS]]*Table1614[[#This Row],[Avg Accuracy]])</f>
        <v>#DIV/0!</v>
      </c>
      <c r="E15" s="2" t="e">
        <f>SUM((Table1614[[#This Row],[Damage]]*Table1614[[#This Row],[Burst]])/(Table1614[[#This Row],[Ranged Cooldown]]+Table1614[[#This Row],[Warm-up]]+(Table1614[[#This Row],[Burst Time]]*(Table1614[[#This Row],[Burst]]-1))))</f>
        <v>#DIV/0!</v>
      </c>
      <c r="G15" s="2">
        <f>SUM((Table1614[[#This Row],[Accuracy (Close)]]+Table1614[[#This Row],[Accuracy (Short)]]+Table1614[[#This Row],[Accuracy (Medium)]]+Table1614[[#This Row],[Accuracy (Long)]])/4)</f>
        <v>0</v>
      </c>
      <c r="O15" s="2" t="e">
        <f t="shared" si="0"/>
        <v>#DIV/0!</v>
      </c>
      <c r="V15" s="49"/>
      <c r="W15" s="70" t="e">
        <f>Table1614[[#This Row],[Balance]]*$W$2</f>
        <v>#DIV/0!</v>
      </c>
      <c r="X15" s="70"/>
      <c r="Y15" s="70"/>
    </row>
    <row r="16" spans="1:25">
      <c r="A16" s="4"/>
      <c r="B16" s="12"/>
      <c r="C16" s="2" t="e">
        <f>SUM(((Table1614[[#This Row],[Avg DPS]]*(Table1614[[#This Row],[Range]]))+(Table1614[[#This Row],[Avg DPS]]*(Table1614[[#This Row],[Arm Pen (%)]]/4)))/100)</f>
        <v>#DIV/0!</v>
      </c>
      <c r="D16" s="3" t="e">
        <f>SUM(Table1614[[#This Row],[DPS]]*Table1614[[#This Row],[Avg Accuracy]])</f>
        <v>#DIV/0!</v>
      </c>
      <c r="E16" s="2" t="e">
        <f>SUM((Table1614[[#This Row],[Damage]]*Table1614[[#This Row],[Burst]])/(Table1614[[#This Row],[Ranged Cooldown]]+Table1614[[#This Row],[Warm-up]]+(Table1614[[#This Row],[Burst Time]]*(Table1614[[#This Row],[Burst]]-1))))</f>
        <v>#DIV/0!</v>
      </c>
      <c r="G16" s="2">
        <f>SUM((Table1614[[#This Row],[Accuracy (Close)]]+Table1614[[#This Row],[Accuracy (Short)]]+Table1614[[#This Row],[Accuracy (Medium)]]+Table1614[[#This Row],[Accuracy (Long)]])/4)</f>
        <v>0</v>
      </c>
      <c r="O16" s="2" t="e">
        <f t="shared" si="0"/>
        <v>#DIV/0!</v>
      </c>
      <c r="V16" s="49"/>
      <c r="W16" s="70" t="e">
        <f>Table1614[[#This Row],[Balance]]*$W$2</f>
        <v>#DIV/0!</v>
      </c>
      <c r="X16" s="70"/>
      <c r="Y16" s="70"/>
    </row>
    <row r="17" spans="1:25">
      <c r="A17" s="4"/>
      <c r="B17" s="12"/>
      <c r="C17" s="2" t="e">
        <f>SUM(((Table1614[[#This Row],[Avg DPS]]*(Table1614[[#This Row],[Range]]))+(Table1614[[#This Row],[Avg DPS]]*(Table1614[[#This Row],[Arm Pen (%)]]/4)))/100)</f>
        <v>#DIV/0!</v>
      </c>
      <c r="D17" s="3" t="e">
        <f>SUM(Table1614[[#This Row],[DPS]]*Table1614[[#This Row],[Avg Accuracy]])</f>
        <v>#DIV/0!</v>
      </c>
      <c r="E17" s="2" t="e">
        <f>SUM((Table1614[[#This Row],[Damage]]*Table1614[[#This Row],[Burst]])/(Table1614[[#This Row],[Ranged Cooldown]]+Table1614[[#This Row],[Warm-up]]+(Table1614[[#This Row],[Burst Time]]*(Table1614[[#This Row],[Burst]]-1))))</f>
        <v>#DIV/0!</v>
      </c>
      <c r="G17" s="2">
        <f>SUM((Table1614[[#This Row],[Accuracy (Close)]]+Table1614[[#This Row],[Accuracy (Short)]]+Table1614[[#This Row],[Accuracy (Medium)]]+Table1614[[#This Row],[Accuracy (Long)]])/4)</f>
        <v>0</v>
      </c>
      <c r="O17" s="2" t="e">
        <f t="shared" si="0"/>
        <v>#DIV/0!</v>
      </c>
      <c r="V17" s="49"/>
      <c r="W17" s="70" t="e">
        <f>Table1614[[#This Row],[Balance]]*$W$2</f>
        <v>#DIV/0!</v>
      </c>
      <c r="X17" s="70"/>
      <c r="Y17" s="70"/>
    </row>
    <row r="18" spans="1:25">
      <c r="A18" s="65"/>
      <c r="B18" s="13"/>
      <c r="C18" s="2" t="e">
        <f>SUM(((Table1614[[#This Row],[Avg DPS]]*(Table1614[[#This Row],[Range]]))+(Table1614[[#This Row],[Avg DPS]]*(Table1614[[#This Row],[Arm Pen (%)]]/4)))/100)</f>
        <v>#DIV/0!</v>
      </c>
      <c r="D18" s="3" t="e">
        <f>SUM(Table1614[[#This Row],[DPS]]*Table1614[[#This Row],[Avg Accuracy]])</f>
        <v>#DIV/0!</v>
      </c>
      <c r="E18" s="2" t="e">
        <f>SUM((Table1614[[#This Row],[Damage]]*Table1614[[#This Row],[Burst]])/(Table1614[[#This Row],[Ranged Cooldown]]+Table1614[[#This Row],[Warm-up]]+(Table1614[[#This Row],[Burst Time]]*(Table1614[[#This Row],[Burst]]-1))))</f>
        <v>#DIV/0!</v>
      </c>
      <c r="G18" s="2">
        <f>SUM((Table1614[[#This Row],[Accuracy (Close)]]+Table1614[[#This Row],[Accuracy (Short)]]+Table1614[[#This Row],[Accuracy (Medium)]]+Table1614[[#This Row],[Accuracy (Long)]])/4)</f>
        <v>0</v>
      </c>
      <c r="O18" s="2" t="e">
        <f t="shared" si="0"/>
        <v>#DIV/0!</v>
      </c>
      <c r="V18" s="49"/>
      <c r="W18" s="70" t="e">
        <f>Table1614[[#This Row],[Balance]]*$W$2</f>
        <v>#DIV/0!</v>
      </c>
      <c r="X18" s="70"/>
      <c r="Y18" s="70"/>
    </row>
    <row r="19" spans="1:25">
      <c r="A19" s="14"/>
      <c r="C19" s="2" t="e">
        <f>SUM(((Table1614[[#This Row],[Avg DPS]]*(Table1614[[#This Row],[Range]]))+(Table1614[[#This Row],[Avg DPS]]*(Table1614[[#This Row],[Arm Pen (%)]]/4)))/100)</f>
        <v>#DIV/0!</v>
      </c>
      <c r="D19" s="3" t="e">
        <f>SUM(Table1614[[#This Row],[DPS]]*Table1614[[#This Row],[Avg Accuracy]])</f>
        <v>#DIV/0!</v>
      </c>
      <c r="E19" s="2" t="e">
        <f>SUM((Table1614[[#This Row],[Damage]]*Table1614[[#This Row],[Burst]])/(Table1614[[#This Row],[Ranged Cooldown]]+Table1614[[#This Row],[Warm-up]]+(Table1614[[#This Row],[Burst Time]]*(Table1614[[#This Row],[Burst]]-1))))</f>
        <v>#DIV/0!</v>
      </c>
      <c r="G19" s="2">
        <f>SUM((Table1614[[#This Row],[Accuracy (Close)]]+Table1614[[#This Row],[Accuracy (Short)]]+Table1614[[#This Row],[Accuracy (Medium)]]+Table1614[[#This Row],[Accuracy (Long)]])/4)</f>
        <v>0</v>
      </c>
      <c r="O19" s="2" t="e">
        <f t="shared" si="0"/>
        <v>#DIV/0!</v>
      </c>
      <c r="W19" s="43" t="e">
        <f>Table1614[[#This Row],[Balance]]*$W$2</f>
        <v>#DIV/0!</v>
      </c>
      <c r="X19" s="43"/>
      <c r="Y19" s="43"/>
    </row>
    <row r="20" spans="1:25">
      <c r="A20" s="4"/>
      <c r="C20" s="2" t="e">
        <f>SUM(((Table1614[[#This Row],[Avg DPS]]*(Table1614[[#This Row],[Range]]))+(Table1614[[#This Row],[Avg DPS]]*(Table1614[[#This Row],[Arm Pen (%)]]/4)))/100)</f>
        <v>#DIV/0!</v>
      </c>
      <c r="D20" s="3" t="e">
        <f>SUM(Table1614[[#This Row],[DPS]]*Table1614[[#This Row],[Avg Accuracy]])</f>
        <v>#DIV/0!</v>
      </c>
      <c r="E20" s="2" t="e">
        <f>SUM((Table1614[[#This Row],[Damage]]*Table1614[[#This Row],[Burst]])/(Table1614[[#This Row],[Ranged Cooldown]]+Table1614[[#This Row],[Warm-up]]+(Table1614[[#This Row],[Burst Time]]*(Table1614[[#This Row],[Burst]]-1))))</f>
        <v>#DIV/0!</v>
      </c>
      <c r="G20" s="2">
        <f>SUM((Table1614[[#This Row],[Accuracy (Close)]]+Table1614[[#This Row],[Accuracy (Short)]]+Table1614[[#This Row],[Accuracy (Medium)]]+Table1614[[#This Row],[Accuracy (Long)]])/4)</f>
        <v>0</v>
      </c>
      <c r="O20" s="2" t="e">
        <f t="shared" si="0"/>
        <v>#DIV/0!</v>
      </c>
      <c r="W20" s="43" t="e">
        <f>Table1614[[#This Row],[Balance]]*$W$2</f>
        <v>#DIV/0!</v>
      </c>
      <c r="X20" s="43"/>
      <c r="Y20" s="43"/>
    </row>
    <row r="21" spans="1:25">
      <c r="A21" s="4"/>
      <c r="C21" s="2" t="e">
        <f>SUM(((Table1614[[#This Row],[Avg DPS]]*(Table1614[[#This Row],[Range]]))+(Table1614[[#This Row],[Avg DPS]]*(Table1614[[#This Row],[Arm Pen (%)]]/4)))/100)</f>
        <v>#DIV/0!</v>
      </c>
      <c r="D21" s="3" t="e">
        <f>SUM(Table1614[[#This Row],[DPS]]*Table1614[[#This Row],[Avg Accuracy]])</f>
        <v>#DIV/0!</v>
      </c>
      <c r="E21" s="2" t="e">
        <f>SUM((Table1614[[#This Row],[Damage]]*Table1614[[#This Row],[Burst]])/(Table1614[[#This Row],[Ranged Cooldown]]+Table1614[[#This Row],[Warm-up]]+(Table1614[[#This Row],[Burst Time]]*(Table1614[[#This Row],[Burst]]-1))))</f>
        <v>#DIV/0!</v>
      </c>
      <c r="G21" s="2">
        <f>SUM((Table1614[[#This Row],[Accuracy (Close)]]+Table1614[[#This Row],[Accuracy (Short)]]+Table1614[[#This Row],[Accuracy (Medium)]]+Table1614[[#This Row],[Accuracy (Long)]])/4)</f>
        <v>0</v>
      </c>
      <c r="O21" s="2" t="e">
        <f t="shared" si="0"/>
        <v>#DIV/0!</v>
      </c>
      <c r="W21" s="43" t="e">
        <f>Table1614[[#This Row],[Balance]]*$W$2</f>
        <v>#DIV/0!</v>
      </c>
      <c r="X21" s="43"/>
      <c r="Y21" s="43"/>
    </row>
    <row r="22" spans="1:25">
      <c r="A22" s="4"/>
      <c r="C22" s="2" t="e">
        <f>SUM(((Table1614[[#This Row],[Avg DPS]]*(Table1614[[#This Row],[Range]]))+(Table1614[[#This Row],[Avg DPS]]*(Table1614[[#This Row],[Arm Pen (%)]]/4)))/100)</f>
        <v>#DIV/0!</v>
      </c>
      <c r="D22" s="3" t="e">
        <f>SUM(Table1614[[#This Row],[DPS]]*Table1614[[#This Row],[Avg Accuracy]])</f>
        <v>#DIV/0!</v>
      </c>
      <c r="E22" s="2" t="e">
        <f>SUM((Table1614[[#This Row],[Damage]]*Table1614[[#This Row],[Burst]])/(Table1614[[#This Row],[Ranged Cooldown]]+Table1614[[#This Row],[Warm-up]]+(Table1614[[#This Row],[Burst Time]]*(Table1614[[#This Row],[Burst]]-1))))</f>
        <v>#DIV/0!</v>
      </c>
      <c r="G22" s="2">
        <f>SUM((Table1614[[#This Row],[Accuracy (Close)]]+Table1614[[#This Row],[Accuracy (Short)]]+Table1614[[#This Row],[Accuracy (Medium)]]+Table1614[[#This Row],[Accuracy (Long)]])/4)</f>
        <v>0</v>
      </c>
      <c r="O22" s="2" t="e">
        <f t="shared" si="0"/>
        <v>#DIV/0!</v>
      </c>
      <c r="W22" s="43" t="e">
        <f>Table1614[[#This Row],[Balance]]*$W$2</f>
        <v>#DIV/0!</v>
      </c>
      <c r="X22" s="43"/>
      <c r="Y22" s="43"/>
    </row>
    <row r="23" spans="1:25">
      <c r="A23" s="4"/>
      <c r="C23" s="2" t="e">
        <f>SUM(((Table1614[[#This Row],[Avg DPS]]*(Table1614[[#This Row],[Range]]))+(Table1614[[#This Row],[Avg DPS]]*(Table1614[[#This Row],[Arm Pen (%)]]/4)))/100)</f>
        <v>#DIV/0!</v>
      </c>
      <c r="D23" s="3" t="e">
        <f>SUM(Table1614[[#This Row],[DPS]]*Table1614[[#This Row],[Avg Accuracy]])</f>
        <v>#DIV/0!</v>
      </c>
      <c r="E23" s="2" t="e">
        <f>SUM((Table1614[[#This Row],[Damage]]*Table1614[[#This Row],[Burst]])/(Table1614[[#This Row],[Ranged Cooldown]]+Table1614[[#This Row],[Warm-up]]+(Table1614[[#This Row],[Burst Time]]*(Table1614[[#This Row],[Burst]]-1))))</f>
        <v>#DIV/0!</v>
      </c>
      <c r="G23" s="2">
        <f>SUM((Table1614[[#This Row],[Accuracy (Close)]]+Table1614[[#This Row],[Accuracy (Short)]]+Table1614[[#This Row],[Accuracy (Medium)]]+Table1614[[#This Row],[Accuracy (Long)]])/4)</f>
        <v>0</v>
      </c>
      <c r="O23" s="2" t="e">
        <f t="shared" si="0"/>
        <v>#DIV/0!</v>
      </c>
      <c r="W23" s="43" t="e">
        <f>Table1614[[#This Row],[Balance]]*$W$2</f>
        <v>#DIV/0!</v>
      </c>
      <c r="X23" s="43"/>
      <c r="Y23" s="43"/>
    </row>
    <row r="24" spans="1:25">
      <c r="A24" s="4"/>
      <c r="C24" s="2" t="e">
        <f>SUM(((Table1614[[#This Row],[Avg DPS]]*(Table1614[[#This Row],[Range]]))+(Table1614[[#This Row],[Avg DPS]]*(Table1614[[#This Row],[Arm Pen (%)]]/4)))/100)</f>
        <v>#DIV/0!</v>
      </c>
      <c r="D24" s="3" t="e">
        <f>SUM(Table1614[[#This Row],[DPS]]*Table1614[[#This Row],[Avg Accuracy]])</f>
        <v>#DIV/0!</v>
      </c>
      <c r="E24" s="2" t="e">
        <f>SUM((Table1614[[#This Row],[Damage]]*Table1614[[#This Row],[Burst]])/(Table1614[[#This Row],[Ranged Cooldown]]+Table1614[[#This Row],[Warm-up]]+(Table1614[[#This Row],[Burst Time]]*(Table1614[[#This Row],[Burst]]-1))))</f>
        <v>#DIV/0!</v>
      </c>
      <c r="G24" s="2">
        <f>SUM((Table1614[[#This Row],[Accuracy (Close)]]+Table1614[[#This Row],[Accuracy (Short)]]+Table1614[[#This Row],[Accuracy (Medium)]]+Table1614[[#This Row],[Accuracy (Long)]])/4)</f>
        <v>0</v>
      </c>
      <c r="O24" s="2" t="e">
        <f t="shared" si="0"/>
        <v>#DIV/0!</v>
      </c>
      <c r="W24" s="43" t="e">
        <f>Table1614[[#This Row],[Balance]]*$W$2</f>
        <v>#DIV/0!</v>
      </c>
      <c r="X24" s="43"/>
      <c r="Y24" s="43"/>
    </row>
    <row r="25" spans="1:25">
      <c r="A25" s="4"/>
      <c r="C25" s="2" t="e">
        <f>SUM(((Table1614[[#This Row],[Avg DPS]]*(Table1614[[#This Row],[Range]]))+(Table1614[[#This Row],[Avg DPS]]*(Table1614[[#This Row],[Arm Pen (%)]]/4)))/100)</f>
        <v>#DIV/0!</v>
      </c>
      <c r="D25" s="3" t="e">
        <f>SUM(Table1614[[#This Row],[DPS]]*Table1614[[#This Row],[Avg Accuracy]])</f>
        <v>#DIV/0!</v>
      </c>
      <c r="E25" s="2" t="e">
        <f>SUM((Table1614[[#This Row],[Damage]]*Table1614[[#This Row],[Burst]])/(Table1614[[#This Row],[Ranged Cooldown]]+Table1614[[#This Row],[Warm-up]]+(Table1614[[#This Row],[Burst Time]]*(Table1614[[#This Row],[Burst]]-1))))</f>
        <v>#DIV/0!</v>
      </c>
      <c r="G25" s="2">
        <f>SUM((Table1614[[#This Row],[Accuracy (Close)]]+Table1614[[#This Row],[Accuracy (Short)]]+Table1614[[#This Row],[Accuracy (Medium)]]+Table1614[[#This Row],[Accuracy (Long)]])/4)</f>
        <v>0</v>
      </c>
      <c r="O25" s="2" t="e">
        <f t="shared" si="0"/>
        <v>#DIV/0!</v>
      </c>
      <c r="W25" s="43" t="e">
        <f>Table1614[[#This Row],[Balance]]*$W$2</f>
        <v>#DIV/0!</v>
      </c>
      <c r="X25" s="43"/>
      <c r="Y25" s="43"/>
    </row>
    <row r="26" spans="1:25">
      <c r="A26" s="4"/>
      <c r="B26" s="35"/>
      <c r="C26" s="2" t="e">
        <f>SUM(((Table1614[[#This Row],[Avg DPS]]*(Table1614[[#This Row],[Range]]))+(Table1614[[#This Row],[Avg DPS]]*(Table1614[[#This Row],[Arm Pen (%)]]/4)))/100)</f>
        <v>#DIV/0!</v>
      </c>
      <c r="D26" s="3" t="e">
        <f>SUM(Table1614[[#This Row],[DPS]]*Table1614[[#This Row],[Avg Accuracy]])</f>
        <v>#DIV/0!</v>
      </c>
      <c r="E26" s="2" t="e">
        <f>SUM((Table1614[[#This Row],[Damage]]*Table1614[[#This Row],[Burst]])/(Table1614[[#This Row],[Ranged Cooldown]]+Table1614[[#This Row],[Warm-up]]+(Table1614[[#This Row],[Burst Time]]*(Table1614[[#This Row],[Burst]]-1))))</f>
        <v>#DIV/0!</v>
      </c>
      <c r="G26" s="2">
        <f>SUM((Table1614[[#This Row],[Accuracy (Close)]]+Table1614[[#This Row],[Accuracy (Short)]]+Table1614[[#This Row],[Accuracy (Medium)]]+Table1614[[#This Row],[Accuracy (Long)]])/4)</f>
        <v>0</v>
      </c>
      <c r="O26" s="2" t="e">
        <f t="shared" si="0"/>
        <v>#DIV/0!</v>
      </c>
      <c r="W26" s="43" t="e">
        <f>Table1614[[#This Row],[Balance]]*$W$2</f>
        <v>#DIV/0!</v>
      </c>
      <c r="X26" s="43"/>
      <c r="Y26" s="43"/>
    </row>
    <row r="27" spans="1:25">
      <c r="A27" s="4"/>
      <c r="B27" s="35"/>
      <c r="C27" s="2" t="e">
        <f>SUM(((Table1614[[#This Row],[Avg DPS]]*(Table1614[[#This Row],[Range]]))+(Table1614[[#This Row],[Avg DPS]]*(Table1614[[#This Row],[Arm Pen (%)]]/4)))/100)</f>
        <v>#DIV/0!</v>
      </c>
      <c r="D27" s="3" t="e">
        <f>SUM(Table1614[[#This Row],[DPS]]*Table1614[[#This Row],[Avg Accuracy]])</f>
        <v>#DIV/0!</v>
      </c>
      <c r="E27" s="2" t="e">
        <f>SUM((Table1614[[#This Row],[Damage]]*Table1614[[#This Row],[Burst]])/(Table1614[[#This Row],[Ranged Cooldown]]+Table1614[[#This Row],[Warm-up]]+(Table1614[[#This Row],[Burst Time]]*(Table1614[[#This Row],[Burst]]-1))))</f>
        <v>#DIV/0!</v>
      </c>
      <c r="G27" s="2">
        <f>SUM((Table1614[[#This Row],[Accuracy (Close)]]+Table1614[[#This Row],[Accuracy (Short)]]+Table1614[[#This Row],[Accuracy (Medium)]]+Table1614[[#This Row],[Accuracy (Long)]])/4)</f>
        <v>0</v>
      </c>
      <c r="O27" s="2" t="e">
        <f t="shared" si="0"/>
        <v>#DIV/0!</v>
      </c>
      <c r="W27" s="43" t="e">
        <f>Table1614[[#This Row],[Balance]]*$W$2</f>
        <v>#DIV/0!</v>
      </c>
      <c r="X27" s="43"/>
      <c r="Y27" s="43"/>
    </row>
    <row r="28" spans="1:25">
      <c r="A28" s="4"/>
      <c r="B28" s="35"/>
      <c r="C28" s="2" t="e">
        <f>SUM(((Table1614[[#This Row],[Avg DPS]]*(Table1614[[#This Row],[Range]]))+(Table1614[[#This Row],[Avg DPS]]*(Table1614[[#This Row],[Arm Pen (%)]]/4)))/100)</f>
        <v>#DIV/0!</v>
      </c>
      <c r="D28" s="3" t="e">
        <f>SUM(Table1614[[#This Row],[DPS]]*Table1614[[#This Row],[Avg Accuracy]])</f>
        <v>#DIV/0!</v>
      </c>
      <c r="E28" s="2" t="e">
        <f>SUM((Table1614[[#This Row],[Damage]]*Table1614[[#This Row],[Burst]])/(Table1614[[#This Row],[Ranged Cooldown]]+Table1614[[#This Row],[Warm-up]]+(Table1614[[#This Row],[Burst Time]]*(Table1614[[#This Row],[Burst]]-1))))</f>
        <v>#DIV/0!</v>
      </c>
      <c r="G28" s="2">
        <f>SUM((Table1614[[#This Row],[Accuracy (Close)]]+Table1614[[#This Row],[Accuracy (Short)]]+Table1614[[#This Row],[Accuracy (Medium)]]+Table1614[[#This Row],[Accuracy (Long)]])/4)</f>
        <v>0</v>
      </c>
      <c r="O28" s="2" t="e">
        <f t="shared" si="0"/>
        <v>#DIV/0!</v>
      </c>
      <c r="W28" s="43" t="e">
        <f>Table1614[[#This Row],[Balance]]*$W$2</f>
        <v>#DIV/0!</v>
      </c>
      <c r="X28" s="43"/>
      <c r="Y28" s="43"/>
    </row>
    <row r="29" spans="1:25">
      <c r="A29" s="4"/>
      <c r="B29" s="35"/>
      <c r="C29" s="2" t="e">
        <f>SUM(((Table1614[[#This Row],[Avg DPS]]*(Table1614[[#This Row],[Range]]))+(Table1614[[#This Row],[Avg DPS]]*(Table1614[[#This Row],[Arm Pen (%)]]/4)))/100)</f>
        <v>#DIV/0!</v>
      </c>
      <c r="D29" s="3" t="e">
        <f>SUM(Table1614[[#This Row],[DPS]]*Table1614[[#This Row],[Avg Accuracy]])</f>
        <v>#DIV/0!</v>
      </c>
      <c r="E29" s="2" t="e">
        <f>SUM((Table1614[[#This Row],[Damage]]*Table1614[[#This Row],[Burst]])/(Table1614[[#This Row],[Ranged Cooldown]]+Table1614[[#This Row],[Warm-up]]+(Table1614[[#This Row],[Burst Time]]*(Table1614[[#This Row],[Burst]]-1))))</f>
        <v>#DIV/0!</v>
      </c>
      <c r="G29" s="2">
        <f>SUM((Table1614[[#This Row],[Accuracy (Close)]]+Table1614[[#This Row],[Accuracy (Short)]]+Table1614[[#This Row],[Accuracy (Medium)]]+Table1614[[#This Row],[Accuracy (Long)]])/4)</f>
        <v>0</v>
      </c>
      <c r="O29" s="2" t="e">
        <f t="shared" si="0"/>
        <v>#DIV/0!</v>
      </c>
      <c r="W29" s="43" t="e">
        <f>Table1614[[#This Row],[Balance]]*$W$2</f>
        <v>#DIV/0!</v>
      </c>
      <c r="X29" s="43"/>
      <c r="Y29" s="43"/>
    </row>
    <row r="30" spans="1:25">
      <c r="A30" s="4"/>
      <c r="B30" s="35"/>
      <c r="C30" s="2" t="e">
        <f>SUM(((Table1614[[#This Row],[Avg DPS]]*(Table1614[[#This Row],[Range]]))+(Table1614[[#This Row],[Avg DPS]]*(Table1614[[#This Row],[Arm Pen (%)]]/4)))/100)</f>
        <v>#DIV/0!</v>
      </c>
      <c r="D30" s="3" t="e">
        <f>SUM(Table1614[[#This Row],[DPS]]*Table1614[[#This Row],[Avg Accuracy]])</f>
        <v>#DIV/0!</v>
      </c>
      <c r="E30" s="2" t="e">
        <f>SUM((Table1614[[#This Row],[Damage]]*Table1614[[#This Row],[Burst]])/(Table1614[[#This Row],[Ranged Cooldown]]+Table1614[[#This Row],[Warm-up]]+(Table1614[[#This Row],[Burst Time]]*(Table1614[[#This Row],[Burst]]-1))))</f>
        <v>#DIV/0!</v>
      </c>
      <c r="G30" s="2">
        <f>SUM((Table1614[[#This Row],[Accuracy (Close)]]+Table1614[[#This Row],[Accuracy (Short)]]+Table1614[[#This Row],[Accuracy (Medium)]]+Table1614[[#This Row],[Accuracy (Long)]])/4)</f>
        <v>0</v>
      </c>
      <c r="O30" s="2" t="e">
        <f t="shared" si="0"/>
        <v>#DIV/0!</v>
      </c>
      <c r="W30" s="43" t="e">
        <f>Table1614[[#This Row],[Balance]]*$W$2</f>
        <v>#DIV/0!</v>
      </c>
      <c r="X30" s="43"/>
      <c r="Y30" s="43"/>
    </row>
    <row r="31" spans="1:25">
      <c r="A31" s="4"/>
      <c r="B31" s="35"/>
      <c r="C31" s="2" t="e">
        <f>SUM(((Table1614[[#This Row],[Avg DPS]]*(Table1614[[#This Row],[Range]]))+(Table1614[[#This Row],[Avg DPS]]*(Table1614[[#This Row],[Arm Pen (%)]]/4)))/100)</f>
        <v>#DIV/0!</v>
      </c>
      <c r="D31" s="3" t="e">
        <f>SUM(Table1614[[#This Row],[DPS]]*Table1614[[#This Row],[Avg Accuracy]])</f>
        <v>#DIV/0!</v>
      </c>
      <c r="E31" s="2" t="e">
        <f>SUM((Table1614[[#This Row],[Damage]]*Table1614[[#This Row],[Burst]])/(Table1614[[#This Row],[Ranged Cooldown]]+Table1614[[#This Row],[Warm-up]]+(Table1614[[#This Row],[Burst Time]]*(Table1614[[#This Row],[Burst]]-1))))</f>
        <v>#DIV/0!</v>
      </c>
      <c r="G31" s="2">
        <f>SUM((Table1614[[#This Row],[Accuracy (Close)]]+Table1614[[#This Row],[Accuracy (Short)]]+Table1614[[#This Row],[Accuracy (Medium)]]+Table1614[[#This Row],[Accuracy (Long)]])/4)</f>
        <v>0</v>
      </c>
      <c r="O31" s="2" t="e">
        <f t="shared" si="0"/>
        <v>#DIV/0!</v>
      </c>
      <c r="W31" s="43" t="e">
        <f>Table1614[[#This Row],[Balance]]*$W$2</f>
        <v>#DIV/0!</v>
      </c>
      <c r="X31" s="43"/>
      <c r="Y31" s="43"/>
    </row>
    <row r="32" spans="1:25">
      <c r="A32" s="10"/>
      <c r="B32" s="39"/>
      <c r="C32" s="2" t="e">
        <f>SUM(((Table1614[[#This Row],[Avg DPS]]*(Table1614[[#This Row],[Range]]))+(Table1614[[#This Row],[Avg DPS]]*(Table1614[[#This Row],[Arm Pen (%)]]/4)))/100)</f>
        <v>#DIV/0!</v>
      </c>
      <c r="D32" s="9" t="e">
        <f>SUM(Table1614[[#This Row],[DPS]]*Table1614[[#This Row],[Avg Accuracy]])</f>
        <v>#DIV/0!</v>
      </c>
      <c r="E32" s="8" t="e">
        <f>SUM((Table1614[[#This Row],[Damage]]*Table1614[[#This Row],[Burst]])/(Table1614[[#This Row],[Ranged Cooldown]]+Table1614[[#This Row],[Warm-up]]+(Table1614[[#This Row],[Burst Time]]*(Table1614[[#This Row],[Burst]]-1))))</f>
        <v>#DIV/0!</v>
      </c>
      <c r="F32" s="7"/>
      <c r="G32" s="8">
        <f>SUM((Table1614[[#This Row],[Accuracy (Close)]]+Table1614[[#This Row],[Accuracy (Short)]]+Table1614[[#This Row],[Accuracy (Medium)]]+Table1614[[#This Row],[Accuracy (Long)]])/4)</f>
        <v>0</v>
      </c>
      <c r="H32" s="7"/>
      <c r="I32" s="7"/>
      <c r="J32" s="7"/>
      <c r="K32" s="7"/>
      <c r="L32" s="7"/>
      <c r="M32" s="7"/>
      <c r="N32" s="7"/>
      <c r="O32" s="8" t="e">
        <f t="shared" si="0"/>
        <v>#DIV/0!</v>
      </c>
      <c r="P32" s="7"/>
      <c r="Q32" s="7"/>
      <c r="R32" s="7"/>
      <c r="S32" s="7"/>
      <c r="W32" s="43" t="e">
        <f>Table1614[[#This Row],[Balance]]*$W$2</f>
        <v>#DIV/0!</v>
      </c>
      <c r="X32" s="43"/>
      <c r="Y32" s="43"/>
    </row>
  </sheetData>
  <conditionalFormatting sqref="C4:C500">
    <cfRule type="cellIs" dxfId="334" priority="19" operator="greaterThan">
      <formula>1.259</formula>
    </cfRule>
  </conditionalFormatting>
  <conditionalFormatting sqref="O1:O1048576">
    <cfRule type="cellIs" dxfId="333" priority="18" operator="equal">
      <formula>0</formula>
    </cfRule>
  </conditionalFormatting>
  <conditionalFormatting sqref="E4:E500">
    <cfRule type="cellIs" dxfId="332" priority="12" stopIfTrue="1" operator="between">
      <formula>9.57</formula>
      <formula>0.01</formula>
    </cfRule>
    <cfRule type="cellIs" dxfId="331" priority="13" stopIfTrue="1" operator="between">
      <formula>10.01</formula>
      <formula>0.01</formula>
    </cfRule>
    <cfRule type="cellIs" dxfId="330" priority="14" operator="between">
      <formula>10.49</formula>
      <formula>0.01</formula>
    </cfRule>
    <cfRule type="cellIs" dxfId="329" priority="15" stopIfTrue="1" operator="greaterThanOrEqual">
      <formula>12.66</formula>
    </cfRule>
    <cfRule type="cellIs" dxfId="328" priority="16" stopIfTrue="1" operator="greaterThanOrEqual">
      <formula>12.11</formula>
    </cfRule>
    <cfRule type="cellIs" dxfId="327" priority="17" operator="greaterThanOrEqual">
      <formula>11.56</formula>
    </cfRule>
  </conditionalFormatting>
  <conditionalFormatting sqref="F4:F500">
    <cfRule type="cellIs" dxfId="326" priority="7" stopIfTrue="1" operator="between">
      <formula>13.9</formula>
      <formula>0.01</formula>
    </cfRule>
    <cfRule type="cellIs" dxfId="325" priority="8" stopIfTrue="1" operator="between">
      <formula>15.9</formula>
      <formula>0.01</formula>
    </cfRule>
    <cfRule type="cellIs" dxfId="324" priority="9" operator="between">
      <formula>17.9</formula>
      <formula>0.01</formula>
    </cfRule>
    <cfRule type="cellIs" dxfId="323" priority="10" stopIfTrue="1" operator="greaterThanOrEqual">
      <formula>22.9</formula>
    </cfRule>
    <cfRule type="cellIs" dxfId="322" priority="11" operator="greaterThanOrEqual">
      <formula>21.9</formula>
    </cfRule>
  </conditionalFormatting>
  <conditionalFormatting sqref="G4:G500">
    <cfRule type="cellIs" dxfId="321" priority="1" stopIfTrue="1" operator="between">
      <formula>0.44</formula>
      <formula>0.01</formula>
    </cfRule>
    <cfRule type="cellIs" dxfId="320" priority="2" stopIfTrue="1" operator="between">
      <formula>0.46</formula>
      <formula>0.01</formula>
    </cfRule>
    <cfRule type="cellIs" dxfId="319" priority="3" operator="between">
      <formula>0.49</formula>
      <formula>0.01</formula>
    </cfRule>
    <cfRule type="cellIs" dxfId="318" priority="4" stopIfTrue="1" operator="greaterThanOrEqual">
      <formula>0.59</formula>
    </cfRule>
    <cfRule type="cellIs" dxfId="317" priority="5" stopIfTrue="1" operator="greaterThanOrEqual">
      <formula>0.56</formula>
    </cfRule>
    <cfRule type="cellIs" dxfId="316" priority="6" operator="greaterThanOrEqual">
      <formula>0.54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Y32"/>
  <sheetViews>
    <sheetView workbookViewId="0">
      <selection activeCell="A20" sqref="A20"/>
    </sheetView>
  </sheetViews>
  <sheetFormatPr defaultRowHeight="15"/>
  <cols>
    <col min="1" max="1" width="23.28515625" customWidth="1"/>
    <col min="2" max="2" width="8.42578125" customWidth="1"/>
    <col min="3" max="3" width="11.5703125" customWidth="1"/>
    <col min="4" max="5" width="10.42578125" customWidth="1"/>
    <col min="6" max="6" width="9.7109375" customWidth="1"/>
    <col min="7" max="7" width="11.5703125" customWidth="1"/>
    <col min="8" max="8" width="9" customWidth="1"/>
    <col min="9" max="9" width="14.5703125" customWidth="1"/>
    <col min="10" max="10" width="8.5703125" customWidth="1"/>
    <col min="11" max="11" width="7.85546875" customWidth="1"/>
    <col min="12" max="12" width="10.140625" customWidth="1"/>
    <col min="13" max="13" width="8.85546875" customWidth="1"/>
    <col min="14" max="14" width="9.140625" customWidth="1"/>
    <col min="15" max="15" width="10.85546875" customWidth="1"/>
    <col min="16" max="16" width="14.5703125" customWidth="1"/>
    <col min="17" max="17" width="15.42578125" customWidth="1"/>
    <col min="18" max="18" width="16.7109375" customWidth="1"/>
    <col min="19" max="19" width="15" customWidth="1"/>
    <col min="24" max="24" width="25.85546875" customWidth="1"/>
    <col min="25" max="25" width="23" customWidth="1"/>
  </cols>
  <sheetData>
    <row r="1" spans="1:25">
      <c r="A1" s="1" t="s">
        <v>0</v>
      </c>
      <c r="C1" t="s">
        <v>24</v>
      </c>
      <c r="F1" s="1" t="s">
        <v>77</v>
      </c>
      <c r="U1" t="s">
        <v>199</v>
      </c>
      <c r="W1">
        <v>205.2</v>
      </c>
    </row>
    <row r="2" spans="1:25">
      <c r="A2" t="s">
        <v>23</v>
      </c>
      <c r="B2" t="s">
        <v>25</v>
      </c>
      <c r="E2" t="s">
        <v>21</v>
      </c>
      <c r="H2" s="48"/>
      <c r="P2" t="s">
        <v>33</v>
      </c>
      <c r="Q2" t="s">
        <v>31</v>
      </c>
      <c r="R2" t="s">
        <v>32</v>
      </c>
    </row>
    <row r="3" spans="1:25">
      <c r="A3" t="s">
        <v>1</v>
      </c>
      <c r="B3" t="s">
        <v>34</v>
      </c>
      <c r="C3" t="s">
        <v>19</v>
      </c>
      <c r="D3" t="s">
        <v>280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t="s">
        <v>72</v>
      </c>
      <c r="U3" t="s">
        <v>73</v>
      </c>
      <c r="V3" s="17" t="s">
        <v>85</v>
      </c>
      <c r="W3" s="17" t="s">
        <v>196</v>
      </c>
      <c r="X3" s="17" t="s">
        <v>359</v>
      </c>
      <c r="Y3" s="17" t="s">
        <v>356</v>
      </c>
    </row>
    <row r="4" spans="1:25">
      <c r="A4" s="14" t="s">
        <v>20</v>
      </c>
      <c r="B4" s="12">
        <v>1</v>
      </c>
      <c r="C4" s="2">
        <f>SUM(((Table16[[#This Row],[AC/DPS]]*(Table16[[#This Row],[Range]]))+(Table16[[#This Row],[AC/DPS]]*(Table16[[#This Row],[Arm Pen (%)]]/4)))/100)</f>
        <v>1.5228799342105264</v>
      </c>
      <c r="D4" s="3">
        <f>SUM(Table16[[#This Row],[DPS]]*Table16[[#This Row],[Avg Accuracy]])</f>
        <v>6.3059210526315796</v>
      </c>
      <c r="E4" s="2">
        <f>SUM((Table16[[#This Row],[Damage]]*Table16[[#This Row],[Burst]])/(Table16[[#This Row],[Ranged Cooldown]]+Table16[[#This Row],[Warm-up]]+(Table16[[#This Row],[Burst Time]]*(Table16[[#This Row],[Burst]]-1))))</f>
        <v>11.842105263157894</v>
      </c>
      <c r="F4">
        <v>20.9</v>
      </c>
      <c r="G4" s="2">
        <f>SUM((Table16[[#This Row],[Accuracy (Close)]]+Table16[[#This Row],[Accuracy (Short)]]+Table16[[#This Row],[Accuracy (Medium)]]+Table16[[#This Row],[Accuracy (Long)]])/4)</f>
        <v>0.53250000000000008</v>
      </c>
      <c r="H4">
        <v>10</v>
      </c>
      <c r="I4">
        <v>0.5</v>
      </c>
      <c r="J4">
        <v>13</v>
      </c>
      <c r="K4">
        <v>3</v>
      </c>
      <c r="L4">
        <v>1.5</v>
      </c>
      <c r="M4">
        <v>0.7</v>
      </c>
      <c r="N4">
        <v>360</v>
      </c>
      <c r="O4" s="2">
        <f>60/N4</f>
        <v>0.16666666666666666</v>
      </c>
      <c r="P4">
        <v>0.9</v>
      </c>
      <c r="Q4">
        <v>0.74</v>
      </c>
      <c r="R4" s="49">
        <v>0.33</v>
      </c>
      <c r="S4" s="49">
        <v>0.16</v>
      </c>
      <c r="T4" s="49">
        <v>48</v>
      </c>
      <c r="U4" s="49">
        <v>2.88</v>
      </c>
      <c r="V4" s="30" t="s">
        <v>86</v>
      </c>
      <c r="W4" s="47">
        <f>Table16[[#This Row],[Balance]]*$W$1</f>
        <v>312.49496249999999</v>
      </c>
      <c r="X4" t="s">
        <v>371</v>
      </c>
      <c r="Y4" t="s">
        <v>370</v>
      </c>
    </row>
    <row r="5" spans="1:25">
      <c r="A5" t="s">
        <v>22</v>
      </c>
      <c r="B5" s="12">
        <v>1</v>
      </c>
      <c r="C5" s="2">
        <f>SUM(((Table16[[#This Row],[AC/DPS]]*(Table16[[#This Row],[Range]]))+(Table16[[#This Row],[AC/DPS]]*(Table16[[#This Row],[Arm Pen (%)]]/4)))/100)</f>
        <v>1.5283421052631576</v>
      </c>
      <c r="D5" s="3">
        <f>SUM(Table16[[#This Row],[DPS]]*Table16[[#This Row],[Avg Accuracy]])</f>
        <v>6.3947368421052628</v>
      </c>
      <c r="E5" s="2">
        <f>SUM((Table16[[#This Row],[Damage]]*Table16[[#This Row],[Burst]])/(Table16[[#This Row],[Ranged Cooldown]]+Table16[[#This Row],[Warm-up]]+(Table16[[#This Row],[Burst Time]]*(Table16[[#This Row],[Burst]]-1))))</f>
        <v>11.842105263157894</v>
      </c>
      <c r="F5">
        <v>20.9</v>
      </c>
      <c r="G5" s="2">
        <f>SUM((Table16[[#This Row],[Accuracy (Close)]]+Table16[[#This Row],[Accuracy (Short)]]+Table16[[#This Row],[Accuracy (Medium)]]+Table16[[#This Row],[Accuracy (Long)]])/4)</f>
        <v>0.54</v>
      </c>
      <c r="H5">
        <v>10</v>
      </c>
      <c r="I5">
        <v>0.5</v>
      </c>
      <c r="J5">
        <v>12</v>
      </c>
      <c r="K5">
        <v>3</v>
      </c>
      <c r="L5">
        <v>1.5</v>
      </c>
      <c r="M5">
        <v>0.7</v>
      </c>
      <c r="N5">
        <v>360</v>
      </c>
      <c r="O5" s="2">
        <f>60/N5</f>
        <v>0.16666666666666666</v>
      </c>
      <c r="P5">
        <v>0.9</v>
      </c>
      <c r="Q5">
        <v>0.73</v>
      </c>
      <c r="R5" s="49">
        <v>0.35</v>
      </c>
      <c r="S5" s="49">
        <v>0.18</v>
      </c>
      <c r="T5" s="49">
        <v>45</v>
      </c>
      <c r="U5" s="49">
        <v>3.4</v>
      </c>
      <c r="V5" s="30" t="s">
        <v>87</v>
      </c>
      <c r="W5" s="47">
        <f>Table16[[#This Row],[Balance]]*$W$1</f>
        <v>313.61579999999992</v>
      </c>
      <c r="X5" t="s">
        <v>372</v>
      </c>
      <c r="Y5" t="s">
        <v>370</v>
      </c>
    </row>
    <row r="6" spans="1:25">
      <c r="A6" s="4" t="s">
        <v>81</v>
      </c>
      <c r="B6" s="12">
        <v>1</v>
      </c>
      <c r="C6" s="2">
        <f>SUM(((Table16[[#This Row],[AC/DPS]]*(Table16[[#This Row],[Range]]))+(Table16[[#This Row],[AC/DPS]]*(Table16[[#This Row],[Arm Pen (%)]]/4)))/100)</f>
        <v>1.6678421052631578</v>
      </c>
      <c r="D6" s="3">
        <f>SUM(Table16[[#This Row],[DPS]]*Table16[[#This Row],[Avg Accuracy]])</f>
        <v>6.6315789473684212</v>
      </c>
      <c r="E6" s="2">
        <f>SUM((Table16[[#This Row],[Damage]]*Table16[[#This Row],[Burst]])/(Table16[[#This Row],[Ranged Cooldown]]+Table16[[#This Row],[Warm-up]]+(Table16[[#This Row],[Burst Time]]*(Table16[[#This Row],[Burst]]-1))))</f>
        <v>11.842105263157894</v>
      </c>
      <c r="F6">
        <v>21.9</v>
      </c>
      <c r="G6" s="2">
        <f>SUM((Table16[[#This Row],[Accuracy (Close)]]+Table16[[#This Row],[Accuracy (Short)]]+Table16[[#This Row],[Accuracy (Medium)]]+Table16[[#This Row],[Accuracy (Long)]])/4)</f>
        <v>0.56000000000000005</v>
      </c>
      <c r="H6">
        <v>10</v>
      </c>
      <c r="I6">
        <v>0.5</v>
      </c>
      <c r="J6">
        <v>13</v>
      </c>
      <c r="K6">
        <v>3</v>
      </c>
      <c r="L6">
        <v>1.5</v>
      </c>
      <c r="M6">
        <v>0.7</v>
      </c>
      <c r="N6">
        <v>360</v>
      </c>
      <c r="O6" s="2">
        <f>60/N6</f>
        <v>0.16666666666666666</v>
      </c>
      <c r="P6">
        <v>0.9</v>
      </c>
      <c r="Q6">
        <v>0.8</v>
      </c>
      <c r="R6" s="49">
        <v>0.38</v>
      </c>
      <c r="S6" s="49">
        <v>0.16</v>
      </c>
      <c r="T6" s="49">
        <v>48</v>
      </c>
      <c r="U6" s="49">
        <v>3.2</v>
      </c>
      <c r="V6" s="30" t="s">
        <v>87</v>
      </c>
      <c r="W6" s="47">
        <f>Table16[[#This Row],[Balance]]*$W$1</f>
        <v>342.24119999999994</v>
      </c>
      <c r="X6" t="s">
        <v>371</v>
      </c>
      <c r="Y6" t="s">
        <v>370</v>
      </c>
    </row>
    <row r="7" spans="1:25">
      <c r="A7" t="s">
        <v>104</v>
      </c>
      <c r="B7" s="12">
        <v>1</v>
      </c>
      <c r="C7" s="2">
        <f>SUM(((Table16[[#This Row],[AC/DPS]]*(Table16[[#This Row],[Range]]))+(Table16[[#This Row],[AC/DPS]]*(Table16[[#This Row],[Arm Pen (%)]]/4)))/100)</f>
        <v>1.3616445652173916</v>
      </c>
      <c r="D7" s="3">
        <f>SUM(Table16[[#This Row],[DPS]]*Table16[[#This Row],[Avg Accuracy]])</f>
        <v>5.5239130434782622</v>
      </c>
      <c r="E7" s="2">
        <f>SUM((Table16[[#This Row],[Damage]]*Table16[[#This Row],[Burst]])/(Table16[[#This Row],[Ranged Cooldown]]+Table16[[#This Row],[Warm-up]]+(Table16[[#This Row],[Burst Time]]*(Table16[[#This Row],[Burst]]-1))))</f>
        <v>9.5652173913043494</v>
      </c>
      <c r="F7">
        <v>20.9</v>
      </c>
      <c r="G7" s="2">
        <f>SUM((Table16[[#This Row],[Accuracy (Close)]]+Table16[[#This Row],[Accuracy (Short)]]+Table16[[#This Row],[Accuracy (Medium)]]+Table16[[#This Row],[Accuracy (Long)]])/4)</f>
        <v>0.57750000000000001</v>
      </c>
      <c r="H7">
        <v>11</v>
      </c>
      <c r="I7">
        <v>0.5</v>
      </c>
      <c r="J7">
        <v>15</v>
      </c>
      <c r="K7">
        <v>1</v>
      </c>
      <c r="L7">
        <v>0.6</v>
      </c>
      <c r="M7">
        <v>0.55000000000000004</v>
      </c>
      <c r="N7">
        <v>0</v>
      </c>
      <c r="O7" s="2">
        <v>0</v>
      </c>
      <c r="P7">
        <v>0.85</v>
      </c>
      <c r="Q7">
        <v>0.88</v>
      </c>
      <c r="R7" s="49">
        <v>0.41</v>
      </c>
      <c r="S7" s="49">
        <v>0.17</v>
      </c>
      <c r="T7" s="49">
        <v>51</v>
      </c>
      <c r="U7" s="49">
        <v>2.78</v>
      </c>
      <c r="V7" s="30" t="s">
        <v>87</v>
      </c>
      <c r="W7" s="47">
        <f>Table16[[#This Row],[Balance]]*$W$1</f>
        <v>279.40946478260872</v>
      </c>
      <c r="X7" t="s">
        <v>405</v>
      </c>
      <c r="Y7" t="s">
        <v>396</v>
      </c>
    </row>
    <row r="8" spans="1:25">
      <c r="A8" t="s">
        <v>82</v>
      </c>
      <c r="B8" s="12">
        <v>1</v>
      </c>
      <c r="C8" s="2">
        <f>SUM(((Table16[[#This Row],[AC/DPS]]*(Table16[[#This Row],[Range]]))+(Table16[[#This Row],[AC/DPS]]*(Table16[[#This Row],[Arm Pen (%)]]/4)))/100)</f>
        <v>1.8085620805369127</v>
      </c>
      <c r="D8" s="3">
        <f>SUM(Table16[[#This Row],[DPS]]*Table16[[#This Row],[Avg Accuracy]])</f>
        <v>6.9161073825503356</v>
      </c>
      <c r="E8" s="2">
        <f>SUM((Table16[[#This Row],[Damage]]*Table16[[#This Row],[Burst]])/(Table16[[#This Row],[Ranged Cooldown]]+Table16[[#This Row],[Warm-up]]+(Table16[[#This Row],[Burst Time]]*(Table16[[#This Row],[Burst]]-1))))</f>
        <v>12.080536912751677</v>
      </c>
      <c r="F8">
        <v>22.9</v>
      </c>
      <c r="G8" s="2">
        <f>SUM((Table16[[#This Row],[Accuracy (Close)]]+Table16[[#This Row],[Accuracy (Short)]]+Table16[[#This Row],[Accuracy (Medium)]]+Table16[[#This Row],[Accuracy (Long)]])/4)</f>
        <v>0.57250000000000001</v>
      </c>
      <c r="H8">
        <v>10</v>
      </c>
      <c r="I8">
        <v>0.5</v>
      </c>
      <c r="J8">
        <v>13</v>
      </c>
      <c r="K8">
        <v>3</v>
      </c>
      <c r="L8">
        <v>1.5</v>
      </c>
      <c r="M8">
        <v>0.65</v>
      </c>
      <c r="N8">
        <v>360</v>
      </c>
      <c r="O8" s="2">
        <f t="shared" ref="O8:O32" si="0">60/N8</f>
        <v>0.16666666666666666</v>
      </c>
      <c r="P8">
        <v>0.9</v>
      </c>
      <c r="Q8">
        <v>0.82</v>
      </c>
      <c r="R8" s="49">
        <v>0.4</v>
      </c>
      <c r="S8" s="49">
        <v>0.17</v>
      </c>
      <c r="T8" s="49">
        <v>48</v>
      </c>
      <c r="U8" s="49">
        <v>3.12</v>
      </c>
      <c r="V8" s="30" t="s">
        <v>87</v>
      </c>
      <c r="W8" s="47">
        <f>Table16[[#This Row],[Balance]]*$W$1</f>
        <v>371.11693892617444</v>
      </c>
      <c r="X8" t="s">
        <v>371</v>
      </c>
      <c r="Y8" t="s">
        <v>370</v>
      </c>
    </row>
    <row r="9" spans="1:25">
      <c r="A9" t="s">
        <v>101</v>
      </c>
      <c r="B9" s="12">
        <v>1</v>
      </c>
      <c r="C9" s="2">
        <f>SUM(((Table16[[#This Row],[AC/DPS]]*(Table16[[#This Row],[Range]]))+(Table16[[#This Row],[AC/DPS]]*(Table16[[#This Row],[Arm Pen (%)]]/4)))/100)</f>
        <v>1.6301249999999998</v>
      </c>
      <c r="D9" s="3">
        <f>SUM(Table16[[#This Row],[DPS]]*Table16[[#This Row],[Avg Accuracy]])</f>
        <v>6.75</v>
      </c>
      <c r="E9" s="2">
        <f>SUM((Table16[[#This Row],[Damage]]*Table16[[#This Row],[Burst]])/(Table16[[#This Row],[Ranged Cooldown]]+Table16[[#This Row],[Warm-up]]+(Table16[[#This Row],[Burst Time]]*(Table16[[#This Row],[Burst]]-1))))</f>
        <v>13.636363636363637</v>
      </c>
      <c r="F9">
        <v>20.9</v>
      </c>
      <c r="G9" s="2">
        <f>SUM((Table16[[#This Row],[Accuracy (Close)]]+Table16[[#This Row],[Accuracy (Short)]]+Table16[[#This Row],[Accuracy (Medium)]]+Table16[[#This Row],[Accuracy (Long)]])/4)</f>
        <v>0.495</v>
      </c>
      <c r="H9">
        <v>11</v>
      </c>
      <c r="I9">
        <v>0.5</v>
      </c>
      <c r="J9">
        <v>13</v>
      </c>
      <c r="K9">
        <v>3</v>
      </c>
      <c r="L9">
        <v>1.5</v>
      </c>
      <c r="M9">
        <v>0.52</v>
      </c>
      <c r="N9">
        <v>300</v>
      </c>
      <c r="O9" s="2">
        <f t="shared" si="0"/>
        <v>0.2</v>
      </c>
      <c r="P9">
        <v>0.85</v>
      </c>
      <c r="Q9">
        <v>0.69</v>
      </c>
      <c r="R9" s="49">
        <v>0.3</v>
      </c>
      <c r="S9" s="49">
        <v>0.14000000000000001</v>
      </c>
      <c r="T9" s="49">
        <v>44</v>
      </c>
      <c r="U9" s="49">
        <v>3.97</v>
      </c>
      <c r="V9" s="30" t="s">
        <v>87</v>
      </c>
      <c r="W9" s="47">
        <f>Table16[[#This Row],[Balance]]*$W$1</f>
        <v>334.50164999999993</v>
      </c>
      <c r="X9" t="s">
        <v>411</v>
      </c>
      <c r="Y9" t="s">
        <v>410</v>
      </c>
    </row>
    <row r="10" spans="1:25" s="4" customFormat="1">
      <c r="A10" t="s">
        <v>183</v>
      </c>
      <c r="B10" s="12">
        <v>2</v>
      </c>
      <c r="C10" s="2">
        <f>SUM(((Table16[[#This Row],[AC/DPS]]*(Table16[[#This Row],[Range]]))+(Table16[[#This Row],[AC/DPS]]*(Table16[[#This Row],[Arm Pen (%)]]/4)))/100)</f>
        <v>1.2373600746268654</v>
      </c>
      <c r="D10" s="3">
        <f>SUM(Table16[[#This Row],[DPS]]*Table16[[#This Row],[Avg Accuracy]])</f>
        <v>5.1772388059701484</v>
      </c>
      <c r="E10" s="2">
        <f>SUM((Table16[[#This Row],[Damage]]*Table16[[#This Row],[Burst]])/(Table16[[#This Row],[Ranged Cooldown]]+Table16[[#This Row],[Warm-up]]+(Table16[[#This Row],[Burst Time]]*(Table16[[#This Row],[Burst]]-1))))</f>
        <v>11.194029850746269</v>
      </c>
      <c r="F10">
        <v>20.9</v>
      </c>
      <c r="G10" s="2">
        <f>SUM((Table16[[#This Row],[Accuracy (Close)]]+Table16[[#This Row],[Accuracy (Short)]]+Table16[[#This Row],[Accuracy (Medium)]]+Table16[[#This Row],[Accuracy (Long)]])/4)</f>
        <v>0.46249999999999997</v>
      </c>
      <c r="H10">
        <v>10</v>
      </c>
      <c r="I10">
        <v>0.5</v>
      </c>
      <c r="J10">
        <v>12</v>
      </c>
      <c r="K10">
        <v>3</v>
      </c>
      <c r="L10">
        <v>1.5</v>
      </c>
      <c r="M10">
        <v>0.78</v>
      </c>
      <c r="N10">
        <v>300</v>
      </c>
      <c r="O10" s="2">
        <f t="shared" si="0"/>
        <v>0.2</v>
      </c>
      <c r="P10">
        <v>0.83</v>
      </c>
      <c r="Q10">
        <v>0.57999999999999996</v>
      </c>
      <c r="R10" s="49">
        <v>0.28999999999999998</v>
      </c>
      <c r="S10" s="49">
        <v>0.15</v>
      </c>
      <c r="T10" s="49">
        <v>48</v>
      </c>
      <c r="U10" s="49">
        <v>3.7</v>
      </c>
      <c r="V10" s="30" t="s">
        <v>87</v>
      </c>
      <c r="W10" s="47">
        <f>Table16[[#This Row],[Balance]]*$W$1</f>
        <v>253.90628731343276</v>
      </c>
      <c r="X10" s="4" t="s">
        <v>426</v>
      </c>
      <c r="Y10" s="4" t="s">
        <v>425</v>
      </c>
    </row>
    <row r="11" spans="1:25">
      <c r="A11" t="s">
        <v>184</v>
      </c>
      <c r="B11" s="12">
        <v>2</v>
      </c>
      <c r="C11" s="2">
        <f>SUM(((Table16[[#This Row],[AC/DPS]]*(Table16[[#This Row],[Range]]))+(Table16[[#This Row],[AC/DPS]]*(Table16[[#This Row],[Arm Pen (%)]]/4)))/100)</f>
        <v>1.4445159147474362</v>
      </c>
      <c r="D11" s="3">
        <f>SUM(Table16[[#This Row],[DPS]]*Table16[[#This Row],[Avg Accuracy]])</f>
        <v>6.0439996432947121</v>
      </c>
      <c r="E11" s="2">
        <f>SUM((Table16[[#This Row],[Damage]]*Table16[[#This Row],[Burst]])/(Table16[[#This Row],[Ranged Cooldown]]+Table16[[#This Row],[Warm-up]]+(Table16[[#This Row],[Burst Time]]*(Table16[[#This Row],[Burst]]-1))))</f>
        <v>12.59166592353065</v>
      </c>
      <c r="F11">
        <v>20.9</v>
      </c>
      <c r="G11" s="2">
        <f>SUM((Table16[[#This Row],[Accuracy (Close)]]+Table16[[#This Row],[Accuracy (Short)]]+Table16[[#This Row],[Accuracy (Medium)]]+Table16[[#This Row],[Accuracy (Long)]])/4)</f>
        <v>0.48</v>
      </c>
      <c r="H11">
        <v>8</v>
      </c>
      <c r="I11">
        <v>0.5</v>
      </c>
      <c r="J11">
        <v>12</v>
      </c>
      <c r="K11">
        <v>4</v>
      </c>
      <c r="L11">
        <v>1.45</v>
      </c>
      <c r="M11">
        <v>0.74</v>
      </c>
      <c r="N11">
        <v>512.29</v>
      </c>
      <c r="O11" s="2">
        <f t="shared" si="0"/>
        <v>0.11712116184192548</v>
      </c>
      <c r="P11">
        <v>0.86</v>
      </c>
      <c r="Q11">
        <v>0.61</v>
      </c>
      <c r="R11" s="49">
        <v>0.3</v>
      </c>
      <c r="S11" s="49">
        <v>0.15</v>
      </c>
      <c r="T11" s="49">
        <v>48</v>
      </c>
      <c r="U11" s="49">
        <v>3.23</v>
      </c>
      <c r="V11" s="30" t="s">
        <v>87</v>
      </c>
      <c r="W11" s="47">
        <f>Table16[[#This Row],[Balance]]*$W$1</f>
        <v>296.41466570617388</v>
      </c>
      <c r="X11" t="s">
        <v>427</v>
      </c>
      <c r="Y11" t="s">
        <v>425</v>
      </c>
    </row>
    <row r="12" spans="1:25">
      <c r="A12" s="40" t="s">
        <v>185</v>
      </c>
      <c r="B12" s="13">
        <v>2</v>
      </c>
      <c r="C12" s="2">
        <f>SUM(((Table16[[#This Row],[AC/DPS]]*(Table16[[#This Row],[Range]]))+(Table16[[#This Row],[AC/DPS]]*(Table16[[#This Row],[Arm Pen (%)]]/4)))/100)</f>
        <v>1.3012682926829269</v>
      </c>
      <c r="D12" s="9">
        <f>SUM(Table16[[#This Row],[DPS]]*Table16[[#This Row],[Avg Accuracy]])</f>
        <v>5.5609756097560981</v>
      </c>
      <c r="E12" s="8">
        <f>SUM((Table16[[#This Row],[Damage]]*Table16[[#This Row],[Burst]])/(Table16[[#This Row],[Ranged Cooldown]]+Table16[[#This Row],[Warm-up]]+(Table16[[#This Row],[Burst Time]]*(Table16[[#This Row],[Burst]]-1))))</f>
        <v>11.707317073170733</v>
      </c>
      <c r="F12" s="7">
        <v>20.9</v>
      </c>
      <c r="G12" s="8">
        <f>SUM((Table16[[#This Row],[Accuracy (Close)]]+Table16[[#This Row],[Accuracy (Short)]]+Table16[[#This Row],[Accuracy (Medium)]]+Table16[[#This Row],[Accuracy (Long)]])/4)</f>
        <v>0.47499999999999998</v>
      </c>
      <c r="H12" s="7">
        <v>8</v>
      </c>
      <c r="I12" s="7">
        <v>0.5</v>
      </c>
      <c r="J12" s="7">
        <v>10</v>
      </c>
      <c r="K12" s="7">
        <v>3</v>
      </c>
      <c r="L12" s="7">
        <v>1.1499999999999999</v>
      </c>
      <c r="M12" s="7">
        <v>0.6</v>
      </c>
      <c r="N12" s="7">
        <v>400</v>
      </c>
      <c r="O12" s="8">
        <f t="shared" si="0"/>
        <v>0.15</v>
      </c>
      <c r="P12">
        <v>0.85</v>
      </c>
      <c r="Q12">
        <v>0.6</v>
      </c>
      <c r="R12" s="49">
        <v>0.3</v>
      </c>
      <c r="S12" s="49">
        <v>0.15</v>
      </c>
      <c r="T12" s="49">
        <v>48</v>
      </c>
      <c r="U12" s="49">
        <v>3.4</v>
      </c>
      <c r="V12" s="49" t="s">
        <v>86</v>
      </c>
      <c r="W12" s="47">
        <f>Table16[[#This Row],[Balance]]*$W$1</f>
        <v>267.0202536585366</v>
      </c>
      <c r="X12" t="s">
        <v>427</v>
      </c>
      <c r="Y12" t="s">
        <v>425</v>
      </c>
    </row>
    <row r="13" spans="1:25">
      <c r="A13" s="1" t="s">
        <v>277</v>
      </c>
      <c r="B13">
        <v>4</v>
      </c>
      <c r="C13" s="2">
        <f>SUM(((Table16[[#This Row],[AC/DPS]]*(Table16[[#This Row],[Range]]))+(Table16[[#This Row],[AC/DPS]]*(Table16[[#This Row],[Arm Pen (%)]]/4)))/100)</f>
        <v>1.5606964285714287</v>
      </c>
      <c r="D13" s="3">
        <f>SUM(Table16[[#This Row],[DPS]]*Table16[[#This Row],[Avg Accuracy]])</f>
        <v>6.2678571428571432</v>
      </c>
      <c r="E13" s="2">
        <f>SUM((Table16[[#This Row],[Damage]]*Table16[[#This Row],[Burst]])/(Table16[[#This Row],[Ranged Cooldown]]+Table16[[#This Row],[Warm-up]]+(Table16[[#This Row],[Burst Time]]*(Table16[[#This Row],[Burst]]-1))))</f>
        <v>12.857142857142858</v>
      </c>
      <c r="F13">
        <v>21.9</v>
      </c>
      <c r="G13" s="2">
        <f>SUM((Table16[[#This Row],[Accuracy (Close)]]+Table16[[#This Row],[Accuracy (Short)]]+Table16[[#This Row],[Accuracy (Medium)]]+Table16[[#This Row],[Accuracy (Long)]])/4)</f>
        <v>0.48749999999999999</v>
      </c>
      <c r="H13">
        <v>11</v>
      </c>
      <c r="I13">
        <v>0.5</v>
      </c>
      <c r="J13">
        <v>12</v>
      </c>
      <c r="K13">
        <v>3</v>
      </c>
      <c r="L13">
        <v>1.5</v>
      </c>
      <c r="M13">
        <v>0.9</v>
      </c>
      <c r="N13">
        <v>720</v>
      </c>
      <c r="O13" s="2">
        <f t="shared" si="0"/>
        <v>8.3333333333333329E-2</v>
      </c>
      <c r="P13">
        <v>0.8</v>
      </c>
      <c r="Q13">
        <v>0.6</v>
      </c>
      <c r="R13" s="49">
        <v>0.35</v>
      </c>
      <c r="S13" s="49">
        <v>0.2</v>
      </c>
      <c r="T13" s="49">
        <v>50</v>
      </c>
      <c r="U13" s="49">
        <v>4.5</v>
      </c>
      <c r="V13" s="49" t="s">
        <v>86</v>
      </c>
      <c r="W13" s="47">
        <f>Table16[[#This Row],[Balance]]*$W$1</f>
        <v>320.25490714285712</v>
      </c>
    </row>
    <row r="14" spans="1:25">
      <c r="A14" s="4" t="s">
        <v>347</v>
      </c>
      <c r="B14" s="12">
        <v>4</v>
      </c>
      <c r="C14" s="2">
        <f>SUM(((Table16[[#This Row],[AC/DPS]]*(Table16[[#This Row],[Range]]))+(Table16[[#This Row],[AC/DPS]]*(Table16[[#This Row],[Arm Pen (%)]]/4)))/100)</f>
        <v>1.4883018867924525</v>
      </c>
      <c r="D14" s="3">
        <f>SUM(Table16[[#This Row],[DPS]]*Table16[[#This Row],[Avg Accuracy]])</f>
        <v>6.0377358490566033</v>
      </c>
      <c r="E14" s="2">
        <f>SUM((Table16[[#This Row],[Damage]]*Table16[[#This Row],[Burst]])/(Table16[[#This Row],[Ranged Cooldown]]+Table16[[#This Row],[Warm-up]]+(Table16[[#This Row],[Burst Time]]*(Table16[[#This Row],[Burst]]-1))))</f>
        <v>12.075471698113208</v>
      </c>
      <c r="F14">
        <v>20.9</v>
      </c>
      <c r="G14" s="2">
        <f>SUM((Table16[[#This Row],[Accuracy (Close)]]+Table16[[#This Row],[Accuracy (Short)]]+Table16[[#This Row],[Accuracy (Medium)]]+Table16[[#This Row],[Accuracy (Long)]])/4)</f>
        <v>0.49999999999999994</v>
      </c>
      <c r="H14">
        <v>8</v>
      </c>
      <c r="I14">
        <v>0.5</v>
      </c>
      <c r="J14">
        <v>15</v>
      </c>
      <c r="K14">
        <v>4</v>
      </c>
      <c r="L14">
        <v>1.5</v>
      </c>
      <c r="M14">
        <v>1</v>
      </c>
      <c r="N14">
        <v>1200</v>
      </c>
      <c r="O14" s="2">
        <f t="shared" si="0"/>
        <v>0.05</v>
      </c>
      <c r="P14">
        <v>0.85</v>
      </c>
      <c r="Q14">
        <v>0.6</v>
      </c>
      <c r="R14" s="49">
        <v>0.35</v>
      </c>
      <c r="S14" s="49">
        <v>0.2</v>
      </c>
      <c r="T14" s="49">
        <v>48</v>
      </c>
      <c r="U14" s="49">
        <v>3.6</v>
      </c>
      <c r="V14" s="30" t="s">
        <v>87</v>
      </c>
      <c r="W14" s="47">
        <f>Table16[[#This Row],[Balance]]*$W$1</f>
        <v>305.39954716981123</v>
      </c>
    </row>
    <row r="15" spans="1:25">
      <c r="A15" s="4" t="s">
        <v>346</v>
      </c>
      <c r="B15" s="12">
        <v>4</v>
      </c>
      <c r="C15" s="2">
        <f>SUM(((Table16[[#This Row],[AC/DPS]]*(Table16[[#This Row],[Range]]))+(Table16[[#This Row],[AC/DPS]]*(Table16[[#This Row],[Arm Pen (%)]]/4)))/100)</f>
        <v>1.3864844417430648</v>
      </c>
      <c r="D15" s="3">
        <f>SUM(Table16[[#This Row],[DPS]]*Table16[[#This Row],[Avg Accuracy]])</f>
        <v>6.0545172128518123</v>
      </c>
      <c r="E15" s="2">
        <f>SUM((Table16[[#This Row],[Damage]]*Table16[[#This Row],[Burst]])/(Table16[[#This Row],[Ranged Cooldown]]+Table16[[#This Row],[Warm-up]]+(Table16[[#This Row],[Burst Time]]*(Table16[[#This Row],[Burst]]-1))))</f>
        <v>12.109034425703625</v>
      </c>
      <c r="F15">
        <v>19.899999999999999</v>
      </c>
      <c r="G15" s="2">
        <f>SUM((Table16[[#This Row],[Accuracy (Close)]]+Table16[[#This Row],[Accuracy (Short)]]+Table16[[#This Row],[Accuracy (Medium)]]+Table16[[#This Row],[Accuracy (Long)]])/4)</f>
        <v>0.5</v>
      </c>
      <c r="H15">
        <v>7</v>
      </c>
      <c r="I15">
        <v>0.5</v>
      </c>
      <c r="J15">
        <v>12</v>
      </c>
      <c r="K15">
        <v>3</v>
      </c>
      <c r="L15">
        <v>1</v>
      </c>
      <c r="M15">
        <v>0.5</v>
      </c>
      <c r="N15">
        <v>512.29</v>
      </c>
      <c r="O15" s="2">
        <f t="shared" si="0"/>
        <v>0.11712116184192548</v>
      </c>
      <c r="P15">
        <v>0.88</v>
      </c>
      <c r="Q15">
        <v>0.62</v>
      </c>
      <c r="R15" s="49">
        <v>0.35</v>
      </c>
      <c r="S15" s="49">
        <v>0.15</v>
      </c>
      <c r="T15" s="49">
        <v>50</v>
      </c>
      <c r="U15" s="49">
        <v>3.2</v>
      </c>
      <c r="V15" s="30" t="s">
        <v>87</v>
      </c>
      <c r="W15" s="47">
        <f>Table16[[#This Row],[Balance]]*$W$1</f>
        <v>284.50660744567688</v>
      </c>
    </row>
    <row r="16" spans="1:25" s="72" customFormat="1">
      <c r="A16" s="72" t="s">
        <v>2</v>
      </c>
      <c r="B16" s="73" t="s">
        <v>35</v>
      </c>
      <c r="C16" s="74">
        <f>SUM(((Table16[[#This Row],[AC/DPS]]*(Table16[[#This Row],[Range]]))+(Table16[[#This Row],[AC/DPS]]*(Table16[[#This Row],[Arm Pen (%)]]/4)))/100)</f>
        <v>1.7332438984912606</v>
      </c>
      <c r="D16" s="74">
        <f>SUM(Table16[[#This Row],[DPS]]*Table16[[#This Row],[Avg Accuracy]])</f>
        <v>6.3257076587272287</v>
      </c>
      <c r="E16" s="74">
        <f>SUM((Table16[[#This Row],[Damage]]*Table16[[#This Row],[Burst]])/(Table16[[#This Row],[Ranged Cooldown]]+Table16[[#This Row],[Warm-up]]+(Table16[[#This Row],[Burst Time]]*(Table16[[#This Row],[Burst]]-1))))</f>
        <v>12.342844212150689</v>
      </c>
      <c r="F16" s="72">
        <v>22.9</v>
      </c>
      <c r="G16" s="74">
        <f>SUM((Table16[[#This Row],[Accuracy (Close)]]+Table16[[#This Row],[Accuracy (Short)]]+Table16[[#This Row],[Accuracy (Medium)]]+Table16[[#This Row],[Accuracy (Long)]])/4)</f>
        <v>0.51250000000000007</v>
      </c>
      <c r="H16" s="72">
        <v>12</v>
      </c>
      <c r="I16" s="72">
        <v>0.5</v>
      </c>
      <c r="J16" s="72">
        <v>18</v>
      </c>
      <c r="K16" s="72">
        <v>3</v>
      </c>
      <c r="L16" s="72">
        <v>1.65</v>
      </c>
      <c r="M16" s="72">
        <v>0.9</v>
      </c>
      <c r="N16" s="72">
        <v>327.27</v>
      </c>
      <c r="O16" s="74">
        <f t="shared" si="0"/>
        <v>0.1833348611238427</v>
      </c>
      <c r="P16" s="72">
        <v>0.85</v>
      </c>
      <c r="Q16" s="72">
        <v>0.65</v>
      </c>
      <c r="R16" s="72">
        <v>0.35</v>
      </c>
      <c r="S16" s="72">
        <v>0.2</v>
      </c>
      <c r="T16" s="72">
        <v>48</v>
      </c>
      <c r="U16" s="72">
        <v>3.5</v>
      </c>
      <c r="V16" s="75" t="s">
        <v>86</v>
      </c>
      <c r="W16" s="78">
        <v>355</v>
      </c>
      <c r="X16" s="75" t="s">
        <v>103</v>
      </c>
      <c r="Y16" s="75" t="s">
        <v>103</v>
      </c>
    </row>
    <row r="17" spans="1:23">
      <c r="A17" s="4"/>
      <c r="B17" s="12"/>
      <c r="C17" s="2" t="e">
        <f>SUM(((Table16[[#This Row],[AC/DPS]]*(Table16[[#This Row],[Range]]))+(Table16[[#This Row],[AC/DPS]]*(Table16[[#This Row],[Arm Pen (%)]]/4)))/100)</f>
        <v>#DIV/0!</v>
      </c>
      <c r="D17" s="3" t="e">
        <f>SUM(Table16[[#This Row],[DPS]]*Table16[[#This Row],[Avg Accuracy]])</f>
        <v>#DIV/0!</v>
      </c>
      <c r="E17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17" s="2">
        <f>SUM((Table16[[#This Row],[Accuracy (Close)]]+Table16[[#This Row],[Accuracy (Short)]]+Table16[[#This Row],[Accuracy (Medium)]]+Table16[[#This Row],[Accuracy (Long)]])/4)</f>
        <v>0</v>
      </c>
      <c r="O17" s="2" t="e">
        <f t="shared" si="0"/>
        <v>#DIV/0!</v>
      </c>
      <c r="P17" s="4"/>
      <c r="Q17" s="4"/>
      <c r="R17" s="4"/>
      <c r="S17" s="4"/>
      <c r="V17" s="19"/>
      <c r="W17" s="47" t="e">
        <f>Table16[[#This Row],[Balance]]*$W$1</f>
        <v>#DIV/0!</v>
      </c>
    </row>
    <row r="18" spans="1:23">
      <c r="A18" s="14"/>
      <c r="B18" s="12"/>
      <c r="C18" s="2" t="e">
        <f>SUM(((Table16[[#This Row],[AC/DPS]]*(Table16[[#This Row],[Range]]))+(Table16[[#This Row],[AC/DPS]]*(Table16[[#This Row],[Arm Pen (%)]]/4)))/100)</f>
        <v>#DIV/0!</v>
      </c>
      <c r="D18" s="3" t="e">
        <f>SUM(Table16[[#This Row],[DPS]]*Table16[[#This Row],[Avg Accuracy]])</f>
        <v>#DIV/0!</v>
      </c>
      <c r="E18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18" s="2">
        <f>SUM((Table16[[#This Row],[Accuracy (Close)]]+Table16[[#This Row],[Accuracy (Short)]]+Table16[[#This Row],[Accuracy (Medium)]]+Table16[[#This Row],[Accuracy (Long)]])/4)</f>
        <v>0</v>
      </c>
      <c r="O18" s="2" t="e">
        <f t="shared" si="0"/>
        <v>#DIV/0!</v>
      </c>
      <c r="V18" s="18"/>
      <c r="W18" s="47" t="e">
        <f>Table16[[#This Row],[Balance]]*$W$1</f>
        <v>#DIV/0!</v>
      </c>
    </row>
    <row r="19" spans="1:23">
      <c r="A19" s="4"/>
      <c r="B19" s="12"/>
      <c r="C19" s="2" t="e">
        <f>SUM(((Table16[[#This Row],[AC/DPS]]*(Table16[[#This Row],[Range]]))+(Table16[[#This Row],[AC/DPS]]*(Table16[[#This Row],[Arm Pen (%)]]/4)))/100)</f>
        <v>#DIV/0!</v>
      </c>
      <c r="D19" s="3" t="e">
        <f>SUM(Table16[[#This Row],[DPS]]*Table16[[#This Row],[Avg Accuracy]])</f>
        <v>#DIV/0!</v>
      </c>
      <c r="E19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19" s="2">
        <f>SUM((Table16[[#This Row],[Accuracy (Close)]]+Table16[[#This Row],[Accuracy (Short)]]+Table16[[#This Row],[Accuracy (Medium)]]+Table16[[#This Row],[Accuracy (Long)]])/4)</f>
        <v>0</v>
      </c>
      <c r="O19" s="2" t="e">
        <f t="shared" si="0"/>
        <v>#DIV/0!</v>
      </c>
      <c r="P19" s="4"/>
      <c r="Q19" s="4"/>
      <c r="R19" s="4"/>
      <c r="S19" s="4"/>
      <c r="V19" s="19"/>
      <c r="W19" s="47" t="e">
        <f>Table16[[#This Row],[Balance]]*$W$1</f>
        <v>#DIV/0!</v>
      </c>
    </row>
    <row r="20" spans="1:23">
      <c r="A20" s="4"/>
      <c r="B20" s="4"/>
      <c r="C20" s="2" t="e">
        <f>SUM(((Table16[[#This Row],[AC/DPS]]*(Table16[[#This Row],[Range]]))+(Table16[[#This Row],[AC/DPS]]*(Table16[[#This Row],[Arm Pen (%)]]/4)))/100)</f>
        <v>#DIV/0!</v>
      </c>
      <c r="D20" s="3" t="e">
        <f>SUM(Table16[[#This Row],[DPS]]*Table16[[#This Row],[Avg Accuracy]])</f>
        <v>#DIV/0!</v>
      </c>
      <c r="E20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20" s="2">
        <f>SUM((Table16[[#This Row],[Accuracy (Close)]]+Table16[[#This Row],[Accuracy (Short)]]+Table16[[#This Row],[Accuracy (Medium)]]+Table16[[#This Row],[Accuracy (Long)]])/4)</f>
        <v>0</v>
      </c>
      <c r="O20" s="2" t="e">
        <f t="shared" si="0"/>
        <v>#DIV/0!</v>
      </c>
      <c r="W20" s="47" t="e">
        <f>Table16[[#This Row],[Balance]]*$W$1</f>
        <v>#DIV/0!</v>
      </c>
    </row>
    <row r="21" spans="1:23">
      <c r="A21" s="4"/>
      <c r="B21" s="4"/>
      <c r="C21" s="2" t="e">
        <f>SUM(((Table16[[#This Row],[AC/DPS]]*(Table16[[#This Row],[Range]]))+(Table16[[#This Row],[AC/DPS]]*(Table16[[#This Row],[Arm Pen (%)]]/4)))/100)</f>
        <v>#DIV/0!</v>
      </c>
      <c r="D21" s="3" t="e">
        <f>SUM(Table16[[#This Row],[DPS]]*Table16[[#This Row],[Avg Accuracy]])</f>
        <v>#DIV/0!</v>
      </c>
      <c r="E21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21" s="2">
        <f>SUM((Table16[[#This Row],[Accuracy (Close)]]+Table16[[#This Row],[Accuracy (Short)]]+Table16[[#This Row],[Accuracy (Medium)]]+Table16[[#This Row],[Accuracy (Long)]])/4)</f>
        <v>0</v>
      </c>
      <c r="O21" s="2" t="e">
        <f t="shared" si="0"/>
        <v>#DIV/0!</v>
      </c>
      <c r="W21" s="47" t="e">
        <f>Table16[[#This Row],[Balance]]*$W$1</f>
        <v>#DIV/0!</v>
      </c>
    </row>
    <row r="22" spans="1:23">
      <c r="A22" s="4"/>
      <c r="B22" s="4"/>
      <c r="C22" s="2" t="e">
        <f>SUM(((Table16[[#This Row],[AC/DPS]]*(Table16[[#This Row],[Range]]))+(Table16[[#This Row],[AC/DPS]]*(Table16[[#This Row],[Arm Pen (%)]]/4)))/100)</f>
        <v>#DIV/0!</v>
      </c>
      <c r="D22" s="3" t="e">
        <f>SUM(Table16[[#This Row],[DPS]]*Table16[[#This Row],[Avg Accuracy]])</f>
        <v>#DIV/0!</v>
      </c>
      <c r="E22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22" s="2">
        <f>SUM((Table16[[#This Row],[Accuracy (Close)]]+Table16[[#This Row],[Accuracy (Short)]]+Table16[[#This Row],[Accuracy (Medium)]]+Table16[[#This Row],[Accuracy (Long)]])/4)</f>
        <v>0</v>
      </c>
      <c r="O22" s="2" t="e">
        <f t="shared" si="0"/>
        <v>#DIV/0!</v>
      </c>
      <c r="W22" s="47" t="e">
        <f>Table16[[#This Row],[Balance]]*$W$1</f>
        <v>#DIV/0!</v>
      </c>
    </row>
    <row r="23" spans="1:23">
      <c r="A23" s="4"/>
      <c r="B23" s="4"/>
      <c r="C23" s="2" t="e">
        <f>SUM(((Table16[[#This Row],[AC/DPS]]*(Table16[[#This Row],[Range]]))+(Table16[[#This Row],[AC/DPS]]*(Table16[[#This Row],[Arm Pen (%)]]/4)))/100)</f>
        <v>#DIV/0!</v>
      </c>
      <c r="D23" s="3" t="e">
        <f>SUM(Table16[[#This Row],[DPS]]*Table16[[#This Row],[Avg Accuracy]])</f>
        <v>#DIV/0!</v>
      </c>
      <c r="E23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23" s="2">
        <f>SUM((Table16[[#This Row],[Accuracy (Close)]]+Table16[[#This Row],[Accuracy (Short)]]+Table16[[#This Row],[Accuracy (Medium)]]+Table16[[#This Row],[Accuracy (Long)]])/4)</f>
        <v>0</v>
      </c>
      <c r="O23" s="2" t="e">
        <f t="shared" si="0"/>
        <v>#DIV/0!</v>
      </c>
      <c r="W23" s="47" t="e">
        <f>Table16[[#This Row],[Balance]]*$W$1</f>
        <v>#DIV/0!</v>
      </c>
    </row>
    <row r="24" spans="1:23">
      <c r="A24" s="4"/>
      <c r="B24" s="4"/>
      <c r="C24" s="2" t="e">
        <f>SUM(((Table16[[#This Row],[AC/DPS]]*(Table16[[#This Row],[Range]]))+(Table16[[#This Row],[AC/DPS]]*(Table16[[#This Row],[Arm Pen (%)]]/4)))/100)</f>
        <v>#DIV/0!</v>
      </c>
      <c r="D24" s="3" t="e">
        <f>SUM(Table16[[#This Row],[DPS]]*Table16[[#This Row],[Avg Accuracy]])</f>
        <v>#DIV/0!</v>
      </c>
      <c r="E24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24" s="2">
        <f>SUM((Table16[[#This Row],[Accuracy (Close)]]+Table16[[#This Row],[Accuracy (Short)]]+Table16[[#This Row],[Accuracy (Medium)]]+Table16[[#This Row],[Accuracy (Long)]])/4)</f>
        <v>0</v>
      </c>
      <c r="O24" s="2" t="e">
        <f t="shared" si="0"/>
        <v>#DIV/0!</v>
      </c>
      <c r="W24" s="47" t="e">
        <f>Table16[[#This Row],[Balance]]*$W$1</f>
        <v>#DIV/0!</v>
      </c>
    </row>
    <row r="25" spans="1:23">
      <c r="A25" s="4"/>
      <c r="B25" s="4"/>
      <c r="C25" s="2" t="e">
        <f>SUM(((Table16[[#This Row],[AC/DPS]]*(Table16[[#This Row],[Range]]))+(Table16[[#This Row],[AC/DPS]]*(Table16[[#This Row],[Arm Pen (%)]]/4)))/100)</f>
        <v>#DIV/0!</v>
      </c>
      <c r="D25" s="3" t="e">
        <f>SUM(Table16[[#This Row],[DPS]]*Table16[[#This Row],[Avg Accuracy]])</f>
        <v>#DIV/0!</v>
      </c>
      <c r="E25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25" s="2">
        <f>SUM((Table16[[#This Row],[Accuracy (Close)]]+Table16[[#This Row],[Accuracy (Short)]]+Table16[[#This Row],[Accuracy (Medium)]]+Table16[[#This Row],[Accuracy (Long)]])/4)</f>
        <v>0</v>
      </c>
      <c r="O25" s="2" t="e">
        <f t="shared" si="0"/>
        <v>#DIV/0!</v>
      </c>
      <c r="W25" s="47" t="e">
        <f>Table16[[#This Row],[Balance]]*$W$1</f>
        <v>#DIV/0!</v>
      </c>
    </row>
    <row r="26" spans="1:23">
      <c r="A26" s="4"/>
      <c r="B26" s="12"/>
      <c r="C26" s="2" t="e">
        <f>SUM(((Table16[[#This Row],[AC/DPS]]*(Table16[[#This Row],[Range]]))+(Table16[[#This Row],[AC/DPS]]*(Table16[[#This Row],[Arm Pen (%)]]/4)))/100)</f>
        <v>#DIV/0!</v>
      </c>
      <c r="D26" s="3" t="e">
        <f>SUM(Table16[[#This Row],[DPS]]*Table16[[#This Row],[Avg Accuracy]])</f>
        <v>#DIV/0!</v>
      </c>
      <c r="E26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26" s="2">
        <f>SUM((Table16[[#This Row],[Accuracy (Close)]]+Table16[[#This Row],[Accuracy (Short)]]+Table16[[#This Row],[Accuracy (Medium)]]+Table16[[#This Row],[Accuracy (Long)]])/4)</f>
        <v>0</v>
      </c>
      <c r="O26" s="2" t="e">
        <f t="shared" si="0"/>
        <v>#DIV/0!</v>
      </c>
      <c r="W26" s="47" t="e">
        <f>Table16[[#This Row],[Balance]]*$W$1</f>
        <v>#DIV/0!</v>
      </c>
    </row>
    <row r="27" spans="1:23">
      <c r="A27" s="4"/>
      <c r="B27" s="12"/>
      <c r="C27" s="2" t="e">
        <f>SUM(((Table16[[#This Row],[AC/DPS]]*(Table16[[#This Row],[Range]]))+(Table16[[#This Row],[AC/DPS]]*(Table16[[#This Row],[Arm Pen (%)]]/4)))/100)</f>
        <v>#DIV/0!</v>
      </c>
      <c r="D27" s="3" t="e">
        <f>SUM(Table16[[#This Row],[DPS]]*Table16[[#This Row],[Avg Accuracy]])</f>
        <v>#DIV/0!</v>
      </c>
      <c r="E27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27" s="2">
        <f>SUM((Table16[[#This Row],[Accuracy (Close)]]+Table16[[#This Row],[Accuracy (Short)]]+Table16[[#This Row],[Accuracy (Medium)]]+Table16[[#This Row],[Accuracy (Long)]])/4)</f>
        <v>0</v>
      </c>
      <c r="O27" s="2" t="e">
        <f t="shared" si="0"/>
        <v>#DIV/0!</v>
      </c>
      <c r="W27" s="47" t="e">
        <f>Table16[[#This Row],[Balance]]*$W$1</f>
        <v>#DIV/0!</v>
      </c>
    </row>
    <row r="28" spans="1:23">
      <c r="A28" s="4"/>
      <c r="B28" s="12"/>
      <c r="C28" s="2" t="e">
        <f>SUM(((Table16[[#This Row],[AC/DPS]]*(Table16[[#This Row],[Range]]))+(Table16[[#This Row],[AC/DPS]]*(Table16[[#This Row],[Arm Pen (%)]]/4)))/100)</f>
        <v>#DIV/0!</v>
      </c>
      <c r="D28" s="3" t="e">
        <f>SUM(Table16[[#This Row],[DPS]]*Table16[[#This Row],[Avg Accuracy]])</f>
        <v>#DIV/0!</v>
      </c>
      <c r="E28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28" s="2">
        <f>SUM((Table16[[#This Row],[Accuracy (Close)]]+Table16[[#This Row],[Accuracy (Short)]]+Table16[[#This Row],[Accuracy (Medium)]]+Table16[[#This Row],[Accuracy (Long)]])/4)</f>
        <v>0</v>
      </c>
      <c r="O28" s="2" t="e">
        <f t="shared" si="0"/>
        <v>#DIV/0!</v>
      </c>
      <c r="W28" s="47" t="e">
        <f>Table16[[#This Row],[Balance]]*$W$1</f>
        <v>#DIV/0!</v>
      </c>
    </row>
    <row r="29" spans="1:23">
      <c r="A29" s="4"/>
      <c r="B29" s="12"/>
      <c r="C29" s="2" t="e">
        <f>SUM(((Table16[[#This Row],[AC/DPS]]*(Table16[[#This Row],[Range]]))+(Table16[[#This Row],[AC/DPS]]*(Table16[[#This Row],[Arm Pen (%)]]/4)))/100)</f>
        <v>#DIV/0!</v>
      </c>
      <c r="D29" s="3" t="e">
        <f>SUM(Table16[[#This Row],[DPS]]*Table16[[#This Row],[Avg Accuracy]])</f>
        <v>#DIV/0!</v>
      </c>
      <c r="E29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29" s="2">
        <f>SUM((Table16[[#This Row],[Accuracy (Close)]]+Table16[[#This Row],[Accuracy (Short)]]+Table16[[#This Row],[Accuracy (Medium)]]+Table16[[#This Row],[Accuracy (Long)]])/4)</f>
        <v>0</v>
      </c>
      <c r="O29" s="2" t="e">
        <f t="shared" si="0"/>
        <v>#DIV/0!</v>
      </c>
      <c r="W29" s="47" t="e">
        <f>Table16[[#This Row],[Balance]]*$W$1</f>
        <v>#DIV/0!</v>
      </c>
    </row>
    <row r="30" spans="1:23">
      <c r="A30" s="4"/>
      <c r="B30" s="12"/>
      <c r="C30" s="2" t="e">
        <f>SUM(((Table16[[#This Row],[AC/DPS]]*(Table16[[#This Row],[Range]]))+(Table16[[#This Row],[AC/DPS]]*(Table16[[#This Row],[Arm Pen (%)]]/4)))/100)</f>
        <v>#DIV/0!</v>
      </c>
      <c r="D30" s="3" t="e">
        <f>SUM(Table16[[#This Row],[DPS]]*Table16[[#This Row],[Avg Accuracy]])</f>
        <v>#DIV/0!</v>
      </c>
      <c r="E30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30" s="2">
        <f>SUM((Table16[[#This Row],[Accuracy (Close)]]+Table16[[#This Row],[Accuracy (Short)]]+Table16[[#This Row],[Accuracy (Medium)]]+Table16[[#This Row],[Accuracy (Long)]])/4)</f>
        <v>0</v>
      </c>
      <c r="O30" s="2" t="e">
        <f t="shared" si="0"/>
        <v>#DIV/0!</v>
      </c>
      <c r="W30" s="47" t="e">
        <f>Table16[[#This Row],[Balance]]*$W$1</f>
        <v>#DIV/0!</v>
      </c>
    </row>
    <row r="31" spans="1:23">
      <c r="A31" s="4"/>
      <c r="B31" s="12"/>
      <c r="C31" s="2" t="e">
        <f>SUM(((Table16[[#This Row],[AC/DPS]]*(Table16[[#This Row],[Range]]))+(Table16[[#This Row],[AC/DPS]]*(Table16[[#This Row],[Arm Pen (%)]]/4)))/100)</f>
        <v>#DIV/0!</v>
      </c>
      <c r="D31" s="3" t="e">
        <f>SUM(Table16[[#This Row],[DPS]]*Table16[[#This Row],[Avg Accuracy]])</f>
        <v>#DIV/0!</v>
      </c>
      <c r="E31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31" s="2">
        <f>SUM((Table16[[#This Row],[Accuracy (Close)]]+Table16[[#This Row],[Accuracy (Short)]]+Table16[[#This Row],[Accuracy (Medium)]]+Table16[[#This Row],[Accuracy (Long)]])/4)</f>
        <v>0</v>
      </c>
      <c r="O31" s="2" t="e">
        <f t="shared" si="0"/>
        <v>#DIV/0!</v>
      </c>
      <c r="W31" s="47" t="e">
        <f>Table16[[#This Row],[Balance]]*$W$1</f>
        <v>#DIV/0!</v>
      </c>
    </row>
    <row r="32" spans="1:23">
      <c r="A32" s="10"/>
      <c r="B32" s="13"/>
      <c r="C32" s="2" t="e">
        <f>SUM(((Table16[[#This Row],[AC/DPS]]*(Table16[[#This Row],[Range]]))+(Table16[[#This Row],[AC/DPS]]*(Table16[[#This Row],[Arm Pen (%)]]/4)))/100)</f>
        <v>#DIV/0!</v>
      </c>
      <c r="D32" s="9" t="e">
        <f>SUM(Table16[[#This Row],[DPS]]*Table16[[#This Row],[Avg Accuracy]])</f>
        <v>#DIV/0!</v>
      </c>
      <c r="E32" s="8" t="e">
        <f>SUM((Table16[[#This Row],[Damage]]*Table16[[#This Row],[Burst]])/(Table16[[#This Row],[Ranged Cooldown]]+Table16[[#This Row],[Warm-up]]+(Table16[[#This Row],[Burst Time]]*(Table16[[#This Row],[Burst]]-1))))</f>
        <v>#DIV/0!</v>
      </c>
      <c r="F32" s="7"/>
      <c r="G32" s="8">
        <f>SUM((Table16[[#This Row],[Accuracy (Close)]]+Table16[[#This Row],[Accuracy (Short)]]+Table16[[#This Row],[Accuracy (Medium)]]+Table16[[#This Row],[Accuracy (Long)]])/4)</f>
        <v>0</v>
      </c>
      <c r="H32" s="7"/>
      <c r="I32" s="7"/>
      <c r="J32" s="7"/>
      <c r="K32" s="7"/>
      <c r="L32" s="7"/>
      <c r="M32" s="7"/>
      <c r="N32" s="7"/>
      <c r="O32" s="8" t="e">
        <f t="shared" si="0"/>
        <v>#DIV/0!</v>
      </c>
      <c r="P32" s="7"/>
      <c r="Q32" s="7"/>
      <c r="R32" s="7"/>
      <c r="S32" s="7"/>
      <c r="W32" s="47" t="e">
        <f>Table16[[#This Row],[Balance]]*$W$1</f>
        <v>#DIV/0!</v>
      </c>
    </row>
  </sheetData>
  <conditionalFormatting sqref="C4:C500">
    <cfRule type="cellIs" dxfId="305" priority="17" operator="greaterThan">
      <formula>1.739</formula>
    </cfRule>
  </conditionalFormatting>
  <conditionalFormatting sqref="O1:O1048576">
    <cfRule type="cellIs" dxfId="304" priority="16" operator="equal">
      <formula>0</formula>
    </cfRule>
  </conditionalFormatting>
  <conditionalFormatting sqref="E4:E500">
    <cfRule type="cellIs" dxfId="303" priority="13" stopIfTrue="1" operator="between">
      <formula>10.73</formula>
      <formula>0.01</formula>
    </cfRule>
    <cfRule type="cellIs" dxfId="302" priority="14" stopIfTrue="1" operator="between">
      <formula>11.22</formula>
      <formula>0.01</formula>
    </cfRule>
    <cfRule type="cellIs" dxfId="301" priority="15" operator="between">
      <formula>11.75</formula>
      <formula>0.01</formula>
    </cfRule>
    <cfRule type="cellIs" dxfId="300" priority="10" stopIfTrue="1" operator="greaterThanOrEqual">
      <formula>14.19</formula>
    </cfRule>
    <cfRule type="cellIs" dxfId="299" priority="11" stopIfTrue="1" operator="greaterThanOrEqual">
      <formula>13.57</formula>
    </cfRule>
    <cfRule type="cellIs" dxfId="298" priority="12" operator="greaterThanOrEqual">
      <formula>12.96</formula>
    </cfRule>
  </conditionalFormatting>
  <conditionalFormatting sqref="F4:F500">
    <cfRule type="cellIs" dxfId="297" priority="7" stopIfTrue="1" operator="between">
      <formula>16.9</formula>
      <formula>0.01</formula>
    </cfRule>
    <cfRule type="cellIs" dxfId="296" priority="8" stopIfTrue="1" operator="between">
      <formula>18.9</formula>
      <formula>0.01</formula>
    </cfRule>
    <cfRule type="cellIs" dxfId="295" priority="9" operator="between">
      <formula>20.9</formula>
      <formula>0.01</formula>
    </cfRule>
  </conditionalFormatting>
  <conditionalFormatting sqref="G4:G500">
    <cfRule type="cellIs" dxfId="294" priority="1" stopIfTrue="1" operator="between">
      <formula>0.44</formula>
      <formula>0.01</formula>
    </cfRule>
    <cfRule type="cellIs" dxfId="293" priority="2" stopIfTrue="1" operator="between">
      <formula>0.46</formula>
      <formula>0.01</formula>
    </cfRule>
    <cfRule type="cellIs" dxfId="292" priority="3" operator="between">
      <formula>0.49</formula>
      <formula>0.01</formula>
    </cfRule>
    <cfRule type="cellIs" dxfId="291" priority="4" stopIfTrue="1" operator="greaterThanOrEqual">
      <formula>0.59</formula>
    </cfRule>
    <cfRule type="cellIs" dxfId="290" priority="5" stopIfTrue="1" operator="greaterThanOrEqual">
      <formula>0.56</formula>
    </cfRule>
    <cfRule type="cellIs" dxfId="289" priority="6" operator="greaterThanOrEqual">
      <formula>0.54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AD123"/>
  <sheetViews>
    <sheetView tabSelected="1" topLeftCell="A13" workbookViewId="0">
      <selection activeCell="B45" sqref="B45"/>
    </sheetView>
  </sheetViews>
  <sheetFormatPr defaultRowHeight="15"/>
  <cols>
    <col min="1" max="1" width="23.28515625" customWidth="1"/>
    <col min="2" max="2" width="8.42578125" customWidth="1"/>
    <col min="3" max="3" width="9.140625" customWidth="1"/>
    <col min="4" max="4" width="9.28515625" customWidth="1"/>
    <col min="5" max="5" width="7.7109375" customWidth="1"/>
    <col min="6" max="6" width="8.28515625" customWidth="1"/>
    <col min="7" max="7" width="11.5703125" customWidth="1"/>
    <col min="8" max="8" width="8.7109375" customWidth="1"/>
    <col min="9" max="9" width="13" customWidth="1"/>
    <col min="10" max="10" width="8.140625" customWidth="1"/>
    <col min="11" max="11" width="5.85546875" customWidth="1"/>
    <col min="12" max="12" width="12" customWidth="1"/>
    <col min="13" max="13" width="8.85546875" customWidth="1"/>
    <col min="14" max="14" width="9" customWidth="1"/>
    <col min="15" max="15" width="12.28515625" customWidth="1"/>
    <col min="16" max="16" width="15.85546875" customWidth="1"/>
    <col min="17" max="17" width="16.28515625" customWidth="1"/>
    <col min="18" max="18" width="18.28515625" customWidth="1"/>
    <col min="19" max="19" width="16.28515625" customWidth="1"/>
    <col min="20" max="20" width="9.140625" customWidth="1"/>
    <col min="21" max="21" width="7.5703125" customWidth="1"/>
    <col min="22" max="22" width="8.140625" style="35" customWidth="1"/>
    <col min="23" max="23" width="7.42578125" customWidth="1"/>
    <col min="24" max="24" width="15.7109375" customWidth="1"/>
    <col min="29" max="29" width="20.42578125" customWidth="1"/>
    <col min="30" max="30" width="22.28515625" customWidth="1"/>
  </cols>
  <sheetData>
    <row r="1" spans="1:30">
      <c r="A1" s="1" t="s">
        <v>0</v>
      </c>
      <c r="C1" t="s">
        <v>24</v>
      </c>
      <c r="F1" s="1" t="s">
        <v>66</v>
      </c>
      <c r="H1" s="1" t="s">
        <v>76</v>
      </c>
      <c r="V1" s="35" t="s">
        <v>198</v>
      </c>
      <c r="W1">
        <v>202.53</v>
      </c>
    </row>
    <row r="2" spans="1:30">
      <c r="A2" t="s">
        <v>23</v>
      </c>
      <c r="B2" t="s">
        <v>25</v>
      </c>
      <c r="E2" t="s">
        <v>21</v>
      </c>
      <c r="I2" s="5"/>
      <c r="P2" t="s">
        <v>33</v>
      </c>
      <c r="Q2" t="s">
        <v>31</v>
      </c>
      <c r="R2" t="s">
        <v>32</v>
      </c>
    </row>
    <row r="3" spans="1:30">
      <c r="A3" t="s">
        <v>1</v>
      </c>
      <c r="B3" t="s">
        <v>34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t="s">
        <v>72</v>
      </c>
      <c r="U3" t="s">
        <v>73</v>
      </c>
      <c r="V3" s="35" t="s">
        <v>85</v>
      </c>
      <c r="W3" t="s">
        <v>196</v>
      </c>
      <c r="X3" t="s">
        <v>283</v>
      </c>
      <c r="Y3" t="s">
        <v>287</v>
      </c>
      <c r="Z3" t="s">
        <v>285</v>
      </c>
      <c r="AA3" t="s">
        <v>286</v>
      </c>
      <c r="AB3" t="s">
        <v>288</v>
      </c>
      <c r="AC3" s="17" t="s">
        <v>359</v>
      </c>
      <c r="AD3" s="17" t="s">
        <v>356</v>
      </c>
    </row>
    <row r="4" spans="1:30">
      <c r="A4" s="14" t="s">
        <v>193</v>
      </c>
      <c r="B4" s="4">
        <v>1</v>
      </c>
      <c r="C4" s="2">
        <f>SUM(((Table16810[[#This Row],[Avg DPS]]*(Table16810[[#This Row],[Range]]))+(Table16810[[#This Row],[Avg DPS]]*(Table16810[[#This Row],[Arm Pen (%)]]/4)))/100)</f>
        <v>2.3449988571428571</v>
      </c>
      <c r="D4" s="3">
        <f>SUM(Table16810[[#This Row],[DPS]]*Table16810[[#This Row],[Avg Accuracy]])</f>
        <v>6.8168571428571427</v>
      </c>
      <c r="E4" s="2">
        <f>SUM((Table16810[[#This Row],[Damage]]*Table16810[[#This Row],[Burst]])/(Table16810[[#This Row],[Ranged Cooldown]]+Table16810[[#This Row],[Warm-up]]+(Table16810[[#This Row],[Burst Time]]*(Table16810[[#This Row],[Burst]]-1))))</f>
        <v>11.314285714285715</v>
      </c>
      <c r="F4">
        <v>30.9</v>
      </c>
      <c r="G4" s="2">
        <f>SUM((Table16810[[#This Row],[Accuracy (Close)]]+Table16810[[#This Row],[Accuracy (Short)]]+Table16810[[#This Row],[Accuracy (Medium)]]+Table16810[[#This Row],[Accuracy (Long)]])/4)</f>
        <v>0.60249999999999992</v>
      </c>
      <c r="H4">
        <v>11</v>
      </c>
      <c r="I4">
        <v>0.5</v>
      </c>
      <c r="J4">
        <v>14</v>
      </c>
      <c r="K4">
        <v>3</v>
      </c>
      <c r="L4" s="2">
        <v>1.65</v>
      </c>
      <c r="M4" s="2">
        <v>1</v>
      </c>
      <c r="N4">
        <v>450</v>
      </c>
      <c r="O4" s="2">
        <f t="shared" ref="O4:O15" si="0">60/N4</f>
        <v>0.13333333333333333</v>
      </c>
      <c r="P4">
        <v>0.6</v>
      </c>
      <c r="Q4">
        <v>0.7</v>
      </c>
      <c r="R4">
        <v>0.61</v>
      </c>
      <c r="S4">
        <v>0.5</v>
      </c>
      <c r="T4">
        <v>70</v>
      </c>
      <c r="U4" s="2">
        <v>3.49</v>
      </c>
      <c r="V4" s="35" t="s">
        <v>86</v>
      </c>
      <c r="W4" s="43">
        <f t="shared" ref="W4:W12" si="1">C4*$W$1</f>
        <v>474.93261853714284</v>
      </c>
      <c r="X4" s="52"/>
      <c r="Y4" s="52"/>
      <c r="Z4" s="52"/>
      <c r="AA4" s="52"/>
      <c r="AB4" s="52"/>
      <c r="AC4" s="36" t="s">
        <v>399</v>
      </c>
      <c r="AD4" s="36" t="s">
        <v>398</v>
      </c>
    </row>
    <row r="5" spans="1:30">
      <c r="A5" s="14" t="s">
        <v>30</v>
      </c>
      <c r="B5" s="4">
        <v>1</v>
      </c>
      <c r="C5" s="2">
        <f>SUM(((Table16810[[#This Row],[Avg DPS]]*(Table16810[[#This Row],[Range]]))+(Table16810[[#This Row],[Avg DPS]]*(Table16810[[#This Row],[Arm Pen (%)]]/4)))/100)</f>
        <v>2.1940378571428569</v>
      </c>
      <c r="D5" s="3">
        <f>SUM(Table16810[[#This Row],[DPS]]*Table16810[[#This Row],[Avg Accuracy]])</f>
        <v>5.1442857142857141</v>
      </c>
      <c r="E5" s="2">
        <f>SUM((Table16810[[#This Row],[Damage]]*Table16810[[#This Row],[Burst]])/(Table16810[[#This Row],[Ranged Cooldown]]+Table16810[[#This Row],[Warm-up]]+(Table16810[[#This Row],[Burst Time]]*(Table16810[[#This Row],[Burst]]-1))))</f>
        <v>7.4285714285714288</v>
      </c>
      <c r="F5">
        <v>37.9</v>
      </c>
      <c r="G5" s="2">
        <f>SUM((Table16810[[#This Row],[Accuracy (Close)]]+Table16810[[#This Row],[Accuracy (Short)]]+Table16810[[#This Row],[Accuracy (Medium)]]+Table16810[[#This Row],[Accuracy (Long)]])/4)</f>
        <v>0.6925</v>
      </c>
      <c r="H5">
        <v>13</v>
      </c>
      <c r="I5">
        <v>1</v>
      </c>
      <c r="J5">
        <v>19</v>
      </c>
      <c r="K5">
        <v>2</v>
      </c>
      <c r="L5" s="2">
        <v>1.9</v>
      </c>
      <c r="M5" s="2">
        <v>1.4</v>
      </c>
      <c r="N5">
        <v>300</v>
      </c>
      <c r="O5" s="2">
        <f t="shared" si="0"/>
        <v>0.2</v>
      </c>
      <c r="P5">
        <v>0.4</v>
      </c>
      <c r="Q5">
        <v>0.7</v>
      </c>
      <c r="R5">
        <v>0.92</v>
      </c>
      <c r="S5">
        <v>0.75</v>
      </c>
      <c r="T5">
        <v>80</v>
      </c>
      <c r="U5" s="2">
        <v>5.21</v>
      </c>
      <c r="V5" s="35" t="s">
        <v>86</v>
      </c>
      <c r="W5" s="43">
        <f t="shared" si="1"/>
        <v>444.35848720714284</v>
      </c>
      <c r="X5" s="52"/>
      <c r="Y5" s="52"/>
      <c r="Z5" s="52"/>
      <c r="AA5" s="52"/>
      <c r="AB5" s="52"/>
      <c r="AC5" s="36" t="s">
        <v>400</v>
      </c>
      <c r="AD5" s="36" t="s">
        <v>398</v>
      </c>
    </row>
    <row r="6" spans="1:30">
      <c r="A6" t="s">
        <v>259</v>
      </c>
      <c r="B6" s="4">
        <v>1</v>
      </c>
      <c r="C6" s="2">
        <f>SUM(((Table16810[[#This Row],[Avg DPS]]*(Table16810[[#This Row],[Range]]))+(Table16810[[#This Row],[Avg DPS]]*(Table16810[[#This Row],[Arm Pen (%)]]/4)))/100)</f>
        <v>2.4600323974082063</v>
      </c>
      <c r="D6" s="3">
        <f>SUM(Table16810[[#This Row],[DPS]]*Table16810[[#This Row],[Avg Accuracy]])</f>
        <v>6.9492440604751602</v>
      </c>
      <c r="E6" s="2">
        <f>SUM((Table16810[[#This Row],[Damage]]*Table16810[[#This Row],[Burst]])/(Table16810[[#This Row],[Ranged Cooldown]]+Table16810[[#This Row],[Warm-up]]+(Table16810[[#This Row],[Burst Time]]*(Table16810[[#This Row],[Burst]]-1))))</f>
        <v>10.691144708423325</v>
      </c>
      <c r="F6">
        <v>31.9</v>
      </c>
      <c r="G6" s="2">
        <f>SUM((Table16810[[#This Row],[Accuracy (Close)]]+Table16810[[#This Row],[Accuracy (Short)]]+Table16810[[#This Row],[Accuracy (Medium)]]+Table16810[[#This Row],[Accuracy (Long)]])/4)</f>
        <v>0.64999999999999991</v>
      </c>
      <c r="H6">
        <v>11</v>
      </c>
      <c r="I6">
        <v>0.5</v>
      </c>
      <c r="J6">
        <v>14</v>
      </c>
      <c r="K6">
        <v>3</v>
      </c>
      <c r="L6" s="2">
        <v>1.72</v>
      </c>
      <c r="M6" s="2">
        <v>1.1000000000000001</v>
      </c>
      <c r="N6">
        <v>450</v>
      </c>
      <c r="O6" s="2">
        <f t="shared" si="0"/>
        <v>0.13333333333333333</v>
      </c>
      <c r="P6">
        <v>0.6</v>
      </c>
      <c r="Q6">
        <v>0.75</v>
      </c>
      <c r="R6">
        <v>0.7</v>
      </c>
      <c r="S6">
        <v>0.55000000000000004</v>
      </c>
      <c r="T6">
        <v>70</v>
      </c>
      <c r="U6" s="2">
        <v>3.62</v>
      </c>
      <c r="V6" s="35" t="s">
        <v>87</v>
      </c>
      <c r="W6" s="43">
        <f t="shared" si="1"/>
        <v>498.23036144708402</v>
      </c>
      <c r="X6" s="52"/>
      <c r="Y6" s="52"/>
      <c r="Z6" s="52"/>
      <c r="AA6" s="52"/>
      <c r="AB6" s="52"/>
      <c r="AC6" s="36" t="s">
        <v>399</v>
      </c>
      <c r="AD6" s="36" t="s">
        <v>398</v>
      </c>
    </row>
    <row r="7" spans="1:30">
      <c r="A7" t="s">
        <v>260</v>
      </c>
      <c r="B7" s="4">
        <v>1</v>
      </c>
      <c r="C7" s="2">
        <f>SUM(((Table16810[[#This Row],[Avg DPS]]*(Table16810[[#This Row],[Range]]))+(Table16810[[#This Row],[Avg DPS]]*(Table16810[[#This Row],[Arm Pen (%)]]/4)))/100)</f>
        <v>2.2011220918971266</v>
      </c>
      <c r="D7" s="3">
        <f>SUM(Table16810[[#This Row],[DPS]]*Table16810[[#This Row],[Avg Accuracy]])</f>
        <v>7.0099429678252436</v>
      </c>
      <c r="E7" s="2">
        <f>SUM((Table16810[[#This Row],[Damage]]*Table16810[[#This Row],[Burst]])/(Table16810[[#This Row],[Ranged Cooldown]]+Table16810[[#This Row],[Warm-up]]+(Table16810[[#This Row],[Burst Time]]*(Table16810[[#This Row],[Burst]]-1))))</f>
        <v>12.298145557588148</v>
      </c>
      <c r="F7">
        <v>27.9</v>
      </c>
      <c r="G7" s="2">
        <f>SUM((Table16810[[#This Row],[Accuracy (Close)]]+Table16810[[#This Row],[Accuracy (Short)]]+Table16810[[#This Row],[Accuracy (Medium)]]+Table16810[[#This Row],[Accuracy (Long)]])/4)</f>
        <v>0.56999999999999995</v>
      </c>
      <c r="H7">
        <v>11</v>
      </c>
      <c r="I7">
        <v>0.5</v>
      </c>
      <c r="J7">
        <v>14</v>
      </c>
      <c r="K7">
        <v>3</v>
      </c>
      <c r="L7" s="2">
        <v>1.55</v>
      </c>
      <c r="M7" s="2">
        <v>0.9</v>
      </c>
      <c r="N7">
        <v>514.29</v>
      </c>
      <c r="O7" s="2">
        <f t="shared" si="0"/>
        <v>0.11666569445254624</v>
      </c>
      <c r="P7">
        <v>0.8</v>
      </c>
      <c r="Q7">
        <v>0.78</v>
      </c>
      <c r="R7">
        <v>0.4</v>
      </c>
      <c r="S7">
        <v>0.3</v>
      </c>
      <c r="T7">
        <v>70</v>
      </c>
      <c r="U7" s="2">
        <v>3.01</v>
      </c>
      <c r="V7" s="35" t="s">
        <v>87</v>
      </c>
      <c r="W7" s="43">
        <f t="shared" si="1"/>
        <v>445.79325727192503</v>
      </c>
      <c r="X7" s="52"/>
      <c r="Y7" s="52"/>
      <c r="Z7" s="52"/>
      <c r="AA7" s="52"/>
      <c r="AB7" s="52"/>
      <c r="AC7" s="36" t="s">
        <v>399</v>
      </c>
      <c r="AD7" s="36" t="s">
        <v>398</v>
      </c>
    </row>
    <row r="8" spans="1:30">
      <c r="A8" t="s">
        <v>29</v>
      </c>
      <c r="B8" s="4">
        <v>1</v>
      </c>
      <c r="C8" s="2">
        <f>SUM(((Table16810[[#This Row],[Avg DPS]]*(Table16810[[#This Row],[Range]]))+(Table16810[[#This Row],[Avg DPS]]*(Table16810[[#This Row],[Arm Pen (%)]]/4)))/100)</f>
        <v>2.3689773399014773</v>
      </c>
      <c r="D8" s="3">
        <f>SUM(Table16810[[#This Row],[DPS]]*Table16810[[#This Row],[Avg Accuracy]])</f>
        <v>6.169211822660098</v>
      </c>
      <c r="E8" s="2">
        <f>SUM((Table16810[[#This Row],[Damage]]*Table16810[[#This Row],[Burst]])/(Table16810[[#This Row],[Ranged Cooldown]]+Table16810[[#This Row],[Warm-up]]+(Table16810[[#This Row],[Burst Time]]*(Table16810[[#This Row],[Burst]]-1))))</f>
        <v>9.7536945812807883</v>
      </c>
      <c r="F8">
        <v>34.9</v>
      </c>
      <c r="G8" s="2">
        <f>SUM((Table16810[[#This Row],[Accuracy (Close)]]+Table16810[[#This Row],[Accuracy (Short)]]+Table16810[[#This Row],[Accuracy (Medium)]]+Table16810[[#This Row],[Accuracy (Long)]])/4)</f>
        <v>0.63249999999999995</v>
      </c>
      <c r="H8">
        <v>11</v>
      </c>
      <c r="I8">
        <v>0.5</v>
      </c>
      <c r="J8">
        <v>14</v>
      </c>
      <c r="K8">
        <v>3</v>
      </c>
      <c r="L8" s="2">
        <v>1.85</v>
      </c>
      <c r="M8" s="2">
        <v>1.2</v>
      </c>
      <c r="N8">
        <v>360</v>
      </c>
      <c r="O8" s="2">
        <f t="shared" si="0"/>
        <v>0.16666666666666666</v>
      </c>
      <c r="P8">
        <v>0.4</v>
      </c>
      <c r="Q8">
        <v>0.75</v>
      </c>
      <c r="R8">
        <v>0.8</v>
      </c>
      <c r="S8">
        <v>0.57999999999999996</v>
      </c>
      <c r="T8">
        <v>70</v>
      </c>
      <c r="U8" s="2">
        <v>4.01</v>
      </c>
      <c r="V8" s="35" t="s">
        <v>87</v>
      </c>
      <c r="W8" s="43">
        <f t="shared" si="1"/>
        <v>479.78898065024617</v>
      </c>
      <c r="X8" s="52"/>
      <c r="Y8" s="52"/>
      <c r="Z8" s="52"/>
      <c r="AA8" s="52"/>
      <c r="AB8" s="52"/>
      <c r="AC8" s="36" t="s">
        <v>399</v>
      </c>
      <c r="AD8" s="36" t="s">
        <v>398</v>
      </c>
    </row>
    <row r="9" spans="1:30">
      <c r="A9" t="s">
        <v>261</v>
      </c>
      <c r="B9" s="4">
        <v>1</v>
      </c>
      <c r="C9" s="2">
        <f>SUM(((Table16810[[#This Row],[Avg DPS]]*(Table16810[[#This Row],[Range]]))+(Table16810[[#This Row],[Avg DPS]]*(Table16810[[#This Row],[Arm Pen (%)]]/4)))/100)</f>
        <v>2.5064831144465294</v>
      </c>
      <c r="D9" s="3">
        <f>SUM(Table16810[[#This Row],[DPS]]*Table16810[[#This Row],[Avg Accuracy]])</f>
        <v>6.3616322701688564</v>
      </c>
      <c r="E9" s="2">
        <f>SUM((Table16810[[#This Row],[Damage]]*Table16810[[#This Row],[Burst]])/(Table16810[[#This Row],[Ranged Cooldown]]+Table16810[[#This Row],[Warm-up]]+(Table16810[[#This Row],[Burst Time]]*(Table16810[[#This Row],[Burst]]-1))))</f>
        <v>9.2870544090056288</v>
      </c>
      <c r="F9">
        <v>35.9</v>
      </c>
      <c r="G9" s="2">
        <f>SUM((Table16810[[#This Row],[Accuracy (Close)]]+Table16810[[#This Row],[Accuracy (Short)]]+Table16810[[#This Row],[Accuracy (Medium)]]+Table16810[[#This Row],[Accuracy (Long)]])/4)</f>
        <v>0.68500000000000005</v>
      </c>
      <c r="H9">
        <v>11</v>
      </c>
      <c r="I9">
        <v>0.5</v>
      </c>
      <c r="J9">
        <v>14</v>
      </c>
      <c r="K9">
        <v>3</v>
      </c>
      <c r="L9" s="2">
        <v>1.92</v>
      </c>
      <c r="M9" s="2">
        <v>1.3</v>
      </c>
      <c r="N9">
        <v>360</v>
      </c>
      <c r="O9" s="2">
        <f t="shared" si="0"/>
        <v>0.16666666666666666</v>
      </c>
      <c r="P9">
        <v>0.4</v>
      </c>
      <c r="Q9">
        <v>0.8</v>
      </c>
      <c r="R9">
        <v>0.89</v>
      </c>
      <c r="S9">
        <v>0.65</v>
      </c>
      <c r="T9">
        <v>70</v>
      </c>
      <c r="U9" s="2">
        <v>4.1399999999999997</v>
      </c>
      <c r="V9" s="35" t="s">
        <v>87</v>
      </c>
      <c r="W9" s="43">
        <f t="shared" si="1"/>
        <v>507.63802516885562</v>
      </c>
      <c r="X9" s="52"/>
      <c r="Y9" s="52"/>
      <c r="Z9" s="52"/>
      <c r="AA9" s="52"/>
      <c r="AB9" s="52"/>
      <c r="AC9" s="36" t="s">
        <v>399</v>
      </c>
      <c r="AD9" s="36" t="s">
        <v>398</v>
      </c>
    </row>
    <row r="10" spans="1:30">
      <c r="A10" s="4" t="s">
        <v>262</v>
      </c>
      <c r="B10" s="4">
        <v>1</v>
      </c>
      <c r="C10" s="2">
        <f>SUM(((Table16810[[#This Row],[Avg DPS]]*(Table16810[[#This Row],[Range]]))+(Table16810[[#This Row],[Avg DPS]]*(Table16810[[#This Row],[Arm Pen (%)]]/4)))/100)</f>
        <v>2.2076136986301367</v>
      </c>
      <c r="D10" s="3">
        <f>SUM(Table16810[[#This Row],[DPS]]*Table16810[[#This Row],[Avg Accuracy]])</f>
        <v>5.0575342465753419</v>
      </c>
      <c r="E10" s="2">
        <f>SUM((Table16810[[#This Row],[Damage]]*Table16810[[#This Row],[Burst]])/(Table16810[[#This Row],[Ranged Cooldown]]+Table16810[[#This Row],[Warm-up]]+(Table16810[[#This Row],[Burst Time]]*(Table16810[[#This Row],[Burst]]-1))))</f>
        <v>7.1232876712328759</v>
      </c>
      <c r="F10">
        <v>38.9</v>
      </c>
      <c r="G10" s="2">
        <f>SUM((Table16810[[#This Row],[Accuracy (Close)]]+Table16810[[#This Row],[Accuracy (Short)]]+Table16810[[#This Row],[Accuracy (Medium)]]+Table16810[[#This Row],[Accuracy (Long)]])/4)</f>
        <v>0.71</v>
      </c>
      <c r="H10">
        <v>13</v>
      </c>
      <c r="I10">
        <v>1</v>
      </c>
      <c r="J10">
        <v>19</v>
      </c>
      <c r="K10">
        <v>2</v>
      </c>
      <c r="L10" s="2">
        <v>1.95</v>
      </c>
      <c r="M10" s="2">
        <v>1.5</v>
      </c>
      <c r="N10">
        <v>300</v>
      </c>
      <c r="O10" s="2">
        <f t="shared" si="0"/>
        <v>0.2</v>
      </c>
      <c r="P10">
        <v>0.4</v>
      </c>
      <c r="Q10">
        <v>0.73</v>
      </c>
      <c r="R10">
        <v>0.93</v>
      </c>
      <c r="S10">
        <v>0.78</v>
      </c>
      <c r="T10">
        <v>80</v>
      </c>
      <c r="U10" s="2">
        <v>5.4</v>
      </c>
      <c r="V10" s="35" t="s">
        <v>87</v>
      </c>
      <c r="W10" s="43">
        <f t="shared" si="1"/>
        <v>447.1080023835616</v>
      </c>
      <c r="X10" s="52"/>
      <c r="Y10" s="52"/>
      <c r="Z10" s="52"/>
      <c r="AA10" s="52"/>
      <c r="AB10" s="52"/>
      <c r="AC10" s="36" t="s">
        <v>400</v>
      </c>
      <c r="AD10" s="36" t="s">
        <v>398</v>
      </c>
    </row>
    <row r="11" spans="1:30">
      <c r="A11" s="4" t="s">
        <v>263</v>
      </c>
      <c r="B11" s="4">
        <v>1</v>
      </c>
      <c r="C11" s="2">
        <f>SUM(((Table16810[[#This Row],[Avg DPS]]*(Table16810[[#This Row],[Range]]))+(Table16810[[#This Row],[Avg DPS]]*(Table16810[[#This Row],[Arm Pen (%)]]/4)))/100)</f>
        <v>2.3000112433862427</v>
      </c>
      <c r="D11" s="3">
        <f>SUM(Table16810[[#This Row],[DPS]]*Table16810[[#This Row],[Avg Accuracy]])</f>
        <v>5.0383597883597879</v>
      </c>
      <c r="E11" s="2">
        <f>SUM((Table16810[[#This Row],[Damage]]*Table16810[[#This Row],[Burst]])/(Table16810[[#This Row],[Ranged Cooldown]]+Table16810[[#This Row],[Warm-up]]+(Table16810[[#This Row],[Burst Time]]*(Table16810[[#This Row],[Burst]]-1))))</f>
        <v>6.8783068783068781</v>
      </c>
      <c r="F11">
        <v>40.9</v>
      </c>
      <c r="G11" s="2">
        <f>SUM((Table16810[[#This Row],[Accuracy (Close)]]+Table16810[[#This Row],[Accuracy (Short)]]+Table16810[[#This Row],[Accuracy (Medium)]]+Table16810[[#This Row],[Accuracy (Long)]])/4)</f>
        <v>0.73249999999999993</v>
      </c>
      <c r="H11">
        <v>13</v>
      </c>
      <c r="I11">
        <v>1</v>
      </c>
      <c r="J11">
        <v>19</v>
      </c>
      <c r="K11">
        <v>2</v>
      </c>
      <c r="L11" s="2">
        <v>1.98</v>
      </c>
      <c r="M11" s="2">
        <v>1.6</v>
      </c>
      <c r="N11">
        <v>300</v>
      </c>
      <c r="O11" s="2">
        <f t="shared" si="0"/>
        <v>0.2</v>
      </c>
      <c r="P11">
        <v>0.4</v>
      </c>
      <c r="Q11">
        <v>0.67</v>
      </c>
      <c r="R11">
        <v>0.98</v>
      </c>
      <c r="S11">
        <v>0.88</v>
      </c>
      <c r="T11">
        <v>80</v>
      </c>
      <c r="U11" s="2">
        <v>5.62</v>
      </c>
      <c r="V11" s="35" t="s">
        <v>87</v>
      </c>
      <c r="W11" s="43">
        <f t="shared" si="1"/>
        <v>465.82127712301576</v>
      </c>
      <c r="X11" s="52"/>
      <c r="Y11" s="52"/>
      <c r="Z11" s="52"/>
      <c r="AA11" s="52"/>
      <c r="AB11" s="52"/>
      <c r="AC11" s="36" t="s">
        <v>400</v>
      </c>
      <c r="AD11" s="36" t="s">
        <v>398</v>
      </c>
    </row>
    <row r="12" spans="1:30">
      <c r="A12" s="4" t="s">
        <v>65</v>
      </c>
      <c r="B12" s="4">
        <v>1</v>
      </c>
      <c r="C12" s="2">
        <f>SUM(((Table16810[[#This Row],[Avg DPS]]*(Table16810[[#This Row],[Range]]))+(Table16810[[#This Row],[Avg DPS]]*(Table16810[[#This Row],[Arm Pen (%)]]/4)))/100)</f>
        <v>2.2315126506024092</v>
      </c>
      <c r="D12" s="3">
        <f>SUM(Table16810[[#This Row],[DPS]]*Table16810[[#This Row],[Avg Accuracy]])</f>
        <v>4.6831325301204814</v>
      </c>
      <c r="E12" s="2">
        <f>SUM((Table16810[[#This Row],[Damage]]*Table16810[[#This Row],[Burst]])/(Table16810[[#This Row],[Ranged Cooldown]]+Table16810[[#This Row],[Warm-up]]+(Table16810[[#This Row],[Burst Time]]*(Table16810[[#This Row],[Burst]]-1))))</f>
        <v>6.2650602409638552</v>
      </c>
      <c r="F12">
        <v>41.9</v>
      </c>
      <c r="G12" s="2">
        <f>SUM((Table16810[[#This Row],[Accuracy (Close)]]+Table16810[[#This Row],[Accuracy (Short)]]+Table16810[[#This Row],[Accuracy (Medium)]]+Table16810[[#This Row],[Accuracy (Long)]])/4)</f>
        <v>0.74749999999999994</v>
      </c>
      <c r="H12">
        <v>13</v>
      </c>
      <c r="I12">
        <v>1</v>
      </c>
      <c r="J12">
        <v>23</v>
      </c>
      <c r="K12">
        <v>2</v>
      </c>
      <c r="L12" s="2">
        <v>2.1</v>
      </c>
      <c r="M12" s="2">
        <v>1.8</v>
      </c>
      <c r="N12">
        <v>240</v>
      </c>
      <c r="O12" s="2">
        <f t="shared" si="0"/>
        <v>0.25</v>
      </c>
      <c r="P12">
        <v>0.4</v>
      </c>
      <c r="Q12">
        <v>0.71</v>
      </c>
      <c r="R12">
        <v>0.98</v>
      </c>
      <c r="S12">
        <v>0.9</v>
      </c>
      <c r="T12">
        <v>85</v>
      </c>
      <c r="U12" s="2">
        <v>5.4</v>
      </c>
      <c r="V12" s="35" t="s">
        <v>87</v>
      </c>
      <c r="W12" s="43">
        <f t="shared" si="1"/>
        <v>451.94825712650595</v>
      </c>
      <c r="X12" s="52"/>
      <c r="Y12" s="52"/>
      <c r="Z12" s="52"/>
      <c r="AA12" s="52"/>
      <c r="AB12" s="52"/>
      <c r="AC12" s="36" t="s">
        <v>401</v>
      </c>
      <c r="AD12" s="36" t="s">
        <v>390</v>
      </c>
    </row>
    <row r="13" spans="1:30">
      <c r="A13" t="s">
        <v>79</v>
      </c>
      <c r="B13">
        <v>1</v>
      </c>
      <c r="C13" s="2">
        <f>SUM(((Table16810[[#This Row],[Avg DPS]]*(Table16810[[#This Row],[Range]]))+(Table16810[[#This Row],[Avg DPS]]*(Table16810[[#This Row],[Arm Pen (%)]]/4)))/100)</f>
        <v>2.4013548387096773</v>
      </c>
      <c r="D13" s="3">
        <f>SUM(Table16810[[#This Row],[DPS]]*Table16810[[#This Row],[Avg Accuracy]])</f>
        <v>7.3548387096774199</v>
      </c>
      <c r="E13" s="2">
        <f>SUM((Table16810[[#This Row],[Damage]]*Table16810[[#This Row],[Burst]])/(Table16810[[#This Row],[Ranged Cooldown]]+Table16810[[#This Row],[Warm-up]]+(Table16810[[#This Row],[Burst Time]]*(Table16810[[#This Row],[Burst]]-1))))</f>
        <v>12.903225806451612</v>
      </c>
      <c r="F13">
        <v>29.9</v>
      </c>
      <c r="G13" s="2">
        <f>SUM((Table16810[[#This Row],[Accuracy (Close)]]+Table16810[[#This Row],[Accuracy (Short)]]+Table16810[[#This Row],[Accuracy (Medium)]]+Table16810[[#This Row],[Accuracy (Long)]])/4)</f>
        <v>0.57000000000000006</v>
      </c>
      <c r="H13">
        <v>10</v>
      </c>
      <c r="I13">
        <v>0.5</v>
      </c>
      <c r="J13">
        <v>11</v>
      </c>
      <c r="K13">
        <v>4</v>
      </c>
      <c r="L13" s="2">
        <v>1.7</v>
      </c>
      <c r="M13" s="2">
        <v>1</v>
      </c>
      <c r="N13">
        <v>450</v>
      </c>
      <c r="O13" s="2">
        <f t="shared" si="0"/>
        <v>0.13333333333333333</v>
      </c>
      <c r="P13">
        <v>0.55000000000000004</v>
      </c>
      <c r="Q13">
        <v>0.65</v>
      </c>
      <c r="R13">
        <v>0.6</v>
      </c>
      <c r="S13">
        <v>0.48</v>
      </c>
      <c r="T13">
        <v>45</v>
      </c>
      <c r="U13" s="2">
        <v>3.4</v>
      </c>
      <c r="V13" s="35" t="s">
        <v>87</v>
      </c>
      <c r="W13">
        <v>480</v>
      </c>
      <c r="X13" s="35"/>
      <c r="Y13" s="35"/>
      <c r="Z13" s="35"/>
      <c r="AA13" s="35"/>
      <c r="AB13" s="35"/>
      <c r="AC13" s="36" t="s">
        <v>391</v>
      </c>
      <c r="AD13" s="36" t="s">
        <v>390</v>
      </c>
    </row>
    <row r="14" spans="1:30">
      <c r="A14" t="s">
        <v>106</v>
      </c>
      <c r="B14">
        <v>1</v>
      </c>
      <c r="C14" s="2">
        <f>SUM(((Table16810[[#This Row],[Avg DPS]]*(Table16810[[#This Row],[Range]]))+(Table16810[[#This Row],[Avg DPS]]*(Table16810[[#This Row],[Arm Pen (%)]]/4)))/100)</f>
        <v>2.1276562499999998</v>
      </c>
      <c r="D14" s="3">
        <f>SUM(Table16810[[#This Row],[DPS]]*Table16810[[#This Row],[Avg Accuracy]])</f>
        <v>6.8303571428571432</v>
      </c>
      <c r="E14" s="2">
        <f>SUM((Table16810[[#This Row],[Damage]]*Table16810[[#This Row],[Burst]])/(Table16810[[#This Row],[Ranged Cooldown]]+Table16810[[#This Row],[Warm-up]]+(Table16810[[#This Row],[Burst Time]]*(Table16810[[#This Row],[Burst]]-1))))</f>
        <v>10.714285714285715</v>
      </c>
      <c r="F14">
        <v>26.9</v>
      </c>
      <c r="G14" s="2">
        <f>SUM((Table16810[[#This Row],[Accuracy (Close)]]+Table16810[[#This Row],[Accuracy (Short)]]+Table16810[[#This Row],[Accuracy (Medium)]]+Table16810[[#This Row],[Accuracy (Long)]])/4)</f>
        <v>0.63749999999999996</v>
      </c>
      <c r="H14">
        <v>12</v>
      </c>
      <c r="I14">
        <v>0.5</v>
      </c>
      <c r="J14">
        <v>17</v>
      </c>
      <c r="K14">
        <v>3</v>
      </c>
      <c r="L14" s="2">
        <v>1.81</v>
      </c>
      <c r="M14" s="2">
        <v>1.1499999999999999</v>
      </c>
      <c r="N14">
        <v>300</v>
      </c>
      <c r="O14" s="2">
        <f t="shared" si="0"/>
        <v>0.2</v>
      </c>
      <c r="P14">
        <v>0.6</v>
      </c>
      <c r="Q14">
        <v>0.73</v>
      </c>
      <c r="R14">
        <v>0.67</v>
      </c>
      <c r="S14">
        <v>0.55000000000000004</v>
      </c>
      <c r="T14">
        <v>70</v>
      </c>
      <c r="U14" s="2">
        <v>3.63</v>
      </c>
      <c r="V14" s="35" t="s">
        <v>87</v>
      </c>
      <c r="W14">
        <v>480</v>
      </c>
      <c r="X14" s="35"/>
      <c r="Y14" s="35"/>
      <c r="Z14" s="35"/>
      <c r="AA14" s="35"/>
      <c r="AB14" s="35"/>
      <c r="AC14" s="36" t="s">
        <v>393</v>
      </c>
      <c r="AD14" s="36" t="s">
        <v>392</v>
      </c>
    </row>
    <row r="15" spans="1:30">
      <c r="A15" t="s">
        <v>78</v>
      </c>
      <c r="B15">
        <v>1</v>
      </c>
      <c r="C15" s="2">
        <f>SUM(((Table16810[[#This Row],[Avg DPS]]*(Table16810[[#This Row],[Range]]))+(Table16810[[#This Row],[Avg DPS]]*(Table16810[[#This Row],[Arm Pen (%)]]/4)))/100)</f>
        <v>2.3687181818181817</v>
      </c>
      <c r="D15" s="3">
        <f>SUM(Table16810[[#This Row],[DPS]]*Table16810[[#This Row],[Avg Accuracy]])</f>
        <v>7.1454545454545455</v>
      </c>
      <c r="E15" s="2">
        <f>SUM((Table16810[[#This Row],[Damage]]*Table16810[[#This Row],[Burst]])/(Table16810[[#This Row],[Ranged Cooldown]]+Table16810[[#This Row],[Warm-up]]+(Table16810[[#This Row],[Burst Time]]*(Table16810[[#This Row],[Burst]]-1))))</f>
        <v>10.90909090909091</v>
      </c>
      <c r="F15">
        <v>28.9</v>
      </c>
      <c r="G15" s="2">
        <f>SUM((Table16810[[#This Row],[Accuracy (Close)]]+Table16810[[#This Row],[Accuracy (Short)]]+Table16810[[#This Row],[Accuracy (Medium)]]+Table16810[[#This Row],[Accuracy (Long)]])/4)</f>
        <v>0.65499999999999992</v>
      </c>
      <c r="H15">
        <v>12</v>
      </c>
      <c r="I15">
        <v>0.5</v>
      </c>
      <c r="J15">
        <v>17</v>
      </c>
      <c r="K15">
        <v>3</v>
      </c>
      <c r="L15" s="2">
        <v>1.75</v>
      </c>
      <c r="M15" s="2">
        <v>1.1499999999999999</v>
      </c>
      <c r="N15">
        <v>300</v>
      </c>
      <c r="O15" s="2">
        <f t="shared" si="0"/>
        <v>0.2</v>
      </c>
      <c r="P15">
        <v>0.6</v>
      </c>
      <c r="Q15">
        <v>0.76</v>
      </c>
      <c r="R15">
        <v>0.7</v>
      </c>
      <c r="S15">
        <v>0.56000000000000005</v>
      </c>
      <c r="T15">
        <v>70</v>
      </c>
      <c r="U15" s="2">
        <v>3.3</v>
      </c>
      <c r="V15" s="35" t="s">
        <v>87</v>
      </c>
      <c r="W15">
        <v>530</v>
      </c>
      <c r="X15" s="35"/>
      <c r="Y15" s="35"/>
      <c r="Z15" s="35"/>
      <c r="AA15" s="35"/>
      <c r="AB15" s="35"/>
      <c r="AC15" s="36" t="s">
        <v>393</v>
      </c>
      <c r="AD15" s="36" t="s">
        <v>392</v>
      </c>
    </row>
    <row r="16" spans="1:30">
      <c r="A16" t="s">
        <v>107</v>
      </c>
      <c r="B16">
        <v>1</v>
      </c>
      <c r="C16" s="2">
        <f>SUM(((Table16810[[#This Row],[Avg DPS]]*(Table16810[[#This Row],[Range]]))+(Table16810[[#This Row],[Avg DPS]]*(Table16810[[#This Row],[Arm Pen (%)]]/4)))/100)</f>
        <v>1.7414583333333333</v>
      </c>
      <c r="D16" s="3">
        <f>SUM(Table16810[[#This Row],[DPS]]*Table16810[[#This Row],[Avg Accuracy]])</f>
        <v>5.416666666666667</v>
      </c>
      <c r="E16" s="2">
        <f>SUM((Table16810[[#This Row],[Damage]]*Table16810[[#This Row],[Burst]])/(Table16810[[#This Row],[Ranged Cooldown]]+Table16810[[#This Row],[Warm-up]]+(Table16810[[#This Row],[Burst Time]]*(Table16810[[#This Row],[Burst]]-1))))</f>
        <v>8.3333333333333339</v>
      </c>
      <c r="F16">
        <v>27.9</v>
      </c>
      <c r="G16" s="2">
        <f>SUM((Table16810[[#This Row],[Accuracy (Close)]]+Table16810[[#This Row],[Accuracy (Short)]]+Table16810[[#This Row],[Accuracy (Medium)]]+Table16810[[#This Row],[Accuracy (Long)]])/4)</f>
        <v>0.65</v>
      </c>
      <c r="H16">
        <v>15</v>
      </c>
      <c r="I16">
        <v>0.5</v>
      </c>
      <c r="J16">
        <v>17</v>
      </c>
      <c r="K16">
        <v>1</v>
      </c>
      <c r="L16" s="2">
        <v>0.9</v>
      </c>
      <c r="M16" s="2">
        <v>0.9</v>
      </c>
      <c r="N16">
        <v>0</v>
      </c>
      <c r="O16" s="2">
        <v>0</v>
      </c>
      <c r="P16">
        <v>0.5</v>
      </c>
      <c r="Q16">
        <v>0.79</v>
      </c>
      <c r="R16">
        <v>0.73</v>
      </c>
      <c r="S16">
        <v>0.57999999999999996</v>
      </c>
      <c r="T16">
        <v>72</v>
      </c>
      <c r="U16" s="2">
        <v>3.21</v>
      </c>
      <c r="V16" s="35" t="s">
        <v>87</v>
      </c>
      <c r="W16" s="43">
        <f>C16*$W$1</f>
        <v>352.69755624999999</v>
      </c>
      <c r="X16" s="52"/>
      <c r="Y16" s="52"/>
      <c r="Z16" s="52"/>
      <c r="AA16" s="52"/>
      <c r="AB16" s="52"/>
      <c r="AC16" s="36" t="s">
        <v>397</v>
      </c>
      <c r="AD16" s="36" t="s">
        <v>396</v>
      </c>
    </row>
    <row r="17" spans="1:30" s="4" customFormat="1">
      <c r="A17" t="s">
        <v>84</v>
      </c>
      <c r="B17">
        <v>1</v>
      </c>
      <c r="C17" s="2">
        <f>SUM(((Table16810[[#This Row],[Avg DPS]]*(Table16810[[#This Row],[Range]]))+(Table16810[[#This Row],[Avg DPS]]*(Table16810[[#This Row],[Arm Pen (%)]]/4)))/100)</f>
        <v>1.8122000000000003</v>
      </c>
      <c r="D17" s="3">
        <f>SUM(Table16810[[#This Row],[DPS]]*Table16810[[#This Row],[Avg Accuracy]])</f>
        <v>6.8000000000000007</v>
      </c>
      <c r="E17" s="2">
        <f>SUM((Table16810[[#This Row],[Damage]]*Table16810[[#This Row],[Burst]])/(Table16810[[#This Row],[Ranged Cooldown]]+Table16810[[#This Row],[Warm-up]]+(Table16810[[#This Row],[Burst Time]]*(Table16810[[#This Row],[Burst]]-1))))</f>
        <v>16</v>
      </c>
      <c r="F17">
        <v>23.9</v>
      </c>
      <c r="G17" s="2">
        <f>SUM((Table16810[[#This Row],[Accuracy (Close)]]+Table16810[[#This Row],[Accuracy (Short)]]+Table16810[[#This Row],[Accuracy (Medium)]]+Table16810[[#This Row],[Accuracy (Long)]])/4)</f>
        <v>0.42500000000000004</v>
      </c>
      <c r="H17">
        <v>6</v>
      </c>
      <c r="I17">
        <v>0.5</v>
      </c>
      <c r="J17">
        <v>11</v>
      </c>
      <c r="K17">
        <v>10</v>
      </c>
      <c r="L17" s="2">
        <v>2</v>
      </c>
      <c r="M17" s="2">
        <v>1</v>
      </c>
      <c r="N17">
        <v>720</v>
      </c>
      <c r="O17" s="2">
        <f>60/N17</f>
        <v>8.3333333333333329E-2</v>
      </c>
      <c r="P17">
        <v>0.3</v>
      </c>
      <c r="Q17">
        <v>0.55000000000000004</v>
      </c>
      <c r="R17">
        <v>0.5</v>
      </c>
      <c r="S17">
        <v>0.35</v>
      </c>
      <c r="T17">
        <v>45</v>
      </c>
      <c r="U17" s="2">
        <v>4.2</v>
      </c>
      <c r="V17" s="35" t="s">
        <v>87</v>
      </c>
      <c r="W17" s="43">
        <f>C17*$W$1</f>
        <v>367.02486600000003</v>
      </c>
      <c r="X17" s="52"/>
      <c r="Y17" s="52"/>
      <c r="Z17" s="52"/>
      <c r="AA17" s="52"/>
      <c r="AB17" s="52"/>
      <c r="AC17" s="71" t="s">
        <v>402</v>
      </c>
      <c r="AD17" s="71" t="s">
        <v>390</v>
      </c>
    </row>
    <row r="18" spans="1:30">
      <c r="A18" s="7" t="s">
        <v>83</v>
      </c>
      <c r="B18" s="7">
        <v>1</v>
      </c>
      <c r="C18" s="2">
        <f>SUM(((Table16810[[#This Row],[Avg DPS]]*(Table16810[[#This Row],[Range]]))+(Table16810[[#This Row],[Avg DPS]]*(Table16810[[#This Row],[Arm Pen (%)]]/4)))/100)</f>
        <v>2.3543089887640445</v>
      </c>
      <c r="D18" s="3">
        <f>SUM(Table16810[[#This Row],[DPS]]*Table16810[[#This Row],[Avg Accuracy]])</f>
        <v>6.2949438202247174</v>
      </c>
      <c r="E18" s="2">
        <f>SUM((Table16810[[#This Row],[Damage]]*Table16810[[#This Row],[Burst]])/(Table16810[[#This Row],[Ranged Cooldown]]+Table16810[[#This Row],[Warm-up]]+(Table16810[[#This Row],[Burst Time]]*(Table16810[[#This Row],[Burst]]-1))))</f>
        <v>10.112359550561797</v>
      </c>
      <c r="F18" s="7">
        <v>33.9</v>
      </c>
      <c r="G18" s="2">
        <f>SUM((Table16810[[#This Row],[Accuracy (Close)]]+Table16810[[#This Row],[Accuracy (Short)]]+Table16810[[#This Row],[Accuracy (Medium)]]+Table16810[[#This Row],[Accuracy (Long)]])/4)</f>
        <v>0.62249999999999994</v>
      </c>
      <c r="H18">
        <v>10</v>
      </c>
      <c r="I18">
        <v>0.5</v>
      </c>
      <c r="J18">
        <v>14</v>
      </c>
      <c r="K18">
        <v>3</v>
      </c>
      <c r="L18" s="2">
        <v>1.65</v>
      </c>
      <c r="M18" s="2">
        <v>1.05</v>
      </c>
      <c r="N18">
        <v>450</v>
      </c>
      <c r="O18" s="2">
        <f>60/N18</f>
        <v>0.13333333333333333</v>
      </c>
      <c r="P18">
        <v>0.6</v>
      </c>
      <c r="Q18">
        <v>0.74</v>
      </c>
      <c r="R18">
        <v>0.63</v>
      </c>
      <c r="S18">
        <v>0.52</v>
      </c>
      <c r="T18" s="7">
        <v>74</v>
      </c>
      <c r="U18" s="8">
        <v>3.5</v>
      </c>
      <c r="V18" s="39" t="s">
        <v>87</v>
      </c>
      <c r="W18" s="43">
        <f>C18*$W$1</f>
        <v>476.81819949438193</v>
      </c>
      <c r="X18" s="52"/>
      <c r="Y18" s="52"/>
      <c r="Z18" s="52"/>
      <c r="AA18" s="52"/>
      <c r="AB18" s="52"/>
      <c r="AC18" s="36" t="s">
        <v>395</v>
      </c>
      <c r="AD18" s="36" t="s">
        <v>394</v>
      </c>
    </row>
    <row r="19" spans="1:30">
      <c r="A19" s="1" t="s">
        <v>186</v>
      </c>
      <c r="B19">
        <v>2</v>
      </c>
      <c r="C19" s="2">
        <f>SUM(((Table16810[[#This Row],[Avg DPS]]*(Table16810[[#This Row],[Range]]))+(Table16810[[#This Row],[Avg DPS]]*(Table16810[[#This Row],[Arm Pen (%)]]/4)))/100)</f>
        <v>2.3960705867602798</v>
      </c>
      <c r="D19" s="3">
        <f>SUM(Table16810[[#This Row],[DPS]]*Table16810[[#This Row],[Avg Accuracy]])</f>
        <v>6.6281344032096259</v>
      </c>
      <c r="E19" s="2">
        <f>SUM((Table16810[[#This Row],[Damage]]*Table16810[[#This Row],[Burst]])/(Table16810[[#This Row],[Ranged Cooldown]]+Table16810[[#This Row],[Warm-up]]+(Table16810[[#This Row],[Burst Time]]*(Table16810[[#This Row],[Burst]]-1))))</f>
        <v>9.929789368104311</v>
      </c>
      <c r="F19">
        <v>32.9</v>
      </c>
      <c r="G19" s="2">
        <f>SUM((Table16810[[#This Row],[Accuracy (Close)]]+Table16810[[#This Row],[Accuracy (Short)]]+Table16810[[#This Row],[Accuracy (Medium)]]+Table16810[[#This Row],[Accuracy (Long)]])/4)</f>
        <v>0.66749999999999987</v>
      </c>
      <c r="H19">
        <v>11</v>
      </c>
      <c r="I19">
        <v>0.5</v>
      </c>
      <c r="J19">
        <v>13</v>
      </c>
      <c r="K19">
        <v>3</v>
      </c>
      <c r="L19" s="2">
        <v>1.79</v>
      </c>
      <c r="M19" s="2">
        <v>1.2</v>
      </c>
      <c r="N19">
        <v>360</v>
      </c>
      <c r="O19" s="2">
        <f>60/N19</f>
        <v>0.16666666666666666</v>
      </c>
      <c r="P19">
        <v>0.6</v>
      </c>
      <c r="Q19">
        <v>0.78</v>
      </c>
      <c r="R19">
        <v>0.72</v>
      </c>
      <c r="S19">
        <v>0.56999999999999995</v>
      </c>
      <c r="T19">
        <v>70</v>
      </c>
      <c r="U19" s="2">
        <v>3.6</v>
      </c>
      <c r="V19" s="35" t="s">
        <v>86</v>
      </c>
      <c r="W19">
        <v>455</v>
      </c>
      <c r="X19" s="35"/>
      <c r="Y19" s="35"/>
      <c r="Z19" s="35"/>
      <c r="AA19" s="35"/>
      <c r="AB19" s="35"/>
      <c r="AC19" s="36" t="s">
        <v>419</v>
      </c>
      <c r="AD19" s="36" t="s">
        <v>418</v>
      </c>
    </row>
    <row r="20" spans="1:30">
      <c r="A20" t="s">
        <v>187</v>
      </c>
      <c r="B20">
        <v>2</v>
      </c>
      <c r="C20" s="2">
        <f>SUM(((Table16810[[#This Row],[Avg DPS]]*(Table16810[[#This Row],[Range]]))+(Table16810[[#This Row],[Avg DPS]]*(Table16810[[#This Row],[Arm Pen (%)]]/4)))/100)</f>
        <v>2.4024854368932043</v>
      </c>
      <c r="D20" s="3">
        <f>SUM(Table16810[[#This Row],[DPS]]*Table16810[[#This Row],[Avg Accuracy]])</f>
        <v>6.834951456310681</v>
      </c>
      <c r="E20" s="2">
        <f>SUM((Table16810[[#This Row],[Damage]]*Table16810[[#This Row],[Burst]])/(Table16810[[#This Row],[Ranged Cooldown]]+Table16810[[#This Row],[Warm-up]]+(Table16810[[#This Row],[Burst Time]]*(Table16810[[#This Row],[Burst]]-1))))</f>
        <v>10.679611650485437</v>
      </c>
      <c r="F20">
        <v>31.9</v>
      </c>
      <c r="G20" s="2">
        <f>SUM((Table16810[[#This Row],[Accuracy (Close)]]+Table16810[[#This Row],[Accuracy (Short)]]+Table16810[[#This Row],[Accuracy (Medium)]]+Table16810[[#This Row],[Accuracy (Long)]])/4)</f>
        <v>0.64000000000000012</v>
      </c>
      <c r="H20">
        <v>11</v>
      </c>
      <c r="I20">
        <v>0.5</v>
      </c>
      <c r="J20">
        <v>13</v>
      </c>
      <c r="K20">
        <v>3</v>
      </c>
      <c r="L20" s="2">
        <v>1.69</v>
      </c>
      <c r="M20" s="2">
        <v>1.1000000000000001</v>
      </c>
      <c r="N20">
        <v>400</v>
      </c>
      <c r="O20" s="2">
        <f>60/N20</f>
        <v>0.15</v>
      </c>
      <c r="P20">
        <v>0.6</v>
      </c>
      <c r="Q20">
        <v>0.73</v>
      </c>
      <c r="R20">
        <v>0.68</v>
      </c>
      <c r="S20">
        <v>0.55000000000000004</v>
      </c>
      <c r="T20">
        <v>70</v>
      </c>
      <c r="U20" s="2">
        <v>3.7</v>
      </c>
      <c r="V20" s="35" t="s">
        <v>87</v>
      </c>
      <c r="W20">
        <v>460</v>
      </c>
      <c r="X20" s="35"/>
      <c r="Y20" s="35"/>
      <c r="Z20" s="35"/>
      <c r="AA20" s="35"/>
      <c r="AB20" s="35"/>
      <c r="AC20" s="36" t="s">
        <v>422</v>
      </c>
      <c r="AD20" s="36" t="s">
        <v>418</v>
      </c>
    </row>
    <row r="21" spans="1:30">
      <c r="A21" s="1" t="s">
        <v>189</v>
      </c>
      <c r="B21">
        <v>2</v>
      </c>
      <c r="C21" s="2">
        <f>SUM(((Table16810[[#This Row],[Avg DPS]]*(Table16810[[#This Row],[Range]]))+(Table16810[[#This Row],[Avg DPS]]*(Table16810[[#This Row],[Arm Pen (%)]]/4)))/100)</f>
        <v>2.126925</v>
      </c>
      <c r="D21" s="3">
        <f>SUM(Table16810[[#This Row],[DPS]]*Table16810[[#This Row],[Avg Accuracy]])</f>
        <v>5.1375000000000002</v>
      </c>
      <c r="E21" s="2">
        <f>SUM((Table16810[[#This Row],[Damage]]*Table16810[[#This Row],[Burst]])/(Table16810[[#This Row],[Ranged Cooldown]]+Table16810[[#This Row],[Warm-up]]+(Table16810[[#This Row],[Burst Time]]*(Table16810[[#This Row],[Burst]]-1))))</f>
        <v>7.4999999999999991</v>
      </c>
      <c r="F21">
        <v>33.9</v>
      </c>
      <c r="G21" s="2">
        <f>SUM((Table16810[[#This Row],[Accuracy (Close)]]+Table16810[[#This Row],[Accuracy (Short)]]+Table16810[[#This Row],[Accuracy (Medium)]]+Table16810[[#This Row],[Accuracy (Long)]])/4)</f>
        <v>0.68500000000000005</v>
      </c>
      <c r="H21">
        <v>18</v>
      </c>
      <c r="I21">
        <v>1.5</v>
      </c>
      <c r="J21">
        <v>30</v>
      </c>
      <c r="K21">
        <v>1</v>
      </c>
      <c r="L21" s="2">
        <v>1.3</v>
      </c>
      <c r="M21" s="2">
        <v>1.1000000000000001</v>
      </c>
      <c r="N21">
        <v>0</v>
      </c>
      <c r="O21" s="2">
        <v>0</v>
      </c>
      <c r="P21">
        <v>0.4</v>
      </c>
      <c r="Q21">
        <v>0.67</v>
      </c>
      <c r="R21">
        <v>0.89</v>
      </c>
      <c r="S21">
        <v>0.78</v>
      </c>
      <c r="T21">
        <v>90</v>
      </c>
      <c r="U21" s="2">
        <v>4</v>
      </c>
      <c r="V21" s="35" t="s">
        <v>86</v>
      </c>
      <c r="W21">
        <v>410</v>
      </c>
      <c r="X21" s="35"/>
      <c r="Y21" s="35"/>
      <c r="Z21" s="35"/>
      <c r="AA21" s="35"/>
      <c r="AB21" s="35"/>
      <c r="AC21" s="36" t="s">
        <v>397</v>
      </c>
      <c r="AD21" s="36" t="s">
        <v>420</v>
      </c>
    </row>
    <row r="22" spans="1:30">
      <c r="A22" t="s">
        <v>192</v>
      </c>
      <c r="B22">
        <v>2</v>
      </c>
      <c r="C22" s="2">
        <f>SUM(((Table16810[[#This Row],[Avg DPS]]*(Table16810[[#This Row],[Range]]))+(Table16810[[#This Row],[Avg DPS]]*(Table16810[[#This Row],[Arm Pen (%)]]/4)))/100)</f>
        <v>2.2142912621359225</v>
      </c>
      <c r="D22" s="3">
        <f>SUM(Table16810[[#This Row],[DPS]]*Table16810[[#This Row],[Avg Accuracy]])</f>
        <v>6.4368932038834954</v>
      </c>
      <c r="E22" s="2">
        <f>SUM((Table16810[[#This Row],[Damage]]*Table16810[[#This Row],[Burst]])/(Table16810[[#This Row],[Ranged Cooldown]]+Table16810[[#This Row],[Warm-up]]+(Table16810[[#This Row],[Burst Time]]*(Table16810[[#This Row],[Burst]]-1))))</f>
        <v>11.650485436893204</v>
      </c>
      <c r="F22">
        <v>30.9</v>
      </c>
      <c r="G22" s="2">
        <f>SUM((Table16810[[#This Row],[Accuracy (Close)]]+Table16810[[#This Row],[Accuracy (Short)]]+Table16810[[#This Row],[Accuracy (Medium)]]+Table16810[[#This Row],[Accuracy (Long)]])/4)</f>
        <v>0.55249999999999999</v>
      </c>
      <c r="H22">
        <v>12</v>
      </c>
      <c r="I22">
        <v>0.5</v>
      </c>
      <c r="J22">
        <v>14</v>
      </c>
      <c r="K22">
        <v>3</v>
      </c>
      <c r="L22" s="2">
        <v>1.69</v>
      </c>
      <c r="M22" s="2">
        <v>1.1000000000000001</v>
      </c>
      <c r="N22">
        <v>400</v>
      </c>
      <c r="O22" s="2">
        <f t="shared" ref="O22:O34" si="2">60/N22</f>
        <v>0.15</v>
      </c>
      <c r="P22">
        <v>0.55000000000000004</v>
      </c>
      <c r="Q22">
        <v>0.64</v>
      </c>
      <c r="R22">
        <v>0.56999999999999995</v>
      </c>
      <c r="S22">
        <v>0.45</v>
      </c>
      <c r="T22">
        <v>70</v>
      </c>
      <c r="U22" s="2">
        <v>3.4</v>
      </c>
      <c r="V22" s="35" t="s">
        <v>87</v>
      </c>
      <c r="W22">
        <v>435</v>
      </c>
      <c r="X22" s="35"/>
      <c r="Y22" s="35"/>
      <c r="Z22" s="35"/>
      <c r="AA22" s="35"/>
      <c r="AB22" s="35"/>
      <c r="AC22" s="36" t="s">
        <v>424</v>
      </c>
      <c r="AD22" s="36" t="s">
        <v>398</v>
      </c>
    </row>
    <row r="23" spans="1:30">
      <c r="A23" s="1" t="s">
        <v>266</v>
      </c>
      <c r="B23">
        <v>2</v>
      </c>
      <c r="C23" s="2">
        <f>SUM(((Table16810[[#This Row],[Avg DPS]]*(Table16810[[#This Row],[Range]]))+(Table16810[[#This Row],[Avg DPS]]*(Table16810[[#This Row],[Arm Pen (%)]]/4)))/100)</f>
        <v>2.1289424581005587</v>
      </c>
      <c r="D23" s="3">
        <f>SUM(Table16810[[#This Row],[DPS]]*Table16810[[#This Row],[Avg Accuracy]])</f>
        <v>6.470949720670391</v>
      </c>
      <c r="E23" s="2">
        <f>SUM((Table16810[[#This Row],[Damage]]*Table16810[[#This Row],[Burst]])/(Table16810[[#This Row],[Ranged Cooldown]]+Table16810[[#This Row],[Warm-up]]+(Table16810[[#This Row],[Burst Time]]*(Table16810[[#This Row],[Burst]]-1))))</f>
        <v>11.061452513966481</v>
      </c>
      <c r="F23">
        <v>29.9</v>
      </c>
      <c r="G23" s="2">
        <f>SUM((Table16810[[#This Row],[Accuracy (Close)]]+Table16810[[#This Row],[Accuracy (Short)]]+Table16810[[#This Row],[Accuracy (Medium)]]+Table16810[[#This Row],[Accuracy (Long)]])/4)</f>
        <v>0.58499999999999996</v>
      </c>
      <c r="H23">
        <v>11</v>
      </c>
      <c r="I23">
        <v>0.5</v>
      </c>
      <c r="J23">
        <v>12</v>
      </c>
      <c r="K23">
        <v>3</v>
      </c>
      <c r="L23" s="2">
        <v>1.65</v>
      </c>
      <c r="M23" s="2">
        <v>1</v>
      </c>
      <c r="N23">
        <v>360</v>
      </c>
      <c r="O23" s="2">
        <f t="shared" si="2"/>
        <v>0.16666666666666666</v>
      </c>
      <c r="P23">
        <v>0.57999999999999996</v>
      </c>
      <c r="Q23">
        <v>0.67</v>
      </c>
      <c r="R23">
        <v>0.6</v>
      </c>
      <c r="S23">
        <v>0.49</v>
      </c>
      <c r="T23">
        <v>70</v>
      </c>
      <c r="U23" s="2">
        <v>3.29</v>
      </c>
      <c r="V23" s="35" t="s">
        <v>86</v>
      </c>
      <c r="W23" s="43">
        <f>C23*$W$1</f>
        <v>431.17471603910616</v>
      </c>
      <c r="X23" s="52"/>
      <c r="Y23" s="52"/>
      <c r="Z23" s="52"/>
      <c r="AA23" s="52"/>
      <c r="AB23" s="52"/>
      <c r="AC23" s="36" t="s">
        <v>395</v>
      </c>
      <c r="AD23" s="36" t="s">
        <v>398</v>
      </c>
    </row>
    <row r="24" spans="1:30">
      <c r="A24" t="s">
        <v>267</v>
      </c>
      <c r="B24">
        <v>2</v>
      </c>
      <c r="C24" s="2">
        <f>SUM(((Table16810[[#This Row],[Avg DPS]]*(Table16810[[#This Row],[Range]]))+(Table16810[[#This Row],[Avg DPS]]*(Table16810[[#This Row],[Arm Pen (%)]]/4)))/100)</f>
        <v>2.2224718750000001</v>
      </c>
      <c r="D24" s="3">
        <f>SUM(Table16810[[#This Row],[DPS]]*Table16810[[#This Row],[Avg Accuracy]])</f>
        <v>6.1479166666666671</v>
      </c>
      <c r="E24" s="2">
        <f>SUM((Table16810[[#This Row],[Damage]]*Table16810[[#This Row],[Burst]])/(Table16810[[#This Row],[Ranged Cooldown]]+Table16810[[#This Row],[Warm-up]]+(Table16810[[#This Row],[Burst Time]]*(Table16810[[#This Row],[Burst]]-1))))</f>
        <v>10.833333333333334</v>
      </c>
      <c r="F24">
        <v>31.9</v>
      </c>
      <c r="G24" s="2">
        <f>SUM((Table16810[[#This Row],[Accuracy (Close)]]+Table16810[[#This Row],[Accuracy (Short)]]+Table16810[[#This Row],[Accuracy (Medium)]]+Table16810[[#This Row],[Accuracy (Long)]])/4)</f>
        <v>0.5675</v>
      </c>
      <c r="H24">
        <v>13</v>
      </c>
      <c r="I24">
        <v>1</v>
      </c>
      <c r="J24">
        <v>17</v>
      </c>
      <c r="K24">
        <v>3</v>
      </c>
      <c r="L24" s="2">
        <v>1.85</v>
      </c>
      <c r="M24" s="2">
        <v>1.35</v>
      </c>
      <c r="N24">
        <v>300</v>
      </c>
      <c r="O24" s="2">
        <f t="shared" si="2"/>
        <v>0.2</v>
      </c>
      <c r="P24">
        <v>0.56000000000000005</v>
      </c>
      <c r="Q24">
        <v>0.65</v>
      </c>
      <c r="R24">
        <v>0.57999999999999996</v>
      </c>
      <c r="S24">
        <v>0.48</v>
      </c>
      <c r="T24">
        <v>80</v>
      </c>
      <c r="U24" s="2">
        <v>4.4000000000000004</v>
      </c>
      <c r="V24" s="35" t="s">
        <v>87</v>
      </c>
      <c r="W24" s="43">
        <f>C24*$W$1</f>
        <v>450.11722884375001</v>
      </c>
      <c r="X24" s="52"/>
      <c r="Y24" s="52"/>
      <c r="Z24" s="52"/>
      <c r="AA24" s="52"/>
      <c r="AB24" s="52"/>
      <c r="AC24" s="36" t="s">
        <v>393</v>
      </c>
      <c r="AD24" s="36" t="s">
        <v>398</v>
      </c>
    </row>
    <row r="25" spans="1:30">
      <c r="A25" t="s">
        <v>268</v>
      </c>
      <c r="B25">
        <v>2</v>
      </c>
      <c r="C25" s="2">
        <f>SUM(((Table16810[[#This Row],[Avg DPS]]*(Table16810[[#This Row],[Range]]))+(Table16810[[#This Row],[Avg DPS]]*(Table16810[[#This Row],[Arm Pen (%)]]/4)))/100)</f>
        <v>2.3388749999999998</v>
      </c>
      <c r="D25" s="3">
        <f>SUM(Table16810[[#This Row],[DPS]]*Table16810[[#This Row],[Avg Accuracy]])</f>
        <v>5.9741379310344822</v>
      </c>
      <c r="E25" s="2">
        <f>SUM((Table16810[[#This Row],[Damage]]*Table16810[[#This Row],[Burst]])/(Table16810[[#This Row],[Ranged Cooldown]]+Table16810[[#This Row],[Warm-up]]+(Table16810[[#This Row],[Burst Time]]*(Table16810[[#This Row],[Burst]]-1))))</f>
        <v>10.344827586206897</v>
      </c>
      <c r="F25">
        <v>34.9</v>
      </c>
      <c r="G25" s="2">
        <f>SUM((Table16810[[#This Row],[Accuracy (Close)]]+Table16810[[#This Row],[Accuracy (Short)]]+Table16810[[#This Row],[Accuracy (Medium)]]+Table16810[[#This Row],[Accuracy (Long)]])/4)</f>
        <v>0.5774999999999999</v>
      </c>
      <c r="H25">
        <v>13</v>
      </c>
      <c r="I25">
        <v>1</v>
      </c>
      <c r="J25">
        <v>17</v>
      </c>
      <c r="K25">
        <v>3</v>
      </c>
      <c r="L25" s="2">
        <v>1.92</v>
      </c>
      <c r="M25" s="2">
        <v>1.45</v>
      </c>
      <c r="N25">
        <v>300</v>
      </c>
      <c r="O25" s="2">
        <f t="shared" si="2"/>
        <v>0.2</v>
      </c>
      <c r="P25">
        <v>0.54</v>
      </c>
      <c r="Q25">
        <v>0.63</v>
      </c>
      <c r="R25">
        <v>0.63</v>
      </c>
      <c r="S25">
        <v>0.51</v>
      </c>
      <c r="T25">
        <v>80</v>
      </c>
      <c r="U25" s="2">
        <v>4.5599999999999996</v>
      </c>
      <c r="V25" s="35" t="s">
        <v>87</v>
      </c>
      <c r="W25" s="43">
        <f>C25*$W$1</f>
        <v>473.69235374999994</v>
      </c>
      <c r="X25" s="52"/>
      <c r="Y25" s="52"/>
      <c r="Z25" s="52"/>
      <c r="AA25" s="52"/>
      <c r="AB25" s="52"/>
      <c r="AC25" s="36" t="s">
        <v>393</v>
      </c>
      <c r="AD25" s="36" t="s">
        <v>398</v>
      </c>
    </row>
    <row r="26" spans="1:30">
      <c r="A26" t="s">
        <v>282</v>
      </c>
      <c r="B26">
        <v>2</v>
      </c>
      <c r="C26" s="2">
        <f>SUM(((Table16810[[#This Row],[Avg DPS]]*(Table16810[[#This Row],[Range]]))+(Table16810[[#This Row],[Avg DPS]]*(Table16810[[#This Row],[Arm Pen (%)]]/4)))/100)</f>
        <v>2.2655273437500001</v>
      </c>
      <c r="D26" s="3">
        <f>SUM(Table16810[[#This Row],[DPS]]*Table16810[[#This Row],[Avg Accuracy]])</f>
        <v>6.4453125</v>
      </c>
      <c r="E26" s="2">
        <f>SUM((Table16810[[#This Row],[Damage]]*Table16810[[#This Row],[Burst]])/(Table16810[[#This Row],[Ranged Cooldown]]+Table16810[[#This Row],[Warm-up]]+(Table16810[[#This Row],[Burst Time]]*(Table16810[[#This Row],[Burst]]-1))))</f>
        <v>10.3125</v>
      </c>
      <c r="F26">
        <v>31.9</v>
      </c>
      <c r="G26" s="2">
        <f>SUM((Table16810[[#This Row],[Accuracy (Close)]]+Table16810[[#This Row],[Accuracy (Short)]]+Table16810[[#This Row],[Accuracy (Medium)]]+Table16810[[#This Row],[Accuracy (Long)]])/4)</f>
        <v>0.625</v>
      </c>
      <c r="H26">
        <v>11</v>
      </c>
      <c r="I26">
        <v>0.5</v>
      </c>
      <c r="J26">
        <v>13</v>
      </c>
      <c r="K26">
        <v>3</v>
      </c>
      <c r="L26" s="2">
        <v>1.75</v>
      </c>
      <c r="M26" s="2">
        <v>1.1499999999999999</v>
      </c>
      <c r="N26">
        <v>400</v>
      </c>
      <c r="O26" s="2">
        <f t="shared" si="2"/>
        <v>0.15</v>
      </c>
      <c r="P26">
        <v>0.59</v>
      </c>
      <c r="Q26">
        <v>0.71</v>
      </c>
      <c r="R26">
        <v>0.66</v>
      </c>
      <c r="S26">
        <v>0.54</v>
      </c>
      <c r="T26">
        <v>70</v>
      </c>
      <c r="U26" s="2">
        <v>3.9</v>
      </c>
      <c r="V26" s="35" t="s">
        <v>87</v>
      </c>
      <c r="W26">
        <v>650</v>
      </c>
      <c r="X26" s="35" t="s">
        <v>284</v>
      </c>
      <c r="Y26" s="35">
        <v>30</v>
      </c>
      <c r="Z26" s="35">
        <v>1</v>
      </c>
      <c r="AA26" s="35">
        <v>12.9</v>
      </c>
      <c r="AB26" s="35" t="s">
        <v>289</v>
      </c>
      <c r="AC26" s="36" t="s">
        <v>422</v>
      </c>
      <c r="AD26" s="36" t="s">
        <v>418</v>
      </c>
    </row>
    <row r="27" spans="1:30">
      <c r="A27" t="s">
        <v>208</v>
      </c>
      <c r="B27" s="12">
        <v>3</v>
      </c>
      <c r="C27" s="2">
        <f>SUM(((Table16810[[#This Row],[Avg DPS]]*(Table16810[[#This Row],[Range]]))+(Table16810[[#This Row],[Avg DPS]]*(Table16810[[#This Row],[Arm Pen (%)]]/4)))/100)</f>
        <v>1.7910955549263869</v>
      </c>
      <c r="D27" s="3">
        <f>SUM(Table16810[[#This Row],[DPS]]*Table16810[[#This Row],[Avg Accuracy]])</f>
        <v>6.3626840317100779</v>
      </c>
      <c r="E27" s="2">
        <f>SUM((Table16810[[#This Row],[Damage]]*Table16810[[#This Row],[Burst]])/(Table16810[[#This Row],[Ranged Cooldown]]+Table16810[[#This Row],[Warm-up]]+(Table16810[[#This Row],[Burst Time]]*(Table16810[[#This Row],[Burst]]-1))))</f>
        <v>11.211778029445071</v>
      </c>
      <c r="F27">
        <v>24.9</v>
      </c>
      <c r="G27" s="2">
        <f>SUM((Table16810[[#This Row],[Accuracy (Close)]]+Table16810[[#This Row],[Accuracy (Short)]]+Table16810[[#This Row],[Accuracy (Medium)]]+Table16810[[#This Row],[Accuracy (Long)]])/4)</f>
        <v>0.5675</v>
      </c>
      <c r="H27">
        <v>11</v>
      </c>
      <c r="I27">
        <v>0.5</v>
      </c>
      <c r="J27">
        <v>13</v>
      </c>
      <c r="K27">
        <v>3</v>
      </c>
      <c r="L27" s="2">
        <v>1.51</v>
      </c>
      <c r="M27" s="2">
        <v>1.1000000000000001</v>
      </c>
      <c r="N27">
        <v>360</v>
      </c>
      <c r="O27" s="2">
        <f t="shared" si="2"/>
        <v>0.16666666666666666</v>
      </c>
      <c r="P27">
        <v>0.77</v>
      </c>
      <c r="Q27">
        <v>0.7</v>
      </c>
      <c r="R27">
        <v>0.5</v>
      </c>
      <c r="S27">
        <v>0.3</v>
      </c>
      <c r="T27">
        <v>70</v>
      </c>
      <c r="U27" s="2">
        <v>3.3</v>
      </c>
      <c r="V27" s="35" t="s">
        <v>87</v>
      </c>
      <c r="W27" s="43">
        <f t="shared" ref="W27:W58" si="3">C27*$W$1</f>
        <v>362.75058273924117</v>
      </c>
      <c r="X27" s="52"/>
      <c r="Y27" s="52"/>
      <c r="Z27" s="52"/>
      <c r="AA27" s="52"/>
      <c r="AB27" s="52"/>
      <c r="AC27" s="36" t="s">
        <v>422</v>
      </c>
      <c r="AD27" s="36" t="s">
        <v>418</v>
      </c>
    </row>
    <row r="28" spans="1:30">
      <c r="A28" s="1" t="s">
        <v>207</v>
      </c>
      <c r="B28" s="35">
        <v>3</v>
      </c>
      <c r="C28" s="2">
        <f>SUM(((Table16810[[#This Row],[Avg DPS]]*(Table16810[[#This Row],[Range]]))+(Table16810[[#This Row],[Avg DPS]]*(Table16810[[#This Row],[Arm Pen (%)]]/4)))/100)</f>
        <v>2.3728167996011966</v>
      </c>
      <c r="D28" s="3">
        <f>SUM(Table16810[[#This Row],[DPS]]*Table16810[[#This Row],[Avg Accuracy]])</f>
        <v>6.5638085742771688</v>
      </c>
      <c r="E28" s="2">
        <f>SUM((Table16810[[#This Row],[Damage]]*Table16810[[#This Row],[Burst]])/(Table16810[[#This Row],[Ranged Cooldown]]+Table16810[[#This Row],[Warm-up]]+(Table16810[[#This Row],[Burst Time]]*(Table16810[[#This Row],[Burst]]-1))))</f>
        <v>9.8703888334995025</v>
      </c>
      <c r="F28">
        <v>32.9</v>
      </c>
      <c r="G28" s="2">
        <f>SUM((Table16810[[#This Row],[Accuracy (Close)]]+Table16810[[#This Row],[Accuracy (Short)]]+Table16810[[#This Row],[Accuracy (Medium)]]+Table16810[[#This Row],[Accuracy (Long)]])/4)</f>
        <v>0.66499999999999992</v>
      </c>
      <c r="H28">
        <v>11</v>
      </c>
      <c r="I28">
        <v>0.5</v>
      </c>
      <c r="J28">
        <v>13</v>
      </c>
      <c r="K28">
        <v>3</v>
      </c>
      <c r="L28" s="2">
        <v>1.79</v>
      </c>
      <c r="M28" s="2">
        <v>1.22</v>
      </c>
      <c r="N28">
        <v>360</v>
      </c>
      <c r="O28" s="2">
        <f t="shared" si="2"/>
        <v>0.16666666666666666</v>
      </c>
      <c r="P28">
        <v>0.63</v>
      </c>
      <c r="Q28">
        <v>0.75</v>
      </c>
      <c r="R28">
        <v>0.71</v>
      </c>
      <c r="S28">
        <v>0.56999999999999995</v>
      </c>
      <c r="T28">
        <v>70</v>
      </c>
      <c r="U28" s="2">
        <v>3.6</v>
      </c>
      <c r="V28" s="35" t="s">
        <v>86</v>
      </c>
      <c r="W28" s="43">
        <f t="shared" si="3"/>
        <v>480.56658642323038</v>
      </c>
      <c r="X28" s="52"/>
      <c r="Y28" s="52"/>
      <c r="Z28" s="52"/>
      <c r="AA28" s="52"/>
      <c r="AB28" s="52"/>
      <c r="AC28" s="36" t="s">
        <v>419</v>
      </c>
      <c r="AD28" s="36" t="s">
        <v>418</v>
      </c>
    </row>
    <row r="29" spans="1:30">
      <c r="A29" t="s">
        <v>209</v>
      </c>
      <c r="B29" s="35">
        <v>3</v>
      </c>
      <c r="C29" s="2">
        <f>SUM(((Table16810[[#This Row],[Avg DPS]]*(Table16810[[#This Row],[Range]]))+(Table16810[[#This Row],[Avg DPS]]*(Table16810[[#This Row],[Arm Pen (%)]]/4)))/100)</f>
        <v>2.5317208001988067</v>
      </c>
      <c r="D29" s="3">
        <f>SUM(Table16810[[#This Row],[DPS]]*Table16810[[#This Row],[Avg Accuracy]])</f>
        <v>6.8148608349900597</v>
      </c>
      <c r="E29" s="2">
        <f>SUM((Table16810[[#This Row],[Damage]]*Table16810[[#This Row],[Burst]])/(Table16810[[#This Row],[Ranged Cooldown]]+Table16810[[#This Row],[Warm-up]]+(Table16810[[#This Row],[Burst Time]]*(Table16810[[#This Row],[Burst]]-1))))</f>
        <v>9.8409542743538765</v>
      </c>
      <c r="F29">
        <v>33.9</v>
      </c>
      <c r="G29" s="2">
        <f>SUM((Table16810[[#This Row],[Accuracy (Close)]]+Table16810[[#This Row],[Accuracy (Short)]]+Table16810[[#This Row],[Accuracy (Medium)]]+Table16810[[#This Row],[Accuracy (Long)]])/4)</f>
        <v>0.6925</v>
      </c>
      <c r="H29">
        <v>11</v>
      </c>
      <c r="I29">
        <v>0.5</v>
      </c>
      <c r="J29">
        <v>13</v>
      </c>
      <c r="K29">
        <v>3</v>
      </c>
      <c r="L29" s="2">
        <v>1.8</v>
      </c>
      <c r="M29" s="2">
        <v>1.22</v>
      </c>
      <c r="N29">
        <v>360</v>
      </c>
      <c r="O29" s="2">
        <f t="shared" si="2"/>
        <v>0.16666666666666666</v>
      </c>
      <c r="P29">
        <v>0.72</v>
      </c>
      <c r="Q29">
        <v>0.76</v>
      </c>
      <c r="R29">
        <v>0.71</v>
      </c>
      <c r="S29">
        <v>0.57999999999999996</v>
      </c>
      <c r="T29">
        <v>70</v>
      </c>
      <c r="U29" s="2">
        <v>3.7</v>
      </c>
      <c r="V29" s="35" t="s">
        <v>87</v>
      </c>
      <c r="W29" s="43">
        <f t="shared" si="3"/>
        <v>512.74941366426435</v>
      </c>
      <c r="X29" s="52"/>
      <c r="Y29" s="52"/>
      <c r="Z29" s="52"/>
      <c r="AA29" s="52"/>
      <c r="AB29" s="52"/>
      <c r="AC29" s="36" t="s">
        <v>402</v>
      </c>
      <c r="AD29" s="36" t="s">
        <v>418</v>
      </c>
    </row>
    <row r="30" spans="1:30">
      <c r="A30" t="s">
        <v>210</v>
      </c>
      <c r="B30" s="35">
        <v>3</v>
      </c>
      <c r="C30" s="2">
        <f>SUM(((Table16810[[#This Row],[Avg DPS]]*(Table16810[[#This Row],[Range]]))+(Table16810[[#This Row],[Avg DPS]]*(Table16810[[#This Row],[Arm Pen (%)]]/4)))/100)</f>
        <v>1.9933269230769231</v>
      </c>
      <c r="D30" s="3">
        <f>SUM(Table16810[[#This Row],[DPS]]*Table16810[[#This Row],[Avg Accuracy]])</f>
        <v>5.7115384615384617</v>
      </c>
      <c r="E30" s="2">
        <f>SUM((Table16810[[#This Row],[Damage]]*Table16810[[#This Row],[Burst]])/(Table16810[[#This Row],[Ranged Cooldown]]+Table16810[[#This Row],[Warm-up]]+(Table16810[[#This Row],[Burst Time]]*(Table16810[[#This Row],[Burst]]-1))))</f>
        <v>8.4615384615384617</v>
      </c>
      <c r="F30">
        <v>30.9</v>
      </c>
      <c r="G30" s="2">
        <f>SUM((Table16810[[#This Row],[Accuracy (Close)]]+Table16810[[#This Row],[Accuracy (Short)]]+Table16810[[#This Row],[Accuracy (Medium)]]+Table16810[[#This Row],[Accuracy (Long)]])/4)</f>
        <v>0.67500000000000004</v>
      </c>
      <c r="H30">
        <v>11</v>
      </c>
      <c r="I30">
        <v>0.5</v>
      </c>
      <c r="J30">
        <v>16</v>
      </c>
      <c r="K30">
        <v>2</v>
      </c>
      <c r="L30" s="2">
        <v>1.4</v>
      </c>
      <c r="M30" s="2">
        <v>1</v>
      </c>
      <c r="N30">
        <v>300</v>
      </c>
      <c r="O30" s="2">
        <f t="shared" si="2"/>
        <v>0.2</v>
      </c>
      <c r="P30">
        <v>0.6</v>
      </c>
      <c r="Q30">
        <v>0.75</v>
      </c>
      <c r="R30">
        <v>0.85</v>
      </c>
      <c r="S30">
        <v>0.5</v>
      </c>
      <c r="T30">
        <v>70</v>
      </c>
      <c r="U30" s="2">
        <v>3.75</v>
      </c>
      <c r="V30" s="35" t="s">
        <v>87</v>
      </c>
      <c r="W30" s="43">
        <f t="shared" si="3"/>
        <v>403.70850173076923</v>
      </c>
      <c r="X30" s="52"/>
      <c r="Y30" s="52"/>
      <c r="Z30" s="52"/>
      <c r="AA30" s="52"/>
      <c r="AB30" s="52"/>
      <c r="AC30" s="36" t="s">
        <v>429</v>
      </c>
      <c r="AD30" s="36" t="s">
        <v>418</v>
      </c>
    </row>
    <row r="31" spans="1:30">
      <c r="A31" s="1" t="s">
        <v>211</v>
      </c>
      <c r="B31" s="35">
        <v>3</v>
      </c>
      <c r="C31" s="2">
        <f>SUM(((Table16810[[#This Row],[Avg DPS]]*(Table16810[[#This Row],[Range]]))+(Table16810[[#This Row],[Avg DPS]]*(Table16810[[#This Row],[Arm Pen (%)]]/4)))/100)</f>
        <v>1.8374999999999997</v>
      </c>
      <c r="D31" s="3">
        <f>SUM(Table16810[[#This Row],[DPS]]*Table16810[[#This Row],[Avg Accuracy]])</f>
        <v>6.2499999999999991</v>
      </c>
      <c r="E31" s="2">
        <f>SUM((Table16810[[#This Row],[Damage]]*Table16810[[#This Row],[Burst]])/(Table16810[[#This Row],[Ranged Cooldown]]+Table16810[[#This Row],[Warm-up]]+(Table16810[[#This Row],[Burst Time]]*(Table16810[[#This Row],[Burst]]-1))))</f>
        <v>9.9999999999999982</v>
      </c>
      <c r="F31">
        <v>26.9</v>
      </c>
      <c r="G31" s="2">
        <f>SUM((Table16810[[#This Row],[Accuracy (Close)]]+Table16810[[#This Row],[Accuracy (Short)]]+Table16810[[#This Row],[Accuracy (Medium)]]+Table16810[[#This Row],[Accuracy (Long)]])/4)</f>
        <v>0.625</v>
      </c>
      <c r="H31">
        <v>8</v>
      </c>
      <c r="I31">
        <v>0.5</v>
      </c>
      <c r="J31">
        <v>10</v>
      </c>
      <c r="K31">
        <v>3</v>
      </c>
      <c r="L31" s="2">
        <v>1</v>
      </c>
      <c r="M31" s="2">
        <v>1.2</v>
      </c>
      <c r="N31">
        <v>600</v>
      </c>
      <c r="O31" s="2">
        <f t="shared" si="2"/>
        <v>0.1</v>
      </c>
      <c r="P31">
        <v>0.6</v>
      </c>
      <c r="Q31">
        <v>0.7</v>
      </c>
      <c r="R31">
        <v>0.65</v>
      </c>
      <c r="S31">
        <v>0.55000000000000004</v>
      </c>
      <c r="T31">
        <v>60</v>
      </c>
      <c r="U31" s="2">
        <v>2.6</v>
      </c>
      <c r="V31" s="35" t="s">
        <v>86</v>
      </c>
      <c r="W31" s="43">
        <f t="shared" si="3"/>
        <v>372.14887499999992</v>
      </c>
      <c r="X31" s="52"/>
      <c r="Y31" s="52"/>
      <c r="Z31" s="52"/>
      <c r="AA31" s="52"/>
      <c r="AB31" s="52"/>
      <c r="AC31" s="36" t="s">
        <v>430</v>
      </c>
      <c r="AD31" s="36" t="s">
        <v>398</v>
      </c>
    </row>
    <row r="32" spans="1:30">
      <c r="A32" t="s">
        <v>212</v>
      </c>
      <c r="B32" s="35">
        <v>3</v>
      </c>
      <c r="C32" s="2">
        <f>SUM(((Table16810[[#This Row],[Avg DPS]]*(Table16810[[#This Row],[Range]]))+(Table16810[[#This Row],[Avg DPS]]*(Table16810[[#This Row],[Arm Pen (%)]]/4)))/100)</f>
        <v>2.3501065573770492</v>
      </c>
      <c r="D32" s="3">
        <f>SUM(Table16810[[#This Row],[DPS]]*Table16810[[#This Row],[Avg Accuracy]])</f>
        <v>6.3688524590163933</v>
      </c>
      <c r="E32" s="2">
        <f>SUM((Table16810[[#This Row],[Damage]]*Table16810[[#This Row],[Burst]])/(Table16810[[#This Row],[Ranged Cooldown]]+Table16810[[#This Row],[Warm-up]]+(Table16810[[#This Row],[Burst Time]]*(Table16810[[#This Row],[Burst]]-1))))</f>
        <v>9.8360655737704921</v>
      </c>
      <c r="F32">
        <v>32.9</v>
      </c>
      <c r="G32" s="2">
        <f>SUM((Table16810[[#This Row],[Accuracy (Close)]]+Table16810[[#This Row],[Accuracy (Short)]]+Table16810[[#This Row],[Accuracy (Medium)]]+Table16810[[#This Row],[Accuracy (Long)]])/4)</f>
        <v>0.64749999999999996</v>
      </c>
      <c r="H32">
        <v>10</v>
      </c>
      <c r="I32">
        <v>0.5</v>
      </c>
      <c r="J32">
        <v>16</v>
      </c>
      <c r="K32">
        <v>3</v>
      </c>
      <c r="L32" s="2">
        <v>1.7</v>
      </c>
      <c r="M32" s="2">
        <v>1.1499999999999999</v>
      </c>
      <c r="N32">
        <v>600</v>
      </c>
      <c r="O32" s="2">
        <f t="shared" si="2"/>
        <v>0.1</v>
      </c>
      <c r="P32">
        <v>0.62</v>
      </c>
      <c r="Q32">
        <v>0.75</v>
      </c>
      <c r="R32">
        <v>0.67</v>
      </c>
      <c r="S32">
        <v>0.55000000000000004</v>
      </c>
      <c r="T32">
        <v>70</v>
      </c>
      <c r="U32" s="2">
        <v>4</v>
      </c>
      <c r="V32" s="35" t="s">
        <v>87</v>
      </c>
      <c r="W32" s="43">
        <f t="shared" si="3"/>
        <v>475.96708106557378</v>
      </c>
      <c r="X32" s="52"/>
      <c r="Y32" s="52"/>
      <c r="Z32" s="52"/>
      <c r="AA32" s="52"/>
      <c r="AB32" s="52"/>
      <c r="AC32" s="36" t="s">
        <v>424</v>
      </c>
      <c r="AD32" s="36" t="s">
        <v>398</v>
      </c>
    </row>
    <row r="33" spans="1:30">
      <c r="A33" t="s">
        <v>213</v>
      </c>
      <c r="B33" s="35">
        <v>3</v>
      </c>
      <c r="C33" s="2">
        <f>SUM(((Table16810[[#This Row],[Avg DPS]]*(Table16810[[#This Row],[Range]]))+(Table16810[[#This Row],[Avg DPS]]*(Table16810[[#This Row],[Arm Pen (%)]]/4)))/100)</f>
        <v>1.8330810810810809</v>
      </c>
      <c r="D33" s="3">
        <f>SUM(Table16810[[#This Row],[DPS]]*Table16810[[#This Row],[Avg Accuracy]])</f>
        <v>5.8378378378378377</v>
      </c>
      <c r="E33" s="2">
        <f>SUM((Table16810[[#This Row],[Damage]]*Table16810[[#This Row],[Burst]])/(Table16810[[#This Row],[Ranged Cooldown]]+Table16810[[#This Row],[Warm-up]]+(Table16810[[#This Row],[Burst Time]]*(Table16810[[#This Row],[Burst]]-1))))</f>
        <v>9.7297297297297298</v>
      </c>
      <c r="F33">
        <v>28.9</v>
      </c>
      <c r="G33" s="2">
        <f>SUM((Table16810[[#This Row],[Accuracy (Close)]]+Table16810[[#This Row],[Accuracy (Short)]]+Table16810[[#This Row],[Accuracy (Medium)]]+Table16810[[#This Row],[Accuracy (Long)]])/4)</f>
        <v>0.6</v>
      </c>
      <c r="H33">
        <v>8</v>
      </c>
      <c r="I33">
        <v>0.5</v>
      </c>
      <c r="J33">
        <v>10</v>
      </c>
      <c r="K33">
        <v>3</v>
      </c>
      <c r="L33" s="2">
        <v>1.2</v>
      </c>
      <c r="M33" s="2">
        <v>1</v>
      </c>
      <c r="N33">
        <v>450</v>
      </c>
      <c r="O33" s="2">
        <f t="shared" si="2"/>
        <v>0.13333333333333333</v>
      </c>
      <c r="P33">
        <v>0.6</v>
      </c>
      <c r="Q33">
        <v>0.7</v>
      </c>
      <c r="R33">
        <v>0.6</v>
      </c>
      <c r="S33">
        <v>0.5</v>
      </c>
      <c r="T33">
        <v>70</v>
      </c>
      <c r="U33" s="2">
        <v>3.3</v>
      </c>
      <c r="V33" s="35" t="s">
        <v>87</v>
      </c>
      <c r="W33" s="43">
        <f t="shared" si="3"/>
        <v>371.25391135135135</v>
      </c>
      <c r="X33" s="52"/>
      <c r="Y33" s="52"/>
      <c r="Z33" s="52"/>
      <c r="AA33" s="52"/>
      <c r="AB33" s="52"/>
      <c r="AC33" s="36" t="s">
        <v>423</v>
      </c>
      <c r="AD33" s="36" t="s">
        <v>398</v>
      </c>
    </row>
    <row r="34" spans="1:30">
      <c r="A34" s="4" t="s">
        <v>348</v>
      </c>
      <c r="B34" s="12">
        <v>4</v>
      </c>
      <c r="C34" s="2">
        <f>SUM(((Table16810[[#This Row],[Avg DPS]]*(Table16810[[#This Row],[Range]]))+(Table16810[[#This Row],[Avg DPS]]*(Table16810[[#This Row],[Arm Pen (%)]]/4)))/100)</f>
        <v>2.1593793103448276</v>
      </c>
      <c r="D34" s="3">
        <f>SUM(Table16810[[#This Row],[DPS]]*Table16810[[#This Row],[Avg Accuracy]])</f>
        <v>7.6034482758620685</v>
      </c>
      <c r="E34" s="2">
        <f>SUM((Table16810[[#This Row],[Damage]]*Table16810[[#This Row],[Burst]])/(Table16810[[#This Row],[Ranged Cooldown]]+Table16810[[#This Row],[Warm-up]]+(Table16810[[#This Row],[Burst Time]]*(Table16810[[#This Row],[Burst]]-1))))</f>
        <v>12.413793103448274</v>
      </c>
      <c r="F34">
        <v>25.9</v>
      </c>
      <c r="G34" s="2">
        <f>SUM((Table16810[[#This Row],[Accuracy (Close)]]+Table16810[[#This Row],[Accuracy (Short)]]+Table16810[[#This Row],[Accuracy (Medium)]]+Table16810[[#This Row],[Accuracy (Long)]])/4)</f>
        <v>0.61250000000000004</v>
      </c>
      <c r="H34">
        <v>9</v>
      </c>
      <c r="I34">
        <v>0.5</v>
      </c>
      <c r="J34">
        <v>10</v>
      </c>
      <c r="K34">
        <v>4</v>
      </c>
      <c r="L34" s="2">
        <v>1.7</v>
      </c>
      <c r="M34" s="2">
        <v>1</v>
      </c>
      <c r="N34">
        <v>900</v>
      </c>
      <c r="O34" s="2">
        <f t="shared" si="2"/>
        <v>6.6666666666666666E-2</v>
      </c>
      <c r="P34">
        <v>0.75</v>
      </c>
      <c r="Q34">
        <v>0.7</v>
      </c>
      <c r="R34">
        <v>0.55000000000000004</v>
      </c>
      <c r="S34">
        <v>0.45</v>
      </c>
      <c r="T34">
        <v>70</v>
      </c>
      <c r="U34" s="2">
        <v>3.4</v>
      </c>
      <c r="V34" s="35" t="s">
        <v>87</v>
      </c>
      <c r="W34" s="43">
        <f t="shared" si="3"/>
        <v>437.33909172413792</v>
      </c>
      <c r="X34" s="35"/>
      <c r="Y34" s="35"/>
      <c r="Z34" s="35"/>
      <c r="AA34" s="35"/>
      <c r="AB34" s="35"/>
      <c r="AC34" s="36"/>
      <c r="AD34" s="36"/>
    </row>
    <row r="35" spans="1:30">
      <c r="A35" s="4" t="s">
        <v>349</v>
      </c>
      <c r="B35">
        <v>4</v>
      </c>
      <c r="C35" s="2">
        <f>SUM(((Table16810[[#This Row],[Avg DPS]]*(Table16810[[#This Row],[Range]]))+(Table16810[[#This Row],[Avg DPS]]*(Table16810[[#This Row],[Arm Pen (%)]]/4)))/100)</f>
        <v>2.4382564841498562</v>
      </c>
      <c r="D35" s="3">
        <f>SUM(Table16810[[#This Row],[DPS]]*Table16810[[#This Row],[Avg Accuracy]])</f>
        <v>6.2680115273775217</v>
      </c>
      <c r="E35" s="2">
        <f>SUM((Table16810[[#This Row],[Damage]]*Table16810[[#This Row],[Burst]])/(Table16810[[#This Row],[Ranged Cooldown]]+Table16810[[#This Row],[Warm-up]]+(Table16810[[#This Row],[Burst Time]]*(Table16810[[#This Row],[Burst]]-1))))</f>
        <v>8.6455331412103753</v>
      </c>
      <c r="F35">
        <v>34.9</v>
      </c>
      <c r="G35" s="2">
        <f>SUM((Table16810[[#This Row],[Accuracy (Close)]]+Table16810[[#This Row],[Accuracy (Short)]]+Table16810[[#This Row],[Accuracy (Medium)]]+Table16810[[#This Row],[Accuracy (Long)]])/4)</f>
        <v>0.72499999999999998</v>
      </c>
      <c r="H35">
        <v>15</v>
      </c>
      <c r="I35">
        <v>1</v>
      </c>
      <c r="J35">
        <v>16</v>
      </c>
      <c r="K35">
        <v>2</v>
      </c>
      <c r="L35" s="2">
        <v>1.9</v>
      </c>
      <c r="M35" s="2">
        <v>1.57</v>
      </c>
      <c r="N35">
        <v>0</v>
      </c>
      <c r="O35" s="2">
        <v>0</v>
      </c>
      <c r="P35">
        <v>0.47</v>
      </c>
      <c r="Q35">
        <v>0.68</v>
      </c>
      <c r="R35">
        <v>0.9</v>
      </c>
      <c r="S35">
        <v>0.85</v>
      </c>
      <c r="T35">
        <v>80</v>
      </c>
      <c r="U35" s="2">
        <v>4.7</v>
      </c>
      <c r="V35" s="35" t="s">
        <v>87</v>
      </c>
      <c r="W35" s="43">
        <f t="shared" si="3"/>
        <v>493.82008573487036</v>
      </c>
      <c r="X35" s="52"/>
      <c r="Y35" s="52"/>
      <c r="Z35" s="52"/>
      <c r="AA35" s="52"/>
      <c r="AB35" s="52"/>
      <c r="AC35" s="36"/>
      <c r="AD35" s="36"/>
    </row>
    <row r="36" spans="1:30">
      <c r="A36" s="14" t="s">
        <v>457</v>
      </c>
      <c r="B36">
        <v>4</v>
      </c>
      <c r="C36" s="2">
        <f>SUM(((Table16810[[#This Row],[Avg DPS]]*(Table16810[[#This Row],[Range]]))+(Table16810[[#This Row],[Avg DPS]]*(Table16810[[#This Row],[Arm Pen (%)]]/4)))/100)</f>
        <v>2.2808662721893493</v>
      </c>
      <c r="D36" s="3">
        <f>SUM(Table16810[[#This Row],[DPS]]*Table16810[[#This Row],[Avg Accuracy]])</f>
        <v>7.2639053254437886</v>
      </c>
      <c r="E36" s="2">
        <f>SUM((Table16810[[#This Row],[Damage]]*Table16810[[#This Row],[Burst]])/(Table16810[[#This Row],[Ranged Cooldown]]+Table16810[[#This Row],[Warm-up]]+(Table16810[[#This Row],[Burst Time]]*(Table16810[[#This Row],[Burst]]-1))))</f>
        <v>11.715976331360947</v>
      </c>
      <c r="F36">
        <v>27.9</v>
      </c>
      <c r="G36" s="2">
        <f>SUM((Table16810[[#This Row],[Accuracy (Close)]]+Table16810[[#This Row],[Accuracy (Short)]]+Table16810[[#This Row],[Accuracy (Medium)]]+Table16810[[#This Row],[Accuracy (Long)]])/4)</f>
        <v>0.62000000000000011</v>
      </c>
      <c r="H36">
        <v>11</v>
      </c>
      <c r="I36">
        <v>0.5</v>
      </c>
      <c r="J36">
        <v>14</v>
      </c>
      <c r="K36">
        <v>3</v>
      </c>
      <c r="L36" s="2">
        <v>1.65</v>
      </c>
      <c r="M36" s="2">
        <v>1</v>
      </c>
      <c r="N36">
        <v>720</v>
      </c>
      <c r="O36" s="2">
        <f t="shared" ref="O36:O41" si="4">60/N36</f>
        <v>8.3333333333333329E-2</v>
      </c>
      <c r="P36">
        <v>0.76</v>
      </c>
      <c r="Q36">
        <v>0.72</v>
      </c>
      <c r="R36">
        <v>0.55000000000000004</v>
      </c>
      <c r="S36">
        <v>0.45</v>
      </c>
      <c r="T36">
        <v>70</v>
      </c>
      <c r="U36" s="2">
        <v>3.12</v>
      </c>
      <c r="V36" s="35" t="s">
        <v>86</v>
      </c>
      <c r="W36" s="43">
        <f t="shared" si="3"/>
        <v>461.94384610650894</v>
      </c>
      <c r="X36" s="52"/>
      <c r="Y36" s="52"/>
      <c r="Z36" s="52"/>
      <c r="AA36" s="52"/>
      <c r="AB36" s="52"/>
      <c r="AC36" s="36"/>
      <c r="AD36" s="36"/>
    </row>
    <row r="37" spans="1:30">
      <c r="A37" s="4" t="s">
        <v>350</v>
      </c>
      <c r="B37">
        <v>4</v>
      </c>
      <c r="C37" s="2">
        <f>SUM(((Table16810[[#This Row],[Avg DPS]]*(Table16810[[#This Row],[Range]]))+(Table16810[[#This Row],[Avg DPS]]*(Table16810[[#This Row],[Arm Pen (%)]]/4)))/100)</f>
        <v>2.0394904636151638</v>
      </c>
      <c r="D37" s="3">
        <f>SUM(Table16810[[#This Row],[DPS]]*Table16810[[#This Row],[Avg Accuracy]])</f>
        <v>6.9370423932488565</v>
      </c>
      <c r="E37" s="2">
        <f>SUM((Table16810[[#This Row],[Damage]]*Table16810[[#This Row],[Burst]])/(Table16810[[#This Row],[Ranged Cooldown]]+Table16810[[#This Row],[Warm-up]]+(Table16810[[#This Row],[Burst Time]]*(Table16810[[#This Row],[Burst]]-1))))</f>
        <v>11.561737322081427</v>
      </c>
      <c r="F37">
        <v>26.9</v>
      </c>
      <c r="G37" s="2">
        <f>SUM((Table16810[[#This Row],[Accuracy (Close)]]+Table16810[[#This Row],[Accuracy (Short)]]+Table16810[[#This Row],[Accuracy (Medium)]]+Table16810[[#This Row],[Accuracy (Long)]])/4)</f>
        <v>0.6</v>
      </c>
      <c r="H37">
        <v>11</v>
      </c>
      <c r="I37">
        <v>0.5</v>
      </c>
      <c r="J37">
        <v>10</v>
      </c>
      <c r="K37">
        <v>3</v>
      </c>
      <c r="L37" s="2">
        <v>1.62</v>
      </c>
      <c r="M37" s="2">
        <v>1</v>
      </c>
      <c r="N37">
        <v>512.29</v>
      </c>
      <c r="O37" s="2">
        <f t="shared" si="4"/>
        <v>0.11712116184192548</v>
      </c>
      <c r="P37">
        <v>0.72</v>
      </c>
      <c r="Q37">
        <v>0.68</v>
      </c>
      <c r="R37">
        <v>0.55000000000000004</v>
      </c>
      <c r="S37">
        <v>0.45</v>
      </c>
      <c r="T37">
        <v>70</v>
      </c>
      <c r="U37" s="2">
        <v>2.5</v>
      </c>
      <c r="V37" s="35" t="s">
        <v>87</v>
      </c>
      <c r="W37" s="43">
        <f t="shared" si="3"/>
        <v>413.05800359597913</v>
      </c>
      <c r="X37" s="35"/>
      <c r="Y37" s="35"/>
      <c r="Z37" s="35"/>
      <c r="AA37" s="35"/>
      <c r="AB37" s="35"/>
      <c r="AC37" s="36"/>
      <c r="AD37" s="36"/>
    </row>
    <row r="38" spans="1:30">
      <c r="A38" s="4" t="s">
        <v>351</v>
      </c>
      <c r="B38">
        <v>4</v>
      </c>
      <c r="C38" s="2">
        <f>SUM(((Table16810[[#This Row],[Avg DPS]]*(Table16810[[#This Row],[Range]]))+(Table16810[[#This Row],[Avg DPS]]*(Table16810[[#This Row],[Arm Pen (%)]]/4)))/100)</f>
        <v>1.8228599999999999</v>
      </c>
      <c r="D38" s="3">
        <f>SUM(Table16810[[#This Row],[DPS]]*Table16810[[#This Row],[Avg Accuracy]])</f>
        <v>4.9400000000000004</v>
      </c>
      <c r="E38" s="2">
        <f>SUM((Table16810[[#This Row],[Damage]]*Table16810[[#This Row],[Burst]])/(Table16810[[#This Row],[Ranged Cooldown]]+Table16810[[#This Row],[Warm-up]]+(Table16810[[#This Row],[Burst Time]]*(Table16810[[#This Row],[Burst]]-1))))</f>
        <v>8</v>
      </c>
      <c r="F38">
        <v>32.9</v>
      </c>
      <c r="G38" s="2">
        <f>SUM((Table16810[[#This Row],[Accuracy (Close)]]+Table16810[[#This Row],[Accuracy (Short)]]+Table16810[[#This Row],[Accuracy (Medium)]]+Table16810[[#This Row],[Accuracy (Long)]])/4)</f>
        <v>0.61750000000000005</v>
      </c>
      <c r="H38">
        <v>12</v>
      </c>
      <c r="I38">
        <v>0.5</v>
      </c>
      <c r="J38">
        <v>16</v>
      </c>
      <c r="K38">
        <v>1</v>
      </c>
      <c r="L38" s="2">
        <v>0.85</v>
      </c>
      <c r="M38" s="2">
        <v>0.65</v>
      </c>
      <c r="N38">
        <v>0</v>
      </c>
      <c r="O38" s="2">
        <v>0</v>
      </c>
      <c r="P38" s="56">
        <v>0.65</v>
      </c>
      <c r="Q38" s="56">
        <v>0.7</v>
      </c>
      <c r="R38" s="56">
        <v>0.62</v>
      </c>
      <c r="S38" s="56">
        <v>0.5</v>
      </c>
      <c r="T38">
        <v>75</v>
      </c>
      <c r="U38" s="2">
        <v>3</v>
      </c>
      <c r="V38" s="35" t="s">
        <v>87</v>
      </c>
      <c r="W38" s="43">
        <f t="shared" si="3"/>
        <v>369.1838358</v>
      </c>
      <c r="X38" s="35"/>
      <c r="Y38" s="35"/>
      <c r="Z38" s="35"/>
      <c r="AA38" s="35"/>
      <c r="AB38" s="35"/>
      <c r="AC38" s="36"/>
      <c r="AD38" s="36"/>
    </row>
    <row r="39" spans="1:30">
      <c r="A39" s="4" t="s">
        <v>352</v>
      </c>
      <c r="B39">
        <v>4</v>
      </c>
      <c r="C39" s="2">
        <f>SUM(((Table16810[[#This Row],[Avg DPS]]*(Table16810[[#This Row],[Range]]))+(Table16810[[#This Row],[Avg DPS]]*(Table16810[[#This Row],[Arm Pen (%)]]/4)))/100)</f>
        <v>1.8851538461538462</v>
      </c>
      <c r="D39" s="3">
        <f>SUM(Table16810[[#This Row],[DPS]]*Table16810[[#This Row],[Avg Accuracy]])</f>
        <v>4.8461538461538467</v>
      </c>
      <c r="E39" s="2">
        <f>SUM((Table16810[[#This Row],[Damage]]*Table16810[[#This Row],[Burst]])/(Table16810[[#This Row],[Ranged Cooldown]]+Table16810[[#This Row],[Warm-up]]+(Table16810[[#This Row],[Burst Time]]*(Table16810[[#This Row],[Burst]]-1))))</f>
        <v>7.6923076923076925</v>
      </c>
      <c r="F39">
        <v>32.9</v>
      </c>
      <c r="G39" s="2">
        <f>SUM((Table16810[[#This Row],[Accuracy (Close)]]+Table16810[[#This Row],[Accuracy (Short)]]+Table16810[[#This Row],[Accuracy (Medium)]]+Table16810[[#This Row],[Accuracy (Long)]])/4)</f>
        <v>0.63</v>
      </c>
      <c r="H39">
        <v>15</v>
      </c>
      <c r="I39">
        <v>0.5</v>
      </c>
      <c r="J39">
        <v>24</v>
      </c>
      <c r="K39">
        <v>1</v>
      </c>
      <c r="L39" s="2">
        <v>1.1499999999999999</v>
      </c>
      <c r="M39" s="2">
        <v>0.8</v>
      </c>
      <c r="N39">
        <v>0</v>
      </c>
      <c r="O39" s="2">
        <v>0</v>
      </c>
      <c r="P39" s="56">
        <v>0.55000000000000004</v>
      </c>
      <c r="Q39" s="56">
        <v>0.67</v>
      </c>
      <c r="R39" s="56">
        <v>0.7</v>
      </c>
      <c r="S39" s="56">
        <v>0.6</v>
      </c>
      <c r="T39">
        <v>75</v>
      </c>
      <c r="U39" s="2">
        <v>4</v>
      </c>
      <c r="V39" s="35" t="s">
        <v>87</v>
      </c>
      <c r="W39" s="43">
        <f t="shared" si="3"/>
        <v>381.80020846153849</v>
      </c>
      <c r="X39" s="35"/>
      <c r="Y39" s="35"/>
      <c r="Z39" s="35"/>
      <c r="AA39" s="35"/>
      <c r="AB39" s="35"/>
      <c r="AC39" s="36"/>
      <c r="AD39" s="36"/>
    </row>
    <row r="40" spans="1:30">
      <c r="A40" s="4" t="s">
        <v>353</v>
      </c>
      <c r="B40">
        <v>4</v>
      </c>
      <c r="C40" s="2">
        <f>SUM(((Table16810[[#This Row],[Avg DPS]]*(Table16810[[#This Row],[Range]]))+(Table16810[[#This Row],[Avg DPS]]*(Table16810[[#This Row],[Arm Pen (%)]]/4)))/100)</f>
        <v>2.2799337382973213</v>
      </c>
      <c r="D40" s="3">
        <f>SUM(Table16810[[#This Row],[DPS]]*Table16810[[#This Row],[Avg Accuracy]])</f>
        <v>6.5327614277860206</v>
      </c>
      <c r="E40" s="2">
        <f>SUM((Table16810[[#This Row],[Damage]]*Table16810[[#This Row],[Burst]])/(Table16810[[#This Row],[Ranged Cooldown]]+Table16810[[#This Row],[Warm-up]]+(Table16810[[#This Row],[Burst Time]]*(Table16810[[#This Row],[Burst]]-1))))</f>
        <v>11.717957718001831</v>
      </c>
      <c r="F40">
        <v>30.9</v>
      </c>
      <c r="G40" s="2">
        <f>SUM((Table16810[[#This Row],[Accuracy (Close)]]+Table16810[[#This Row],[Accuracy (Short)]]+Table16810[[#This Row],[Accuracy (Medium)]]+Table16810[[#This Row],[Accuracy (Long)]])/4)</f>
        <v>0.5575</v>
      </c>
      <c r="H40">
        <v>14</v>
      </c>
      <c r="I40">
        <v>1</v>
      </c>
      <c r="J40">
        <v>16</v>
      </c>
      <c r="K40">
        <v>3</v>
      </c>
      <c r="L40" s="2">
        <v>2.1</v>
      </c>
      <c r="M40" s="2">
        <v>1.25</v>
      </c>
      <c r="N40">
        <v>512.29</v>
      </c>
      <c r="O40" s="2">
        <f t="shared" si="4"/>
        <v>0.11712116184192548</v>
      </c>
      <c r="P40">
        <v>0.55000000000000004</v>
      </c>
      <c r="Q40">
        <v>0.6</v>
      </c>
      <c r="R40">
        <v>0.57999999999999996</v>
      </c>
      <c r="S40">
        <v>0.5</v>
      </c>
      <c r="T40">
        <v>70</v>
      </c>
      <c r="U40" s="2">
        <v>7.25</v>
      </c>
      <c r="V40" s="35" t="s">
        <v>87</v>
      </c>
      <c r="W40" s="43">
        <f t="shared" si="3"/>
        <v>461.7549800173565</v>
      </c>
      <c r="X40" s="35"/>
      <c r="Y40" s="35"/>
      <c r="Z40" s="35"/>
      <c r="AA40" s="35"/>
      <c r="AB40" s="35"/>
      <c r="AC40" s="36"/>
      <c r="AD40" s="36"/>
    </row>
    <row r="41" spans="1:30" s="72" customFormat="1">
      <c r="A41" s="72" t="s">
        <v>38</v>
      </c>
      <c r="B41" s="73" t="s">
        <v>35</v>
      </c>
      <c r="C41" s="74">
        <f>SUM(((Table16810[[#This Row],[Avg DPS]]*(Table16810[[#This Row],[Range]]))+(Table16810[[#This Row],[Avg DPS]]*(Table16810[[#This Row],[Arm Pen (%)]]/4)))/100)</f>
        <v>2.373008241758241</v>
      </c>
      <c r="D41" s="74">
        <f>SUM(Table16810[[#This Row],[DPS]]*Table16810[[#This Row],[Avg Accuracy]])</f>
        <v>6.7994505494505484</v>
      </c>
      <c r="E41" s="74">
        <f>SUM((Table16810[[#This Row],[Damage]]*Table16810[[#This Row],[Burst]])/(Table16810[[#This Row],[Ranged Cooldown]]+Table16810[[#This Row],[Warm-up]]+(Table16810[[#This Row],[Burst Time]]*(Table16810[[#This Row],[Burst]]-1))))</f>
        <v>10.879120879120878</v>
      </c>
      <c r="F41" s="72">
        <v>30.9</v>
      </c>
      <c r="G41" s="74">
        <f>SUM((Table16810[[#This Row],[Accuracy (Close)]]+Table16810[[#This Row],[Accuracy (Short)]]+Table16810[[#This Row],[Accuracy (Medium)]]+Table16810[[#This Row],[Accuracy (Long)]])/4)</f>
        <v>0.625</v>
      </c>
      <c r="H41" s="72">
        <v>11</v>
      </c>
      <c r="I41" s="72">
        <v>0.5</v>
      </c>
      <c r="J41" s="72">
        <v>16</v>
      </c>
      <c r="K41" s="72">
        <v>3</v>
      </c>
      <c r="L41" s="74">
        <v>1.7</v>
      </c>
      <c r="M41" s="74">
        <v>1</v>
      </c>
      <c r="N41" s="72">
        <v>360</v>
      </c>
      <c r="O41" s="74">
        <f t="shared" si="4"/>
        <v>0.16666666666666666</v>
      </c>
      <c r="P41" s="72">
        <v>0.6</v>
      </c>
      <c r="Q41" s="72">
        <v>0.7</v>
      </c>
      <c r="R41" s="72">
        <v>0.65</v>
      </c>
      <c r="S41" s="72">
        <v>0.55000000000000004</v>
      </c>
      <c r="T41" s="72">
        <v>70</v>
      </c>
      <c r="U41" s="74">
        <v>3.5</v>
      </c>
      <c r="V41" s="73" t="s">
        <v>86</v>
      </c>
      <c r="W41" s="79">
        <v>480</v>
      </c>
      <c r="X41" s="73"/>
      <c r="Y41" s="73"/>
      <c r="Z41" s="73"/>
      <c r="AA41" s="73"/>
      <c r="AB41" s="73"/>
      <c r="AC41" s="80"/>
      <c r="AD41" s="80"/>
    </row>
    <row r="42" spans="1:30">
      <c r="A42" t="s">
        <v>468</v>
      </c>
      <c r="B42">
        <v>4</v>
      </c>
      <c r="C42" s="2">
        <f>SUM(((Table16810[[#This Row],[Avg DPS]]*(Table16810[[#This Row],[Range]]))+(Table16810[[#This Row],[Avg DPS]]*(Table16810[[#This Row],[Arm Pen (%)]]/4)))/100)</f>
        <v>0</v>
      </c>
      <c r="D42" s="3"/>
      <c r="E42" s="2"/>
      <c r="G42" s="2"/>
      <c r="L42" s="2"/>
      <c r="M42" s="2"/>
      <c r="O42" s="2"/>
      <c r="U42" s="2"/>
      <c r="W42" s="43">
        <f t="shared" si="3"/>
        <v>0</v>
      </c>
      <c r="X42" s="52"/>
      <c r="Y42" s="52"/>
      <c r="Z42" s="52"/>
      <c r="AA42" s="52"/>
      <c r="AB42" s="52"/>
      <c r="AC42" s="36"/>
      <c r="AD42" s="36"/>
    </row>
    <row r="43" spans="1:30">
      <c r="A43" s="4" t="s">
        <v>470</v>
      </c>
      <c r="B43">
        <v>4</v>
      </c>
      <c r="C43" s="2" t="e">
        <f>SUM(((Table16810[[#This Row],[Avg DPS]]*(Table16810[[#This Row],[Range]]))+(Table16810[[#This Row],[Avg DPS]]*(Table16810[[#This Row],[Arm Pen (%)]]/4)))/100)</f>
        <v>#DIV/0!</v>
      </c>
      <c r="D43" s="3" t="e">
        <f>SUM(Table16810[[#This Row],[DPS]]*Table16810[[#This Row],[Avg Accuracy]])</f>
        <v>#DIV/0!</v>
      </c>
      <c r="E43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43" s="2">
        <f>SUM((Table16810[[#This Row],[Accuracy (Close)]]+Table16810[[#This Row],[Accuracy (Short)]]+Table16810[[#This Row],[Accuracy (Medium)]]+Table16810[[#This Row],[Accuracy (Long)]])/4)</f>
        <v>0</v>
      </c>
      <c r="L43" s="2"/>
      <c r="M43" s="2"/>
      <c r="O43" s="2" t="e">
        <f t="shared" ref="O43:O74" si="5">60/N43</f>
        <v>#DIV/0!</v>
      </c>
      <c r="U43" s="2"/>
      <c r="W43" s="43" t="e">
        <f t="shared" si="3"/>
        <v>#DIV/0!</v>
      </c>
      <c r="X43" s="35"/>
      <c r="Y43" s="35"/>
      <c r="Z43" s="35"/>
      <c r="AA43" s="35"/>
      <c r="AB43" s="35"/>
      <c r="AC43" s="36"/>
      <c r="AD43" s="36"/>
    </row>
    <row r="44" spans="1:30">
      <c r="A44" s="4"/>
      <c r="C44" s="2" t="e">
        <f>SUM(((Table16810[[#This Row],[Avg DPS]]*(Table16810[[#This Row],[Range]]))+(Table16810[[#This Row],[Avg DPS]]*(Table16810[[#This Row],[Arm Pen (%)]]/4)))/100)</f>
        <v>#DIV/0!</v>
      </c>
      <c r="D44" s="3" t="e">
        <f>SUM(Table16810[[#This Row],[DPS]]*Table16810[[#This Row],[Avg Accuracy]])</f>
        <v>#DIV/0!</v>
      </c>
      <c r="E44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44" s="2">
        <f>SUM((Table16810[[#This Row],[Accuracy (Close)]]+Table16810[[#This Row],[Accuracy (Short)]]+Table16810[[#This Row],[Accuracy (Medium)]]+Table16810[[#This Row],[Accuracy (Long)]])/4)</f>
        <v>0</v>
      </c>
      <c r="L44" s="2"/>
      <c r="M44" s="2"/>
      <c r="O44" s="2" t="e">
        <f t="shared" si="5"/>
        <v>#DIV/0!</v>
      </c>
      <c r="U44" s="2"/>
      <c r="W44" s="43" t="e">
        <f t="shared" si="3"/>
        <v>#DIV/0!</v>
      </c>
      <c r="X44" s="35"/>
      <c r="Y44" s="35"/>
      <c r="Z44" s="35"/>
      <c r="AA44" s="35"/>
      <c r="AB44" s="35"/>
      <c r="AC44" s="36"/>
      <c r="AD44" s="36"/>
    </row>
    <row r="45" spans="1:30">
      <c r="A45" s="4"/>
      <c r="C45" s="2" t="e">
        <f>SUM(((Table16810[[#This Row],[Avg DPS]]*(Table16810[[#This Row],[Range]]))+(Table16810[[#This Row],[Avg DPS]]*(Table16810[[#This Row],[Arm Pen (%)]]/4)))/100)</f>
        <v>#DIV/0!</v>
      </c>
      <c r="D45" s="3" t="e">
        <f>SUM(Table16810[[#This Row],[DPS]]*Table16810[[#This Row],[Avg Accuracy]])</f>
        <v>#DIV/0!</v>
      </c>
      <c r="E45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45" s="2">
        <f>SUM((Table16810[[#This Row],[Accuracy (Close)]]+Table16810[[#This Row],[Accuracy (Short)]]+Table16810[[#This Row],[Accuracy (Medium)]]+Table16810[[#This Row],[Accuracy (Long)]])/4)</f>
        <v>0</v>
      </c>
      <c r="L45" s="2"/>
      <c r="M45" s="2"/>
      <c r="O45" s="2" t="e">
        <f t="shared" si="5"/>
        <v>#DIV/0!</v>
      </c>
      <c r="U45" s="2"/>
      <c r="W45" s="43" t="e">
        <f t="shared" si="3"/>
        <v>#DIV/0!</v>
      </c>
      <c r="X45" s="35"/>
      <c r="Y45" s="35"/>
      <c r="Z45" s="35"/>
      <c r="AA45" s="35"/>
      <c r="AB45" s="35"/>
      <c r="AC45" s="36"/>
      <c r="AD45" s="36"/>
    </row>
    <row r="46" spans="1:30">
      <c r="A46" s="4"/>
      <c r="C46" s="2" t="e">
        <f>SUM(((Table16810[[#This Row],[Avg DPS]]*(Table16810[[#This Row],[Range]]))+(Table16810[[#This Row],[Avg DPS]]*(Table16810[[#This Row],[Arm Pen (%)]]/4)))/100)</f>
        <v>#DIV/0!</v>
      </c>
      <c r="D46" s="3" t="e">
        <f>SUM(Table16810[[#This Row],[DPS]]*Table16810[[#This Row],[Avg Accuracy]])</f>
        <v>#DIV/0!</v>
      </c>
      <c r="E46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46" s="2">
        <f>SUM((Table16810[[#This Row],[Accuracy (Close)]]+Table16810[[#This Row],[Accuracy (Short)]]+Table16810[[#This Row],[Accuracy (Medium)]]+Table16810[[#This Row],[Accuracy (Long)]])/4)</f>
        <v>0</v>
      </c>
      <c r="L46" s="2"/>
      <c r="M46" s="2"/>
      <c r="O46" s="2" t="e">
        <f t="shared" si="5"/>
        <v>#DIV/0!</v>
      </c>
      <c r="U46" s="2"/>
      <c r="W46" s="43" t="e">
        <f t="shared" si="3"/>
        <v>#DIV/0!</v>
      </c>
      <c r="X46" s="35"/>
      <c r="Y46" s="35"/>
      <c r="Z46" s="35"/>
      <c r="AA46" s="35"/>
      <c r="AB46" s="35"/>
      <c r="AC46" s="36"/>
      <c r="AD46" s="36"/>
    </row>
    <row r="47" spans="1:30">
      <c r="A47" s="4"/>
      <c r="C47" s="2" t="e">
        <f>SUM(((Table16810[[#This Row],[Avg DPS]]*(Table16810[[#This Row],[Range]]))+(Table16810[[#This Row],[Avg DPS]]*(Table16810[[#This Row],[Arm Pen (%)]]/4)))/100)</f>
        <v>#DIV/0!</v>
      </c>
      <c r="D47" s="3" t="e">
        <f>SUM(Table16810[[#This Row],[DPS]]*Table16810[[#This Row],[Avg Accuracy]])</f>
        <v>#DIV/0!</v>
      </c>
      <c r="E47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47" s="2">
        <f>SUM((Table16810[[#This Row],[Accuracy (Close)]]+Table16810[[#This Row],[Accuracy (Short)]]+Table16810[[#This Row],[Accuracy (Medium)]]+Table16810[[#This Row],[Accuracy (Long)]])/4)</f>
        <v>0</v>
      </c>
      <c r="L47" s="2"/>
      <c r="M47" s="2"/>
      <c r="O47" s="2" t="e">
        <f t="shared" si="5"/>
        <v>#DIV/0!</v>
      </c>
      <c r="U47" s="2"/>
      <c r="W47" s="43" t="e">
        <f t="shared" si="3"/>
        <v>#DIV/0!</v>
      </c>
      <c r="X47" s="35"/>
      <c r="Y47" s="35"/>
      <c r="Z47" s="35"/>
      <c r="AA47" s="35"/>
      <c r="AB47" s="35"/>
      <c r="AC47" s="36"/>
      <c r="AD47" s="36"/>
    </row>
    <row r="48" spans="1:30">
      <c r="A48" s="4"/>
      <c r="C48" s="2" t="e">
        <f>SUM(((Table16810[[#This Row],[Avg DPS]]*(Table16810[[#This Row],[Range]]))+(Table16810[[#This Row],[Avg DPS]]*(Table16810[[#This Row],[Arm Pen (%)]]/4)))/100)</f>
        <v>#DIV/0!</v>
      </c>
      <c r="D48" s="3" t="e">
        <f>SUM(Table16810[[#This Row],[DPS]]*Table16810[[#This Row],[Avg Accuracy]])</f>
        <v>#DIV/0!</v>
      </c>
      <c r="E48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48" s="2">
        <f>SUM((Table16810[[#This Row],[Accuracy (Close)]]+Table16810[[#This Row],[Accuracy (Short)]]+Table16810[[#This Row],[Accuracy (Medium)]]+Table16810[[#This Row],[Accuracy (Long)]])/4)</f>
        <v>0</v>
      </c>
      <c r="L48" s="2"/>
      <c r="M48" s="2"/>
      <c r="O48" s="2" t="e">
        <f t="shared" si="5"/>
        <v>#DIV/0!</v>
      </c>
      <c r="U48" s="2"/>
      <c r="W48" s="43" t="e">
        <f t="shared" si="3"/>
        <v>#DIV/0!</v>
      </c>
      <c r="X48" s="35"/>
      <c r="Y48" s="35"/>
      <c r="Z48" s="35"/>
      <c r="AA48" s="35"/>
      <c r="AB48" s="35"/>
      <c r="AC48" s="36"/>
      <c r="AD48" s="36"/>
    </row>
    <row r="49" spans="1:30">
      <c r="A49" s="4"/>
      <c r="C49" s="2" t="e">
        <f>SUM(((Table16810[[#This Row],[Avg DPS]]*(Table16810[[#This Row],[Range]]))+(Table16810[[#This Row],[Avg DPS]]*(Table16810[[#This Row],[Arm Pen (%)]]/4)))/100)</f>
        <v>#DIV/0!</v>
      </c>
      <c r="D49" s="3" t="e">
        <f>SUM(Table16810[[#This Row],[DPS]]*Table16810[[#This Row],[Avg Accuracy]])</f>
        <v>#DIV/0!</v>
      </c>
      <c r="E49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49" s="2">
        <f>SUM((Table16810[[#This Row],[Accuracy (Close)]]+Table16810[[#This Row],[Accuracy (Short)]]+Table16810[[#This Row],[Accuracy (Medium)]]+Table16810[[#This Row],[Accuracy (Long)]])/4)</f>
        <v>0</v>
      </c>
      <c r="L49" s="2"/>
      <c r="M49" s="2"/>
      <c r="O49" s="2" t="e">
        <f t="shared" si="5"/>
        <v>#DIV/0!</v>
      </c>
      <c r="U49" s="2"/>
      <c r="W49" s="43" t="e">
        <f t="shared" si="3"/>
        <v>#DIV/0!</v>
      </c>
      <c r="X49" s="35"/>
      <c r="Y49" s="35"/>
      <c r="Z49" s="35"/>
      <c r="AA49" s="35"/>
      <c r="AB49" s="35"/>
      <c r="AC49" s="36"/>
      <c r="AD49" s="36"/>
    </row>
    <row r="50" spans="1:30">
      <c r="A50" s="4"/>
      <c r="C50" s="2" t="e">
        <f>SUM(((Table16810[[#This Row],[Avg DPS]]*(Table16810[[#This Row],[Range]]))+(Table16810[[#This Row],[Avg DPS]]*(Table16810[[#This Row],[Arm Pen (%)]]/4)))/100)</f>
        <v>#DIV/0!</v>
      </c>
      <c r="D50" s="3" t="e">
        <f>SUM(Table16810[[#This Row],[DPS]]*Table16810[[#This Row],[Avg Accuracy]])</f>
        <v>#DIV/0!</v>
      </c>
      <c r="E50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50" s="2">
        <f>SUM((Table16810[[#This Row],[Accuracy (Close)]]+Table16810[[#This Row],[Accuracy (Short)]]+Table16810[[#This Row],[Accuracy (Medium)]]+Table16810[[#This Row],[Accuracy (Long)]])/4)</f>
        <v>0</v>
      </c>
      <c r="L50" s="2"/>
      <c r="M50" s="2"/>
      <c r="O50" s="2" t="e">
        <f t="shared" si="5"/>
        <v>#DIV/0!</v>
      </c>
      <c r="U50" s="2"/>
      <c r="W50" s="43" t="e">
        <f t="shared" si="3"/>
        <v>#DIV/0!</v>
      </c>
      <c r="X50" s="35"/>
      <c r="Y50" s="35"/>
      <c r="Z50" s="35"/>
      <c r="AA50" s="35"/>
      <c r="AB50" s="35"/>
      <c r="AC50" s="36"/>
      <c r="AD50" s="36"/>
    </row>
    <row r="51" spans="1:30">
      <c r="A51" s="4"/>
      <c r="C51" s="2" t="e">
        <f>SUM(((Table16810[[#This Row],[Avg DPS]]*(Table16810[[#This Row],[Range]]))+(Table16810[[#This Row],[Avg DPS]]*(Table16810[[#This Row],[Arm Pen (%)]]/4)))/100)</f>
        <v>#DIV/0!</v>
      </c>
      <c r="D51" s="3" t="e">
        <f>SUM(Table16810[[#This Row],[DPS]]*Table16810[[#This Row],[Avg Accuracy]])</f>
        <v>#DIV/0!</v>
      </c>
      <c r="E51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51" s="2">
        <f>SUM((Table16810[[#This Row],[Accuracy (Close)]]+Table16810[[#This Row],[Accuracy (Short)]]+Table16810[[#This Row],[Accuracy (Medium)]]+Table16810[[#This Row],[Accuracy (Long)]])/4)</f>
        <v>0</v>
      </c>
      <c r="L51" s="2"/>
      <c r="M51" s="2"/>
      <c r="O51" s="2" t="e">
        <f t="shared" si="5"/>
        <v>#DIV/0!</v>
      </c>
      <c r="U51" s="2"/>
      <c r="W51" s="43" t="e">
        <f t="shared" si="3"/>
        <v>#DIV/0!</v>
      </c>
      <c r="X51" s="35"/>
      <c r="Y51" s="35"/>
      <c r="Z51" s="35"/>
      <c r="AA51" s="35"/>
      <c r="AB51" s="35"/>
      <c r="AC51" s="36"/>
      <c r="AD51" s="36"/>
    </row>
    <row r="52" spans="1:30">
      <c r="A52" s="4"/>
      <c r="C52" s="2" t="e">
        <f>SUM(((Table16810[[#This Row],[Avg DPS]]*(Table16810[[#This Row],[Range]]))+(Table16810[[#This Row],[Avg DPS]]*(Table16810[[#This Row],[Arm Pen (%)]]/4)))/100)</f>
        <v>#DIV/0!</v>
      </c>
      <c r="D52" s="3" t="e">
        <f>SUM(Table16810[[#This Row],[DPS]]*Table16810[[#This Row],[Avg Accuracy]])</f>
        <v>#DIV/0!</v>
      </c>
      <c r="E52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52" s="2">
        <f>SUM((Table16810[[#This Row],[Accuracy (Close)]]+Table16810[[#This Row],[Accuracy (Short)]]+Table16810[[#This Row],[Accuracy (Medium)]]+Table16810[[#This Row],[Accuracy (Long)]])/4)</f>
        <v>0</v>
      </c>
      <c r="L52" s="2"/>
      <c r="M52" s="2"/>
      <c r="O52" s="2" t="e">
        <f t="shared" si="5"/>
        <v>#DIV/0!</v>
      </c>
      <c r="U52" s="2"/>
      <c r="W52" s="43" t="e">
        <f t="shared" si="3"/>
        <v>#DIV/0!</v>
      </c>
      <c r="X52" s="35"/>
      <c r="Y52" s="35"/>
      <c r="Z52" s="35"/>
      <c r="AA52" s="35"/>
      <c r="AB52" s="35"/>
      <c r="AC52" s="36"/>
      <c r="AD52" s="36"/>
    </row>
    <row r="53" spans="1:30">
      <c r="A53" s="4"/>
      <c r="C53" s="2" t="e">
        <f>SUM(((Table16810[[#This Row],[Avg DPS]]*(Table16810[[#This Row],[Range]]))+(Table16810[[#This Row],[Avg DPS]]*(Table16810[[#This Row],[Arm Pen (%)]]/4)))/100)</f>
        <v>#DIV/0!</v>
      </c>
      <c r="D53" s="3" t="e">
        <f>SUM(Table16810[[#This Row],[DPS]]*Table16810[[#This Row],[Avg Accuracy]])</f>
        <v>#DIV/0!</v>
      </c>
      <c r="E53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53" s="2">
        <f>SUM((Table16810[[#This Row],[Accuracy (Close)]]+Table16810[[#This Row],[Accuracy (Short)]]+Table16810[[#This Row],[Accuracy (Medium)]]+Table16810[[#This Row],[Accuracy (Long)]])/4)</f>
        <v>0</v>
      </c>
      <c r="L53" s="2"/>
      <c r="M53" s="2"/>
      <c r="O53" s="2" t="e">
        <f t="shared" si="5"/>
        <v>#DIV/0!</v>
      </c>
      <c r="U53" s="2"/>
      <c r="W53" s="43" t="e">
        <f t="shared" si="3"/>
        <v>#DIV/0!</v>
      </c>
      <c r="X53" s="35"/>
      <c r="Y53" s="35"/>
      <c r="Z53" s="35"/>
      <c r="AA53" s="35"/>
      <c r="AB53" s="35"/>
      <c r="AC53" s="36"/>
      <c r="AD53" s="36"/>
    </row>
    <row r="54" spans="1:30">
      <c r="A54" s="4"/>
      <c r="C54" s="2" t="e">
        <f>SUM(((Table16810[[#This Row],[Avg DPS]]*(Table16810[[#This Row],[Range]]))+(Table16810[[#This Row],[Avg DPS]]*(Table16810[[#This Row],[Arm Pen (%)]]/4)))/100)</f>
        <v>#DIV/0!</v>
      </c>
      <c r="D54" s="3" t="e">
        <f>SUM(Table16810[[#This Row],[DPS]]*Table16810[[#This Row],[Avg Accuracy]])</f>
        <v>#DIV/0!</v>
      </c>
      <c r="E54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54" s="2">
        <f>SUM((Table16810[[#This Row],[Accuracy (Close)]]+Table16810[[#This Row],[Accuracy (Short)]]+Table16810[[#This Row],[Accuracy (Medium)]]+Table16810[[#This Row],[Accuracy (Long)]])/4)</f>
        <v>0</v>
      </c>
      <c r="L54" s="2"/>
      <c r="M54" s="2"/>
      <c r="O54" s="2" t="e">
        <f t="shared" si="5"/>
        <v>#DIV/0!</v>
      </c>
      <c r="U54" s="2"/>
      <c r="W54" s="43" t="e">
        <f t="shared" si="3"/>
        <v>#DIV/0!</v>
      </c>
      <c r="X54" s="35"/>
      <c r="Y54" s="35"/>
      <c r="Z54" s="35"/>
      <c r="AA54" s="35"/>
      <c r="AB54" s="35"/>
      <c r="AC54" s="36"/>
      <c r="AD54" s="36"/>
    </row>
    <row r="55" spans="1:30">
      <c r="A55" s="4"/>
      <c r="C55" s="2" t="e">
        <f>SUM(((Table16810[[#This Row],[Avg DPS]]*(Table16810[[#This Row],[Range]]))+(Table16810[[#This Row],[Avg DPS]]*(Table16810[[#This Row],[Arm Pen (%)]]/4)))/100)</f>
        <v>#DIV/0!</v>
      </c>
      <c r="D55" s="3" t="e">
        <f>SUM(Table16810[[#This Row],[DPS]]*Table16810[[#This Row],[Avg Accuracy]])</f>
        <v>#DIV/0!</v>
      </c>
      <c r="E55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55" s="2">
        <f>SUM((Table16810[[#This Row],[Accuracy (Close)]]+Table16810[[#This Row],[Accuracy (Short)]]+Table16810[[#This Row],[Accuracy (Medium)]]+Table16810[[#This Row],[Accuracy (Long)]])/4)</f>
        <v>0</v>
      </c>
      <c r="L55" s="2"/>
      <c r="M55" s="2"/>
      <c r="O55" s="2" t="e">
        <f t="shared" si="5"/>
        <v>#DIV/0!</v>
      </c>
      <c r="U55" s="2"/>
      <c r="W55" s="43" t="e">
        <f t="shared" si="3"/>
        <v>#DIV/0!</v>
      </c>
      <c r="X55" s="35"/>
      <c r="Y55" s="35"/>
      <c r="Z55" s="35"/>
      <c r="AA55" s="35"/>
      <c r="AB55" s="35"/>
      <c r="AC55" s="36"/>
      <c r="AD55" s="36"/>
    </row>
    <row r="56" spans="1:30">
      <c r="A56" s="4"/>
      <c r="C56" s="2" t="e">
        <f>SUM(((Table16810[[#This Row],[Avg DPS]]*(Table16810[[#This Row],[Range]]))+(Table16810[[#This Row],[Avg DPS]]*(Table16810[[#This Row],[Arm Pen (%)]]/4)))/100)</f>
        <v>#DIV/0!</v>
      </c>
      <c r="D56" s="3" t="e">
        <f>SUM(Table16810[[#This Row],[DPS]]*Table16810[[#This Row],[Avg Accuracy]])</f>
        <v>#DIV/0!</v>
      </c>
      <c r="E56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56" s="2">
        <f>SUM((Table16810[[#This Row],[Accuracy (Close)]]+Table16810[[#This Row],[Accuracy (Short)]]+Table16810[[#This Row],[Accuracy (Medium)]]+Table16810[[#This Row],[Accuracy (Long)]])/4)</f>
        <v>0</v>
      </c>
      <c r="L56" s="2"/>
      <c r="M56" s="2"/>
      <c r="O56" s="2" t="e">
        <f t="shared" si="5"/>
        <v>#DIV/0!</v>
      </c>
      <c r="U56" s="2"/>
      <c r="W56" s="43" t="e">
        <f t="shared" si="3"/>
        <v>#DIV/0!</v>
      </c>
      <c r="X56" s="35"/>
      <c r="Y56" s="35"/>
      <c r="Z56" s="35"/>
      <c r="AA56" s="35"/>
      <c r="AB56" s="35"/>
      <c r="AC56" s="36"/>
      <c r="AD56" s="36"/>
    </row>
    <row r="57" spans="1:30">
      <c r="A57" s="4"/>
      <c r="C57" s="2" t="e">
        <f>SUM(((Table16810[[#This Row],[Avg DPS]]*(Table16810[[#This Row],[Range]]))+(Table16810[[#This Row],[Avg DPS]]*(Table16810[[#This Row],[Arm Pen (%)]]/4)))/100)</f>
        <v>#DIV/0!</v>
      </c>
      <c r="D57" s="3" t="e">
        <f>SUM(Table16810[[#This Row],[DPS]]*Table16810[[#This Row],[Avg Accuracy]])</f>
        <v>#DIV/0!</v>
      </c>
      <c r="E57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57" s="2">
        <f>SUM((Table16810[[#This Row],[Accuracy (Close)]]+Table16810[[#This Row],[Accuracy (Short)]]+Table16810[[#This Row],[Accuracy (Medium)]]+Table16810[[#This Row],[Accuracy (Long)]])/4)</f>
        <v>0</v>
      </c>
      <c r="L57" s="2"/>
      <c r="M57" s="2"/>
      <c r="O57" s="2" t="e">
        <f t="shared" si="5"/>
        <v>#DIV/0!</v>
      </c>
      <c r="U57" s="2"/>
      <c r="W57" s="43" t="e">
        <f t="shared" si="3"/>
        <v>#DIV/0!</v>
      </c>
      <c r="X57" s="35"/>
      <c r="Y57" s="35"/>
      <c r="Z57" s="35"/>
      <c r="AA57" s="35"/>
      <c r="AB57" s="35"/>
      <c r="AC57" s="36"/>
      <c r="AD57" s="36"/>
    </row>
    <row r="58" spans="1:30">
      <c r="A58" s="4"/>
      <c r="C58" s="2" t="e">
        <f>SUM(((Table16810[[#This Row],[Avg DPS]]*(Table16810[[#This Row],[Range]]))+(Table16810[[#This Row],[Avg DPS]]*(Table16810[[#This Row],[Arm Pen (%)]]/4)))/100)</f>
        <v>#DIV/0!</v>
      </c>
      <c r="D58" s="3" t="e">
        <f>SUM(Table16810[[#This Row],[DPS]]*Table16810[[#This Row],[Avg Accuracy]])</f>
        <v>#DIV/0!</v>
      </c>
      <c r="E58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58" s="2">
        <f>SUM((Table16810[[#This Row],[Accuracy (Close)]]+Table16810[[#This Row],[Accuracy (Short)]]+Table16810[[#This Row],[Accuracy (Medium)]]+Table16810[[#This Row],[Accuracy (Long)]])/4)</f>
        <v>0</v>
      </c>
      <c r="L58" s="2"/>
      <c r="M58" s="2"/>
      <c r="O58" s="2" t="e">
        <f t="shared" si="5"/>
        <v>#DIV/0!</v>
      </c>
      <c r="U58" s="2"/>
      <c r="W58" s="43" t="e">
        <f t="shared" si="3"/>
        <v>#DIV/0!</v>
      </c>
      <c r="X58" s="35"/>
      <c r="Y58" s="35"/>
      <c r="Z58" s="35"/>
      <c r="AA58" s="35"/>
      <c r="AB58" s="35"/>
      <c r="AC58" s="36"/>
      <c r="AD58" s="36"/>
    </row>
    <row r="59" spans="1:30">
      <c r="A59" s="4"/>
      <c r="C59" s="2" t="e">
        <f>SUM(((Table16810[[#This Row],[Avg DPS]]*(Table16810[[#This Row],[Range]]))+(Table16810[[#This Row],[Avg DPS]]*(Table16810[[#This Row],[Arm Pen (%)]]/4)))/100)</f>
        <v>#DIV/0!</v>
      </c>
      <c r="D59" s="3" t="e">
        <f>SUM(Table16810[[#This Row],[DPS]]*Table16810[[#This Row],[Avg Accuracy]])</f>
        <v>#DIV/0!</v>
      </c>
      <c r="E59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59" s="2">
        <f>SUM((Table16810[[#This Row],[Accuracy (Close)]]+Table16810[[#This Row],[Accuracy (Short)]]+Table16810[[#This Row],[Accuracy (Medium)]]+Table16810[[#This Row],[Accuracy (Long)]])/4)</f>
        <v>0</v>
      </c>
      <c r="L59" s="2"/>
      <c r="M59" s="2"/>
      <c r="O59" s="2" t="e">
        <f t="shared" si="5"/>
        <v>#DIV/0!</v>
      </c>
      <c r="U59" s="2"/>
      <c r="W59" s="43" t="e">
        <f t="shared" ref="W59:W90" si="6">C59*$W$1</f>
        <v>#DIV/0!</v>
      </c>
      <c r="X59" s="35"/>
      <c r="Y59" s="35"/>
      <c r="Z59" s="35"/>
      <c r="AA59" s="35"/>
      <c r="AB59" s="35"/>
      <c r="AC59" s="36"/>
      <c r="AD59" s="36"/>
    </row>
    <row r="60" spans="1:30">
      <c r="A60" s="4"/>
      <c r="C60" s="2" t="e">
        <f>SUM(((Table16810[[#This Row],[Avg DPS]]*(Table16810[[#This Row],[Range]]))+(Table16810[[#This Row],[Avg DPS]]*(Table16810[[#This Row],[Arm Pen (%)]]/4)))/100)</f>
        <v>#DIV/0!</v>
      </c>
      <c r="D60" s="3" t="e">
        <f>SUM(Table16810[[#This Row],[DPS]]*Table16810[[#This Row],[Avg Accuracy]])</f>
        <v>#DIV/0!</v>
      </c>
      <c r="E60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60" s="2">
        <f>SUM((Table16810[[#This Row],[Accuracy (Close)]]+Table16810[[#This Row],[Accuracy (Short)]]+Table16810[[#This Row],[Accuracy (Medium)]]+Table16810[[#This Row],[Accuracy (Long)]])/4)</f>
        <v>0</v>
      </c>
      <c r="L60" s="2"/>
      <c r="M60" s="2"/>
      <c r="O60" s="2" t="e">
        <f t="shared" si="5"/>
        <v>#DIV/0!</v>
      </c>
      <c r="U60" s="2"/>
      <c r="W60" s="43" t="e">
        <f t="shared" si="6"/>
        <v>#DIV/0!</v>
      </c>
      <c r="X60" s="35"/>
      <c r="Y60" s="35"/>
      <c r="Z60" s="35"/>
      <c r="AA60" s="35"/>
      <c r="AB60" s="35"/>
      <c r="AC60" s="36"/>
      <c r="AD60" s="36"/>
    </row>
    <row r="61" spans="1:30">
      <c r="A61" s="4"/>
      <c r="C61" s="2" t="e">
        <f>SUM(((Table16810[[#This Row],[Avg DPS]]*(Table16810[[#This Row],[Range]]))+(Table16810[[#This Row],[Avg DPS]]*(Table16810[[#This Row],[Arm Pen (%)]]/4)))/100)</f>
        <v>#DIV/0!</v>
      </c>
      <c r="D61" s="3" t="e">
        <f>SUM(Table16810[[#This Row],[DPS]]*Table16810[[#This Row],[Avg Accuracy]])</f>
        <v>#DIV/0!</v>
      </c>
      <c r="E61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61" s="2">
        <f>SUM((Table16810[[#This Row],[Accuracy (Close)]]+Table16810[[#This Row],[Accuracy (Short)]]+Table16810[[#This Row],[Accuracy (Medium)]]+Table16810[[#This Row],[Accuracy (Long)]])/4)</f>
        <v>0</v>
      </c>
      <c r="L61" s="2"/>
      <c r="M61" s="2"/>
      <c r="O61" s="2" t="e">
        <f t="shared" si="5"/>
        <v>#DIV/0!</v>
      </c>
      <c r="U61" s="2"/>
      <c r="W61" s="43" t="e">
        <f t="shared" si="6"/>
        <v>#DIV/0!</v>
      </c>
      <c r="X61" s="35"/>
      <c r="Y61" s="35"/>
      <c r="Z61" s="35"/>
      <c r="AA61" s="35"/>
      <c r="AB61" s="35"/>
      <c r="AC61" s="36"/>
      <c r="AD61" s="36"/>
    </row>
    <row r="62" spans="1:30">
      <c r="A62" s="4"/>
      <c r="C62" s="2" t="e">
        <f>SUM(((Table16810[[#This Row],[Avg DPS]]*(Table16810[[#This Row],[Range]]))+(Table16810[[#This Row],[Avg DPS]]*(Table16810[[#This Row],[Arm Pen (%)]]/4)))/100)</f>
        <v>#DIV/0!</v>
      </c>
      <c r="D62" s="3" t="e">
        <f>SUM(Table16810[[#This Row],[DPS]]*Table16810[[#This Row],[Avg Accuracy]])</f>
        <v>#DIV/0!</v>
      </c>
      <c r="E62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62" s="2">
        <f>SUM((Table16810[[#This Row],[Accuracy (Close)]]+Table16810[[#This Row],[Accuracy (Short)]]+Table16810[[#This Row],[Accuracy (Medium)]]+Table16810[[#This Row],[Accuracy (Long)]])/4)</f>
        <v>0</v>
      </c>
      <c r="L62" s="2"/>
      <c r="M62" s="2"/>
      <c r="O62" s="2" t="e">
        <f t="shared" si="5"/>
        <v>#DIV/0!</v>
      </c>
      <c r="U62" s="2"/>
      <c r="W62" s="43" t="e">
        <f t="shared" si="6"/>
        <v>#DIV/0!</v>
      </c>
      <c r="X62" s="35"/>
      <c r="Y62" s="35"/>
      <c r="Z62" s="35"/>
      <c r="AA62" s="35"/>
      <c r="AB62" s="35"/>
      <c r="AC62" s="36"/>
      <c r="AD62" s="36"/>
    </row>
    <row r="63" spans="1:30">
      <c r="A63" s="4"/>
      <c r="C63" s="2" t="e">
        <f>SUM(((Table16810[[#This Row],[Avg DPS]]*(Table16810[[#This Row],[Range]]))+(Table16810[[#This Row],[Avg DPS]]*(Table16810[[#This Row],[Arm Pen (%)]]/4)))/100)</f>
        <v>#DIV/0!</v>
      </c>
      <c r="D63" s="3" t="e">
        <f>SUM(Table16810[[#This Row],[DPS]]*Table16810[[#This Row],[Avg Accuracy]])</f>
        <v>#DIV/0!</v>
      </c>
      <c r="E63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63" s="2">
        <f>SUM((Table16810[[#This Row],[Accuracy (Close)]]+Table16810[[#This Row],[Accuracy (Short)]]+Table16810[[#This Row],[Accuracy (Medium)]]+Table16810[[#This Row],[Accuracy (Long)]])/4)</f>
        <v>0</v>
      </c>
      <c r="L63" s="2"/>
      <c r="M63" s="2"/>
      <c r="O63" s="2" t="e">
        <f t="shared" si="5"/>
        <v>#DIV/0!</v>
      </c>
      <c r="U63" s="2"/>
      <c r="W63" s="43" t="e">
        <f t="shared" si="6"/>
        <v>#DIV/0!</v>
      </c>
      <c r="X63" s="35"/>
      <c r="Y63" s="35"/>
      <c r="Z63" s="35"/>
      <c r="AA63" s="35"/>
      <c r="AB63" s="35"/>
      <c r="AC63" s="36"/>
      <c r="AD63" s="36"/>
    </row>
    <row r="64" spans="1:30">
      <c r="A64" s="4"/>
      <c r="C64" s="2" t="e">
        <f>SUM(((Table16810[[#This Row],[Avg DPS]]*(Table16810[[#This Row],[Range]]))+(Table16810[[#This Row],[Avg DPS]]*(Table16810[[#This Row],[Arm Pen (%)]]/4)))/100)</f>
        <v>#DIV/0!</v>
      </c>
      <c r="D64" s="3" t="e">
        <f>SUM(Table16810[[#This Row],[DPS]]*Table16810[[#This Row],[Avg Accuracy]])</f>
        <v>#DIV/0!</v>
      </c>
      <c r="E64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64" s="2">
        <f>SUM((Table16810[[#This Row],[Accuracy (Close)]]+Table16810[[#This Row],[Accuracy (Short)]]+Table16810[[#This Row],[Accuracy (Medium)]]+Table16810[[#This Row],[Accuracy (Long)]])/4)</f>
        <v>0</v>
      </c>
      <c r="L64" s="2"/>
      <c r="M64" s="2"/>
      <c r="O64" s="2" t="e">
        <f t="shared" si="5"/>
        <v>#DIV/0!</v>
      </c>
      <c r="U64" s="2"/>
      <c r="W64" s="43" t="e">
        <f t="shared" si="6"/>
        <v>#DIV/0!</v>
      </c>
      <c r="X64" s="35"/>
      <c r="Y64" s="35"/>
      <c r="Z64" s="35"/>
      <c r="AA64" s="35"/>
      <c r="AB64" s="35"/>
      <c r="AC64" s="36"/>
      <c r="AD64" s="36"/>
    </row>
    <row r="65" spans="1:30">
      <c r="A65" s="4"/>
      <c r="C65" s="2" t="e">
        <f>SUM(((Table16810[[#This Row],[Avg DPS]]*(Table16810[[#This Row],[Range]]))+(Table16810[[#This Row],[Avg DPS]]*(Table16810[[#This Row],[Arm Pen (%)]]/4)))/100)</f>
        <v>#DIV/0!</v>
      </c>
      <c r="D65" s="3" t="e">
        <f>SUM(Table16810[[#This Row],[DPS]]*Table16810[[#This Row],[Avg Accuracy]])</f>
        <v>#DIV/0!</v>
      </c>
      <c r="E65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65" s="2">
        <f>SUM((Table16810[[#This Row],[Accuracy (Close)]]+Table16810[[#This Row],[Accuracy (Short)]]+Table16810[[#This Row],[Accuracy (Medium)]]+Table16810[[#This Row],[Accuracy (Long)]])/4)</f>
        <v>0</v>
      </c>
      <c r="L65" s="2"/>
      <c r="M65" s="2"/>
      <c r="O65" s="2" t="e">
        <f t="shared" si="5"/>
        <v>#DIV/0!</v>
      </c>
      <c r="U65" s="2"/>
      <c r="W65" s="43" t="e">
        <f t="shared" si="6"/>
        <v>#DIV/0!</v>
      </c>
      <c r="X65" s="35"/>
      <c r="Y65" s="35"/>
      <c r="Z65" s="35"/>
      <c r="AA65" s="35"/>
      <c r="AB65" s="35"/>
      <c r="AC65" s="36"/>
      <c r="AD65" s="36"/>
    </row>
    <row r="66" spans="1:30">
      <c r="A66" s="4"/>
      <c r="C66" s="2" t="e">
        <f>SUM(((Table16810[[#This Row],[Avg DPS]]*(Table16810[[#This Row],[Range]]))+(Table16810[[#This Row],[Avg DPS]]*(Table16810[[#This Row],[Arm Pen (%)]]/4)))/100)</f>
        <v>#DIV/0!</v>
      </c>
      <c r="D66" s="3" t="e">
        <f>SUM(Table16810[[#This Row],[DPS]]*Table16810[[#This Row],[Avg Accuracy]])</f>
        <v>#DIV/0!</v>
      </c>
      <c r="E66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66" s="2">
        <f>SUM((Table16810[[#This Row],[Accuracy (Close)]]+Table16810[[#This Row],[Accuracy (Short)]]+Table16810[[#This Row],[Accuracy (Medium)]]+Table16810[[#This Row],[Accuracy (Long)]])/4)</f>
        <v>0</v>
      </c>
      <c r="L66" s="2"/>
      <c r="M66" s="2"/>
      <c r="O66" s="2" t="e">
        <f t="shared" si="5"/>
        <v>#DIV/0!</v>
      </c>
      <c r="U66" s="2"/>
      <c r="W66" s="43" t="e">
        <f t="shared" si="6"/>
        <v>#DIV/0!</v>
      </c>
      <c r="X66" s="35"/>
      <c r="Y66" s="35"/>
      <c r="Z66" s="35"/>
      <c r="AA66" s="35"/>
      <c r="AB66" s="35"/>
      <c r="AC66" s="36"/>
      <c r="AD66" s="36"/>
    </row>
    <row r="67" spans="1:30">
      <c r="A67" s="4"/>
      <c r="C67" s="2" t="e">
        <f>SUM(((Table16810[[#This Row],[Avg DPS]]*(Table16810[[#This Row],[Range]]))+(Table16810[[#This Row],[Avg DPS]]*(Table16810[[#This Row],[Arm Pen (%)]]/4)))/100)</f>
        <v>#DIV/0!</v>
      </c>
      <c r="D67" s="3" t="e">
        <f>SUM(Table16810[[#This Row],[DPS]]*Table16810[[#This Row],[Avg Accuracy]])</f>
        <v>#DIV/0!</v>
      </c>
      <c r="E67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67" s="2">
        <f>SUM((Table16810[[#This Row],[Accuracy (Close)]]+Table16810[[#This Row],[Accuracy (Short)]]+Table16810[[#This Row],[Accuracy (Medium)]]+Table16810[[#This Row],[Accuracy (Long)]])/4)</f>
        <v>0</v>
      </c>
      <c r="L67" s="2"/>
      <c r="M67" s="2"/>
      <c r="O67" s="2" t="e">
        <f t="shared" si="5"/>
        <v>#DIV/0!</v>
      </c>
      <c r="U67" s="2"/>
      <c r="W67" s="43" t="e">
        <f t="shared" si="6"/>
        <v>#DIV/0!</v>
      </c>
      <c r="X67" s="35"/>
      <c r="Y67" s="35"/>
      <c r="Z67" s="35"/>
      <c r="AA67" s="35"/>
      <c r="AB67" s="35"/>
      <c r="AC67" s="36"/>
      <c r="AD67" s="36"/>
    </row>
    <row r="68" spans="1:30">
      <c r="A68" s="4"/>
      <c r="C68" s="2" t="e">
        <f>SUM(((Table16810[[#This Row],[Avg DPS]]*(Table16810[[#This Row],[Range]]))+(Table16810[[#This Row],[Avg DPS]]*(Table16810[[#This Row],[Arm Pen (%)]]/4)))/100)</f>
        <v>#DIV/0!</v>
      </c>
      <c r="D68" s="3" t="e">
        <f>SUM(Table16810[[#This Row],[DPS]]*Table16810[[#This Row],[Avg Accuracy]])</f>
        <v>#DIV/0!</v>
      </c>
      <c r="E68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68" s="2">
        <f>SUM((Table16810[[#This Row],[Accuracy (Close)]]+Table16810[[#This Row],[Accuracy (Short)]]+Table16810[[#This Row],[Accuracy (Medium)]]+Table16810[[#This Row],[Accuracy (Long)]])/4)</f>
        <v>0</v>
      </c>
      <c r="L68" s="2"/>
      <c r="M68" s="2"/>
      <c r="O68" s="2" t="e">
        <f t="shared" si="5"/>
        <v>#DIV/0!</v>
      </c>
      <c r="U68" s="2"/>
      <c r="W68" s="43" t="e">
        <f t="shared" si="6"/>
        <v>#DIV/0!</v>
      </c>
      <c r="X68" s="35"/>
      <c r="Y68" s="35"/>
      <c r="Z68" s="35"/>
      <c r="AA68" s="35"/>
      <c r="AB68" s="35"/>
      <c r="AC68" s="36"/>
      <c r="AD68" s="36"/>
    </row>
    <row r="69" spans="1:30">
      <c r="A69" s="4"/>
      <c r="C69" s="2" t="e">
        <f>SUM(((Table16810[[#This Row],[Avg DPS]]*(Table16810[[#This Row],[Range]]))+(Table16810[[#This Row],[Avg DPS]]*(Table16810[[#This Row],[Arm Pen (%)]]/4)))/100)</f>
        <v>#DIV/0!</v>
      </c>
      <c r="D69" s="3" t="e">
        <f>SUM(Table16810[[#This Row],[DPS]]*Table16810[[#This Row],[Avg Accuracy]])</f>
        <v>#DIV/0!</v>
      </c>
      <c r="E69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69" s="2">
        <f>SUM((Table16810[[#This Row],[Accuracy (Close)]]+Table16810[[#This Row],[Accuracy (Short)]]+Table16810[[#This Row],[Accuracy (Medium)]]+Table16810[[#This Row],[Accuracy (Long)]])/4)</f>
        <v>0</v>
      </c>
      <c r="L69" s="2"/>
      <c r="M69" s="2"/>
      <c r="O69" s="2" t="e">
        <f t="shared" si="5"/>
        <v>#DIV/0!</v>
      </c>
      <c r="U69" s="2"/>
      <c r="W69" s="43" t="e">
        <f t="shared" si="6"/>
        <v>#DIV/0!</v>
      </c>
      <c r="X69" s="35"/>
      <c r="Y69" s="35"/>
      <c r="Z69" s="35"/>
      <c r="AA69" s="35"/>
      <c r="AB69" s="35"/>
      <c r="AC69" s="36"/>
      <c r="AD69" s="36"/>
    </row>
    <row r="70" spans="1:30">
      <c r="A70" s="4"/>
      <c r="C70" s="2" t="e">
        <f>SUM(((Table16810[[#This Row],[Avg DPS]]*(Table16810[[#This Row],[Range]]))+(Table16810[[#This Row],[Avg DPS]]*(Table16810[[#This Row],[Arm Pen (%)]]/4)))/100)</f>
        <v>#DIV/0!</v>
      </c>
      <c r="D70" s="3" t="e">
        <f>SUM(Table16810[[#This Row],[DPS]]*Table16810[[#This Row],[Avg Accuracy]])</f>
        <v>#DIV/0!</v>
      </c>
      <c r="E70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70" s="2">
        <f>SUM((Table16810[[#This Row],[Accuracy (Close)]]+Table16810[[#This Row],[Accuracy (Short)]]+Table16810[[#This Row],[Accuracy (Medium)]]+Table16810[[#This Row],[Accuracy (Long)]])/4)</f>
        <v>0</v>
      </c>
      <c r="L70" s="2"/>
      <c r="M70" s="2"/>
      <c r="O70" s="2" t="e">
        <f t="shared" si="5"/>
        <v>#DIV/0!</v>
      </c>
      <c r="U70" s="2"/>
      <c r="W70" s="43" t="e">
        <f t="shared" si="6"/>
        <v>#DIV/0!</v>
      </c>
      <c r="X70" s="35"/>
      <c r="Y70" s="35"/>
      <c r="Z70" s="35"/>
      <c r="AA70" s="35"/>
      <c r="AB70" s="35"/>
      <c r="AC70" s="36"/>
      <c r="AD70" s="36"/>
    </row>
    <row r="71" spans="1:30">
      <c r="A71" s="4"/>
      <c r="C71" s="2" t="e">
        <f>SUM(((Table16810[[#This Row],[Avg DPS]]*(Table16810[[#This Row],[Range]]))+(Table16810[[#This Row],[Avg DPS]]*(Table16810[[#This Row],[Arm Pen (%)]]/4)))/100)</f>
        <v>#DIV/0!</v>
      </c>
      <c r="D71" s="3" t="e">
        <f>SUM(Table16810[[#This Row],[DPS]]*Table16810[[#This Row],[Avg Accuracy]])</f>
        <v>#DIV/0!</v>
      </c>
      <c r="E71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71" s="2">
        <f>SUM((Table16810[[#This Row],[Accuracy (Close)]]+Table16810[[#This Row],[Accuracy (Short)]]+Table16810[[#This Row],[Accuracy (Medium)]]+Table16810[[#This Row],[Accuracy (Long)]])/4)</f>
        <v>0</v>
      </c>
      <c r="L71" s="2"/>
      <c r="M71" s="2"/>
      <c r="O71" s="2" t="e">
        <f t="shared" si="5"/>
        <v>#DIV/0!</v>
      </c>
      <c r="U71" s="2"/>
      <c r="W71" s="43" t="e">
        <f t="shared" si="6"/>
        <v>#DIV/0!</v>
      </c>
      <c r="X71" s="35"/>
      <c r="Y71" s="35"/>
      <c r="Z71" s="35"/>
      <c r="AA71" s="35"/>
      <c r="AB71" s="35"/>
      <c r="AC71" s="36"/>
      <c r="AD71" s="36"/>
    </row>
    <row r="72" spans="1:30">
      <c r="A72" s="4"/>
      <c r="C72" s="2" t="e">
        <f>SUM(((Table16810[[#This Row],[Avg DPS]]*(Table16810[[#This Row],[Range]]))+(Table16810[[#This Row],[Avg DPS]]*(Table16810[[#This Row],[Arm Pen (%)]]/4)))/100)</f>
        <v>#DIV/0!</v>
      </c>
      <c r="D72" s="3" t="e">
        <f>SUM(Table16810[[#This Row],[DPS]]*Table16810[[#This Row],[Avg Accuracy]])</f>
        <v>#DIV/0!</v>
      </c>
      <c r="E72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72" s="2">
        <f>SUM((Table16810[[#This Row],[Accuracy (Close)]]+Table16810[[#This Row],[Accuracy (Short)]]+Table16810[[#This Row],[Accuracy (Medium)]]+Table16810[[#This Row],[Accuracy (Long)]])/4)</f>
        <v>0</v>
      </c>
      <c r="L72" s="2"/>
      <c r="M72" s="2"/>
      <c r="O72" s="2" t="e">
        <f t="shared" si="5"/>
        <v>#DIV/0!</v>
      </c>
      <c r="U72" s="2"/>
      <c r="W72" s="43" t="e">
        <f t="shared" si="6"/>
        <v>#DIV/0!</v>
      </c>
      <c r="X72" s="35"/>
      <c r="Y72" s="35"/>
      <c r="Z72" s="35"/>
      <c r="AA72" s="35"/>
      <c r="AB72" s="35"/>
      <c r="AC72" s="36"/>
      <c r="AD72" s="36"/>
    </row>
    <row r="73" spans="1:30">
      <c r="A73" s="4"/>
      <c r="C73" s="2" t="e">
        <f>SUM(((Table16810[[#This Row],[Avg DPS]]*(Table16810[[#This Row],[Range]]))+(Table16810[[#This Row],[Avg DPS]]*(Table16810[[#This Row],[Arm Pen (%)]]/4)))/100)</f>
        <v>#DIV/0!</v>
      </c>
      <c r="D73" s="3" t="e">
        <f>SUM(Table16810[[#This Row],[DPS]]*Table16810[[#This Row],[Avg Accuracy]])</f>
        <v>#DIV/0!</v>
      </c>
      <c r="E73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73" s="2">
        <f>SUM((Table16810[[#This Row],[Accuracy (Close)]]+Table16810[[#This Row],[Accuracy (Short)]]+Table16810[[#This Row],[Accuracy (Medium)]]+Table16810[[#This Row],[Accuracy (Long)]])/4)</f>
        <v>0</v>
      </c>
      <c r="L73" s="2"/>
      <c r="M73" s="2"/>
      <c r="O73" s="2" t="e">
        <f t="shared" si="5"/>
        <v>#DIV/0!</v>
      </c>
      <c r="U73" s="2"/>
      <c r="W73" s="43" t="e">
        <f t="shared" si="6"/>
        <v>#DIV/0!</v>
      </c>
      <c r="X73" s="35"/>
      <c r="Y73" s="35"/>
      <c r="Z73" s="35"/>
      <c r="AA73" s="35"/>
      <c r="AB73" s="35"/>
      <c r="AC73" s="36"/>
      <c r="AD73" s="36"/>
    </row>
    <row r="74" spans="1:30">
      <c r="C74" s="2" t="e">
        <f>SUM(((Table16810[[#This Row],[Avg DPS]]*(Table16810[[#This Row],[Range]]))+(Table16810[[#This Row],[Avg DPS]]*(Table16810[[#This Row],[Arm Pen (%)]]/4)))/100)</f>
        <v>#DIV/0!</v>
      </c>
      <c r="D74" s="3" t="e">
        <f>SUM(Table16810[[#This Row],[DPS]]*Table16810[[#This Row],[Avg Accuracy]])</f>
        <v>#DIV/0!</v>
      </c>
      <c r="E74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74" s="2">
        <f>SUM((Table16810[[#This Row],[Accuracy (Close)]]+Table16810[[#This Row],[Accuracy (Short)]]+Table16810[[#This Row],[Accuracy (Medium)]]+Table16810[[#This Row],[Accuracy (Long)]])/4)</f>
        <v>0</v>
      </c>
      <c r="L74" s="2"/>
      <c r="M74" s="2"/>
      <c r="O74" s="2" t="e">
        <f t="shared" si="5"/>
        <v>#DIV/0!</v>
      </c>
      <c r="U74" s="2"/>
      <c r="W74" s="43" t="e">
        <f t="shared" si="6"/>
        <v>#DIV/0!</v>
      </c>
      <c r="X74" s="35"/>
      <c r="Y74" s="35"/>
      <c r="Z74" s="35"/>
      <c r="AA74" s="35"/>
      <c r="AB74" s="35"/>
      <c r="AC74" s="36"/>
      <c r="AD74" s="36"/>
    </row>
    <row r="75" spans="1:30">
      <c r="C75" s="2" t="e">
        <f>SUM(((Table16810[[#This Row],[Avg DPS]]*(Table16810[[#This Row],[Range]]))+(Table16810[[#This Row],[Avg DPS]]*(Table16810[[#This Row],[Arm Pen (%)]]/4)))/100)</f>
        <v>#DIV/0!</v>
      </c>
      <c r="D75" s="3" t="e">
        <f>SUM(Table16810[[#This Row],[DPS]]*Table16810[[#This Row],[Avg Accuracy]])</f>
        <v>#DIV/0!</v>
      </c>
      <c r="E75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75" s="2">
        <f>SUM((Table16810[[#This Row],[Accuracy (Close)]]+Table16810[[#This Row],[Accuracy (Short)]]+Table16810[[#This Row],[Accuracy (Medium)]]+Table16810[[#This Row],[Accuracy (Long)]])/4)</f>
        <v>0</v>
      </c>
      <c r="L75" s="2"/>
      <c r="M75" s="2"/>
      <c r="O75" s="2" t="e">
        <f t="shared" ref="O75:O106" si="7">60/N75</f>
        <v>#DIV/0!</v>
      </c>
      <c r="U75" s="2"/>
      <c r="W75" s="43" t="e">
        <f t="shared" si="6"/>
        <v>#DIV/0!</v>
      </c>
      <c r="X75" s="35"/>
      <c r="Y75" s="35"/>
      <c r="Z75" s="35"/>
      <c r="AA75" s="35"/>
      <c r="AB75" s="35"/>
      <c r="AC75" s="36"/>
      <c r="AD75" s="36"/>
    </row>
    <row r="76" spans="1:30">
      <c r="C76" s="2" t="e">
        <f>SUM(((Table16810[[#This Row],[Avg DPS]]*(Table16810[[#This Row],[Range]]))+(Table16810[[#This Row],[Avg DPS]]*(Table16810[[#This Row],[Arm Pen (%)]]/4)))/100)</f>
        <v>#DIV/0!</v>
      </c>
      <c r="D76" s="3" t="e">
        <f>SUM(Table16810[[#This Row],[DPS]]*Table16810[[#This Row],[Avg Accuracy]])</f>
        <v>#DIV/0!</v>
      </c>
      <c r="E76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76" s="2">
        <f>SUM((Table16810[[#This Row],[Accuracy (Close)]]+Table16810[[#This Row],[Accuracy (Short)]]+Table16810[[#This Row],[Accuracy (Medium)]]+Table16810[[#This Row],[Accuracy (Long)]])/4)</f>
        <v>0</v>
      </c>
      <c r="L76" s="2"/>
      <c r="M76" s="2"/>
      <c r="O76" s="2" t="e">
        <f t="shared" si="7"/>
        <v>#DIV/0!</v>
      </c>
      <c r="U76" s="2"/>
      <c r="W76" s="43" t="e">
        <f t="shared" si="6"/>
        <v>#DIV/0!</v>
      </c>
      <c r="X76" s="35"/>
      <c r="Y76" s="35"/>
      <c r="Z76" s="35"/>
      <c r="AA76" s="35"/>
      <c r="AB76" s="35"/>
      <c r="AC76" s="36"/>
      <c r="AD76" s="36"/>
    </row>
    <row r="77" spans="1:30">
      <c r="C77" s="2" t="e">
        <f>SUM(((Table16810[[#This Row],[Avg DPS]]*(Table16810[[#This Row],[Range]]))+(Table16810[[#This Row],[Avg DPS]]*(Table16810[[#This Row],[Arm Pen (%)]]/4)))/100)</f>
        <v>#DIV/0!</v>
      </c>
      <c r="D77" s="3" t="e">
        <f>SUM(Table16810[[#This Row],[DPS]]*Table16810[[#This Row],[Avg Accuracy]])</f>
        <v>#DIV/0!</v>
      </c>
      <c r="E77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77" s="2">
        <f>SUM((Table16810[[#This Row],[Accuracy (Close)]]+Table16810[[#This Row],[Accuracy (Short)]]+Table16810[[#This Row],[Accuracy (Medium)]]+Table16810[[#This Row],[Accuracy (Long)]])/4)</f>
        <v>0</v>
      </c>
      <c r="L77" s="2"/>
      <c r="M77" s="2"/>
      <c r="O77" s="2" t="e">
        <f t="shared" si="7"/>
        <v>#DIV/0!</v>
      </c>
      <c r="U77" s="2"/>
      <c r="W77" s="43" t="e">
        <f t="shared" si="6"/>
        <v>#DIV/0!</v>
      </c>
      <c r="X77" s="35"/>
      <c r="Y77" s="35"/>
      <c r="Z77" s="35"/>
      <c r="AA77" s="35"/>
      <c r="AB77" s="35"/>
      <c r="AC77" s="36"/>
      <c r="AD77" s="36"/>
    </row>
    <row r="78" spans="1:30">
      <c r="C78" s="2" t="e">
        <f>SUM(((Table16810[[#This Row],[Avg DPS]]*(Table16810[[#This Row],[Range]]))+(Table16810[[#This Row],[Avg DPS]]*(Table16810[[#This Row],[Arm Pen (%)]]/4)))/100)</f>
        <v>#DIV/0!</v>
      </c>
      <c r="D78" s="3" t="e">
        <f>SUM(Table16810[[#This Row],[DPS]]*Table16810[[#This Row],[Avg Accuracy]])</f>
        <v>#DIV/0!</v>
      </c>
      <c r="E78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78" s="2">
        <f>SUM((Table16810[[#This Row],[Accuracy (Close)]]+Table16810[[#This Row],[Accuracy (Short)]]+Table16810[[#This Row],[Accuracy (Medium)]]+Table16810[[#This Row],[Accuracy (Long)]])/4)</f>
        <v>0</v>
      </c>
      <c r="L78" s="2"/>
      <c r="M78" s="2"/>
      <c r="O78" s="2" t="e">
        <f t="shared" si="7"/>
        <v>#DIV/0!</v>
      </c>
      <c r="U78" s="2"/>
      <c r="W78" s="43" t="e">
        <f t="shared" si="6"/>
        <v>#DIV/0!</v>
      </c>
      <c r="X78" s="35"/>
      <c r="Y78" s="35"/>
      <c r="Z78" s="35"/>
      <c r="AA78" s="35"/>
      <c r="AB78" s="35"/>
      <c r="AC78" s="36"/>
      <c r="AD78" s="36"/>
    </row>
    <row r="79" spans="1:30">
      <c r="C79" s="2" t="e">
        <f>SUM(((Table16810[[#This Row],[Avg DPS]]*(Table16810[[#This Row],[Range]]))+(Table16810[[#This Row],[Avg DPS]]*(Table16810[[#This Row],[Arm Pen (%)]]/4)))/100)</f>
        <v>#DIV/0!</v>
      </c>
      <c r="D79" s="3" t="e">
        <f>SUM(Table16810[[#This Row],[DPS]]*Table16810[[#This Row],[Avg Accuracy]])</f>
        <v>#DIV/0!</v>
      </c>
      <c r="E79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79" s="2">
        <f>SUM((Table16810[[#This Row],[Accuracy (Close)]]+Table16810[[#This Row],[Accuracy (Short)]]+Table16810[[#This Row],[Accuracy (Medium)]]+Table16810[[#This Row],[Accuracy (Long)]])/4)</f>
        <v>0</v>
      </c>
      <c r="L79" s="2"/>
      <c r="M79" s="2"/>
      <c r="O79" s="2" t="e">
        <f t="shared" si="7"/>
        <v>#DIV/0!</v>
      </c>
      <c r="U79" s="2"/>
      <c r="W79" s="43" t="e">
        <f t="shared" si="6"/>
        <v>#DIV/0!</v>
      </c>
      <c r="X79" s="35"/>
      <c r="Y79" s="35"/>
      <c r="Z79" s="35"/>
      <c r="AA79" s="35"/>
      <c r="AB79" s="35"/>
      <c r="AC79" s="36"/>
      <c r="AD79" s="36"/>
    </row>
    <row r="80" spans="1:30">
      <c r="C80" s="2" t="e">
        <f>SUM(((Table16810[[#This Row],[Avg DPS]]*(Table16810[[#This Row],[Range]]))+(Table16810[[#This Row],[Avg DPS]]*(Table16810[[#This Row],[Arm Pen (%)]]/4)))/100)</f>
        <v>#DIV/0!</v>
      </c>
      <c r="D80" s="3" t="e">
        <f>SUM(Table16810[[#This Row],[DPS]]*Table16810[[#This Row],[Avg Accuracy]])</f>
        <v>#DIV/0!</v>
      </c>
      <c r="E80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80" s="2">
        <f>SUM((Table16810[[#This Row],[Accuracy (Close)]]+Table16810[[#This Row],[Accuracy (Short)]]+Table16810[[#This Row],[Accuracy (Medium)]]+Table16810[[#This Row],[Accuracy (Long)]])/4)</f>
        <v>0</v>
      </c>
      <c r="L80" s="2"/>
      <c r="M80" s="2"/>
      <c r="O80" s="2" t="e">
        <f t="shared" si="7"/>
        <v>#DIV/0!</v>
      </c>
      <c r="U80" s="2"/>
      <c r="W80" s="43" t="e">
        <f t="shared" si="6"/>
        <v>#DIV/0!</v>
      </c>
      <c r="X80" s="35"/>
      <c r="Y80" s="35"/>
      <c r="Z80" s="35"/>
      <c r="AA80" s="35"/>
      <c r="AB80" s="35"/>
      <c r="AC80" s="36"/>
      <c r="AD80" s="36"/>
    </row>
    <row r="81" spans="3:30">
      <c r="C81" s="2" t="e">
        <f>SUM(((Table16810[[#This Row],[Avg DPS]]*(Table16810[[#This Row],[Range]]))+(Table16810[[#This Row],[Avg DPS]]*(Table16810[[#This Row],[Arm Pen (%)]]/4)))/100)</f>
        <v>#DIV/0!</v>
      </c>
      <c r="D81" s="3" t="e">
        <f>SUM(Table16810[[#This Row],[DPS]]*Table16810[[#This Row],[Avg Accuracy]])</f>
        <v>#DIV/0!</v>
      </c>
      <c r="E81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81" s="2">
        <f>SUM((Table16810[[#This Row],[Accuracy (Close)]]+Table16810[[#This Row],[Accuracy (Short)]]+Table16810[[#This Row],[Accuracy (Medium)]]+Table16810[[#This Row],[Accuracy (Long)]])/4)</f>
        <v>0</v>
      </c>
      <c r="L81" s="2"/>
      <c r="M81" s="2"/>
      <c r="O81" s="2" t="e">
        <f t="shared" si="7"/>
        <v>#DIV/0!</v>
      </c>
      <c r="U81" s="2"/>
      <c r="W81" s="43" t="e">
        <f t="shared" si="6"/>
        <v>#DIV/0!</v>
      </c>
      <c r="X81" s="35"/>
      <c r="Y81" s="35"/>
      <c r="Z81" s="35"/>
      <c r="AA81" s="35"/>
      <c r="AB81" s="35"/>
      <c r="AC81" s="36"/>
      <c r="AD81" s="36"/>
    </row>
    <row r="82" spans="3:30">
      <c r="C82" s="2" t="e">
        <f>SUM(((Table16810[[#This Row],[Avg DPS]]*(Table16810[[#This Row],[Range]]))+(Table16810[[#This Row],[Avg DPS]]*(Table16810[[#This Row],[Arm Pen (%)]]/4)))/100)</f>
        <v>#DIV/0!</v>
      </c>
      <c r="D82" s="3" t="e">
        <f>SUM(Table16810[[#This Row],[DPS]]*Table16810[[#This Row],[Avg Accuracy]])</f>
        <v>#DIV/0!</v>
      </c>
      <c r="E82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82" s="2">
        <f>SUM((Table16810[[#This Row],[Accuracy (Close)]]+Table16810[[#This Row],[Accuracy (Short)]]+Table16810[[#This Row],[Accuracy (Medium)]]+Table16810[[#This Row],[Accuracy (Long)]])/4)</f>
        <v>0</v>
      </c>
      <c r="L82" s="2"/>
      <c r="M82" s="2"/>
      <c r="O82" s="2" t="e">
        <f t="shared" si="7"/>
        <v>#DIV/0!</v>
      </c>
      <c r="U82" s="2"/>
      <c r="W82" s="43" t="e">
        <f t="shared" si="6"/>
        <v>#DIV/0!</v>
      </c>
      <c r="X82" s="35"/>
      <c r="Y82" s="35"/>
      <c r="Z82" s="35"/>
      <c r="AA82" s="35"/>
      <c r="AB82" s="35"/>
      <c r="AC82" s="36"/>
      <c r="AD82" s="36"/>
    </row>
    <row r="83" spans="3:30">
      <c r="C83" s="2" t="e">
        <f>SUM(((Table16810[[#This Row],[Avg DPS]]*(Table16810[[#This Row],[Range]]))+(Table16810[[#This Row],[Avg DPS]]*(Table16810[[#This Row],[Arm Pen (%)]]/4)))/100)</f>
        <v>#DIV/0!</v>
      </c>
      <c r="D83" s="3" t="e">
        <f>SUM(Table16810[[#This Row],[DPS]]*Table16810[[#This Row],[Avg Accuracy]])</f>
        <v>#DIV/0!</v>
      </c>
      <c r="E83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83" s="2">
        <f>SUM((Table16810[[#This Row],[Accuracy (Close)]]+Table16810[[#This Row],[Accuracy (Short)]]+Table16810[[#This Row],[Accuracy (Medium)]]+Table16810[[#This Row],[Accuracy (Long)]])/4)</f>
        <v>0</v>
      </c>
      <c r="L83" s="2"/>
      <c r="M83" s="2"/>
      <c r="O83" s="2" t="e">
        <f t="shared" si="7"/>
        <v>#DIV/0!</v>
      </c>
      <c r="U83" s="2"/>
      <c r="W83" s="43" t="e">
        <f t="shared" si="6"/>
        <v>#DIV/0!</v>
      </c>
      <c r="X83" s="35"/>
      <c r="Y83" s="35"/>
      <c r="Z83" s="35"/>
      <c r="AA83" s="35"/>
      <c r="AB83" s="35"/>
      <c r="AC83" s="36"/>
      <c r="AD83" s="36"/>
    </row>
    <row r="84" spans="3:30">
      <c r="C84" s="2" t="e">
        <f>SUM(((Table16810[[#This Row],[Avg DPS]]*(Table16810[[#This Row],[Range]]))+(Table16810[[#This Row],[Avg DPS]]*(Table16810[[#This Row],[Arm Pen (%)]]/4)))/100)</f>
        <v>#DIV/0!</v>
      </c>
      <c r="D84" s="3" t="e">
        <f>SUM(Table16810[[#This Row],[DPS]]*Table16810[[#This Row],[Avg Accuracy]])</f>
        <v>#DIV/0!</v>
      </c>
      <c r="E84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84" s="2">
        <f>SUM((Table16810[[#This Row],[Accuracy (Close)]]+Table16810[[#This Row],[Accuracy (Short)]]+Table16810[[#This Row],[Accuracy (Medium)]]+Table16810[[#This Row],[Accuracy (Long)]])/4)</f>
        <v>0</v>
      </c>
      <c r="L84" s="2"/>
      <c r="M84" s="2"/>
      <c r="O84" s="2" t="e">
        <f t="shared" si="7"/>
        <v>#DIV/0!</v>
      </c>
      <c r="U84" s="2"/>
      <c r="W84" s="43" t="e">
        <f t="shared" si="6"/>
        <v>#DIV/0!</v>
      </c>
      <c r="X84" s="35"/>
      <c r="Y84" s="35"/>
      <c r="Z84" s="35"/>
      <c r="AA84" s="35"/>
      <c r="AB84" s="35"/>
      <c r="AC84" s="36"/>
      <c r="AD84" s="36"/>
    </row>
    <row r="85" spans="3:30">
      <c r="C85" s="2" t="e">
        <f>SUM(((Table16810[[#This Row],[Avg DPS]]*(Table16810[[#This Row],[Range]]))+(Table16810[[#This Row],[Avg DPS]]*(Table16810[[#This Row],[Arm Pen (%)]]/4)))/100)</f>
        <v>#DIV/0!</v>
      </c>
      <c r="D85" s="3" t="e">
        <f>SUM(Table16810[[#This Row],[DPS]]*Table16810[[#This Row],[Avg Accuracy]])</f>
        <v>#DIV/0!</v>
      </c>
      <c r="E85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85" s="2">
        <f>SUM((Table16810[[#This Row],[Accuracy (Close)]]+Table16810[[#This Row],[Accuracy (Short)]]+Table16810[[#This Row],[Accuracy (Medium)]]+Table16810[[#This Row],[Accuracy (Long)]])/4)</f>
        <v>0</v>
      </c>
      <c r="L85" s="2"/>
      <c r="M85" s="2"/>
      <c r="O85" s="2" t="e">
        <f t="shared" si="7"/>
        <v>#DIV/0!</v>
      </c>
      <c r="U85" s="2"/>
      <c r="W85" s="43" t="e">
        <f t="shared" si="6"/>
        <v>#DIV/0!</v>
      </c>
      <c r="X85" s="35"/>
      <c r="Y85" s="35"/>
      <c r="Z85" s="35"/>
      <c r="AA85" s="35"/>
      <c r="AB85" s="35"/>
      <c r="AC85" s="36"/>
      <c r="AD85" s="36"/>
    </row>
    <row r="86" spans="3:30">
      <c r="C86" s="2" t="e">
        <f>SUM(((Table16810[[#This Row],[Avg DPS]]*(Table16810[[#This Row],[Range]]))+(Table16810[[#This Row],[Avg DPS]]*(Table16810[[#This Row],[Arm Pen (%)]]/4)))/100)</f>
        <v>#DIV/0!</v>
      </c>
      <c r="D86" s="3" t="e">
        <f>SUM(Table16810[[#This Row],[DPS]]*Table16810[[#This Row],[Avg Accuracy]])</f>
        <v>#DIV/0!</v>
      </c>
      <c r="E86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86" s="2">
        <f>SUM((Table16810[[#This Row],[Accuracy (Close)]]+Table16810[[#This Row],[Accuracy (Short)]]+Table16810[[#This Row],[Accuracy (Medium)]]+Table16810[[#This Row],[Accuracy (Long)]])/4)</f>
        <v>0</v>
      </c>
      <c r="L86" s="2"/>
      <c r="M86" s="2"/>
      <c r="O86" s="2" t="e">
        <f t="shared" si="7"/>
        <v>#DIV/0!</v>
      </c>
      <c r="U86" s="2"/>
      <c r="W86" s="43" t="e">
        <f t="shared" si="6"/>
        <v>#DIV/0!</v>
      </c>
      <c r="X86" s="35"/>
      <c r="Y86" s="35"/>
      <c r="Z86" s="35"/>
      <c r="AA86" s="35"/>
      <c r="AB86" s="35"/>
      <c r="AC86" s="36"/>
      <c r="AD86" s="36"/>
    </row>
    <row r="87" spans="3:30">
      <c r="C87" s="2" t="e">
        <f>SUM(((Table16810[[#This Row],[Avg DPS]]*(Table16810[[#This Row],[Range]]))+(Table16810[[#This Row],[Avg DPS]]*(Table16810[[#This Row],[Arm Pen (%)]]/4)))/100)</f>
        <v>#DIV/0!</v>
      </c>
      <c r="D87" s="3" t="e">
        <f>SUM(Table16810[[#This Row],[DPS]]*Table16810[[#This Row],[Avg Accuracy]])</f>
        <v>#DIV/0!</v>
      </c>
      <c r="E87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87" s="2">
        <f>SUM((Table16810[[#This Row],[Accuracy (Close)]]+Table16810[[#This Row],[Accuracy (Short)]]+Table16810[[#This Row],[Accuracy (Medium)]]+Table16810[[#This Row],[Accuracy (Long)]])/4)</f>
        <v>0</v>
      </c>
      <c r="L87" s="2"/>
      <c r="M87" s="2"/>
      <c r="O87" s="2" t="e">
        <f t="shared" si="7"/>
        <v>#DIV/0!</v>
      </c>
      <c r="U87" s="2"/>
      <c r="W87" s="43" t="e">
        <f t="shared" si="6"/>
        <v>#DIV/0!</v>
      </c>
      <c r="X87" s="35"/>
      <c r="Y87" s="35"/>
      <c r="Z87" s="35"/>
      <c r="AA87" s="35"/>
      <c r="AB87" s="35"/>
      <c r="AC87" s="36"/>
      <c r="AD87" s="36"/>
    </row>
    <row r="88" spans="3:30">
      <c r="C88" s="2" t="e">
        <f>SUM(((Table16810[[#This Row],[Avg DPS]]*(Table16810[[#This Row],[Range]]))+(Table16810[[#This Row],[Avg DPS]]*(Table16810[[#This Row],[Arm Pen (%)]]/4)))/100)</f>
        <v>#DIV/0!</v>
      </c>
      <c r="D88" s="3" t="e">
        <f>SUM(Table16810[[#This Row],[DPS]]*Table16810[[#This Row],[Avg Accuracy]])</f>
        <v>#DIV/0!</v>
      </c>
      <c r="E88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88" s="2">
        <f>SUM((Table16810[[#This Row],[Accuracy (Close)]]+Table16810[[#This Row],[Accuracy (Short)]]+Table16810[[#This Row],[Accuracy (Medium)]]+Table16810[[#This Row],[Accuracy (Long)]])/4)</f>
        <v>0</v>
      </c>
      <c r="L88" s="2"/>
      <c r="M88" s="2"/>
      <c r="O88" s="2" t="e">
        <f t="shared" si="7"/>
        <v>#DIV/0!</v>
      </c>
      <c r="U88" s="2"/>
      <c r="W88" s="43" t="e">
        <f t="shared" si="6"/>
        <v>#DIV/0!</v>
      </c>
      <c r="X88" s="35"/>
      <c r="Y88" s="35"/>
      <c r="Z88" s="35"/>
      <c r="AA88" s="35"/>
      <c r="AB88" s="35"/>
      <c r="AC88" s="36"/>
      <c r="AD88" s="36"/>
    </row>
    <row r="89" spans="3:30">
      <c r="C89" s="2" t="e">
        <f>SUM(((Table16810[[#This Row],[Avg DPS]]*(Table16810[[#This Row],[Range]]))+(Table16810[[#This Row],[Avg DPS]]*(Table16810[[#This Row],[Arm Pen (%)]]/4)))/100)</f>
        <v>#DIV/0!</v>
      </c>
      <c r="D89" s="3" t="e">
        <f>SUM(Table16810[[#This Row],[DPS]]*Table16810[[#This Row],[Avg Accuracy]])</f>
        <v>#DIV/0!</v>
      </c>
      <c r="E89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89" s="2">
        <f>SUM((Table16810[[#This Row],[Accuracy (Close)]]+Table16810[[#This Row],[Accuracy (Short)]]+Table16810[[#This Row],[Accuracy (Medium)]]+Table16810[[#This Row],[Accuracy (Long)]])/4)</f>
        <v>0</v>
      </c>
      <c r="L89" s="2"/>
      <c r="M89" s="2"/>
      <c r="O89" s="2" t="e">
        <f t="shared" si="7"/>
        <v>#DIV/0!</v>
      </c>
      <c r="U89" s="2"/>
      <c r="W89" s="43" t="e">
        <f t="shared" si="6"/>
        <v>#DIV/0!</v>
      </c>
      <c r="X89" s="35"/>
      <c r="Y89" s="35"/>
      <c r="Z89" s="35"/>
      <c r="AA89" s="35"/>
      <c r="AB89" s="35"/>
      <c r="AC89" s="36"/>
      <c r="AD89" s="36"/>
    </row>
    <row r="90" spans="3:30">
      <c r="C90" s="2" t="e">
        <f>SUM(((Table16810[[#This Row],[Avg DPS]]*(Table16810[[#This Row],[Range]]))+(Table16810[[#This Row],[Avg DPS]]*(Table16810[[#This Row],[Arm Pen (%)]]/4)))/100)</f>
        <v>#DIV/0!</v>
      </c>
      <c r="D90" s="3" t="e">
        <f>SUM(Table16810[[#This Row],[DPS]]*Table16810[[#This Row],[Avg Accuracy]])</f>
        <v>#DIV/0!</v>
      </c>
      <c r="E90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90" s="2">
        <f>SUM((Table16810[[#This Row],[Accuracy (Close)]]+Table16810[[#This Row],[Accuracy (Short)]]+Table16810[[#This Row],[Accuracy (Medium)]]+Table16810[[#This Row],[Accuracy (Long)]])/4)</f>
        <v>0</v>
      </c>
      <c r="L90" s="2"/>
      <c r="M90" s="2"/>
      <c r="O90" s="2" t="e">
        <f t="shared" si="7"/>
        <v>#DIV/0!</v>
      </c>
      <c r="U90" s="2"/>
      <c r="W90" s="43" t="e">
        <f t="shared" si="6"/>
        <v>#DIV/0!</v>
      </c>
      <c r="X90" s="35"/>
      <c r="Y90" s="35"/>
      <c r="Z90" s="35"/>
      <c r="AA90" s="35"/>
      <c r="AB90" s="35"/>
      <c r="AC90" s="36"/>
      <c r="AD90" s="36"/>
    </row>
    <row r="91" spans="3:30">
      <c r="C91" s="2" t="e">
        <f>SUM(((Table16810[[#This Row],[Avg DPS]]*(Table16810[[#This Row],[Range]]))+(Table16810[[#This Row],[Avg DPS]]*(Table16810[[#This Row],[Arm Pen (%)]]/4)))/100)</f>
        <v>#DIV/0!</v>
      </c>
      <c r="D91" s="3" t="e">
        <f>SUM(Table16810[[#This Row],[DPS]]*Table16810[[#This Row],[Avg Accuracy]])</f>
        <v>#DIV/0!</v>
      </c>
      <c r="E91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91" s="2">
        <f>SUM((Table16810[[#This Row],[Accuracy (Close)]]+Table16810[[#This Row],[Accuracy (Short)]]+Table16810[[#This Row],[Accuracy (Medium)]]+Table16810[[#This Row],[Accuracy (Long)]])/4)</f>
        <v>0</v>
      </c>
      <c r="L91" s="2"/>
      <c r="M91" s="2"/>
      <c r="O91" s="2" t="e">
        <f t="shared" si="7"/>
        <v>#DIV/0!</v>
      </c>
      <c r="U91" s="2"/>
      <c r="W91" s="43" t="e">
        <f t="shared" ref="W91:W123" si="8">C91*$W$1</f>
        <v>#DIV/0!</v>
      </c>
      <c r="X91" s="35"/>
      <c r="Y91" s="35"/>
      <c r="Z91" s="35"/>
      <c r="AA91" s="35"/>
      <c r="AB91" s="35"/>
      <c r="AC91" s="36"/>
      <c r="AD91" s="36"/>
    </row>
    <row r="92" spans="3:30">
      <c r="C92" s="2" t="e">
        <f>SUM(((Table16810[[#This Row],[Avg DPS]]*(Table16810[[#This Row],[Range]]))+(Table16810[[#This Row],[Avg DPS]]*(Table16810[[#This Row],[Arm Pen (%)]]/4)))/100)</f>
        <v>#DIV/0!</v>
      </c>
      <c r="D92" s="3" t="e">
        <f>SUM(Table16810[[#This Row],[DPS]]*Table16810[[#This Row],[Avg Accuracy]])</f>
        <v>#DIV/0!</v>
      </c>
      <c r="E92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92" s="2">
        <f>SUM((Table16810[[#This Row],[Accuracy (Close)]]+Table16810[[#This Row],[Accuracy (Short)]]+Table16810[[#This Row],[Accuracy (Medium)]]+Table16810[[#This Row],[Accuracy (Long)]])/4)</f>
        <v>0</v>
      </c>
      <c r="L92" s="2"/>
      <c r="M92" s="2"/>
      <c r="O92" s="2" t="e">
        <f t="shared" si="7"/>
        <v>#DIV/0!</v>
      </c>
      <c r="U92" s="2"/>
      <c r="W92" s="43" t="e">
        <f t="shared" si="8"/>
        <v>#DIV/0!</v>
      </c>
      <c r="X92" s="35"/>
      <c r="Y92" s="35"/>
      <c r="Z92" s="35"/>
      <c r="AA92" s="35"/>
      <c r="AB92" s="35"/>
      <c r="AC92" s="36"/>
      <c r="AD92" s="36"/>
    </row>
    <row r="93" spans="3:30">
      <c r="C93" s="2" t="e">
        <f>SUM(((Table16810[[#This Row],[Avg DPS]]*(Table16810[[#This Row],[Range]]))+(Table16810[[#This Row],[Avg DPS]]*(Table16810[[#This Row],[Arm Pen (%)]]/4)))/100)</f>
        <v>#DIV/0!</v>
      </c>
      <c r="D93" s="3" t="e">
        <f>SUM(Table16810[[#This Row],[DPS]]*Table16810[[#This Row],[Avg Accuracy]])</f>
        <v>#DIV/0!</v>
      </c>
      <c r="E93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93" s="2">
        <f>SUM((Table16810[[#This Row],[Accuracy (Close)]]+Table16810[[#This Row],[Accuracy (Short)]]+Table16810[[#This Row],[Accuracy (Medium)]]+Table16810[[#This Row],[Accuracy (Long)]])/4)</f>
        <v>0</v>
      </c>
      <c r="L93" s="2"/>
      <c r="M93" s="2"/>
      <c r="O93" s="2" t="e">
        <f t="shared" si="7"/>
        <v>#DIV/0!</v>
      </c>
      <c r="U93" s="2"/>
      <c r="W93" s="43" t="e">
        <f t="shared" si="8"/>
        <v>#DIV/0!</v>
      </c>
      <c r="X93" s="35"/>
      <c r="Y93" s="35"/>
      <c r="Z93" s="35"/>
      <c r="AA93" s="35"/>
      <c r="AB93" s="35"/>
      <c r="AC93" s="36"/>
      <c r="AD93" s="36"/>
    </row>
    <row r="94" spans="3:30">
      <c r="C94" s="2" t="e">
        <f>SUM(((Table16810[[#This Row],[Avg DPS]]*(Table16810[[#This Row],[Range]]))+(Table16810[[#This Row],[Avg DPS]]*(Table16810[[#This Row],[Arm Pen (%)]]/4)))/100)</f>
        <v>#DIV/0!</v>
      </c>
      <c r="D94" s="3" t="e">
        <f>SUM(Table16810[[#This Row],[DPS]]*Table16810[[#This Row],[Avg Accuracy]])</f>
        <v>#DIV/0!</v>
      </c>
      <c r="E94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94" s="2">
        <f>SUM((Table16810[[#This Row],[Accuracy (Close)]]+Table16810[[#This Row],[Accuracy (Short)]]+Table16810[[#This Row],[Accuracy (Medium)]]+Table16810[[#This Row],[Accuracy (Long)]])/4)</f>
        <v>0</v>
      </c>
      <c r="L94" s="2"/>
      <c r="M94" s="2"/>
      <c r="O94" s="2" t="e">
        <f t="shared" si="7"/>
        <v>#DIV/0!</v>
      </c>
      <c r="U94" s="2"/>
      <c r="W94" s="43" t="e">
        <f t="shared" si="8"/>
        <v>#DIV/0!</v>
      </c>
      <c r="X94" s="35"/>
      <c r="Y94" s="35"/>
      <c r="Z94" s="35"/>
      <c r="AA94" s="35"/>
      <c r="AB94" s="35"/>
      <c r="AC94" s="36"/>
      <c r="AD94" s="36"/>
    </row>
    <row r="95" spans="3:30">
      <c r="C95" s="2" t="e">
        <f>SUM(((Table16810[[#This Row],[Avg DPS]]*(Table16810[[#This Row],[Range]]))+(Table16810[[#This Row],[Avg DPS]]*(Table16810[[#This Row],[Arm Pen (%)]]/4)))/100)</f>
        <v>#DIV/0!</v>
      </c>
      <c r="D95" s="3" t="e">
        <f>SUM(Table16810[[#This Row],[DPS]]*Table16810[[#This Row],[Avg Accuracy]])</f>
        <v>#DIV/0!</v>
      </c>
      <c r="E95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95" s="2">
        <f>SUM((Table16810[[#This Row],[Accuracy (Close)]]+Table16810[[#This Row],[Accuracy (Short)]]+Table16810[[#This Row],[Accuracy (Medium)]]+Table16810[[#This Row],[Accuracy (Long)]])/4)</f>
        <v>0</v>
      </c>
      <c r="L95" s="2"/>
      <c r="M95" s="2"/>
      <c r="O95" s="2" t="e">
        <f t="shared" si="7"/>
        <v>#DIV/0!</v>
      </c>
      <c r="U95" s="2"/>
      <c r="W95" s="43" t="e">
        <f t="shared" si="8"/>
        <v>#DIV/0!</v>
      </c>
      <c r="X95" s="35"/>
      <c r="Y95" s="35"/>
      <c r="Z95" s="35"/>
      <c r="AA95" s="35"/>
      <c r="AB95" s="35"/>
      <c r="AC95" s="36"/>
      <c r="AD95" s="36"/>
    </row>
    <row r="96" spans="3:30">
      <c r="C96" s="2" t="e">
        <f>SUM(((Table16810[[#This Row],[Avg DPS]]*(Table16810[[#This Row],[Range]]))+(Table16810[[#This Row],[Avg DPS]]*(Table16810[[#This Row],[Arm Pen (%)]]/4)))/100)</f>
        <v>#DIV/0!</v>
      </c>
      <c r="D96" s="3" t="e">
        <f>SUM(Table16810[[#This Row],[DPS]]*Table16810[[#This Row],[Avg Accuracy]])</f>
        <v>#DIV/0!</v>
      </c>
      <c r="E96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96" s="2">
        <f>SUM((Table16810[[#This Row],[Accuracy (Close)]]+Table16810[[#This Row],[Accuracy (Short)]]+Table16810[[#This Row],[Accuracy (Medium)]]+Table16810[[#This Row],[Accuracy (Long)]])/4)</f>
        <v>0</v>
      </c>
      <c r="L96" s="2"/>
      <c r="M96" s="2"/>
      <c r="O96" s="2" t="e">
        <f t="shared" si="7"/>
        <v>#DIV/0!</v>
      </c>
      <c r="U96" s="2"/>
      <c r="W96" s="43" t="e">
        <f t="shared" si="8"/>
        <v>#DIV/0!</v>
      </c>
      <c r="X96" s="35"/>
      <c r="Y96" s="35"/>
      <c r="Z96" s="35"/>
      <c r="AA96" s="35"/>
      <c r="AB96" s="35"/>
      <c r="AC96" s="36"/>
      <c r="AD96" s="36"/>
    </row>
    <row r="97" spans="3:30">
      <c r="C97" s="2" t="e">
        <f>SUM(((Table16810[[#This Row],[Avg DPS]]*(Table16810[[#This Row],[Range]]))+(Table16810[[#This Row],[Avg DPS]]*(Table16810[[#This Row],[Arm Pen (%)]]/4)))/100)</f>
        <v>#DIV/0!</v>
      </c>
      <c r="D97" s="3" t="e">
        <f>SUM(Table16810[[#This Row],[DPS]]*Table16810[[#This Row],[Avg Accuracy]])</f>
        <v>#DIV/0!</v>
      </c>
      <c r="E97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97" s="2">
        <f>SUM((Table16810[[#This Row],[Accuracy (Close)]]+Table16810[[#This Row],[Accuracy (Short)]]+Table16810[[#This Row],[Accuracy (Medium)]]+Table16810[[#This Row],[Accuracy (Long)]])/4)</f>
        <v>0</v>
      </c>
      <c r="L97" s="2"/>
      <c r="M97" s="2"/>
      <c r="O97" s="2" t="e">
        <f t="shared" si="7"/>
        <v>#DIV/0!</v>
      </c>
      <c r="U97" s="2"/>
      <c r="W97" s="43" t="e">
        <f t="shared" si="8"/>
        <v>#DIV/0!</v>
      </c>
      <c r="X97" s="35"/>
      <c r="Y97" s="35"/>
      <c r="Z97" s="35"/>
      <c r="AA97" s="35"/>
      <c r="AB97" s="35"/>
      <c r="AC97" s="36"/>
      <c r="AD97" s="36"/>
    </row>
    <row r="98" spans="3:30">
      <c r="C98" s="2" t="e">
        <f>SUM(((Table16810[[#This Row],[Avg DPS]]*(Table16810[[#This Row],[Range]]))+(Table16810[[#This Row],[Avg DPS]]*(Table16810[[#This Row],[Arm Pen (%)]]/4)))/100)</f>
        <v>#DIV/0!</v>
      </c>
      <c r="D98" s="3" t="e">
        <f>SUM(Table16810[[#This Row],[DPS]]*Table16810[[#This Row],[Avg Accuracy]])</f>
        <v>#DIV/0!</v>
      </c>
      <c r="E98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98" s="2">
        <f>SUM((Table16810[[#This Row],[Accuracy (Close)]]+Table16810[[#This Row],[Accuracy (Short)]]+Table16810[[#This Row],[Accuracy (Medium)]]+Table16810[[#This Row],[Accuracy (Long)]])/4)</f>
        <v>0</v>
      </c>
      <c r="L98" s="2"/>
      <c r="M98" s="2"/>
      <c r="O98" s="2" t="e">
        <f t="shared" si="7"/>
        <v>#DIV/0!</v>
      </c>
      <c r="U98" s="2"/>
      <c r="W98" s="43" t="e">
        <f t="shared" si="8"/>
        <v>#DIV/0!</v>
      </c>
      <c r="X98" s="35"/>
      <c r="Y98" s="35"/>
      <c r="Z98" s="35"/>
      <c r="AA98" s="35"/>
      <c r="AB98" s="35"/>
      <c r="AC98" s="36"/>
      <c r="AD98" s="36"/>
    </row>
    <row r="99" spans="3:30">
      <c r="C99" s="2" t="e">
        <f>SUM(((Table16810[[#This Row],[Avg DPS]]*(Table16810[[#This Row],[Range]]))+(Table16810[[#This Row],[Avg DPS]]*(Table16810[[#This Row],[Arm Pen (%)]]/4)))/100)</f>
        <v>#DIV/0!</v>
      </c>
      <c r="D99" s="3" t="e">
        <f>SUM(Table16810[[#This Row],[DPS]]*Table16810[[#This Row],[Avg Accuracy]])</f>
        <v>#DIV/0!</v>
      </c>
      <c r="E99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99" s="2">
        <f>SUM((Table16810[[#This Row],[Accuracy (Close)]]+Table16810[[#This Row],[Accuracy (Short)]]+Table16810[[#This Row],[Accuracy (Medium)]]+Table16810[[#This Row],[Accuracy (Long)]])/4)</f>
        <v>0</v>
      </c>
      <c r="L99" s="2"/>
      <c r="M99" s="2"/>
      <c r="O99" s="2" t="e">
        <f t="shared" si="7"/>
        <v>#DIV/0!</v>
      </c>
      <c r="U99" s="2"/>
      <c r="W99" s="43" t="e">
        <f t="shared" si="8"/>
        <v>#DIV/0!</v>
      </c>
      <c r="X99" s="35"/>
      <c r="Y99" s="35"/>
      <c r="Z99" s="35"/>
      <c r="AA99" s="35"/>
      <c r="AB99" s="35"/>
      <c r="AC99" s="36"/>
      <c r="AD99" s="36"/>
    </row>
    <row r="100" spans="3:30">
      <c r="C100" s="2" t="e">
        <f>SUM(((Table16810[[#This Row],[Avg DPS]]*(Table16810[[#This Row],[Range]]))+(Table16810[[#This Row],[Avg DPS]]*(Table16810[[#This Row],[Arm Pen (%)]]/4)))/100)</f>
        <v>#DIV/0!</v>
      </c>
      <c r="D100" s="3" t="e">
        <f>SUM(Table16810[[#This Row],[DPS]]*Table16810[[#This Row],[Avg Accuracy]])</f>
        <v>#DIV/0!</v>
      </c>
      <c r="E100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00" s="2">
        <f>SUM((Table16810[[#This Row],[Accuracy (Close)]]+Table16810[[#This Row],[Accuracy (Short)]]+Table16810[[#This Row],[Accuracy (Medium)]]+Table16810[[#This Row],[Accuracy (Long)]])/4)</f>
        <v>0</v>
      </c>
      <c r="L100" s="2"/>
      <c r="M100" s="2"/>
      <c r="O100" s="2" t="e">
        <f t="shared" si="7"/>
        <v>#DIV/0!</v>
      </c>
      <c r="U100" s="2"/>
      <c r="W100" s="43" t="e">
        <f t="shared" si="8"/>
        <v>#DIV/0!</v>
      </c>
      <c r="X100" s="35"/>
      <c r="Y100" s="35"/>
      <c r="Z100" s="35"/>
      <c r="AA100" s="35"/>
      <c r="AB100" s="35"/>
      <c r="AC100" s="36"/>
      <c r="AD100" s="36"/>
    </row>
    <row r="101" spans="3:30">
      <c r="C101" s="2" t="e">
        <f>SUM(((Table16810[[#This Row],[Avg DPS]]*(Table16810[[#This Row],[Range]]))+(Table16810[[#This Row],[Avg DPS]]*(Table16810[[#This Row],[Arm Pen (%)]]/4)))/100)</f>
        <v>#DIV/0!</v>
      </c>
      <c r="D101" s="3" t="e">
        <f>SUM(Table16810[[#This Row],[DPS]]*Table16810[[#This Row],[Avg Accuracy]])</f>
        <v>#DIV/0!</v>
      </c>
      <c r="E101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01" s="2">
        <f>SUM((Table16810[[#This Row],[Accuracy (Close)]]+Table16810[[#This Row],[Accuracy (Short)]]+Table16810[[#This Row],[Accuracy (Medium)]]+Table16810[[#This Row],[Accuracy (Long)]])/4)</f>
        <v>0</v>
      </c>
      <c r="L101" s="2"/>
      <c r="M101" s="2"/>
      <c r="O101" s="2" t="e">
        <f t="shared" si="7"/>
        <v>#DIV/0!</v>
      </c>
      <c r="U101" s="2"/>
      <c r="W101" s="43" t="e">
        <f t="shared" si="8"/>
        <v>#DIV/0!</v>
      </c>
      <c r="X101" s="35"/>
      <c r="Y101" s="35"/>
      <c r="Z101" s="35"/>
      <c r="AA101" s="35"/>
      <c r="AB101" s="35"/>
      <c r="AC101" s="36"/>
      <c r="AD101" s="36"/>
    </row>
    <row r="102" spans="3:30">
      <c r="C102" s="2" t="e">
        <f>SUM(((Table16810[[#This Row],[Avg DPS]]*(Table16810[[#This Row],[Range]]))+(Table16810[[#This Row],[Avg DPS]]*(Table16810[[#This Row],[Arm Pen (%)]]/4)))/100)</f>
        <v>#DIV/0!</v>
      </c>
      <c r="D102" s="3" t="e">
        <f>SUM(Table16810[[#This Row],[DPS]]*Table16810[[#This Row],[Avg Accuracy]])</f>
        <v>#DIV/0!</v>
      </c>
      <c r="E102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02" s="2">
        <f>SUM((Table16810[[#This Row],[Accuracy (Close)]]+Table16810[[#This Row],[Accuracy (Short)]]+Table16810[[#This Row],[Accuracy (Medium)]]+Table16810[[#This Row],[Accuracy (Long)]])/4)</f>
        <v>0</v>
      </c>
      <c r="L102" s="2"/>
      <c r="M102" s="2"/>
      <c r="O102" s="2" t="e">
        <f t="shared" si="7"/>
        <v>#DIV/0!</v>
      </c>
      <c r="U102" s="2"/>
      <c r="W102" s="43" t="e">
        <f t="shared" si="8"/>
        <v>#DIV/0!</v>
      </c>
      <c r="X102" s="35"/>
      <c r="Y102" s="35"/>
      <c r="Z102" s="35"/>
      <c r="AA102" s="35"/>
      <c r="AB102" s="35"/>
      <c r="AC102" s="36"/>
      <c r="AD102" s="36"/>
    </row>
    <row r="103" spans="3:30">
      <c r="C103" s="2" t="e">
        <f>SUM(((Table16810[[#This Row],[Avg DPS]]*(Table16810[[#This Row],[Range]]))+(Table16810[[#This Row],[Avg DPS]]*(Table16810[[#This Row],[Arm Pen (%)]]/4)))/100)</f>
        <v>#DIV/0!</v>
      </c>
      <c r="D103" s="3" t="e">
        <f>SUM(Table16810[[#This Row],[DPS]]*Table16810[[#This Row],[Avg Accuracy]])</f>
        <v>#DIV/0!</v>
      </c>
      <c r="E103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03" s="2">
        <f>SUM((Table16810[[#This Row],[Accuracy (Close)]]+Table16810[[#This Row],[Accuracy (Short)]]+Table16810[[#This Row],[Accuracy (Medium)]]+Table16810[[#This Row],[Accuracy (Long)]])/4)</f>
        <v>0</v>
      </c>
      <c r="L103" s="2"/>
      <c r="M103" s="2"/>
      <c r="O103" s="2" t="e">
        <f t="shared" si="7"/>
        <v>#DIV/0!</v>
      </c>
      <c r="U103" s="2"/>
      <c r="W103" s="43" t="e">
        <f t="shared" si="8"/>
        <v>#DIV/0!</v>
      </c>
      <c r="X103" s="35"/>
      <c r="Y103" s="35"/>
      <c r="Z103" s="35"/>
      <c r="AA103" s="35"/>
      <c r="AB103" s="35"/>
      <c r="AC103" s="36"/>
      <c r="AD103" s="36"/>
    </row>
    <row r="104" spans="3:30">
      <c r="C104" s="2" t="e">
        <f>SUM(((Table16810[[#This Row],[Avg DPS]]*(Table16810[[#This Row],[Range]]))+(Table16810[[#This Row],[Avg DPS]]*(Table16810[[#This Row],[Arm Pen (%)]]/4)))/100)</f>
        <v>#DIV/0!</v>
      </c>
      <c r="D104" s="3" t="e">
        <f>SUM(Table16810[[#This Row],[DPS]]*Table16810[[#This Row],[Avg Accuracy]])</f>
        <v>#DIV/0!</v>
      </c>
      <c r="E104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04" s="2">
        <f>SUM((Table16810[[#This Row],[Accuracy (Close)]]+Table16810[[#This Row],[Accuracy (Short)]]+Table16810[[#This Row],[Accuracy (Medium)]]+Table16810[[#This Row],[Accuracy (Long)]])/4)</f>
        <v>0</v>
      </c>
      <c r="L104" s="2"/>
      <c r="M104" s="2"/>
      <c r="O104" s="2" t="e">
        <f t="shared" si="7"/>
        <v>#DIV/0!</v>
      </c>
      <c r="U104" s="2"/>
      <c r="W104" s="43" t="e">
        <f t="shared" si="8"/>
        <v>#DIV/0!</v>
      </c>
      <c r="X104" s="35"/>
      <c r="Y104" s="35"/>
      <c r="Z104" s="35"/>
      <c r="AA104" s="35"/>
      <c r="AB104" s="35"/>
      <c r="AC104" s="36"/>
      <c r="AD104" s="36"/>
    </row>
    <row r="105" spans="3:30">
      <c r="C105" s="2" t="e">
        <f>SUM(((Table16810[[#This Row],[Avg DPS]]*(Table16810[[#This Row],[Range]]))+(Table16810[[#This Row],[Avg DPS]]*(Table16810[[#This Row],[Arm Pen (%)]]/4)))/100)</f>
        <v>#DIV/0!</v>
      </c>
      <c r="D105" s="3" t="e">
        <f>SUM(Table16810[[#This Row],[DPS]]*Table16810[[#This Row],[Avg Accuracy]])</f>
        <v>#DIV/0!</v>
      </c>
      <c r="E105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05" s="2">
        <f>SUM((Table16810[[#This Row],[Accuracy (Close)]]+Table16810[[#This Row],[Accuracy (Short)]]+Table16810[[#This Row],[Accuracy (Medium)]]+Table16810[[#This Row],[Accuracy (Long)]])/4)</f>
        <v>0</v>
      </c>
      <c r="L105" s="2"/>
      <c r="M105" s="2"/>
      <c r="O105" s="2" t="e">
        <f t="shared" si="7"/>
        <v>#DIV/0!</v>
      </c>
      <c r="U105" s="2"/>
      <c r="W105" s="43" t="e">
        <f t="shared" si="8"/>
        <v>#DIV/0!</v>
      </c>
      <c r="X105" s="35"/>
      <c r="Y105" s="35"/>
      <c r="Z105" s="35"/>
      <c r="AA105" s="35"/>
      <c r="AB105" s="35"/>
      <c r="AC105" s="36"/>
      <c r="AD105" s="36"/>
    </row>
    <row r="106" spans="3:30">
      <c r="C106" s="2" t="e">
        <f>SUM(((Table16810[[#This Row],[Avg DPS]]*(Table16810[[#This Row],[Range]]))+(Table16810[[#This Row],[Avg DPS]]*(Table16810[[#This Row],[Arm Pen (%)]]/4)))/100)</f>
        <v>#DIV/0!</v>
      </c>
      <c r="D106" s="3" t="e">
        <f>SUM(Table16810[[#This Row],[DPS]]*Table16810[[#This Row],[Avg Accuracy]])</f>
        <v>#DIV/0!</v>
      </c>
      <c r="E106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06" s="2">
        <f>SUM((Table16810[[#This Row],[Accuracy (Close)]]+Table16810[[#This Row],[Accuracy (Short)]]+Table16810[[#This Row],[Accuracy (Medium)]]+Table16810[[#This Row],[Accuracy (Long)]])/4)</f>
        <v>0</v>
      </c>
      <c r="L106" s="2"/>
      <c r="M106" s="2"/>
      <c r="O106" s="2" t="e">
        <f t="shared" si="7"/>
        <v>#DIV/0!</v>
      </c>
      <c r="U106" s="2"/>
      <c r="W106" s="43" t="e">
        <f t="shared" si="8"/>
        <v>#DIV/0!</v>
      </c>
      <c r="X106" s="35"/>
      <c r="Y106" s="35"/>
      <c r="Z106" s="35"/>
      <c r="AA106" s="35"/>
      <c r="AB106" s="35"/>
      <c r="AC106" s="36"/>
      <c r="AD106" s="36"/>
    </row>
    <row r="107" spans="3:30">
      <c r="C107" s="2" t="e">
        <f>SUM(((Table16810[[#This Row],[Avg DPS]]*(Table16810[[#This Row],[Range]]))+(Table16810[[#This Row],[Avg DPS]]*(Table16810[[#This Row],[Arm Pen (%)]]/4)))/100)</f>
        <v>#DIV/0!</v>
      </c>
      <c r="D107" s="3" t="e">
        <f>SUM(Table16810[[#This Row],[DPS]]*Table16810[[#This Row],[Avg Accuracy]])</f>
        <v>#DIV/0!</v>
      </c>
      <c r="E107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07" s="2">
        <f>SUM((Table16810[[#This Row],[Accuracy (Close)]]+Table16810[[#This Row],[Accuracy (Short)]]+Table16810[[#This Row],[Accuracy (Medium)]]+Table16810[[#This Row],[Accuracy (Long)]])/4)</f>
        <v>0</v>
      </c>
      <c r="L107" s="2"/>
      <c r="M107" s="2"/>
      <c r="O107" s="2" t="e">
        <f t="shared" ref="O107:O123" si="9">60/N107</f>
        <v>#DIV/0!</v>
      </c>
      <c r="U107" s="2"/>
      <c r="W107" s="43" t="e">
        <f t="shared" si="8"/>
        <v>#DIV/0!</v>
      </c>
      <c r="X107" s="35"/>
      <c r="Y107" s="35"/>
      <c r="Z107" s="35"/>
      <c r="AA107" s="35"/>
      <c r="AB107" s="35"/>
      <c r="AC107" s="36"/>
      <c r="AD107" s="36"/>
    </row>
    <row r="108" spans="3:30">
      <c r="C108" s="2" t="e">
        <f>SUM(((Table16810[[#This Row],[Avg DPS]]*(Table16810[[#This Row],[Range]]))+(Table16810[[#This Row],[Avg DPS]]*(Table16810[[#This Row],[Arm Pen (%)]]/4)))/100)</f>
        <v>#DIV/0!</v>
      </c>
      <c r="D108" s="3" t="e">
        <f>SUM(Table16810[[#This Row],[DPS]]*Table16810[[#This Row],[Avg Accuracy]])</f>
        <v>#DIV/0!</v>
      </c>
      <c r="E108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08" s="2">
        <f>SUM((Table16810[[#This Row],[Accuracy (Close)]]+Table16810[[#This Row],[Accuracy (Short)]]+Table16810[[#This Row],[Accuracy (Medium)]]+Table16810[[#This Row],[Accuracy (Long)]])/4)</f>
        <v>0</v>
      </c>
      <c r="L108" s="2"/>
      <c r="M108" s="2"/>
      <c r="O108" s="2" t="e">
        <f t="shared" si="9"/>
        <v>#DIV/0!</v>
      </c>
      <c r="U108" s="2"/>
      <c r="W108" s="43" t="e">
        <f t="shared" si="8"/>
        <v>#DIV/0!</v>
      </c>
      <c r="X108" s="35"/>
      <c r="Y108" s="35"/>
      <c r="Z108" s="35"/>
      <c r="AA108" s="35"/>
      <c r="AB108" s="35"/>
      <c r="AC108" s="36"/>
      <c r="AD108" s="36"/>
    </row>
    <row r="109" spans="3:30">
      <c r="C109" s="2" t="e">
        <f>SUM(((Table16810[[#This Row],[Avg DPS]]*(Table16810[[#This Row],[Range]]))+(Table16810[[#This Row],[Avg DPS]]*(Table16810[[#This Row],[Arm Pen (%)]]/4)))/100)</f>
        <v>#DIV/0!</v>
      </c>
      <c r="D109" s="3" t="e">
        <f>SUM(Table16810[[#This Row],[DPS]]*Table16810[[#This Row],[Avg Accuracy]])</f>
        <v>#DIV/0!</v>
      </c>
      <c r="E109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09" s="2">
        <f>SUM((Table16810[[#This Row],[Accuracy (Close)]]+Table16810[[#This Row],[Accuracy (Short)]]+Table16810[[#This Row],[Accuracy (Medium)]]+Table16810[[#This Row],[Accuracy (Long)]])/4)</f>
        <v>0</v>
      </c>
      <c r="L109" s="2"/>
      <c r="M109" s="2"/>
      <c r="O109" s="2" t="e">
        <f t="shared" si="9"/>
        <v>#DIV/0!</v>
      </c>
      <c r="U109" s="2"/>
      <c r="W109" s="43" t="e">
        <f t="shared" si="8"/>
        <v>#DIV/0!</v>
      </c>
      <c r="X109" s="35"/>
      <c r="Y109" s="35"/>
      <c r="Z109" s="35"/>
      <c r="AA109" s="35"/>
      <c r="AB109" s="35"/>
      <c r="AC109" s="36"/>
      <c r="AD109" s="36"/>
    </row>
    <row r="110" spans="3:30">
      <c r="C110" s="2" t="e">
        <f>SUM(((Table16810[[#This Row],[Avg DPS]]*(Table16810[[#This Row],[Range]]))+(Table16810[[#This Row],[Avg DPS]]*(Table16810[[#This Row],[Arm Pen (%)]]/4)))/100)</f>
        <v>#DIV/0!</v>
      </c>
      <c r="D110" s="3" t="e">
        <f>SUM(Table16810[[#This Row],[DPS]]*Table16810[[#This Row],[Avg Accuracy]])</f>
        <v>#DIV/0!</v>
      </c>
      <c r="E110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10" s="2">
        <f>SUM((Table16810[[#This Row],[Accuracy (Close)]]+Table16810[[#This Row],[Accuracy (Short)]]+Table16810[[#This Row],[Accuracy (Medium)]]+Table16810[[#This Row],[Accuracy (Long)]])/4)</f>
        <v>0</v>
      </c>
      <c r="L110" s="2"/>
      <c r="M110" s="2"/>
      <c r="O110" s="2" t="e">
        <f t="shared" si="9"/>
        <v>#DIV/0!</v>
      </c>
      <c r="U110" s="2"/>
      <c r="W110" s="43" t="e">
        <f t="shared" si="8"/>
        <v>#DIV/0!</v>
      </c>
      <c r="X110" s="35"/>
      <c r="Y110" s="35"/>
      <c r="Z110" s="35"/>
      <c r="AA110" s="35"/>
      <c r="AB110" s="35"/>
      <c r="AC110" s="36"/>
      <c r="AD110" s="36"/>
    </row>
    <row r="111" spans="3:30">
      <c r="C111" s="2" t="e">
        <f>SUM(((Table16810[[#This Row],[Avg DPS]]*(Table16810[[#This Row],[Range]]))+(Table16810[[#This Row],[Avg DPS]]*(Table16810[[#This Row],[Arm Pen (%)]]/4)))/100)</f>
        <v>#DIV/0!</v>
      </c>
      <c r="D111" s="3" t="e">
        <f>SUM(Table16810[[#This Row],[DPS]]*Table16810[[#This Row],[Avg Accuracy]])</f>
        <v>#DIV/0!</v>
      </c>
      <c r="E111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11" s="2">
        <f>SUM((Table16810[[#This Row],[Accuracy (Close)]]+Table16810[[#This Row],[Accuracy (Short)]]+Table16810[[#This Row],[Accuracy (Medium)]]+Table16810[[#This Row],[Accuracy (Long)]])/4)</f>
        <v>0</v>
      </c>
      <c r="L111" s="2"/>
      <c r="M111" s="2"/>
      <c r="O111" s="2" t="e">
        <f t="shared" si="9"/>
        <v>#DIV/0!</v>
      </c>
      <c r="U111" s="2"/>
      <c r="W111" s="43" t="e">
        <f t="shared" si="8"/>
        <v>#DIV/0!</v>
      </c>
      <c r="X111" s="35"/>
      <c r="Y111" s="35"/>
      <c r="Z111" s="35"/>
      <c r="AA111" s="35"/>
      <c r="AB111" s="35"/>
      <c r="AC111" s="36"/>
      <c r="AD111" s="36"/>
    </row>
    <row r="112" spans="3:30">
      <c r="C112" s="2" t="e">
        <f>SUM(((Table16810[[#This Row],[Avg DPS]]*(Table16810[[#This Row],[Range]]))+(Table16810[[#This Row],[Avg DPS]]*(Table16810[[#This Row],[Arm Pen (%)]]/4)))/100)</f>
        <v>#DIV/0!</v>
      </c>
      <c r="D112" s="3" t="e">
        <f>SUM(Table16810[[#This Row],[DPS]]*Table16810[[#This Row],[Avg Accuracy]])</f>
        <v>#DIV/0!</v>
      </c>
      <c r="E112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12" s="2">
        <f>SUM((Table16810[[#This Row],[Accuracy (Close)]]+Table16810[[#This Row],[Accuracy (Short)]]+Table16810[[#This Row],[Accuracy (Medium)]]+Table16810[[#This Row],[Accuracy (Long)]])/4)</f>
        <v>0</v>
      </c>
      <c r="L112" s="2"/>
      <c r="M112" s="2"/>
      <c r="O112" s="2" t="e">
        <f t="shared" si="9"/>
        <v>#DIV/0!</v>
      </c>
      <c r="U112" s="2"/>
      <c r="W112" s="43" t="e">
        <f t="shared" si="8"/>
        <v>#DIV/0!</v>
      </c>
      <c r="X112" s="35"/>
      <c r="Y112" s="35"/>
      <c r="Z112" s="35"/>
      <c r="AA112" s="35"/>
      <c r="AB112" s="35"/>
      <c r="AC112" s="36"/>
      <c r="AD112" s="36"/>
    </row>
    <row r="113" spans="1:30">
      <c r="C113" s="2" t="e">
        <f>SUM(((Table16810[[#This Row],[Avg DPS]]*(Table16810[[#This Row],[Range]]))+(Table16810[[#This Row],[Avg DPS]]*(Table16810[[#This Row],[Arm Pen (%)]]/4)))/100)</f>
        <v>#DIV/0!</v>
      </c>
      <c r="D113" s="3" t="e">
        <f>SUM(Table16810[[#This Row],[DPS]]*Table16810[[#This Row],[Avg Accuracy]])</f>
        <v>#DIV/0!</v>
      </c>
      <c r="E113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13" s="2">
        <f>SUM((Table16810[[#This Row],[Accuracy (Close)]]+Table16810[[#This Row],[Accuracy (Short)]]+Table16810[[#This Row],[Accuracy (Medium)]]+Table16810[[#This Row],[Accuracy (Long)]])/4)</f>
        <v>0</v>
      </c>
      <c r="L113" s="2"/>
      <c r="M113" s="2"/>
      <c r="O113" s="2" t="e">
        <f t="shared" si="9"/>
        <v>#DIV/0!</v>
      </c>
      <c r="U113" s="2"/>
      <c r="W113" s="43" t="e">
        <f t="shared" si="8"/>
        <v>#DIV/0!</v>
      </c>
      <c r="X113" s="35"/>
      <c r="Y113" s="35"/>
      <c r="Z113" s="35"/>
      <c r="AA113" s="35"/>
      <c r="AB113" s="35"/>
      <c r="AC113" s="36"/>
      <c r="AD113" s="36"/>
    </row>
    <row r="114" spans="1:30">
      <c r="C114" s="2" t="e">
        <f>SUM(((Table16810[[#This Row],[Avg DPS]]*(Table16810[[#This Row],[Range]]))+(Table16810[[#This Row],[Avg DPS]]*(Table16810[[#This Row],[Arm Pen (%)]]/4)))/100)</f>
        <v>#DIV/0!</v>
      </c>
      <c r="D114" s="3" t="e">
        <f>SUM(Table16810[[#This Row],[DPS]]*Table16810[[#This Row],[Avg Accuracy]])</f>
        <v>#DIV/0!</v>
      </c>
      <c r="E114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14" s="2">
        <f>SUM((Table16810[[#This Row],[Accuracy (Close)]]+Table16810[[#This Row],[Accuracy (Short)]]+Table16810[[#This Row],[Accuracy (Medium)]]+Table16810[[#This Row],[Accuracy (Long)]])/4)</f>
        <v>0</v>
      </c>
      <c r="L114" s="2"/>
      <c r="M114" s="2"/>
      <c r="O114" s="2" t="e">
        <f t="shared" si="9"/>
        <v>#DIV/0!</v>
      </c>
      <c r="U114" s="2"/>
      <c r="W114" s="43" t="e">
        <f t="shared" si="8"/>
        <v>#DIV/0!</v>
      </c>
      <c r="X114" s="35"/>
      <c r="Y114" s="35"/>
      <c r="Z114" s="35"/>
      <c r="AA114" s="35"/>
      <c r="AB114" s="35"/>
      <c r="AC114" s="36"/>
      <c r="AD114" s="36"/>
    </row>
    <row r="115" spans="1:30">
      <c r="C115" s="2" t="e">
        <f>SUM(((Table16810[[#This Row],[Avg DPS]]*(Table16810[[#This Row],[Range]]))+(Table16810[[#This Row],[Avg DPS]]*(Table16810[[#This Row],[Arm Pen (%)]]/4)))/100)</f>
        <v>#DIV/0!</v>
      </c>
      <c r="D115" s="3" t="e">
        <f>SUM(Table16810[[#This Row],[DPS]]*Table16810[[#This Row],[Avg Accuracy]])</f>
        <v>#DIV/0!</v>
      </c>
      <c r="E115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15" s="2">
        <f>SUM((Table16810[[#This Row],[Accuracy (Close)]]+Table16810[[#This Row],[Accuracy (Short)]]+Table16810[[#This Row],[Accuracy (Medium)]]+Table16810[[#This Row],[Accuracy (Long)]])/4)</f>
        <v>0</v>
      </c>
      <c r="L115" s="2"/>
      <c r="M115" s="2"/>
      <c r="O115" s="2" t="e">
        <f t="shared" si="9"/>
        <v>#DIV/0!</v>
      </c>
      <c r="U115" s="2"/>
      <c r="W115" s="43" t="e">
        <f t="shared" si="8"/>
        <v>#DIV/0!</v>
      </c>
      <c r="X115" s="35"/>
      <c r="Y115" s="35"/>
      <c r="Z115" s="35"/>
      <c r="AA115" s="35"/>
      <c r="AB115" s="35"/>
      <c r="AC115" s="36"/>
      <c r="AD115" s="36"/>
    </row>
    <row r="116" spans="1:30">
      <c r="C116" s="2" t="e">
        <f>SUM(((Table16810[[#This Row],[Avg DPS]]*(Table16810[[#This Row],[Range]]))+(Table16810[[#This Row],[Avg DPS]]*(Table16810[[#This Row],[Arm Pen (%)]]/4)))/100)</f>
        <v>#DIV/0!</v>
      </c>
      <c r="D116" s="3" t="e">
        <f>SUM(Table16810[[#This Row],[DPS]]*Table16810[[#This Row],[Avg Accuracy]])</f>
        <v>#DIV/0!</v>
      </c>
      <c r="E116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16" s="2">
        <f>SUM((Table16810[[#This Row],[Accuracy (Close)]]+Table16810[[#This Row],[Accuracy (Short)]]+Table16810[[#This Row],[Accuracy (Medium)]]+Table16810[[#This Row],[Accuracy (Long)]])/4)</f>
        <v>0</v>
      </c>
      <c r="L116" s="2"/>
      <c r="M116" s="2"/>
      <c r="O116" s="2" t="e">
        <f t="shared" si="9"/>
        <v>#DIV/0!</v>
      </c>
      <c r="U116" s="2"/>
      <c r="W116" s="43" t="e">
        <f t="shared" si="8"/>
        <v>#DIV/0!</v>
      </c>
      <c r="X116" s="35"/>
      <c r="Y116" s="35"/>
      <c r="Z116" s="35"/>
      <c r="AA116" s="35"/>
      <c r="AB116" s="35"/>
      <c r="AC116" s="36"/>
      <c r="AD116" s="36"/>
    </row>
    <row r="117" spans="1:30">
      <c r="C117" s="2" t="e">
        <f>SUM(((Table16810[[#This Row],[Avg DPS]]*(Table16810[[#This Row],[Range]]))+(Table16810[[#This Row],[Avg DPS]]*(Table16810[[#This Row],[Arm Pen (%)]]/4)))/100)</f>
        <v>#DIV/0!</v>
      </c>
      <c r="D117" s="3" t="e">
        <f>SUM(Table16810[[#This Row],[DPS]]*Table16810[[#This Row],[Avg Accuracy]])</f>
        <v>#DIV/0!</v>
      </c>
      <c r="E117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17" s="2">
        <f>SUM((Table16810[[#This Row],[Accuracy (Close)]]+Table16810[[#This Row],[Accuracy (Short)]]+Table16810[[#This Row],[Accuracy (Medium)]]+Table16810[[#This Row],[Accuracy (Long)]])/4)</f>
        <v>0</v>
      </c>
      <c r="L117" s="2"/>
      <c r="M117" s="2"/>
      <c r="O117" s="2" t="e">
        <f t="shared" si="9"/>
        <v>#DIV/0!</v>
      </c>
      <c r="U117" s="2"/>
      <c r="W117" s="43" t="e">
        <f t="shared" si="8"/>
        <v>#DIV/0!</v>
      </c>
      <c r="X117" s="35"/>
      <c r="Y117" s="35"/>
      <c r="Z117" s="35"/>
      <c r="AA117" s="35"/>
      <c r="AB117" s="35"/>
      <c r="AC117" s="36"/>
      <c r="AD117" s="36"/>
    </row>
    <row r="118" spans="1:30">
      <c r="C118" s="2" t="e">
        <f>SUM(((Table16810[[#This Row],[Avg DPS]]*(Table16810[[#This Row],[Range]]))+(Table16810[[#This Row],[Avg DPS]]*(Table16810[[#This Row],[Arm Pen (%)]]/4)))/100)</f>
        <v>#DIV/0!</v>
      </c>
      <c r="D118" s="3" t="e">
        <f>SUM(Table16810[[#This Row],[DPS]]*Table16810[[#This Row],[Avg Accuracy]])</f>
        <v>#DIV/0!</v>
      </c>
      <c r="E118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18" s="2">
        <f>SUM((Table16810[[#This Row],[Accuracy (Close)]]+Table16810[[#This Row],[Accuracy (Short)]]+Table16810[[#This Row],[Accuracy (Medium)]]+Table16810[[#This Row],[Accuracy (Long)]])/4)</f>
        <v>0</v>
      </c>
      <c r="L118" s="2"/>
      <c r="M118" s="2"/>
      <c r="O118" s="2" t="e">
        <f t="shared" si="9"/>
        <v>#DIV/0!</v>
      </c>
      <c r="U118" s="2"/>
      <c r="W118" s="43" t="e">
        <f t="shared" si="8"/>
        <v>#DIV/0!</v>
      </c>
      <c r="X118" s="35"/>
      <c r="Y118" s="35"/>
      <c r="Z118" s="35"/>
      <c r="AA118" s="35"/>
      <c r="AB118" s="35"/>
      <c r="AC118" s="36"/>
      <c r="AD118" s="36"/>
    </row>
    <row r="119" spans="1:30">
      <c r="C119" s="2" t="e">
        <f>SUM(((Table16810[[#This Row],[Avg DPS]]*(Table16810[[#This Row],[Range]]))+(Table16810[[#This Row],[Avg DPS]]*(Table16810[[#This Row],[Arm Pen (%)]]/4)))/100)</f>
        <v>#DIV/0!</v>
      </c>
      <c r="D119" s="3" t="e">
        <f>SUM(Table16810[[#This Row],[DPS]]*Table16810[[#This Row],[Avg Accuracy]])</f>
        <v>#DIV/0!</v>
      </c>
      <c r="E119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19" s="2">
        <f>SUM((Table16810[[#This Row],[Accuracy (Close)]]+Table16810[[#This Row],[Accuracy (Short)]]+Table16810[[#This Row],[Accuracy (Medium)]]+Table16810[[#This Row],[Accuracy (Long)]])/4)</f>
        <v>0</v>
      </c>
      <c r="L119" s="2"/>
      <c r="M119" s="2"/>
      <c r="O119" s="2" t="e">
        <f t="shared" si="9"/>
        <v>#DIV/0!</v>
      </c>
      <c r="U119" s="2"/>
      <c r="W119" s="43" t="e">
        <f t="shared" si="8"/>
        <v>#DIV/0!</v>
      </c>
      <c r="X119" s="35"/>
      <c r="Y119" s="35"/>
      <c r="Z119" s="35"/>
      <c r="AA119" s="35"/>
      <c r="AB119" s="35"/>
      <c r="AC119" s="36"/>
      <c r="AD119" s="36"/>
    </row>
    <row r="120" spans="1:30">
      <c r="C120" s="2" t="e">
        <f>SUM(((Table16810[[#This Row],[Avg DPS]]*(Table16810[[#This Row],[Range]]))+(Table16810[[#This Row],[Avg DPS]]*(Table16810[[#This Row],[Arm Pen (%)]]/4)))/100)</f>
        <v>#DIV/0!</v>
      </c>
      <c r="D120" s="3" t="e">
        <f>SUM(Table16810[[#This Row],[DPS]]*Table16810[[#This Row],[Avg Accuracy]])</f>
        <v>#DIV/0!</v>
      </c>
      <c r="E120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20" s="2">
        <f>SUM((Table16810[[#This Row],[Accuracy (Close)]]+Table16810[[#This Row],[Accuracy (Short)]]+Table16810[[#This Row],[Accuracy (Medium)]]+Table16810[[#This Row],[Accuracy (Long)]])/4)</f>
        <v>0</v>
      </c>
      <c r="L120" s="2"/>
      <c r="M120" s="2"/>
      <c r="O120" s="2" t="e">
        <f t="shared" si="9"/>
        <v>#DIV/0!</v>
      </c>
      <c r="U120" s="2"/>
      <c r="W120" s="43" t="e">
        <f t="shared" si="8"/>
        <v>#DIV/0!</v>
      </c>
      <c r="X120" s="35"/>
      <c r="Y120" s="35"/>
      <c r="Z120" s="35"/>
      <c r="AA120" s="35"/>
      <c r="AB120" s="35"/>
      <c r="AC120" s="36"/>
      <c r="AD120" s="36"/>
    </row>
    <row r="121" spans="1:30">
      <c r="C121" s="2" t="e">
        <f>SUM(((Table16810[[#This Row],[Avg DPS]]*(Table16810[[#This Row],[Range]]))+(Table16810[[#This Row],[Avg DPS]]*(Table16810[[#This Row],[Arm Pen (%)]]/4)))/100)</f>
        <v>#DIV/0!</v>
      </c>
      <c r="D121" s="3" t="e">
        <f>SUM(Table16810[[#This Row],[DPS]]*Table16810[[#This Row],[Avg Accuracy]])</f>
        <v>#DIV/0!</v>
      </c>
      <c r="E121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21" s="2">
        <f>SUM((Table16810[[#This Row],[Accuracy (Close)]]+Table16810[[#This Row],[Accuracy (Short)]]+Table16810[[#This Row],[Accuracy (Medium)]]+Table16810[[#This Row],[Accuracy (Long)]])/4)</f>
        <v>0</v>
      </c>
      <c r="L121" s="2"/>
      <c r="M121" s="2"/>
      <c r="O121" s="2" t="e">
        <f t="shared" si="9"/>
        <v>#DIV/0!</v>
      </c>
      <c r="U121" s="2"/>
      <c r="W121" s="43" t="e">
        <f t="shared" si="8"/>
        <v>#DIV/0!</v>
      </c>
      <c r="X121" s="35"/>
      <c r="Y121" s="35"/>
      <c r="Z121" s="35"/>
      <c r="AA121" s="35"/>
      <c r="AB121" s="35"/>
      <c r="AC121" s="36"/>
      <c r="AD121" s="36"/>
    </row>
    <row r="122" spans="1:30">
      <c r="C122" s="2" t="e">
        <f>SUM(((Table16810[[#This Row],[Avg DPS]]*(Table16810[[#This Row],[Range]]))+(Table16810[[#This Row],[Avg DPS]]*(Table16810[[#This Row],[Arm Pen (%)]]/4)))/100)</f>
        <v>#DIV/0!</v>
      </c>
      <c r="D122" s="3" t="e">
        <f>SUM(Table16810[[#This Row],[DPS]]*Table16810[[#This Row],[Avg Accuracy]])</f>
        <v>#DIV/0!</v>
      </c>
      <c r="E122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22" s="2">
        <f>SUM((Table16810[[#This Row],[Accuracy (Close)]]+Table16810[[#This Row],[Accuracy (Short)]]+Table16810[[#This Row],[Accuracy (Medium)]]+Table16810[[#This Row],[Accuracy (Long)]])/4)</f>
        <v>0</v>
      </c>
      <c r="L122" s="2"/>
      <c r="M122" s="2"/>
      <c r="O122" s="2" t="e">
        <f t="shared" si="9"/>
        <v>#DIV/0!</v>
      </c>
      <c r="U122" s="2"/>
      <c r="W122" s="43" t="e">
        <f t="shared" si="8"/>
        <v>#DIV/0!</v>
      </c>
      <c r="X122" s="35"/>
      <c r="Y122" s="35"/>
      <c r="Z122" s="35"/>
      <c r="AA122" s="35"/>
      <c r="AB122" s="35"/>
      <c r="AC122" s="36"/>
      <c r="AD122" s="36"/>
    </row>
    <row r="123" spans="1:30">
      <c r="A123" s="7"/>
      <c r="B123" s="7"/>
      <c r="C123" s="2" t="e">
        <f>SUM(((Table16810[[#This Row],[Avg DPS]]*(Table16810[[#This Row],[Range]]))+(Table16810[[#This Row],[Avg DPS]]*(Table16810[[#This Row],[Arm Pen (%)]]/4)))/100)</f>
        <v>#DIV/0!</v>
      </c>
      <c r="D123" s="9" t="e">
        <f>SUM(Table16810[[#This Row],[DPS]]*Table16810[[#This Row],[Avg Accuracy]])</f>
        <v>#DIV/0!</v>
      </c>
      <c r="E123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F123" s="7"/>
      <c r="G123" s="8">
        <f>SUM((Table16810[[#This Row],[Accuracy (Close)]]+Table16810[[#This Row],[Accuracy (Short)]]+Table16810[[#This Row],[Accuracy (Medium)]]+Table16810[[#This Row],[Accuracy (Long)]])/4)</f>
        <v>0</v>
      </c>
      <c r="H123" s="7"/>
      <c r="I123" s="7"/>
      <c r="J123" s="7"/>
      <c r="K123" s="7"/>
      <c r="L123" s="8"/>
      <c r="M123" s="8"/>
      <c r="N123" s="7"/>
      <c r="O123" s="8" t="e">
        <f t="shared" si="9"/>
        <v>#DIV/0!</v>
      </c>
      <c r="P123" s="7"/>
      <c r="Q123" s="7"/>
      <c r="R123" s="7"/>
      <c r="S123" s="7"/>
      <c r="T123" s="7"/>
      <c r="U123" s="8"/>
      <c r="V123" s="39"/>
      <c r="W123" s="43" t="e">
        <f t="shared" si="8"/>
        <v>#DIV/0!</v>
      </c>
      <c r="X123" s="39"/>
      <c r="Y123" s="39"/>
      <c r="Z123" s="39"/>
      <c r="AA123" s="39"/>
      <c r="AB123" s="39"/>
      <c r="AC123" s="36"/>
      <c r="AD123" s="36"/>
    </row>
  </sheetData>
  <conditionalFormatting sqref="C4:C997">
    <cfRule type="cellIs" dxfId="280" priority="20" operator="greaterThan">
      <formula>2.419</formula>
    </cfRule>
  </conditionalFormatting>
  <conditionalFormatting sqref="O4:O500">
    <cfRule type="cellIs" dxfId="279" priority="19" operator="equal">
      <formula>0</formula>
    </cfRule>
  </conditionalFormatting>
  <conditionalFormatting sqref="F4:F500">
    <cfRule type="cellIs" dxfId="278" priority="7" stopIfTrue="1" operator="greaterThanOrEqual">
      <formula>36.5</formula>
    </cfRule>
    <cfRule type="cellIs" dxfId="277" priority="8" stopIfTrue="1" operator="greaterThanOrEqual">
      <formula>34.5</formula>
    </cfRule>
    <cfRule type="cellIs" dxfId="276" priority="9" operator="greaterThanOrEqual">
      <formula>32.5</formula>
    </cfRule>
    <cfRule type="cellIs" dxfId="275" priority="10" stopIfTrue="1" operator="between">
      <formula>24.5</formula>
      <formula>0.01</formula>
    </cfRule>
    <cfRule type="cellIs" dxfId="274" priority="11" stopIfTrue="1" operator="between">
      <formula>26.5</formula>
      <formula>0.01</formula>
    </cfRule>
    <cfRule type="cellIs" dxfId="273" priority="12" operator="between">
      <formula>28.5</formula>
      <formula>0.01</formula>
    </cfRule>
  </conditionalFormatting>
  <conditionalFormatting sqref="G4:G500">
    <cfRule type="cellIs" dxfId="272" priority="1" stopIfTrue="1" operator="greaterThanOrEqual">
      <formula>0.72</formula>
    </cfRule>
    <cfRule type="cellIs" dxfId="271" priority="2" stopIfTrue="1" operator="greaterThanOrEqual">
      <formula>0.69</formula>
    </cfRule>
    <cfRule type="cellIs" dxfId="270" priority="3" operator="greaterThanOrEqual">
      <formula>0.66</formula>
    </cfRule>
    <cfRule type="cellIs" dxfId="269" priority="4" stopIfTrue="1" operator="between">
      <formula>0.54</formula>
      <formula>0.01</formula>
    </cfRule>
    <cfRule type="cellIs" dxfId="268" priority="5" stopIfTrue="1" operator="between">
      <formula>0.57</formula>
      <formula>0.01</formula>
    </cfRule>
    <cfRule type="cellIs" dxfId="267" priority="6" operator="between">
      <formula>0.6</formula>
      <formula>0.01</formula>
    </cfRule>
  </conditionalFormatting>
  <conditionalFormatting sqref="E4:E500">
    <cfRule type="cellIs" dxfId="266" priority="13" stopIfTrue="1" operator="greaterThanOrEqual">
      <formula>12.51</formula>
    </cfRule>
    <cfRule type="cellIs" dxfId="265" priority="14" stopIfTrue="1" operator="greaterThanOrEqual">
      <formula>11.97</formula>
    </cfRule>
    <cfRule type="cellIs" dxfId="264" priority="15" operator="greaterThanOrEqual">
      <formula>11.42</formula>
    </cfRule>
    <cfRule type="cellIs" dxfId="263" priority="16" stopIfTrue="1" operator="between">
      <formula>9.46</formula>
      <formula>0.01</formula>
    </cfRule>
    <cfRule type="cellIs" dxfId="262" priority="17" stopIfTrue="1" operator="between">
      <formula>9.89</formula>
      <formula>0.01</formula>
    </cfRule>
    <cfRule type="cellIs" dxfId="261" priority="18" operator="between">
      <formula>10.36</formula>
      <formula>0.01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AD123"/>
  <sheetViews>
    <sheetView workbookViewId="0">
      <selection activeCell="A17" sqref="A17"/>
    </sheetView>
  </sheetViews>
  <sheetFormatPr defaultRowHeight="15"/>
  <cols>
    <col min="1" max="1" width="23.28515625" customWidth="1"/>
    <col min="2" max="2" width="8.42578125" customWidth="1"/>
    <col min="3" max="3" width="9.140625" customWidth="1"/>
    <col min="4" max="4" width="9.28515625" customWidth="1"/>
    <col min="5" max="5" width="7.85546875" customWidth="1"/>
    <col min="6" max="6" width="8.28515625" customWidth="1"/>
    <col min="7" max="7" width="11.5703125" customWidth="1"/>
    <col min="8" max="8" width="8.7109375" customWidth="1"/>
    <col min="9" max="9" width="13" customWidth="1"/>
    <col min="10" max="10" width="8.140625" customWidth="1"/>
    <col min="11" max="11" width="5.85546875" customWidth="1"/>
    <col min="12" max="12" width="12" customWidth="1"/>
    <col min="13" max="13" width="8.85546875" customWidth="1"/>
    <col min="14" max="14" width="9" customWidth="1"/>
    <col min="15" max="15" width="12.28515625" customWidth="1"/>
    <col min="16" max="16" width="15.85546875" customWidth="1"/>
    <col min="17" max="17" width="16.28515625" customWidth="1"/>
    <col min="18" max="18" width="18.28515625" customWidth="1"/>
    <col min="19" max="19" width="16.28515625" customWidth="1"/>
    <col min="21" max="21" width="7.5703125" customWidth="1"/>
    <col min="22" max="22" width="8.140625" style="35" customWidth="1"/>
    <col min="23" max="23" width="7.42578125" customWidth="1"/>
    <col min="24" max="24" width="15.7109375" customWidth="1"/>
    <col min="29" max="29" width="23.28515625" customWidth="1"/>
    <col min="30" max="30" width="20.85546875" customWidth="1"/>
  </cols>
  <sheetData>
    <row r="1" spans="1:30">
      <c r="A1" s="1" t="s">
        <v>0</v>
      </c>
      <c r="C1" t="s">
        <v>24</v>
      </c>
      <c r="F1" s="1" t="s">
        <v>66</v>
      </c>
      <c r="H1" s="1" t="s">
        <v>76</v>
      </c>
    </row>
    <row r="2" spans="1:30">
      <c r="A2" t="s">
        <v>23</v>
      </c>
      <c r="B2" t="s">
        <v>25</v>
      </c>
      <c r="E2" t="s">
        <v>21</v>
      </c>
      <c r="I2" s="5"/>
      <c r="P2" t="s">
        <v>33</v>
      </c>
      <c r="Q2" t="s">
        <v>31</v>
      </c>
      <c r="R2" t="s">
        <v>32</v>
      </c>
      <c r="V2" s="35" t="s">
        <v>197</v>
      </c>
      <c r="W2">
        <v>132.12</v>
      </c>
    </row>
    <row r="3" spans="1:30">
      <c r="A3" t="s">
        <v>1</v>
      </c>
      <c r="B3" t="s">
        <v>34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t="s">
        <v>72</v>
      </c>
      <c r="U3" t="s">
        <v>73</v>
      </c>
      <c r="V3" s="35" t="s">
        <v>85</v>
      </c>
      <c r="W3" t="s">
        <v>196</v>
      </c>
      <c r="X3" t="s">
        <v>283</v>
      </c>
      <c r="Y3" t="s">
        <v>287</v>
      </c>
      <c r="Z3" t="s">
        <v>285</v>
      </c>
      <c r="AA3" t="s">
        <v>286</v>
      </c>
      <c r="AB3" t="s">
        <v>288</v>
      </c>
      <c r="AC3" s="17" t="s">
        <v>359</v>
      </c>
      <c r="AD3" s="17" t="s">
        <v>356</v>
      </c>
    </row>
    <row r="4" spans="1:30">
      <c r="A4" s="4" t="s">
        <v>95</v>
      </c>
      <c r="B4">
        <v>1</v>
      </c>
      <c r="C4" s="2">
        <f>SUM(((Table168107[[#This Row],[Avg DPS]]*(Table168107[[#This Row],[Range]]))+(Table168107[[#This Row],[Avg DPS]]*(Table168107[[#This Row],[Arm Pen (%)]]/4)))/100)</f>
        <v>2.0124266666666664</v>
      </c>
      <c r="D4" s="3">
        <f>SUM(Table168107[[#This Row],[DPS]]*Table168107[[#This Row],[Avg Accuracy]])</f>
        <v>5.1733333333333329</v>
      </c>
      <c r="E4" s="2">
        <f>SUM((Table168107[[#This Row],[Damage]]*Table168107[[#This Row],[Burst]])/(Table168107[[#This Row],[Ranged Cooldown]]+Table168107[[#This Row],[Warm-up]]+(Table168107[[#This Row],[Burst Time]]*(Table168107[[#This Row],[Burst]]-1))))</f>
        <v>7.1111111111111107</v>
      </c>
      <c r="F4">
        <v>33.9</v>
      </c>
      <c r="G4" s="2">
        <f>SUM((Table168107[[#This Row],[Accuracy (Close)]]+Table168107[[#This Row],[Accuracy (Short)]]+Table168107[[#This Row],[Accuracy (Medium)]]+Table168107[[#This Row],[Accuracy (Long)]])/4)</f>
        <v>0.72750000000000004</v>
      </c>
      <c r="H4">
        <v>16</v>
      </c>
      <c r="I4">
        <v>1</v>
      </c>
      <c r="J4">
        <v>20</v>
      </c>
      <c r="K4">
        <v>1</v>
      </c>
      <c r="L4" s="2">
        <v>1</v>
      </c>
      <c r="M4" s="2">
        <v>1.25</v>
      </c>
      <c r="N4">
        <v>0</v>
      </c>
      <c r="O4" s="2">
        <v>0</v>
      </c>
      <c r="P4">
        <v>0.6</v>
      </c>
      <c r="Q4">
        <v>0.75</v>
      </c>
      <c r="R4">
        <v>0.84</v>
      </c>
      <c r="S4">
        <v>0.72</v>
      </c>
      <c r="T4">
        <v>70</v>
      </c>
      <c r="U4" s="2">
        <v>4.4000000000000004</v>
      </c>
      <c r="V4" s="35" t="s">
        <v>87</v>
      </c>
      <c r="W4" s="43">
        <f t="shared" ref="W4:W12" si="0">C4*$W$2</f>
        <v>265.88181119999996</v>
      </c>
      <c r="X4" s="52"/>
      <c r="Y4" s="52"/>
      <c r="Z4" s="52"/>
      <c r="AA4" s="52"/>
      <c r="AB4" s="52"/>
      <c r="AC4" s="36" t="s">
        <v>413</v>
      </c>
      <c r="AD4" s="36" t="s">
        <v>412</v>
      </c>
    </row>
    <row r="5" spans="1:30">
      <c r="A5" s="4" t="s">
        <v>96</v>
      </c>
      <c r="B5">
        <v>1</v>
      </c>
      <c r="C5" s="2">
        <f>SUM(((Table168107[[#This Row],[Avg DPS]]*(Table168107[[#This Row],[Range]]))+(Table168107[[#This Row],[Avg DPS]]*(Table168107[[#This Row],[Arm Pen (%)]]/4)))/100)</f>
        <v>1.9522696823204422</v>
      </c>
      <c r="D5" s="3">
        <f>SUM(Table168107[[#This Row],[DPS]]*Table168107[[#This Row],[Avg Accuracy]])</f>
        <v>4.0545580110497239</v>
      </c>
      <c r="E5" s="2">
        <f>SUM((Table168107[[#This Row],[Damage]]*Table168107[[#This Row],[Burst]])/(Table168107[[#This Row],[Ranged Cooldown]]+Table168107[[#This Row],[Warm-up]]+(Table168107[[#This Row],[Burst Time]]*(Table168107[[#This Row],[Burst]]-1))))</f>
        <v>5.2486187845303869</v>
      </c>
      <c r="F5">
        <v>40.9</v>
      </c>
      <c r="G5" s="2">
        <f>SUM((Table168107[[#This Row],[Accuracy (Close)]]+Table168107[[#This Row],[Accuracy (Short)]]+Table168107[[#This Row],[Accuracy (Medium)]]+Table168107[[#This Row],[Accuracy (Long)]])/4)</f>
        <v>0.77249999999999996</v>
      </c>
      <c r="H5">
        <v>19</v>
      </c>
      <c r="I5">
        <v>1.5</v>
      </c>
      <c r="J5">
        <v>29</v>
      </c>
      <c r="K5">
        <v>1</v>
      </c>
      <c r="L5" s="2">
        <v>1.72</v>
      </c>
      <c r="M5" s="2">
        <v>1.9</v>
      </c>
      <c r="N5">
        <v>0</v>
      </c>
      <c r="O5" s="2">
        <v>0</v>
      </c>
      <c r="P5">
        <v>0.59</v>
      </c>
      <c r="Q5">
        <v>0.7</v>
      </c>
      <c r="R5">
        <v>0.94</v>
      </c>
      <c r="S5">
        <v>0.86</v>
      </c>
      <c r="T5">
        <v>88</v>
      </c>
      <c r="U5" s="2">
        <v>4.0999999999999996</v>
      </c>
      <c r="V5" s="35" t="s">
        <v>87</v>
      </c>
      <c r="W5" s="43">
        <f t="shared" si="0"/>
        <v>257.93387042817682</v>
      </c>
      <c r="X5" s="52"/>
      <c r="Y5" s="52"/>
      <c r="Z5" s="52"/>
      <c r="AA5" s="52"/>
      <c r="AB5" s="52"/>
      <c r="AC5" s="36" t="s">
        <v>413</v>
      </c>
      <c r="AD5" s="36" t="s">
        <v>412</v>
      </c>
    </row>
    <row r="6" spans="1:30">
      <c r="A6" s="4" t="s">
        <v>194</v>
      </c>
      <c r="B6">
        <v>2</v>
      </c>
      <c r="C6" s="2">
        <f>SUM(((Table168107[[#This Row],[Avg DPS]]*(Table168107[[#This Row],[Range]]))+(Table168107[[#This Row],[Avg DPS]]*(Table168107[[#This Row],[Arm Pen (%)]]/4)))/100)</f>
        <v>1.7421401985111664</v>
      </c>
      <c r="D6" s="3">
        <f>SUM(Table168107[[#This Row],[DPS]]*Table168107[[#This Row],[Avg Accuracy]])</f>
        <v>3.8585607940446653</v>
      </c>
      <c r="E6" s="2">
        <f>SUM((Table168107[[#This Row],[Damage]]*Table168107[[#This Row],[Burst]])/(Table168107[[#This Row],[Ranged Cooldown]]+Table168107[[#This Row],[Warm-up]]+(Table168107[[#This Row],[Burst Time]]*(Table168107[[#This Row],[Burst]]-1))))</f>
        <v>4.9627791563275441</v>
      </c>
      <c r="F6">
        <v>36.9</v>
      </c>
      <c r="G6" s="2">
        <f>SUM((Table168107[[#This Row],[Accuracy (Close)]]+Table168107[[#This Row],[Accuracy (Short)]]+Table168107[[#This Row],[Accuracy (Medium)]]+Table168107[[#This Row],[Accuracy (Long)]])/4)</f>
        <v>0.77749999999999997</v>
      </c>
      <c r="H6">
        <v>20</v>
      </c>
      <c r="I6">
        <v>1.5</v>
      </c>
      <c r="J6">
        <v>33</v>
      </c>
      <c r="K6">
        <v>1</v>
      </c>
      <c r="L6" s="2">
        <v>1.88</v>
      </c>
      <c r="M6" s="2">
        <v>2.15</v>
      </c>
      <c r="N6">
        <v>0</v>
      </c>
      <c r="O6" s="2">
        <v>0</v>
      </c>
      <c r="P6">
        <v>0.6</v>
      </c>
      <c r="Q6">
        <v>0.76</v>
      </c>
      <c r="R6">
        <v>0.91</v>
      </c>
      <c r="S6">
        <v>0.84</v>
      </c>
      <c r="T6">
        <v>80</v>
      </c>
      <c r="U6" s="2">
        <v>4.0999999999999996</v>
      </c>
      <c r="V6" s="35" t="s">
        <v>87</v>
      </c>
      <c r="W6" s="43">
        <f t="shared" si="0"/>
        <v>230.17156302729532</v>
      </c>
      <c r="X6" s="35"/>
      <c r="Y6" s="35"/>
      <c r="Z6" s="35"/>
      <c r="AA6" s="35"/>
      <c r="AB6" s="35"/>
      <c r="AC6" s="36" t="s">
        <v>421</v>
      </c>
      <c r="AD6" s="36" t="s">
        <v>410</v>
      </c>
    </row>
    <row r="7" spans="1:30">
      <c r="A7" s="4" t="s">
        <v>195</v>
      </c>
      <c r="B7">
        <v>2</v>
      </c>
      <c r="C7" s="2">
        <f>SUM(((Table168107[[#This Row],[Avg DPS]]*(Table168107[[#This Row],[Range]]))+(Table168107[[#This Row],[Avg DPS]]*(Table168107[[#This Row],[Arm Pen (%)]]/4)))/100)</f>
        <v>1.9721680000000001</v>
      </c>
      <c r="D7" s="3">
        <f>SUM(Table168107[[#This Row],[DPS]]*Table168107[[#This Row],[Avg Accuracy]])</f>
        <v>4.9119999999999999</v>
      </c>
      <c r="E7" s="2">
        <f>SUM((Table168107[[#This Row],[Damage]]*Table168107[[#This Row],[Burst]])/(Table168107[[#This Row],[Ranged Cooldown]]+Table168107[[#This Row],[Warm-up]]+(Table168107[[#This Row],[Burst Time]]*(Table168107[[#This Row],[Burst]]-1))))</f>
        <v>6.4</v>
      </c>
      <c r="F7">
        <v>34.9</v>
      </c>
      <c r="G7" s="2">
        <f>SUM((Table168107[[#This Row],[Accuracy (Close)]]+Table168107[[#This Row],[Accuracy (Short)]]+Table168107[[#This Row],[Accuracy (Medium)]]+Table168107[[#This Row],[Accuracy (Long)]])/4)</f>
        <v>0.76749999999999996</v>
      </c>
      <c r="H7">
        <v>16</v>
      </c>
      <c r="I7">
        <v>1</v>
      </c>
      <c r="J7">
        <v>21</v>
      </c>
      <c r="K7">
        <v>1</v>
      </c>
      <c r="L7" s="2">
        <v>1.4</v>
      </c>
      <c r="M7" s="2">
        <v>1.1000000000000001</v>
      </c>
      <c r="N7">
        <v>0</v>
      </c>
      <c r="O7" s="2">
        <v>0</v>
      </c>
      <c r="P7">
        <v>0.65</v>
      </c>
      <c r="Q7">
        <v>0.82</v>
      </c>
      <c r="R7">
        <v>0.85</v>
      </c>
      <c r="S7">
        <v>0.75</v>
      </c>
      <c r="T7">
        <v>78</v>
      </c>
      <c r="U7" s="2">
        <v>4</v>
      </c>
      <c r="V7" s="35" t="s">
        <v>87</v>
      </c>
      <c r="W7" s="43">
        <f t="shared" si="0"/>
        <v>260.56283616000002</v>
      </c>
      <c r="X7" s="35"/>
      <c r="Y7" s="35"/>
      <c r="Z7" s="35"/>
      <c r="AA7" s="35"/>
      <c r="AB7" s="35"/>
      <c r="AC7" s="36" t="s">
        <v>421</v>
      </c>
      <c r="AD7" s="36" t="s">
        <v>398</v>
      </c>
    </row>
    <row r="8" spans="1:30">
      <c r="A8" s="4" t="s">
        <v>190</v>
      </c>
      <c r="B8">
        <v>2</v>
      </c>
      <c r="C8" s="2">
        <f>SUM(((Table168107[[#This Row],[Avg DPS]]*(Table168107[[#This Row],[Range]]))+(Table168107[[#This Row],[Avg DPS]]*(Table168107[[#This Row],[Arm Pen (%)]]/4)))/100)</f>
        <v>1.7299285714285713</v>
      </c>
      <c r="D8" s="3">
        <f>SUM(Table168107[[#This Row],[DPS]]*Table168107[[#This Row],[Avg Accuracy]])</f>
        <v>5.7857142857142856</v>
      </c>
      <c r="E8" s="2">
        <f>SUM((Table168107[[#This Row],[Damage]]*Table168107[[#This Row],[Burst]])/(Table168107[[#This Row],[Ranged Cooldown]]+Table168107[[#This Row],[Warm-up]]+(Table168107[[#This Row],[Burst Time]]*(Table168107[[#This Row],[Burst]]-1))))</f>
        <v>7.1428571428571432</v>
      </c>
      <c r="F8">
        <v>27.9</v>
      </c>
      <c r="G8" s="2">
        <f>SUM((Table168107[[#This Row],[Accuracy (Close)]]+Table168107[[#This Row],[Accuracy (Short)]]+Table168107[[#This Row],[Accuracy (Medium)]]+Table168107[[#This Row],[Accuracy (Long)]])/4)</f>
        <v>0.80999999999999994</v>
      </c>
      <c r="H8">
        <v>10</v>
      </c>
      <c r="I8">
        <v>0.25</v>
      </c>
      <c r="J8">
        <v>8</v>
      </c>
      <c r="K8">
        <v>1</v>
      </c>
      <c r="L8" s="2">
        <v>0.7</v>
      </c>
      <c r="M8" s="2">
        <v>0.7</v>
      </c>
      <c r="N8">
        <v>0</v>
      </c>
      <c r="O8" s="2">
        <v>0</v>
      </c>
      <c r="P8">
        <v>0.72</v>
      </c>
      <c r="Q8">
        <v>0.87</v>
      </c>
      <c r="R8">
        <v>0.9</v>
      </c>
      <c r="S8">
        <v>0.75</v>
      </c>
      <c r="T8">
        <v>65</v>
      </c>
      <c r="U8" s="2">
        <v>3.1</v>
      </c>
      <c r="V8" s="35" t="s">
        <v>87</v>
      </c>
      <c r="W8" s="43">
        <f t="shared" si="0"/>
        <v>228.55816285714283</v>
      </c>
      <c r="X8" s="35"/>
      <c r="Y8" s="35"/>
      <c r="Z8" s="35"/>
      <c r="AA8" s="35"/>
      <c r="AB8" s="35"/>
      <c r="AC8" s="36" t="s">
        <v>423</v>
      </c>
      <c r="AD8" s="36" t="s">
        <v>410</v>
      </c>
    </row>
    <row r="9" spans="1:30">
      <c r="A9" s="14" t="s">
        <v>225</v>
      </c>
      <c r="B9" s="12">
        <v>3</v>
      </c>
      <c r="C9" s="2">
        <f>SUM(((Table168107[[#This Row],[Avg DPS]]*(Table168107[[#This Row],[Range]]))+(Table168107[[#This Row],[Avg DPS]]*(Table168107[[#This Row],[Arm Pen (%)]]/4)))/100)</f>
        <v>1.7234929687499996</v>
      </c>
      <c r="D9" s="3">
        <f>SUM(Table168107[[#This Row],[DPS]]*Table168107[[#This Row],[Avg Accuracy]])</f>
        <v>3.9484374999999994</v>
      </c>
      <c r="E9" s="2">
        <f>SUM((Table168107[[#This Row],[Damage]]*Table168107[[#This Row],[Burst]])/(Table168107[[#This Row],[Ranged Cooldown]]+Table168107[[#This Row],[Warm-up]]+(Table168107[[#This Row],[Burst Time]]*(Table168107[[#This Row],[Burst]]-1))))</f>
        <v>5.9375</v>
      </c>
      <c r="F9">
        <v>34.9</v>
      </c>
      <c r="G9" s="2">
        <f>SUM((Table168107[[#This Row],[Accuracy (Close)]]+Table168107[[#This Row],[Accuracy (Short)]]+Table168107[[#This Row],[Accuracy (Medium)]]+Table168107[[#This Row],[Accuracy (Long)]])/4)</f>
        <v>0.66499999999999992</v>
      </c>
      <c r="H9">
        <v>19</v>
      </c>
      <c r="I9">
        <v>1</v>
      </c>
      <c r="J9">
        <v>35</v>
      </c>
      <c r="K9">
        <v>1</v>
      </c>
      <c r="L9" s="2">
        <v>1.5</v>
      </c>
      <c r="M9" s="2">
        <v>1.7</v>
      </c>
      <c r="N9">
        <v>0</v>
      </c>
      <c r="O9" s="2">
        <v>0</v>
      </c>
      <c r="P9">
        <v>0.6</v>
      </c>
      <c r="Q9">
        <v>0.68</v>
      </c>
      <c r="R9">
        <v>0.73</v>
      </c>
      <c r="S9">
        <v>0.65</v>
      </c>
      <c r="T9">
        <v>100</v>
      </c>
      <c r="U9" s="2">
        <v>4.3</v>
      </c>
      <c r="V9" s="35" t="s">
        <v>86</v>
      </c>
      <c r="W9" s="43">
        <f t="shared" si="0"/>
        <v>227.70789103124994</v>
      </c>
      <c r="X9" s="35"/>
      <c r="Y9" s="35"/>
      <c r="Z9" s="35"/>
      <c r="AA9" s="35"/>
      <c r="AB9" s="35"/>
      <c r="AC9" s="36" t="s">
        <v>428</v>
      </c>
      <c r="AD9" s="36" t="s">
        <v>410</v>
      </c>
    </row>
    <row r="10" spans="1:30">
      <c r="A10" s="4" t="s">
        <v>230</v>
      </c>
      <c r="B10" s="4">
        <v>3</v>
      </c>
      <c r="C10" s="2">
        <f>SUM(((Table168107[[#This Row],[Avg DPS]]*(Table168107[[#This Row],[Range]]))+(Table168107[[#This Row],[Avg DPS]]*(Table168107[[#This Row],[Arm Pen (%)]]/4)))/100)</f>
        <v>1.6978732394366198</v>
      </c>
      <c r="D10" s="3">
        <f>SUM(Table168107[[#This Row],[DPS]]*Table168107[[#This Row],[Avg Accuracy]])</f>
        <v>4.0281690140845079</v>
      </c>
      <c r="E10" s="2">
        <f>SUM((Table168107[[#This Row],[Damage]]*Table168107[[#This Row],[Burst]])/(Table168107[[#This Row],[Ranged Cooldown]]+Table168107[[#This Row],[Warm-up]]+(Table168107[[#This Row],[Burst Time]]*(Table168107[[#This Row],[Burst]]-1))))</f>
        <v>6.1971830985915499</v>
      </c>
      <c r="F10">
        <v>32.9</v>
      </c>
      <c r="G10" s="2">
        <f>SUM((Table168107[[#This Row],[Accuracy (Close)]]+Table168107[[#This Row],[Accuracy (Short)]]+Table168107[[#This Row],[Accuracy (Medium)]]+Table168107[[#This Row],[Accuracy (Long)]])/4)</f>
        <v>0.65</v>
      </c>
      <c r="H10">
        <v>22</v>
      </c>
      <c r="I10">
        <v>0.5</v>
      </c>
      <c r="J10">
        <v>37</v>
      </c>
      <c r="K10">
        <v>1</v>
      </c>
      <c r="L10" s="2">
        <v>1.55</v>
      </c>
      <c r="M10" s="2">
        <v>2</v>
      </c>
      <c r="N10">
        <v>0</v>
      </c>
      <c r="O10" s="2">
        <v>0</v>
      </c>
      <c r="P10">
        <v>0.55000000000000004</v>
      </c>
      <c r="Q10">
        <v>0.69</v>
      </c>
      <c r="R10">
        <v>0.74</v>
      </c>
      <c r="S10">
        <v>0.62</v>
      </c>
      <c r="T10">
        <v>100</v>
      </c>
      <c r="U10" s="2">
        <v>3.3</v>
      </c>
      <c r="V10" s="35" t="s">
        <v>87</v>
      </c>
      <c r="W10" s="43">
        <f t="shared" si="0"/>
        <v>224.32301239436623</v>
      </c>
      <c r="X10" s="52"/>
      <c r="Y10" s="52"/>
      <c r="Z10" s="52"/>
      <c r="AA10" s="52"/>
      <c r="AB10" s="52"/>
      <c r="AC10" s="36" t="s">
        <v>428</v>
      </c>
      <c r="AD10" s="36" t="s">
        <v>410</v>
      </c>
    </row>
    <row r="11" spans="1:30">
      <c r="A11" s="4" t="s">
        <v>458</v>
      </c>
      <c r="B11" s="4">
        <v>4</v>
      </c>
      <c r="C11" s="2">
        <f>SUM(((Table168107[[#This Row],[Avg DPS]]*(Table168107[[#This Row],[Range]]))+(Table168107[[#This Row],[Avg DPS]]*(Table168107[[#This Row],[Arm Pen (%)]]/4)))/100)</f>
        <v>1.9270799999999999</v>
      </c>
      <c r="D11" s="3">
        <f>SUM(Table168107[[#This Row],[DPS]]*Table168107[[#This Row],[Avg Accuracy]])</f>
        <v>4.5449999999999999</v>
      </c>
      <c r="E11" s="2">
        <f>SUM((Table168107[[#This Row],[Damage]]*Table168107[[#This Row],[Burst]])/(Table168107[[#This Row],[Ranged Cooldown]]+Table168107[[#This Row],[Warm-up]]+(Table168107[[#This Row],[Burst Time]]*(Table168107[[#This Row],[Burst]]-1))))</f>
        <v>6</v>
      </c>
      <c r="F11">
        <v>34.9</v>
      </c>
      <c r="G11" s="2">
        <f>SUM((Table168107[[#This Row],[Accuracy (Close)]]+Table168107[[#This Row],[Accuracy (Short)]]+Table168107[[#This Row],[Accuracy (Medium)]]+Table168107[[#This Row],[Accuracy (Long)]])/4)</f>
        <v>0.75750000000000006</v>
      </c>
      <c r="H11">
        <v>18</v>
      </c>
      <c r="I11">
        <v>1.5</v>
      </c>
      <c r="J11">
        <v>30</v>
      </c>
      <c r="K11">
        <v>1</v>
      </c>
      <c r="L11" s="2">
        <v>1.3</v>
      </c>
      <c r="M11" s="2">
        <v>1.7</v>
      </c>
      <c r="N11">
        <v>0</v>
      </c>
      <c r="O11" s="2">
        <v>0</v>
      </c>
      <c r="P11">
        <v>0.65</v>
      </c>
      <c r="Q11">
        <v>0.78</v>
      </c>
      <c r="R11">
        <v>0.85</v>
      </c>
      <c r="S11">
        <v>0.75</v>
      </c>
      <c r="T11">
        <v>70</v>
      </c>
      <c r="U11" s="2">
        <v>3.99</v>
      </c>
      <c r="V11" s="35" t="s">
        <v>87</v>
      </c>
      <c r="W11" s="43">
        <f t="shared" si="0"/>
        <v>254.60580959999999</v>
      </c>
      <c r="X11" s="52"/>
      <c r="Y11" s="52"/>
      <c r="Z11" s="52"/>
      <c r="AA11" s="52"/>
      <c r="AB11" s="52"/>
      <c r="AC11" s="36"/>
      <c r="AD11" s="36"/>
    </row>
    <row r="12" spans="1:30">
      <c r="A12" s="1" t="s">
        <v>344</v>
      </c>
      <c r="B12" s="4">
        <v>4</v>
      </c>
      <c r="C12" s="2">
        <f>SUM(((Table168107[[#This Row],[Avg DPS]]*(Table168107[[#This Row],[Range]]))+(Table168107[[#This Row],[Avg DPS]]*(Table168107[[#This Row],[Arm Pen (%)]]/4)))/100)</f>
        <v>1.8945762711864407</v>
      </c>
      <c r="D12" s="3">
        <f>SUM(Table168107[[#This Row],[DPS]]*Table168107[[#This Row],[Avg Accuracy]])</f>
        <v>4.5762711864406782</v>
      </c>
      <c r="E12" s="2">
        <f>SUM((Table168107[[#This Row],[Damage]]*Table168107[[#This Row],[Burst]])/(Table168107[[#This Row],[Ranged Cooldown]]+Table168107[[#This Row],[Warm-up]]+(Table168107[[#This Row],[Burst Time]]*(Table168107[[#This Row],[Burst]]-1))))</f>
        <v>6.101694915254237</v>
      </c>
      <c r="F12">
        <v>33.9</v>
      </c>
      <c r="G12" s="2">
        <f>SUM((Table168107[[#This Row],[Accuracy (Close)]]+Table168107[[#This Row],[Accuracy (Short)]]+Table168107[[#This Row],[Accuracy (Medium)]]+Table168107[[#This Row],[Accuracy (Long)]])/4)</f>
        <v>0.75</v>
      </c>
      <c r="H12">
        <v>18</v>
      </c>
      <c r="I12">
        <v>1.5</v>
      </c>
      <c r="J12">
        <v>30</v>
      </c>
      <c r="K12">
        <v>1</v>
      </c>
      <c r="L12" s="2">
        <v>1.45</v>
      </c>
      <c r="M12" s="2">
        <v>1.5</v>
      </c>
      <c r="N12">
        <v>0</v>
      </c>
      <c r="O12" s="2">
        <v>0</v>
      </c>
      <c r="P12">
        <v>0.65</v>
      </c>
      <c r="Q12">
        <v>0.75</v>
      </c>
      <c r="R12">
        <v>0.85</v>
      </c>
      <c r="S12">
        <v>0.75</v>
      </c>
      <c r="T12">
        <v>70</v>
      </c>
      <c r="U12" s="2">
        <v>4.3</v>
      </c>
      <c r="V12" s="35" t="s">
        <v>86</v>
      </c>
      <c r="W12" s="43">
        <f t="shared" si="0"/>
        <v>250.31141694915254</v>
      </c>
      <c r="X12" s="52"/>
      <c r="Y12" s="52"/>
      <c r="Z12" s="52"/>
      <c r="AA12" s="52"/>
      <c r="AB12" s="52"/>
      <c r="AC12" s="36"/>
      <c r="AD12" s="36"/>
    </row>
    <row r="13" spans="1:30" s="72" customFormat="1">
      <c r="A13" s="72" t="s">
        <v>40</v>
      </c>
      <c r="B13" s="73" t="s">
        <v>35</v>
      </c>
      <c r="C13" s="74">
        <f>SUM(((Table168107[[#This Row],[Avg DPS]]*(Table168107[[#This Row],[Range]]))+(Table168107[[#This Row],[Avg DPS]]*(Table168107[[#This Row],[Arm Pen (%)]]/4)))/100)</f>
        <v>1.9335585937500002</v>
      </c>
      <c r="D13" s="74">
        <f>SUM(Table168107[[#This Row],[DPS]]*Table168107[[#This Row],[Avg Accuracy]])</f>
        <v>4.4296875000000009</v>
      </c>
      <c r="E13" s="74">
        <f>SUM((Table168107[[#This Row],[Damage]]*Table168107[[#This Row],[Burst]])/(Table168107[[#This Row],[Ranged Cooldown]]+Table168107[[#This Row],[Warm-up]]+(Table168107[[#This Row],[Burst Time]]*(Table168107[[#This Row],[Burst]]-1))))</f>
        <v>5.625</v>
      </c>
      <c r="F13" s="72">
        <v>36.9</v>
      </c>
      <c r="G13" s="74">
        <f>SUM((Table168107[[#This Row],[Accuracy (Close)]]+Table168107[[#This Row],[Accuracy (Short)]]+Table168107[[#This Row],[Accuracy (Medium)]]+Table168107[[#This Row],[Accuracy (Long)]])/4)</f>
        <v>0.78750000000000009</v>
      </c>
      <c r="H13" s="72">
        <v>18</v>
      </c>
      <c r="I13" s="72">
        <v>1.5</v>
      </c>
      <c r="J13" s="72">
        <v>27</v>
      </c>
      <c r="K13" s="72">
        <v>1</v>
      </c>
      <c r="L13" s="74">
        <v>1.5</v>
      </c>
      <c r="M13" s="74">
        <v>1.7</v>
      </c>
      <c r="N13" s="72">
        <v>0</v>
      </c>
      <c r="O13" s="74">
        <v>0</v>
      </c>
      <c r="P13" s="72">
        <v>0.65</v>
      </c>
      <c r="Q13" s="72">
        <v>0.8</v>
      </c>
      <c r="R13" s="72">
        <v>0.9</v>
      </c>
      <c r="S13" s="72">
        <v>0.8</v>
      </c>
      <c r="T13" s="72">
        <v>70</v>
      </c>
      <c r="U13" s="74">
        <v>3.5</v>
      </c>
      <c r="V13" s="73"/>
      <c r="W13" s="79">
        <v>255</v>
      </c>
      <c r="X13" s="73"/>
      <c r="Y13" s="73"/>
      <c r="Z13" s="73"/>
      <c r="AA13" s="73"/>
      <c r="AB13" s="73"/>
      <c r="AC13" s="80"/>
      <c r="AD13" s="80"/>
    </row>
    <row r="14" spans="1:30">
      <c r="B14" s="4"/>
      <c r="C14" s="2" t="e">
        <f>SUM(((Table168107[[#This Row],[Avg DPS]]*(Table168107[[#This Row],[Range]]))+(Table168107[[#This Row],[Avg DPS]]*(Table168107[[#This Row],[Arm Pen (%)]]/4)))/100)</f>
        <v>#DIV/0!</v>
      </c>
      <c r="D14" s="3" t="e">
        <f>SUM(Table168107[[#This Row],[DPS]]*Table168107[[#This Row],[Avg Accuracy]])</f>
        <v>#DIV/0!</v>
      </c>
      <c r="E14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14" s="2">
        <f>SUM((Table168107[[#This Row],[Accuracy (Close)]]+Table168107[[#This Row],[Accuracy (Short)]]+Table168107[[#This Row],[Accuracy (Medium)]]+Table168107[[#This Row],[Accuracy (Long)]])/4)</f>
        <v>0</v>
      </c>
      <c r="L14" s="2"/>
      <c r="M14" s="2"/>
      <c r="O14" s="2" t="e">
        <f t="shared" ref="O14:O45" si="1">60/N14</f>
        <v>#DIV/0!</v>
      </c>
      <c r="U14" s="2"/>
      <c r="W14" s="43" t="e">
        <f t="shared" ref="W14:W45" si="2">C14*$W$2</f>
        <v>#DIV/0!</v>
      </c>
      <c r="X14" s="52"/>
      <c r="Y14" s="52"/>
      <c r="Z14" s="52"/>
      <c r="AA14" s="52"/>
      <c r="AB14" s="52"/>
      <c r="AC14" s="36"/>
      <c r="AD14" s="36"/>
    </row>
    <row r="15" spans="1:30">
      <c r="B15" s="4"/>
      <c r="C15" s="2" t="e">
        <f>SUM(((Table168107[[#This Row],[Avg DPS]]*(Table168107[[#This Row],[Range]]))+(Table168107[[#This Row],[Avg DPS]]*(Table168107[[#This Row],[Arm Pen (%)]]/4)))/100)</f>
        <v>#DIV/0!</v>
      </c>
      <c r="D15" s="3" t="e">
        <f>SUM(Table168107[[#This Row],[DPS]]*Table168107[[#This Row],[Avg Accuracy]])</f>
        <v>#DIV/0!</v>
      </c>
      <c r="E15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15" s="2">
        <f>SUM((Table168107[[#This Row],[Accuracy (Close)]]+Table168107[[#This Row],[Accuracy (Short)]]+Table168107[[#This Row],[Accuracy (Medium)]]+Table168107[[#This Row],[Accuracy (Long)]])/4)</f>
        <v>0</v>
      </c>
      <c r="L15" s="2"/>
      <c r="M15" s="2"/>
      <c r="O15" s="2" t="e">
        <f t="shared" si="1"/>
        <v>#DIV/0!</v>
      </c>
      <c r="U15" s="2"/>
      <c r="W15" s="43" t="e">
        <f t="shared" si="2"/>
        <v>#DIV/0!</v>
      </c>
      <c r="X15" s="52"/>
      <c r="Y15" s="52"/>
      <c r="Z15" s="52"/>
      <c r="AA15" s="52"/>
      <c r="AB15" s="52"/>
      <c r="AC15" s="36"/>
      <c r="AD15" s="36"/>
    </row>
    <row r="16" spans="1:30">
      <c r="B16" s="4"/>
      <c r="C16" s="2" t="e">
        <f>SUM(((Table168107[[#This Row],[Avg DPS]]*(Table168107[[#This Row],[Range]]))+(Table168107[[#This Row],[Avg DPS]]*(Table168107[[#This Row],[Arm Pen (%)]]/4)))/100)</f>
        <v>#DIV/0!</v>
      </c>
      <c r="D16" s="3" t="e">
        <f>SUM(Table168107[[#This Row],[DPS]]*Table168107[[#This Row],[Avg Accuracy]])</f>
        <v>#DIV/0!</v>
      </c>
      <c r="E16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16" s="2">
        <f>SUM((Table168107[[#This Row],[Accuracy (Close)]]+Table168107[[#This Row],[Accuracy (Short)]]+Table168107[[#This Row],[Accuracy (Medium)]]+Table168107[[#This Row],[Accuracy (Long)]])/4)</f>
        <v>0</v>
      </c>
      <c r="L16" s="2"/>
      <c r="M16" s="2"/>
      <c r="O16" s="2" t="e">
        <f t="shared" si="1"/>
        <v>#DIV/0!</v>
      </c>
      <c r="U16" s="2"/>
      <c r="W16" s="43" t="e">
        <f t="shared" si="2"/>
        <v>#DIV/0!</v>
      </c>
      <c r="X16" s="52"/>
      <c r="Y16" s="52"/>
      <c r="Z16" s="52"/>
      <c r="AA16" s="52"/>
      <c r="AB16" s="52"/>
      <c r="AC16" s="36"/>
      <c r="AD16" s="36"/>
    </row>
    <row r="17" spans="1:30" s="4" customFormat="1">
      <c r="C17" s="2" t="e">
        <f>SUM(((Table168107[[#This Row],[Avg DPS]]*(Table168107[[#This Row],[Range]]))+(Table168107[[#This Row],[Avg DPS]]*(Table168107[[#This Row],[Arm Pen (%)]]/4)))/100)</f>
        <v>#DIV/0!</v>
      </c>
      <c r="D17" s="3" t="e">
        <f>SUM(Table168107[[#This Row],[DPS]]*Table168107[[#This Row],[Avg Accuracy]])</f>
        <v>#DIV/0!</v>
      </c>
      <c r="E17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F17"/>
      <c r="G17" s="2">
        <f>SUM((Table168107[[#This Row],[Accuracy (Close)]]+Table168107[[#This Row],[Accuracy (Short)]]+Table168107[[#This Row],[Accuracy (Medium)]]+Table168107[[#This Row],[Accuracy (Long)]])/4)</f>
        <v>0</v>
      </c>
      <c r="H17"/>
      <c r="I17"/>
      <c r="J17"/>
      <c r="K17"/>
      <c r="L17" s="2"/>
      <c r="M17" s="2"/>
      <c r="N17"/>
      <c r="O17" s="2" t="e">
        <f t="shared" si="1"/>
        <v>#DIV/0!</v>
      </c>
      <c r="P17"/>
      <c r="Q17"/>
      <c r="R17"/>
      <c r="S17"/>
      <c r="T17"/>
      <c r="U17" s="2"/>
      <c r="V17" s="35"/>
      <c r="W17" s="43" t="e">
        <f t="shared" si="2"/>
        <v>#DIV/0!</v>
      </c>
      <c r="X17" s="52"/>
      <c r="Y17" s="52"/>
      <c r="Z17" s="52"/>
      <c r="AA17" s="52"/>
      <c r="AB17" s="52"/>
      <c r="AC17" s="71"/>
      <c r="AD17" s="71"/>
    </row>
    <row r="18" spans="1:30">
      <c r="A18" s="4"/>
      <c r="B18" s="4"/>
      <c r="C18" s="2" t="e">
        <f>SUM(((Table168107[[#This Row],[Avg DPS]]*(Table168107[[#This Row],[Range]]))+(Table168107[[#This Row],[Avg DPS]]*(Table168107[[#This Row],[Arm Pen (%)]]/4)))/100)</f>
        <v>#DIV/0!</v>
      </c>
      <c r="D18" s="3" t="e">
        <f>SUM(Table168107[[#This Row],[DPS]]*Table168107[[#This Row],[Avg Accuracy]])</f>
        <v>#DIV/0!</v>
      </c>
      <c r="E18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18" s="2">
        <f>SUM((Table168107[[#This Row],[Accuracy (Close)]]+Table168107[[#This Row],[Accuracy (Short)]]+Table168107[[#This Row],[Accuracy (Medium)]]+Table168107[[#This Row],[Accuracy (Long)]])/4)</f>
        <v>0</v>
      </c>
      <c r="L18" s="2"/>
      <c r="M18" s="2"/>
      <c r="O18" s="2" t="e">
        <f t="shared" si="1"/>
        <v>#DIV/0!</v>
      </c>
      <c r="U18" s="2"/>
      <c r="W18" s="43" t="e">
        <f t="shared" si="2"/>
        <v>#DIV/0!</v>
      </c>
      <c r="X18" s="52"/>
      <c r="Y18" s="52"/>
      <c r="Z18" s="52"/>
      <c r="AA18" s="52"/>
      <c r="AB18" s="52"/>
      <c r="AC18" s="36"/>
      <c r="AD18" s="36"/>
    </row>
    <row r="19" spans="1:30">
      <c r="A19" s="4"/>
      <c r="B19" s="4"/>
      <c r="C19" s="2" t="e">
        <f>SUM(((Table168107[[#This Row],[Avg DPS]]*(Table168107[[#This Row],[Range]]))+(Table168107[[#This Row],[Avg DPS]]*(Table168107[[#This Row],[Arm Pen (%)]]/4)))/100)</f>
        <v>#DIV/0!</v>
      </c>
      <c r="D19" s="3" t="e">
        <f>SUM(Table168107[[#This Row],[DPS]]*Table168107[[#This Row],[Avg Accuracy]])</f>
        <v>#DIV/0!</v>
      </c>
      <c r="E19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19" s="2">
        <f>SUM((Table168107[[#This Row],[Accuracy (Close)]]+Table168107[[#This Row],[Accuracy (Short)]]+Table168107[[#This Row],[Accuracy (Medium)]]+Table168107[[#This Row],[Accuracy (Long)]])/4)</f>
        <v>0</v>
      </c>
      <c r="L19" s="2"/>
      <c r="M19" s="2"/>
      <c r="O19" s="2" t="e">
        <f t="shared" si="1"/>
        <v>#DIV/0!</v>
      </c>
      <c r="U19" s="2"/>
      <c r="W19" s="43" t="e">
        <f t="shared" si="2"/>
        <v>#DIV/0!</v>
      </c>
      <c r="X19" s="52"/>
      <c r="Y19" s="52"/>
      <c r="Z19" s="52"/>
      <c r="AA19" s="52"/>
      <c r="AB19" s="52"/>
      <c r="AC19" s="36"/>
      <c r="AD19" s="36"/>
    </row>
    <row r="20" spans="1:30">
      <c r="C20" s="2" t="e">
        <f>SUM(((Table168107[[#This Row],[Avg DPS]]*(Table168107[[#This Row],[Range]]))+(Table168107[[#This Row],[Avg DPS]]*(Table168107[[#This Row],[Arm Pen (%)]]/4)))/100)</f>
        <v>#DIV/0!</v>
      </c>
      <c r="D20" s="3" t="e">
        <f>SUM(Table168107[[#This Row],[DPS]]*Table168107[[#This Row],[Avg Accuracy]])</f>
        <v>#DIV/0!</v>
      </c>
      <c r="E20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20" s="2">
        <f>SUM((Table168107[[#This Row],[Accuracy (Close)]]+Table168107[[#This Row],[Accuracy (Short)]]+Table168107[[#This Row],[Accuracy (Medium)]]+Table168107[[#This Row],[Accuracy (Long)]])/4)</f>
        <v>0</v>
      </c>
      <c r="L20" s="2"/>
      <c r="M20" s="2"/>
      <c r="O20" s="2" t="e">
        <f t="shared" si="1"/>
        <v>#DIV/0!</v>
      </c>
      <c r="U20" s="2"/>
      <c r="W20" s="43" t="e">
        <f t="shared" si="2"/>
        <v>#DIV/0!</v>
      </c>
      <c r="X20" s="35"/>
      <c r="Y20" s="35"/>
      <c r="Z20" s="35"/>
      <c r="AA20" s="35"/>
      <c r="AB20" s="35"/>
      <c r="AC20" s="36"/>
      <c r="AD20" s="36"/>
    </row>
    <row r="21" spans="1:30">
      <c r="C21" s="2" t="e">
        <f>SUM(((Table168107[[#This Row],[Avg DPS]]*(Table168107[[#This Row],[Range]]))+(Table168107[[#This Row],[Avg DPS]]*(Table168107[[#This Row],[Arm Pen (%)]]/4)))/100)</f>
        <v>#DIV/0!</v>
      </c>
      <c r="D21" s="3" t="e">
        <f>SUM(Table168107[[#This Row],[DPS]]*Table168107[[#This Row],[Avg Accuracy]])</f>
        <v>#DIV/0!</v>
      </c>
      <c r="E21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21" s="2">
        <f>SUM((Table168107[[#This Row],[Accuracy (Close)]]+Table168107[[#This Row],[Accuracy (Short)]]+Table168107[[#This Row],[Accuracy (Medium)]]+Table168107[[#This Row],[Accuracy (Long)]])/4)</f>
        <v>0</v>
      </c>
      <c r="L21" s="2"/>
      <c r="M21" s="2"/>
      <c r="O21" s="2" t="e">
        <f t="shared" si="1"/>
        <v>#DIV/0!</v>
      </c>
      <c r="U21" s="2"/>
      <c r="W21" s="43" t="e">
        <f t="shared" si="2"/>
        <v>#DIV/0!</v>
      </c>
      <c r="X21" s="35"/>
      <c r="Y21" s="35"/>
      <c r="Z21" s="35"/>
      <c r="AA21" s="35"/>
      <c r="AB21" s="35"/>
      <c r="AC21" s="36"/>
      <c r="AD21" s="36"/>
    </row>
    <row r="22" spans="1:30">
      <c r="C22" s="2" t="e">
        <f>SUM(((Table168107[[#This Row],[Avg DPS]]*(Table168107[[#This Row],[Range]]))+(Table168107[[#This Row],[Avg DPS]]*(Table168107[[#This Row],[Arm Pen (%)]]/4)))/100)</f>
        <v>#DIV/0!</v>
      </c>
      <c r="D22" s="3" t="e">
        <f>SUM(Table168107[[#This Row],[DPS]]*Table168107[[#This Row],[Avg Accuracy]])</f>
        <v>#DIV/0!</v>
      </c>
      <c r="E22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22" s="2">
        <f>SUM((Table168107[[#This Row],[Accuracy (Close)]]+Table168107[[#This Row],[Accuracy (Short)]]+Table168107[[#This Row],[Accuracy (Medium)]]+Table168107[[#This Row],[Accuracy (Long)]])/4)</f>
        <v>0</v>
      </c>
      <c r="L22" s="2"/>
      <c r="M22" s="2"/>
      <c r="O22" s="2" t="e">
        <f t="shared" si="1"/>
        <v>#DIV/0!</v>
      </c>
      <c r="U22" s="2"/>
      <c r="W22" s="43" t="e">
        <f t="shared" si="2"/>
        <v>#DIV/0!</v>
      </c>
      <c r="X22" s="35"/>
      <c r="Y22" s="35"/>
      <c r="Z22" s="35"/>
      <c r="AA22" s="35"/>
      <c r="AB22" s="35"/>
      <c r="AC22" s="36"/>
      <c r="AD22" s="36"/>
    </row>
    <row r="23" spans="1:30">
      <c r="C23" s="2" t="e">
        <f>SUM(((Table168107[[#This Row],[Avg DPS]]*(Table168107[[#This Row],[Range]]))+(Table168107[[#This Row],[Avg DPS]]*(Table168107[[#This Row],[Arm Pen (%)]]/4)))/100)</f>
        <v>#DIV/0!</v>
      </c>
      <c r="D23" s="3" t="e">
        <f>SUM(Table168107[[#This Row],[DPS]]*Table168107[[#This Row],[Avg Accuracy]])</f>
        <v>#DIV/0!</v>
      </c>
      <c r="E23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23" s="2">
        <f>SUM((Table168107[[#This Row],[Accuracy (Close)]]+Table168107[[#This Row],[Accuracy (Short)]]+Table168107[[#This Row],[Accuracy (Medium)]]+Table168107[[#This Row],[Accuracy (Long)]])/4)</f>
        <v>0</v>
      </c>
      <c r="L23" s="2"/>
      <c r="M23" s="2"/>
      <c r="O23" s="2" t="e">
        <f t="shared" si="1"/>
        <v>#DIV/0!</v>
      </c>
      <c r="U23" s="2"/>
      <c r="W23" s="43" t="e">
        <f t="shared" si="2"/>
        <v>#DIV/0!</v>
      </c>
      <c r="X23" s="52"/>
      <c r="Y23" s="52"/>
      <c r="Z23" s="52"/>
      <c r="AA23" s="52"/>
      <c r="AB23" s="52"/>
      <c r="AC23" s="36"/>
      <c r="AD23" s="36"/>
    </row>
    <row r="24" spans="1:30">
      <c r="C24" s="2" t="e">
        <f>SUM(((Table168107[[#This Row],[Avg DPS]]*(Table168107[[#This Row],[Range]]))+(Table168107[[#This Row],[Avg DPS]]*(Table168107[[#This Row],[Arm Pen (%)]]/4)))/100)</f>
        <v>#DIV/0!</v>
      </c>
      <c r="D24" s="3" t="e">
        <f>SUM(Table168107[[#This Row],[DPS]]*Table168107[[#This Row],[Avg Accuracy]])</f>
        <v>#DIV/0!</v>
      </c>
      <c r="E24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24" s="2">
        <f>SUM((Table168107[[#This Row],[Accuracy (Close)]]+Table168107[[#This Row],[Accuracy (Short)]]+Table168107[[#This Row],[Accuracy (Medium)]]+Table168107[[#This Row],[Accuracy (Long)]])/4)</f>
        <v>0</v>
      </c>
      <c r="L24" s="2"/>
      <c r="M24" s="2"/>
      <c r="O24" s="2" t="e">
        <f t="shared" si="1"/>
        <v>#DIV/0!</v>
      </c>
      <c r="U24" s="2"/>
      <c r="W24" s="43" t="e">
        <f t="shared" si="2"/>
        <v>#DIV/0!</v>
      </c>
      <c r="X24" s="52"/>
      <c r="Y24" s="52"/>
      <c r="Z24" s="52"/>
      <c r="AA24" s="52"/>
      <c r="AB24" s="52"/>
      <c r="AC24" s="36"/>
      <c r="AD24" s="36"/>
    </row>
    <row r="25" spans="1:30">
      <c r="A25" s="7"/>
      <c r="B25" s="7"/>
      <c r="C25" s="2" t="e">
        <f>SUM(((Table168107[[#This Row],[Avg DPS]]*(Table168107[[#This Row],[Range]]))+(Table168107[[#This Row],[Avg DPS]]*(Table168107[[#This Row],[Arm Pen (%)]]/4)))/100)</f>
        <v>#DIV/0!</v>
      </c>
      <c r="D25" s="3" t="e">
        <f>SUM(Table168107[[#This Row],[DPS]]*Table168107[[#This Row],[Avg Accuracy]])</f>
        <v>#DIV/0!</v>
      </c>
      <c r="E25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F25" s="7"/>
      <c r="G25" s="2">
        <f>SUM((Table168107[[#This Row],[Accuracy (Close)]]+Table168107[[#This Row],[Accuracy (Short)]]+Table168107[[#This Row],[Accuracy (Medium)]]+Table168107[[#This Row],[Accuracy (Long)]])/4)</f>
        <v>0</v>
      </c>
      <c r="L25" s="2"/>
      <c r="M25" s="2"/>
      <c r="O25" s="2" t="e">
        <f t="shared" si="1"/>
        <v>#DIV/0!</v>
      </c>
      <c r="T25" s="7"/>
      <c r="U25" s="8"/>
      <c r="V25" s="39"/>
      <c r="W25" s="43" t="e">
        <f t="shared" si="2"/>
        <v>#DIV/0!</v>
      </c>
      <c r="X25" s="52"/>
      <c r="Y25" s="52"/>
      <c r="Z25" s="52"/>
      <c r="AA25" s="52"/>
      <c r="AB25" s="52"/>
      <c r="AC25" s="36"/>
      <c r="AD25" s="36"/>
    </row>
    <row r="26" spans="1:30">
      <c r="A26" s="1"/>
      <c r="C26" s="2" t="e">
        <f>SUM(((Table168107[[#This Row],[Avg DPS]]*(Table168107[[#This Row],[Range]]))+(Table168107[[#This Row],[Avg DPS]]*(Table168107[[#This Row],[Arm Pen (%)]]/4)))/100)</f>
        <v>#DIV/0!</v>
      </c>
      <c r="D26" s="3" t="e">
        <f>SUM(Table168107[[#This Row],[DPS]]*Table168107[[#This Row],[Avg Accuracy]])</f>
        <v>#DIV/0!</v>
      </c>
      <c r="E26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26" s="2">
        <f>SUM((Table168107[[#This Row],[Accuracy (Close)]]+Table168107[[#This Row],[Accuracy (Short)]]+Table168107[[#This Row],[Accuracy (Medium)]]+Table168107[[#This Row],[Accuracy (Long)]])/4)</f>
        <v>0</v>
      </c>
      <c r="L26" s="2"/>
      <c r="M26" s="2"/>
      <c r="O26" s="2" t="e">
        <f t="shared" si="1"/>
        <v>#DIV/0!</v>
      </c>
      <c r="U26" s="2"/>
      <c r="W26" s="43" t="e">
        <f t="shared" si="2"/>
        <v>#DIV/0!</v>
      </c>
      <c r="X26" s="35"/>
      <c r="Y26" s="35"/>
      <c r="Z26" s="35"/>
      <c r="AA26" s="35"/>
      <c r="AB26" s="35"/>
      <c r="AC26" s="36"/>
      <c r="AD26" s="36"/>
    </row>
    <row r="27" spans="1:30">
      <c r="C27" s="2" t="e">
        <f>SUM(((Table168107[[#This Row],[Avg DPS]]*(Table168107[[#This Row],[Range]]))+(Table168107[[#This Row],[Avg DPS]]*(Table168107[[#This Row],[Arm Pen (%)]]/4)))/100)</f>
        <v>#DIV/0!</v>
      </c>
      <c r="D27" s="3" t="e">
        <f>SUM(Table168107[[#This Row],[DPS]]*Table168107[[#This Row],[Avg Accuracy]])</f>
        <v>#DIV/0!</v>
      </c>
      <c r="E27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27" s="2">
        <f>SUM((Table168107[[#This Row],[Accuracy (Close)]]+Table168107[[#This Row],[Accuracy (Short)]]+Table168107[[#This Row],[Accuracy (Medium)]]+Table168107[[#This Row],[Accuracy (Long)]])/4)</f>
        <v>0</v>
      </c>
      <c r="L27" s="2"/>
      <c r="M27" s="2"/>
      <c r="O27" s="2" t="e">
        <f t="shared" si="1"/>
        <v>#DIV/0!</v>
      </c>
      <c r="U27" s="2"/>
      <c r="W27" s="43" t="e">
        <f t="shared" si="2"/>
        <v>#DIV/0!</v>
      </c>
      <c r="X27" s="35"/>
      <c r="Y27" s="35"/>
      <c r="Z27" s="35"/>
      <c r="AA27" s="35"/>
      <c r="AB27" s="35"/>
      <c r="AC27" s="36"/>
      <c r="AD27" s="36"/>
    </row>
    <row r="28" spans="1:30">
      <c r="A28" s="1"/>
      <c r="C28" s="2" t="e">
        <f>SUM(((Table168107[[#This Row],[Avg DPS]]*(Table168107[[#This Row],[Range]]))+(Table168107[[#This Row],[Avg DPS]]*(Table168107[[#This Row],[Arm Pen (%)]]/4)))/100)</f>
        <v>#DIV/0!</v>
      </c>
      <c r="D28" s="3" t="e">
        <f>SUM(Table168107[[#This Row],[DPS]]*Table168107[[#This Row],[Avg Accuracy]])</f>
        <v>#DIV/0!</v>
      </c>
      <c r="E28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28" s="2">
        <f>SUM((Table168107[[#This Row],[Accuracy (Close)]]+Table168107[[#This Row],[Accuracy (Short)]]+Table168107[[#This Row],[Accuracy (Medium)]]+Table168107[[#This Row],[Accuracy (Long)]])/4)</f>
        <v>0</v>
      </c>
      <c r="L28" s="2"/>
      <c r="M28" s="2"/>
      <c r="O28" s="2" t="e">
        <f t="shared" si="1"/>
        <v>#DIV/0!</v>
      </c>
      <c r="U28" s="2"/>
      <c r="W28" s="43" t="e">
        <f t="shared" si="2"/>
        <v>#DIV/0!</v>
      </c>
      <c r="X28" s="35"/>
      <c r="Y28" s="35"/>
      <c r="Z28" s="35"/>
      <c r="AA28" s="35"/>
      <c r="AB28" s="35"/>
      <c r="AC28" s="36"/>
      <c r="AD28" s="36"/>
    </row>
    <row r="29" spans="1:30">
      <c r="C29" s="2" t="e">
        <f>SUM(((Table168107[[#This Row],[Avg DPS]]*(Table168107[[#This Row],[Range]]))+(Table168107[[#This Row],[Avg DPS]]*(Table168107[[#This Row],[Arm Pen (%)]]/4)))/100)</f>
        <v>#DIV/0!</v>
      </c>
      <c r="D29" s="3" t="e">
        <f>SUM(Table168107[[#This Row],[DPS]]*Table168107[[#This Row],[Avg Accuracy]])</f>
        <v>#DIV/0!</v>
      </c>
      <c r="E29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29" s="2">
        <f>SUM((Table168107[[#This Row],[Accuracy (Close)]]+Table168107[[#This Row],[Accuracy (Short)]]+Table168107[[#This Row],[Accuracy (Medium)]]+Table168107[[#This Row],[Accuracy (Long)]])/4)</f>
        <v>0</v>
      </c>
      <c r="L29" s="2"/>
      <c r="M29" s="2"/>
      <c r="O29" s="2" t="e">
        <f t="shared" si="1"/>
        <v>#DIV/0!</v>
      </c>
      <c r="U29" s="2"/>
      <c r="W29" s="43" t="e">
        <f t="shared" si="2"/>
        <v>#DIV/0!</v>
      </c>
      <c r="X29" s="35"/>
      <c r="Y29" s="35"/>
      <c r="Z29" s="35"/>
      <c r="AA29" s="35"/>
      <c r="AB29" s="35"/>
      <c r="AC29" s="36"/>
      <c r="AD29" s="36"/>
    </row>
    <row r="30" spans="1:30">
      <c r="A30" s="1"/>
      <c r="C30" s="2" t="e">
        <f>SUM(((Table168107[[#This Row],[Avg DPS]]*(Table168107[[#This Row],[Range]]))+(Table168107[[#This Row],[Avg DPS]]*(Table168107[[#This Row],[Arm Pen (%)]]/4)))/100)</f>
        <v>#DIV/0!</v>
      </c>
      <c r="D30" s="3" t="e">
        <f>SUM(Table168107[[#This Row],[DPS]]*Table168107[[#This Row],[Avg Accuracy]])</f>
        <v>#DIV/0!</v>
      </c>
      <c r="E30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30" s="2">
        <f>SUM((Table168107[[#This Row],[Accuracy (Close)]]+Table168107[[#This Row],[Accuracy (Short)]]+Table168107[[#This Row],[Accuracy (Medium)]]+Table168107[[#This Row],[Accuracy (Long)]])/4)</f>
        <v>0</v>
      </c>
      <c r="L30" s="2"/>
      <c r="M30" s="2"/>
      <c r="O30" s="2" t="e">
        <f t="shared" si="1"/>
        <v>#DIV/0!</v>
      </c>
      <c r="U30" s="2"/>
      <c r="W30" s="43" t="e">
        <f t="shared" si="2"/>
        <v>#DIV/0!</v>
      </c>
      <c r="X30" s="52"/>
      <c r="Y30" s="52"/>
      <c r="Z30" s="52"/>
      <c r="AA30" s="52"/>
      <c r="AB30" s="52"/>
      <c r="AC30" s="36"/>
      <c r="AD30" s="36"/>
    </row>
    <row r="31" spans="1:30">
      <c r="C31" s="2" t="e">
        <f>SUM(((Table168107[[#This Row],[Avg DPS]]*(Table168107[[#This Row],[Range]]))+(Table168107[[#This Row],[Avg DPS]]*(Table168107[[#This Row],[Arm Pen (%)]]/4)))/100)</f>
        <v>#DIV/0!</v>
      </c>
      <c r="D31" s="3" t="e">
        <f>SUM(Table168107[[#This Row],[DPS]]*Table168107[[#This Row],[Avg Accuracy]])</f>
        <v>#DIV/0!</v>
      </c>
      <c r="E31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31" s="2">
        <f>SUM((Table168107[[#This Row],[Accuracy (Close)]]+Table168107[[#This Row],[Accuracy (Short)]]+Table168107[[#This Row],[Accuracy (Medium)]]+Table168107[[#This Row],[Accuracy (Long)]])/4)</f>
        <v>0</v>
      </c>
      <c r="L31" s="2"/>
      <c r="M31" s="2"/>
      <c r="O31" s="2" t="e">
        <f t="shared" si="1"/>
        <v>#DIV/0!</v>
      </c>
      <c r="U31" s="2"/>
      <c r="W31" s="43" t="e">
        <f t="shared" si="2"/>
        <v>#DIV/0!</v>
      </c>
      <c r="X31" s="52"/>
      <c r="Y31" s="52"/>
      <c r="Z31" s="52"/>
      <c r="AA31" s="52"/>
      <c r="AB31" s="52"/>
      <c r="AC31" s="36"/>
      <c r="AD31" s="36"/>
    </row>
    <row r="32" spans="1:30">
      <c r="C32" s="2" t="e">
        <f>SUM(((Table168107[[#This Row],[Avg DPS]]*(Table168107[[#This Row],[Range]]))+(Table168107[[#This Row],[Avg DPS]]*(Table168107[[#This Row],[Arm Pen (%)]]/4)))/100)</f>
        <v>#DIV/0!</v>
      </c>
      <c r="D32" s="3" t="e">
        <f>SUM(Table168107[[#This Row],[DPS]]*Table168107[[#This Row],[Avg Accuracy]])</f>
        <v>#DIV/0!</v>
      </c>
      <c r="E32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32" s="2">
        <f>SUM((Table168107[[#This Row],[Accuracy (Close)]]+Table168107[[#This Row],[Accuracy (Short)]]+Table168107[[#This Row],[Accuracy (Medium)]]+Table168107[[#This Row],[Accuracy (Long)]])/4)</f>
        <v>0</v>
      </c>
      <c r="L32" s="2"/>
      <c r="M32" s="2"/>
      <c r="O32" s="2" t="e">
        <f t="shared" si="1"/>
        <v>#DIV/0!</v>
      </c>
      <c r="U32" s="2"/>
      <c r="W32" s="43" t="e">
        <f t="shared" si="2"/>
        <v>#DIV/0!</v>
      </c>
      <c r="X32" s="52"/>
      <c r="Y32" s="52"/>
      <c r="Z32" s="52"/>
      <c r="AA32" s="52"/>
      <c r="AB32" s="52"/>
      <c r="AC32" s="36"/>
      <c r="AD32" s="36"/>
    </row>
    <row r="33" spans="1:30">
      <c r="C33" s="2" t="e">
        <f>SUM(((Table168107[[#This Row],[Avg DPS]]*(Table168107[[#This Row],[Range]]))+(Table168107[[#This Row],[Avg DPS]]*(Table168107[[#This Row],[Arm Pen (%)]]/4)))/100)</f>
        <v>#DIV/0!</v>
      </c>
      <c r="D33" s="3" t="e">
        <f>SUM(Table168107[[#This Row],[DPS]]*Table168107[[#This Row],[Avg Accuracy]])</f>
        <v>#DIV/0!</v>
      </c>
      <c r="E33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33" s="2">
        <f>SUM((Table168107[[#This Row],[Accuracy (Close)]]+Table168107[[#This Row],[Accuracy (Short)]]+Table168107[[#This Row],[Accuracy (Medium)]]+Table168107[[#This Row],[Accuracy (Long)]])/4)</f>
        <v>0</v>
      </c>
      <c r="L33" s="2"/>
      <c r="M33" s="2"/>
      <c r="O33" s="2" t="e">
        <f t="shared" si="1"/>
        <v>#DIV/0!</v>
      </c>
      <c r="U33" s="2"/>
      <c r="W33" s="43" t="e">
        <f t="shared" si="2"/>
        <v>#DIV/0!</v>
      </c>
      <c r="X33" s="35"/>
      <c r="Y33" s="35"/>
      <c r="Z33" s="35"/>
      <c r="AA33" s="35"/>
      <c r="AB33" s="35"/>
      <c r="AC33" s="36"/>
      <c r="AD33" s="36"/>
    </row>
    <row r="34" spans="1:30">
      <c r="B34" s="12"/>
      <c r="C34" s="2" t="e">
        <f>SUM(((Table168107[[#This Row],[Avg DPS]]*(Table168107[[#This Row],[Range]]))+(Table168107[[#This Row],[Avg DPS]]*(Table168107[[#This Row],[Arm Pen (%)]]/4)))/100)</f>
        <v>#DIV/0!</v>
      </c>
      <c r="D34" s="3" t="e">
        <f>SUM(Table168107[[#This Row],[DPS]]*Table168107[[#This Row],[Avg Accuracy]])</f>
        <v>#DIV/0!</v>
      </c>
      <c r="E34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34" s="2">
        <f>SUM((Table168107[[#This Row],[Accuracy (Close)]]+Table168107[[#This Row],[Accuracy (Short)]]+Table168107[[#This Row],[Accuracy (Medium)]]+Table168107[[#This Row],[Accuracy (Long)]])/4)</f>
        <v>0</v>
      </c>
      <c r="L34" s="2"/>
      <c r="M34" s="2"/>
      <c r="O34" s="2" t="e">
        <f t="shared" si="1"/>
        <v>#DIV/0!</v>
      </c>
      <c r="U34" s="2"/>
      <c r="W34" s="43" t="e">
        <f t="shared" si="2"/>
        <v>#DIV/0!</v>
      </c>
      <c r="X34" s="52"/>
      <c r="Y34" s="52"/>
      <c r="Z34" s="52"/>
      <c r="AA34" s="52"/>
      <c r="AB34" s="52"/>
      <c r="AC34" s="36"/>
      <c r="AD34" s="36"/>
    </row>
    <row r="35" spans="1:30">
      <c r="A35" s="1"/>
      <c r="B35" s="35"/>
      <c r="C35" s="2" t="e">
        <f>SUM(((Table168107[[#This Row],[Avg DPS]]*(Table168107[[#This Row],[Range]]))+(Table168107[[#This Row],[Avg DPS]]*(Table168107[[#This Row],[Arm Pen (%)]]/4)))/100)</f>
        <v>#DIV/0!</v>
      </c>
      <c r="D35" s="3" t="e">
        <f>SUM(Table168107[[#This Row],[DPS]]*Table168107[[#This Row],[Avg Accuracy]])</f>
        <v>#DIV/0!</v>
      </c>
      <c r="E35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35" s="2">
        <f>SUM((Table168107[[#This Row],[Accuracy (Close)]]+Table168107[[#This Row],[Accuracy (Short)]]+Table168107[[#This Row],[Accuracy (Medium)]]+Table168107[[#This Row],[Accuracy (Long)]])/4)</f>
        <v>0</v>
      </c>
      <c r="L35" s="2"/>
      <c r="M35" s="2"/>
      <c r="O35" s="2" t="e">
        <f t="shared" si="1"/>
        <v>#DIV/0!</v>
      </c>
      <c r="U35" s="2"/>
      <c r="W35" s="43" t="e">
        <f t="shared" si="2"/>
        <v>#DIV/0!</v>
      </c>
      <c r="X35" s="52"/>
      <c r="Y35" s="52"/>
      <c r="Z35" s="52"/>
      <c r="AA35" s="52"/>
      <c r="AB35" s="52"/>
      <c r="AC35" s="36"/>
      <c r="AD35" s="36"/>
    </row>
    <row r="36" spans="1:30">
      <c r="B36" s="35"/>
      <c r="C36" s="2" t="e">
        <f>SUM(((Table168107[[#This Row],[Avg DPS]]*(Table168107[[#This Row],[Range]]))+(Table168107[[#This Row],[Avg DPS]]*(Table168107[[#This Row],[Arm Pen (%)]]/4)))/100)</f>
        <v>#DIV/0!</v>
      </c>
      <c r="D36" s="3" t="e">
        <f>SUM(Table168107[[#This Row],[DPS]]*Table168107[[#This Row],[Avg Accuracy]])</f>
        <v>#DIV/0!</v>
      </c>
      <c r="E36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36" s="2">
        <f>SUM((Table168107[[#This Row],[Accuracy (Close)]]+Table168107[[#This Row],[Accuracy (Short)]]+Table168107[[#This Row],[Accuracy (Medium)]]+Table168107[[#This Row],[Accuracy (Long)]])/4)</f>
        <v>0</v>
      </c>
      <c r="L36" s="2"/>
      <c r="M36" s="2"/>
      <c r="O36" s="2" t="e">
        <f t="shared" si="1"/>
        <v>#DIV/0!</v>
      </c>
      <c r="U36" s="2"/>
      <c r="W36" s="43" t="e">
        <f t="shared" si="2"/>
        <v>#DIV/0!</v>
      </c>
      <c r="X36" s="52"/>
      <c r="Y36" s="52"/>
      <c r="Z36" s="52"/>
      <c r="AA36" s="52"/>
      <c r="AB36" s="52"/>
      <c r="AC36" s="36"/>
      <c r="AD36" s="36"/>
    </row>
    <row r="37" spans="1:30">
      <c r="B37" s="35"/>
      <c r="C37" s="2" t="e">
        <f>SUM(((Table168107[[#This Row],[Avg DPS]]*(Table168107[[#This Row],[Range]]))+(Table168107[[#This Row],[Avg DPS]]*(Table168107[[#This Row],[Arm Pen (%)]]/4)))/100)</f>
        <v>#DIV/0!</v>
      </c>
      <c r="D37" s="3" t="e">
        <f>SUM(Table168107[[#This Row],[DPS]]*Table168107[[#This Row],[Avg Accuracy]])</f>
        <v>#DIV/0!</v>
      </c>
      <c r="E37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37" s="2">
        <f>SUM((Table168107[[#This Row],[Accuracy (Close)]]+Table168107[[#This Row],[Accuracy (Short)]]+Table168107[[#This Row],[Accuracy (Medium)]]+Table168107[[#This Row],[Accuracy (Long)]])/4)</f>
        <v>0</v>
      </c>
      <c r="L37" s="2"/>
      <c r="M37" s="2"/>
      <c r="O37" s="2" t="e">
        <f t="shared" si="1"/>
        <v>#DIV/0!</v>
      </c>
      <c r="U37" s="2"/>
      <c r="W37" s="43" t="e">
        <f t="shared" si="2"/>
        <v>#DIV/0!</v>
      </c>
      <c r="X37" s="52"/>
      <c r="Y37" s="52"/>
      <c r="Z37" s="52"/>
      <c r="AA37" s="52"/>
      <c r="AB37" s="52"/>
      <c r="AC37" s="36"/>
      <c r="AD37" s="36"/>
    </row>
    <row r="38" spans="1:30">
      <c r="A38" s="1"/>
      <c r="B38" s="35"/>
      <c r="C38" s="2" t="e">
        <f>SUM(((Table168107[[#This Row],[Avg DPS]]*(Table168107[[#This Row],[Range]]))+(Table168107[[#This Row],[Avg DPS]]*(Table168107[[#This Row],[Arm Pen (%)]]/4)))/100)</f>
        <v>#DIV/0!</v>
      </c>
      <c r="D38" s="3" t="e">
        <f>SUM(Table168107[[#This Row],[DPS]]*Table168107[[#This Row],[Avg Accuracy]])</f>
        <v>#DIV/0!</v>
      </c>
      <c r="E38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38" s="2">
        <f>SUM((Table168107[[#This Row],[Accuracy (Close)]]+Table168107[[#This Row],[Accuracy (Short)]]+Table168107[[#This Row],[Accuracy (Medium)]]+Table168107[[#This Row],[Accuracy (Long)]])/4)</f>
        <v>0</v>
      </c>
      <c r="L38" s="2"/>
      <c r="M38" s="2"/>
      <c r="O38" s="2" t="e">
        <f t="shared" si="1"/>
        <v>#DIV/0!</v>
      </c>
      <c r="U38" s="2"/>
      <c r="W38" s="43" t="e">
        <f t="shared" si="2"/>
        <v>#DIV/0!</v>
      </c>
      <c r="X38" s="52"/>
      <c r="Y38" s="52"/>
      <c r="Z38" s="52"/>
      <c r="AA38" s="52"/>
      <c r="AB38" s="52"/>
      <c r="AC38" s="36"/>
      <c r="AD38" s="36"/>
    </row>
    <row r="39" spans="1:30">
      <c r="B39" s="35"/>
      <c r="C39" s="2" t="e">
        <f>SUM(((Table168107[[#This Row],[Avg DPS]]*(Table168107[[#This Row],[Range]]))+(Table168107[[#This Row],[Avg DPS]]*(Table168107[[#This Row],[Arm Pen (%)]]/4)))/100)</f>
        <v>#DIV/0!</v>
      </c>
      <c r="D39" s="3" t="e">
        <f>SUM(Table168107[[#This Row],[DPS]]*Table168107[[#This Row],[Avg Accuracy]])</f>
        <v>#DIV/0!</v>
      </c>
      <c r="E39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39" s="2">
        <f>SUM((Table168107[[#This Row],[Accuracy (Close)]]+Table168107[[#This Row],[Accuracy (Short)]]+Table168107[[#This Row],[Accuracy (Medium)]]+Table168107[[#This Row],[Accuracy (Long)]])/4)</f>
        <v>0</v>
      </c>
      <c r="L39" s="2"/>
      <c r="M39" s="2"/>
      <c r="O39" s="2" t="e">
        <f t="shared" si="1"/>
        <v>#DIV/0!</v>
      </c>
      <c r="U39" s="2"/>
      <c r="W39" s="43" t="e">
        <f t="shared" si="2"/>
        <v>#DIV/0!</v>
      </c>
      <c r="X39" s="52"/>
      <c r="Y39" s="52"/>
      <c r="Z39" s="52"/>
      <c r="AA39" s="52"/>
      <c r="AB39" s="52"/>
      <c r="AC39" s="36"/>
      <c r="AD39" s="36"/>
    </row>
    <row r="40" spans="1:30">
      <c r="B40" s="35"/>
      <c r="C40" s="2" t="e">
        <f>SUM(((Table168107[[#This Row],[Avg DPS]]*(Table168107[[#This Row],[Range]]))+(Table168107[[#This Row],[Avg DPS]]*(Table168107[[#This Row],[Arm Pen (%)]]/4)))/100)</f>
        <v>#DIV/0!</v>
      </c>
      <c r="D40" s="3" t="e">
        <f>SUM(Table168107[[#This Row],[DPS]]*Table168107[[#This Row],[Avg Accuracy]])</f>
        <v>#DIV/0!</v>
      </c>
      <c r="E40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40" s="2">
        <f>SUM((Table168107[[#This Row],[Accuracy (Close)]]+Table168107[[#This Row],[Accuracy (Short)]]+Table168107[[#This Row],[Accuracy (Medium)]]+Table168107[[#This Row],[Accuracy (Long)]])/4)</f>
        <v>0</v>
      </c>
      <c r="L40" s="2"/>
      <c r="M40" s="2"/>
      <c r="O40" s="2" t="e">
        <f t="shared" si="1"/>
        <v>#DIV/0!</v>
      </c>
      <c r="U40" s="2"/>
      <c r="W40" s="43" t="e">
        <f t="shared" si="2"/>
        <v>#DIV/0!</v>
      </c>
      <c r="X40" s="52"/>
      <c r="Y40" s="52"/>
      <c r="Z40" s="52"/>
      <c r="AA40" s="52"/>
      <c r="AB40" s="52"/>
      <c r="AC40" s="36"/>
      <c r="AD40" s="36"/>
    </row>
    <row r="41" spans="1:30">
      <c r="C41" s="2" t="e">
        <f>SUM(((Table168107[[#This Row],[Avg DPS]]*(Table168107[[#This Row],[Range]]))+(Table168107[[#This Row],[Avg DPS]]*(Table168107[[#This Row],[Arm Pen (%)]]/4)))/100)</f>
        <v>#DIV/0!</v>
      </c>
      <c r="D41" s="3" t="e">
        <f>SUM(Table168107[[#This Row],[DPS]]*Table168107[[#This Row],[Avg Accuracy]])</f>
        <v>#DIV/0!</v>
      </c>
      <c r="E41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41" s="2">
        <f>SUM((Table168107[[#This Row],[Accuracy (Close)]]+Table168107[[#This Row],[Accuracy (Short)]]+Table168107[[#This Row],[Accuracy (Medium)]]+Table168107[[#This Row],[Accuracy (Long)]])/4)</f>
        <v>0</v>
      </c>
      <c r="L41" s="2"/>
      <c r="M41" s="2"/>
      <c r="O41" s="2" t="e">
        <f t="shared" si="1"/>
        <v>#DIV/0!</v>
      </c>
      <c r="U41" s="2"/>
      <c r="W41" s="43" t="e">
        <f t="shared" si="2"/>
        <v>#DIV/0!</v>
      </c>
      <c r="X41" s="52"/>
      <c r="Y41" s="52"/>
      <c r="Z41" s="52"/>
      <c r="AA41" s="52"/>
      <c r="AB41" s="52"/>
      <c r="AC41" s="36"/>
      <c r="AD41" s="36"/>
    </row>
    <row r="42" spans="1:30">
      <c r="C42" s="2" t="e">
        <f>SUM(((Table168107[[#This Row],[Avg DPS]]*(Table168107[[#This Row],[Range]]))+(Table168107[[#This Row],[Avg DPS]]*(Table168107[[#This Row],[Arm Pen (%)]]/4)))/100)</f>
        <v>#DIV/0!</v>
      </c>
      <c r="D42" s="3" t="e">
        <f>SUM(Table168107[[#This Row],[DPS]]*Table168107[[#This Row],[Avg Accuracy]])</f>
        <v>#DIV/0!</v>
      </c>
      <c r="E42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42" s="2">
        <f>SUM((Table168107[[#This Row],[Accuracy (Close)]]+Table168107[[#This Row],[Accuracy (Short)]]+Table168107[[#This Row],[Accuracy (Medium)]]+Table168107[[#This Row],[Accuracy (Long)]])/4)</f>
        <v>0</v>
      </c>
      <c r="L42" s="2"/>
      <c r="M42" s="2"/>
      <c r="O42" s="2" t="e">
        <f t="shared" si="1"/>
        <v>#DIV/0!</v>
      </c>
      <c r="U42" s="2"/>
      <c r="W42" s="43" t="e">
        <f t="shared" si="2"/>
        <v>#DIV/0!</v>
      </c>
      <c r="X42" s="35"/>
      <c r="Y42" s="35"/>
      <c r="Z42" s="35"/>
      <c r="AA42" s="35"/>
      <c r="AB42" s="35"/>
      <c r="AC42" s="36"/>
      <c r="AD42" s="36"/>
    </row>
    <row r="43" spans="1:30">
      <c r="C43" s="2" t="e">
        <f>SUM(((Table168107[[#This Row],[Avg DPS]]*(Table168107[[#This Row],[Range]]))+(Table168107[[#This Row],[Avg DPS]]*(Table168107[[#This Row],[Arm Pen (%)]]/4)))/100)</f>
        <v>#DIV/0!</v>
      </c>
      <c r="D43" s="3" t="e">
        <f>SUM(Table168107[[#This Row],[DPS]]*Table168107[[#This Row],[Avg Accuracy]])</f>
        <v>#DIV/0!</v>
      </c>
      <c r="E43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43" s="2">
        <f>SUM((Table168107[[#This Row],[Accuracy (Close)]]+Table168107[[#This Row],[Accuracy (Short)]]+Table168107[[#This Row],[Accuracy (Medium)]]+Table168107[[#This Row],[Accuracy (Long)]])/4)</f>
        <v>0</v>
      </c>
      <c r="L43" s="2"/>
      <c r="M43" s="2"/>
      <c r="O43" s="2" t="e">
        <f t="shared" si="1"/>
        <v>#DIV/0!</v>
      </c>
      <c r="U43" s="2"/>
      <c r="W43" s="43" t="e">
        <f t="shared" si="2"/>
        <v>#DIV/0!</v>
      </c>
      <c r="X43" s="35"/>
      <c r="Y43" s="35"/>
      <c r="Z43" s="35"/>
      <c r="AA43" s="35"/>
      <c r="AB43" s="35"/>
      <c r="AC43" s="36"/>
      <c r="AD43" s="36"/>
    </row>
    <row r="44" spans="1:30">
      <c r="C44" s="2" t="e">
        <f>SUM(((Table168107[[#This Row],[Avg DPS]]*(Table168107[[#This Row],[Range]]))+(Table168107[[#This Row],[Avg DPS]]*(Table168107[[#This Row],[Arm Pen (%)]]/4)))/100)</f>
        <v>#DIV/0!</v>
      </c>
      <c r="D44" s="3" t="e">
        <f>SUM(Table168107[[#This Row],[DPS]]*Table168107[[#This Row],[Avg Accuracy]])</f>
        <v>#DIV/0!</v>
      </c>
      <c r="E44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44" s="2">
        <f>SUM((Table168107[[#This Row],[Accuracy (Close)]]+Table168107[[#This Row],[Accuracy (Short)]]+Table168107[[#This Row],[Accuracy (Medium)]]+Table168107[[#This Row],[Accuracy (Long)]])/4)</f>
        <v>0</v>
      </c>
      <c r="L44" s="2"/>
      <c r="M44" s="2"/>
      <c r="O44" s="2" t="e">
        <f t="shared" si="1"/>
        <v>#DIV/0!</v>
      </c>
      <c r="U44" s="2"/>
      <c r="W44" s="43" t="e">
        <f t="shared" si="2"/>
        <v>#DIV/0!</v>
      </c>
      <c r="X44" s="35"/>
      <c r="Y44" s="35"/>
      <c r="Z44" s="35"/>
      <c r="AA44" s="35"/>
      <c r="AB44" s="35"/>
      <c r="AC44" s="36"/>
      <c r="AD44" s="36"/>
    </row>
    <row r="45" spans="1:30">
      <c r="C45" s="2" t="e">
        <f>SUM(((Table168107[[#This Row],[Avg DPS]]*(Table168107[[#This Row],[Range]]))+(Table168107[[#This Row],[Avg DPS]]*(Table168107[[#This Row],[Arm Pen (%)]]/4)))/100)</f>
        <v>#DIV/0!</v>
      </c>
      <c r="D45" s="3" t="e">
        <f>SUM(Table168107[[#This Row],[DPS]]*Table168107[[#This Row],[Avg Accuracy]])</f>
        <v>#DIV/0!</v>
      </c>
      <c r="E45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45" s="2">
        <f>SUM((Table168107[[#This Row],[Accuracy (Close)]]+Table168107[[#This Row],[Accuracy (Short)]]+Table168107[[#This Row],[Accuracy (Medium)]]+Table168107[[#This Row],[Accuracy (Long)]])/4)</f>
        <v>0</v>
      </c>
      <c r="L45" s="2"/>
      <c r="M45" s="2"/>
      <c r="O45" s="2" t="e">
        <f t="shared" si="1"/>
        <v>#DIV/0!</v>
      </c>
      <c r="U45" s="2"/>
      <c r="W45" s="43" t="e">
        <f t="shared" si="2"/>
        <v>#DIV/0!</v>
      </c>
      <c r="X45" s="35"/>
      <c r="Y45" s="35"/>
      <c r="Z45" s="35"/>
      <c r="AA45" s="35"/>
      <c r="AB45" s="35"/>
      <c r="AC45" s="36"/>
      <c r="AD45" s="36"/>
    </row>
    <row r="46" spans="1:30">
      <c r="C46" s="2" t="e">
        <f>SUM(((Table168107[[#This Row],[Avg DPS]]*(Table168107[[#This Row],[Range]]))+(Table168107[[#This Row],[Avg DPS]]*(Table168107[[#This Row],[Arm Pen (%)]]/4)))/100)</f>
        <v>#DIV/0!</v>
      </c>
      <c r="D46" s="3" t="e">
        <f>SUM(Table168107[[#This Row],[DPS]]*Table168107[[#This Row],[Avg Accuracy]])</f>
        <v>#DIV/0!</v>
      </c>
      <c r="E46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46" s="2">
        <f>SUM((Table168107[[#This Row],[Accuracy (Close)]]+Table168107[[#This Row],[Accuracy (Short)]]+Table168107[[#This Row],[Accuracy (Medium)]]+Table168107[[#This Row],[Accuracy (Long)]])/4)</f>
        <v>0</v>
      </c>
      <c r="L46" s="2"/>
      <c r="M46" s="2"/>
      <c r="O46" s="2" t="e">
        <f t="shared" ref="O46:O77" si="3">60/N46</f>
        <v>#DIV/0!</v>
      </c>
      <c r="U46" s="2"/>
      <c r="W46" s="43" t="e">
        <f t="shared" ref="W46:W77" si="4">C46*$W$2</f>
        <v>#DIV/0!</v>
      </c>
      <c r="X46" s="35"/>
      <c r="Y46" s="35"/>
      <c r="Z46" s="35"/>
      <c r="AA46" s="35"/>
      <c r="AB46" s="35"/>
      <c r="AC46" s="36"/>
      <c r="AD46" s="36"/>
    </row>
    <row r="47" spans="1:30">
      <c r="C47" s="2" t="e">
        <f>SUM(((Table168107[[#This Row],[Avg DPS]]*(Table168107[[#This Row],[Range]]))+(Table168107[[#This Row],[Avg DPS]]*(Table168107[[#This Row],[Arm Pen (%)]]/4)))/100)</f>
        <v>#DIV/0!</v>
      </c>
      <c r="D47" s="3" t="e">
        <f>SUM(Table168107[[#This Row],[DPS]]*Table168107[[#This Row],[Avg Accuracy]])</f>
        <v>#DIV/0!</v>
      </c>
      <c r="E47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47" s="2">
        <f>SUM((Table168107[[#This Row],[Accuracy (Close)]]+Table168107[[#This Row],[Accuracy (Short)]]+Table168107[[#This Row],[Accuracy (Medium)]]+Table168107[[#This Row],[Accuracy (Long)]])/4)</f>
        <v>0</v>
      </c>
      <c r="L47" s="2"/>
      <c r="M47" s="2"/>
      <c r="O47" s="2" t="e">
        <f t="shared" si="3"/>
        <v>#DIV/0!</v>
      </c>
      <c r="U47" s="2"/>
      <c r="W47" s="43" t="e">
        <f t="shared" si="4"/>
        <v>#DIV/0!</v>
      </c>
      <c r="X47" s="35"/>
      <c r="Y47" s="35"/>
      <c r="Z47" s="35"/>
      <c r="AA47" s="35"/>
      <c r="AB47" s="35"/>
      <c r="AC47" s="36"/>
      <c r="AD47" s="36"/>
    </row>
    <row r="48" spans="1:30">
      <c r="C48" s="2" t="e">
        <f>SUM(((Table168107[[#This Row],[Avg DPS]]*(Table168107[[#This Row],[Range]]))+(Table168107[[#This Row],[Avg DPS]]*(Table168107[[#This Row],[Arm Pen (%)]]/4)))/100)</f>
        <v>#DIV/0!</v>
      </c>
      <c r="D48" s="3" t="e">
        <f>SUM(Table168107[[#This Row],[DPS]]*Table168107[[#This Row],[Avg Accuracy]])</f>
        <v>#DIV/0!</v>
      </c>
      <c r="E48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48" s="2">
        <f>SUM((Table168107[[#This Row],[Accuracy (Close)]]+Table168107[[#This Row],[Accuracy (Short)]]+Table168107[[#This Row],[Accuracy (Medium)]]+Table168107[[#This Row],[Accuracy (Long)]])/4)</f>
        <v>0</v>
      </c>
      <c r="L48" s="2"/>
      <c r="M48" s="2"/>
      <c r="O48" s="2" t="e">
        <f t="shared" si="3"/>
        <v>#DIV/0!</v>
      </c>
      <c r="U48" s="2"/>
      <c r="W48" s="43" t="e">
        <f t="shared" si="4"/>
        <v>#DIV/0!</v>
      </c>
      <c r="X48" s="35"/>
      <c r="Y48" s="35"/>
      <c r="Z48" s="35"/>
      <c r="AA48" s="35"/>
      <c r="AB48" s="35"/>
      <c r="AC48" s="36"/>
      <c r="AD48" s="36"/>
    </row>
    <row r="49" spans="3:30">
      <c r="C49" s="2" t="e">
        <f>SUM(((Table168107[[#This Row],[Avg DPS]]*(Table168107[[#This Row],[Range]]))+(Table168107[[#This Row],[Avg DPS]]*(Table168107[[#This Row],[Arm Pen (%)]]/4)))/100)</f>
        <v>#DIV/0!</v>
      </c>
      <c r="D49" s="3" t="e">
        <f>SUM(Table168107[[#This Row],[DPS]]*Table168107[[#This Row],[Avg Accuracy]])</f>
        <v>#DIV/0!</v>
      </c>
      <c r="E49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49" s="2">
        <f>SUM((Table168107[[#This Row],[Accuracy (Close)]]+Table168107[[#This Row],[Accuracy (Short)]]+Table168107[[#This Row],[Accuracy (Medium)]]+Table168107[[#This Row],[Accuracy (Long)]])/4)</f>
        <v>0</v>
      </c>
      <c r="L49" s="2"/>
      <c r="M49" s="2"/>
      <c r="O49" s="2" t="e">
        <f t="shared" si="3"/>
        <v>#DIV/0!</v>
      </c>
      <c r="U49" s="2"/>
      <c r="W49" s="43" t="e">
        <f t="shared" si="4"/>
        <v>#DIV/0!</v>
      </c>
      <c r="X49" s="35"/>
      <c r="Y49" s="35"/>
      <c r="Z49" s="35"/>
      <c r="AA49" s="35"/>
      <c r="AB49" s="35"/>
      <c r="AC49" s="36"/>
      <c r="AD49" s="36"/>
    </row>
    <row r="50" spans="3:30">
      <c r="C50" s="2" t="e">
        <f>SUM(((Table168107[[#This Row],[Avg DPS]]*(Table168107[[#This Row],[Range]]))+(Table168107[[#This Row],[Avg DPS]]*(Table168107[[#This Row],[Arm Pen (%)]]/4)))/100)</f>
        <v>#DIV/0!</v>
      </c>
      <c r="D50" s="3" t="e">
        <f>SUM(Table168107[[#This Row],[DPS]]*Table168107[[#This Row],[Avg Accuracy]])</f>
        <v>#DIV/0!</v>
      </c>
      <c r="E50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50" s="2">
        <f>SUM((Table168107[[#This Row],[Accuracy (Close)]]+Table168107[[#This Row],[Accuracy (Short)]]+Table168107[[#This Row],[Accuracy (Medium)]]+Table168107[[#This Row],[Accuracy (Long)]])/4)</f>
        <v>0</v>
      </c>
      <c r="L50" s="2"/>
      <c r="M50" s="2"/>
      <c r="O50" s="2" t="e">
        <f t="shared" si="3"/>
        <v>#DIV/0!</v>
      </c>
      <c r="U50" s="2"/>
      <c r="W50" s="43" t="e">
        <f t="shared" si="4"/>
        <v>#DIV/0!</v>
      </c>
      <c r="X50" s="35"/>
      <c r="Y50" s="35"/>
      <c r="Z50" s="35"/>
      <c r="AA50" s="35"/>
      <c r="AB50" s="35"/>
      <c r="AC50" s="36"/>
      <c r="AD50" s="36"/>
    </row>
    <row r="51" spans="3:30">
      <c r="C51" s="2" t="e">
        <f>SUM(((Table168107[[#This Row],[Avg DPS]]*(Table168107[[#This Row],[Range]]))+(Table168107[[#This Row],[Avg DPS]]*(Table168107[[#This Row],[Arm Pen (%)]]/4)))/100)</f>
        <v>#DIV/0!</v>
      </c>
      <c r="D51" s="3" t="e">
        <f>SUM(Table168107[[#This Row],[DPS]]*Table168107[[#This Row],[Avg Accuracy]])</f>
        <v>#DIV/0!</v>
      </c>
      <c r="E51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51" s="2">
        <f>SUM((Table168107[[#This Row],[Accuracy (Close)]]+Table168107[[#This Row],[Accuracy (Short)]]+Table168107[[#This Row],[Accuracy (Medium)]]+Table168107[[#This Row],[Accuracy (Long)]])/4)</f>
        <v>0</v>
      </c>
      <c r="L51" s="2"/>
      <c r="M51" s="2"/>
      <c r="O51" s="2" t="e">
        <f t="shared" si="3"/>
        <v>#DIV/0!</v>
      </c>
      <c r="U51" s="2"/>
      <c r="W51" s="43" t="e">
        <f t="shared" si="4"/>
        <v>#DIV/0!</v>
      </c>
      <c r="X51" s="35"/>
      <c r="Y51" s="35"/>
      <c r="Z51" s="35"/>
      <c r="AA51" s="35"/>
      <c r="AB51" s="35"/>
      <c r="AC51" s="36"/>
      <c r="AD51" s="36"/>
    </row>
    <row r="52" spans="3:30">
      <c r="C52" s="2" t="e">
        <f>SUM(((Table168107[[#This Row],[Avg DPS]]*(Table168107[[#This Row],[Range]]))+(Table168107[[#This Row],[Avg DPS]]*(Table168107[[#This Row],[Arm Pen (%)]]/4)))/100)</f>
        <v>#DIV/0!</v>
      </c>
      <c r="D52" s="3" t="e">
        <f>SUM(Table168107[[#This Row],[DPS]]*Table168107[[#This Row],[Avg Accuracy]])</f>
        <v>#DIV/0!</v>
      </c>
      <c r="E52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52" s="2">
        <f>SUM((Table168107[[#This Row],[Accuracy (Close)]]+Table168107[[#This Row],[Accuracy (Short)]]+Table168107[[#This Row],[Accuracy (Medium)]]+Table168107[[#This Row],[Accuracy (Long)]])/4)</f>
        <v>0</v>
      </c>
      <c r="L52" s="2"/>
      <c r="M52" s="2"/>
      <c r="O52" s="2" t="e">
        <f t="shared" si="3"/>
        <v>#DIV/0!</v>
      </c>
      <c r="U52" s="2"/>
      <c r="W52" s="43" t="e">
        <f t="shared" si="4"/>
        <v>#DIV/0!</v>
      </c>
      <c r="X52" s="35"/>
      <c r="Y52" s="35"/>
      <c r="Z52" s="35"/>
      <c r="AA52" s="35"/>
      <c r="AB52" s="35"/>
      <c r="AC52" s="36"/>
      <c r="AD52" s="36"/>
    </row>
    <row r="53" spans="3:30">
      <c r="C53" s="2" t="e">
        <f>SUM(((Table168107[[#This Row],[Avg DPS]]*(Table168107[[#This Row],[Range]]))+(Table168107[[#This Row],[Avg DPS]]*(Table168107[[#This Row],[Arm Pen (%)]]/4)))/100)</f>
        <v>#DIV/0!</v>
      </c>
      <c r="D53" s="3" t="e">
        <f>SUM(Table168107[[#This Row],[DPS]]*Table168107[[#This Row],[Avg Accuracy]])</f>
        <v>#DIV/0!</v>
      </c>
      <c r="E53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53" s="2">
        <f>SUM((Table168107[[#This Row],[Accuracy (Close)]]+Table168107[[#This Row],[Accuracy (Short)]]+Table168107[[#This Row],[Accuracy (Medium)]]+Table168107[[#This Row],[Accuracy (Long)]])/4)</f>
        <v>0</v>
      </c>
      <c r="L53" s="2"/>
      <c r="M53" s="2"/>
      <c r="O53" s="2" t="e">
        <f t="shared" si="3"/>
        <v>#DIV/0!</v>
      </c>
      <c r="U53" s="2"/>
      <c r="W53" s="43" t="e">
        <f t="shared" si="4"/>
        <v>#DIV/0!</v>
      </c>
      <c r="X53" s="35"/>
      <c r="Y53" s="35"/>
      <c r="Z53" s="35"/>
      <c r="AA53" s="35"/>
      <c r="AB53" s="35"/>
      <c r="AC53" s="36"/>
      <c r="AD53" s="36"/>
    </row>
    <row r="54" spans="3:30">
      <c r="C54" s="2" t="e">
        <f>SUM(((Table168107[[#This Row],[Avg DPS]]*(Table168107[[#This Row],[Range]]))+(Table168107[[#This Row],[Avg DPS]]*(Table168107[[#This Row],[Arm Pen (%)]]/4)))/100)</f>
        <v>#DIV/0!</v>
      </c>
      <c r="D54" s="3" t="e">
        <f>SUM(Table168107[[#This Row],[DPS]]*Table168107[[#This Row],[Avg Accuracy]])</f>
        <v>#DIV/0!</v>
      </c>
      <c r="E54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54" s="2">
        <f>SUM((Table168107[[#This Row],[Accuracy (Close)]]+Table168107[[#This Row],[Accuracy (Short)]]+Table168107[[#This Row],[Accuracy (Medium)]]+Table168107[[#This Row],[Accuracy (Long)]])/4)</f>
        <v>0</v>
      </c>
      <c r="L54" s="2"/>
      <c r="M54" s="2"/>
      <c r="O54" s="2" t="e">
        <f t="shared" si="3"/>
        <v>#DIV/0!</v>
      </c>
      <c r="U54" s="2"/>
      <c r="W54" s="43" t="e">
        <f t="shared" si="4"/>
        <v>#DIV/0!</v>
      </c>
      <c r="X54" s="35"/>
      <c r="Y54" s="35"/>
      <c r="Z54" s="35"/>
      <c r="AA54" s="35"/>
      <c r="AB54" s="35"/>
      <c r="AC54" s="36"/>
      <c r="AD54" s="36"/>
    </row>
    <row r="55" spans="3:30">
      <c r="C55" s="2" t="e">
        <f>SUM(((Table168107[[#This Row],[Avg DPS]]*(Table168107[[#This Row],[Range]]))+(Table168107[[#This Row],[Avg DPS]]*(Table168107[[#This Row],[Arm Pen (%)]]/4)))/100)</f>
        <v>#DIV/0!</v>
      </c>
      <c r="D55" s="3" t="e">
        <f>SUM(Table168107[[#This Row],[DPS]]*Table168107[[#This Row],[Avg Accuracy]])</f>
        <v>#DIV/0!</v>
      </c>
      <c r="E55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55" s="2">
        <f>SUM((Table168107[[#This Row],[Accuracy (Close)]]+Table168107[[#This Row],[Accuracy (Short)]]+Table168107[[#This Row],[Accuracy (Medium)]]+Table168107[[#This Row],[Accuracy (Long)]])/4)</f>
        <v>0</v>
      </c>
      <c r="L55" s="2"/>
      <c r="M55" s="2"/>
      <c r="O55" s="2" t="e">
        <f t="shared" si="3"/>
        <v>#DIV/0!</v>
      </c>
      <c r="U55" s="2"/>
      <c r="W55" s="43" t="e">
        <f t="shared" si="4"/>
        <v>#DIV/0!</v>
      </c>
      <c r="X55" s="35"/>
      <c r="Y55" s="35"/>
      <c r="Z55" s="35"/>
      <c r="AA55" s="35"/>
      <c r="AB55" s="35"/>
      <c r="AC55" s="36"/>
      <c r="AD55" s="36"/>
    </row>
    <row r="56" spans="3:30">
      <c r="C56" s="2" t="e">
        <f>SUM(((Table168107[[#This Row],[Avg DPS]]*(Table168107[[#This Row],[Range]]))+(Table168107[[#This Row],[Avg DPS]]*(Table168107[[#This Row],[Arm Pen (%)]]/4)))/100)</f>
        <v>#DIV/0!</v>
      </c>
      <c r="D56" s="3" t="e">
        <f>SUM(Table168107[[#This Row],[DPS]]*Table168107[[#This Row],[Avg Accuracy]])</f>
        <v>#DIV/0!</v>
      </c>
      <c r="E56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56" s="2">
        <f>SUM((Table168107[[#This Row],[Accuracy (Close)]]+Table168107[[#This Row],[Accuracy (Short)]]+Table168107[[#This Row],[Accuracy (Medium)]]+Table168107[[#This Row],[Accuracy (Long)]])/4)</f>
        <v>0</v>
      </c>
      <c r="L56" s="2"/>
      <c r="M56" s="2"/>
      <c r="O56" s="2" t="e">
        <f t="shared" si="3"/>
        <v>#DIV/0!</v>
      </c>
      <c r="U56" s="2"/>
      <c r="W56" s="43" t="e">
        <f t="shared" si="4"/>
        <v>#DIV/0!</v>
      </c>
      <c r="X56" s="35"/>
      <c r="Y56" s="35"/>
      <c r="Z56" s="35"/>
      <c r="AA56" s="35"/>
      <c r="AB56" s="35"/>
      <c r="AC56" s="36"/>
      <c r="AD56" s="36"/>
    </row>
    <row r="57" spans="3:30">
      <c r="C57" s="2" t="e">
        <f>SUM(((Table168107[[#This Row],[Avg DPS]]*(Table168107[[#This Row],[Range]]))+(Table168107[[#This Row],[Avg DPS]]*(Table168107[[#This Row],[Arm Pen (%)]]/4)))/100)</f>
        <v>#DIV/0!</v>
      </c>
      <c r="D57" s="3" t="e">
        <f>SUM(Table168107[[#This Row],[DPS]]*Table168107[[#This Row],[Avg Accuracy]])</f>
        <v>#DIV/0!</v>
      </c>
      <c r="E57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57" s="2">
        <f>SUM((Table168107[[#This Row],[Accuracy (Close)]]+Table168107[[#This Row],[Accuracy (Short)]]+Table168107[[#This Row],[Accuracy (Medium)]]+Table168107[[#This Row],[Accuracy (Long)]])/4)</f>
        <v>0</v>
      </c>
      <c r="L57" s="2"/>
      <c r="M57" s="2"/>
      <c r="O57" s="2" t="e">
        <f t="shared" si="3"/>
        <v>#DIV/0!</v>
      </c>
      <c r="U57" s="2"/>
      <c r="W57" s="43" t="e">
        <f t="shared" si="4"/>
        <v>#DIV/0!</v>
      </c>
      <c r="X57" s="35"/>
      <c r="Y57" s="35"/>
      <c r="Z57" s="35"/>
      <c r="AA57" s="35"/>
      <c r="AB57" s="35"/>
      <c r="AC57" s="36"/>
      <c r="AD57" s="36"/>
    </row>
    <row r="58" spans="3:30">
      <c r="C58" s="2" t="e">
        <f>SUM(((Table168107[[#This Row],[Avg DPS]]*(Table168107[[#This Row],[Range]]))+(Table168107[[#This Row],[Avg DPS]]*(Table168107[[#This Row],[Arm Pen (%)]]/4)))/100)</f>
        <v>#DIV/0!</v>
      </c>
      <c r="D58" s="3" t="e">
        <f>SUM(Table168107[[#This Row],[DPS]]*Table168107[[#This Row],[Avg Accuracy]])</f>
        <v>#DIV/0!</v>
      </c>
      <c r="E58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58" s="2">
        <f>SUM((Table168107[[#This Row],[Accuracy (Close)]]+Table168107[[#This Row],[Accuracy (Short)]]+Table168107[[#This Row],[Accuracy (Medium)]]+Table168107[[#This Row],[Accuracy (Long)]])/4)</f>
        <v>0</v>
      </c>
      <c r="L58" s="2"/>
      <c r="M58" s="2"/>
      <c r="O58" s="2" t="e">
        <f t="shared" si="3"/>
        <v>#DIV/0!</v>
      </c>
      <c r="U58" s="2"/>
      <c r="W58" s="43" t="e">
        <f t="shared" si="4"/>
        <v>#DIV/0!</v>
      </c>
      <c r="X58" s="35"/>
      <c r="Y58" s="35"/>
      <c r="Z58" s="35"/>
      <c r="AA58" s="35"/>
      <c r="AB58" s="35"/>
      <c r="AC58" s="36"/>
      <c r="AD58" s="36"/>
    </row>
    <row r="59" spans="3:30">
      <c r="C59" s="2" t="e">
        <f>SUM(((Table168107[[#This Row],[Avg DPS]]*(Table168107[[#This Row],[Range]]))+(Table168107[[#This Row],[Avg DPS]]*(Table168107[[#This Row],[Arm Pen (%)]]/4)))/100)</f>
        <v>#DIV/0!</v>
      </c>
      <c r="D59" s="3" t="e">
        <f>SUM(Table168107[[#This Row],[DPS]]*Table168107[[#This Row],[Avg Accuracy]])</f>
        <v>#DIV/0!</v>
      </c>
      <c r="E59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59" s="2">
        <f>SUM((Table168107[[#This Row],[Accuracy (Close)]]+Table168107[[#This Row],[Accuracy (Short)]]+Table168107[[#This Row],[Accuracy (Medium)]]+Table168107[[#This Row],[Accuracy (Long)]])/4)</f>
        <v>0</v>
      </c>
      <c r="L59" s="2"/>
      <c r="M59" s="2"/>
      <c r="O59" s="2" t="e">
        <f t="shared" si="3"/>
        <v>#DIV/0!</v>
      </c>
      <c r="U59" s="2"/>
      <c r="W59" s="43" t="e">
        <f t="shared" si="4"/>
        <v>#DIV/0!</v>
      </c>
      <c r="X59" s="35"/>
      <c r="Y59" s="35"/>
      <c r="Z59" s="35"/>
      <c r="AA59" s="35"/>
      <c r="AB59" s="35"/>
      <c r="AC59" s="36"/>
      <c r="AD59" s="36"/>
    </row>
    <row r="60" spans="3:30">
      <c r="C60" s="2" t="e">
        <f>SUM(((Table168107[[#This Row],[Avg DPS]]*(Table168107[[#This Row],[Range]]))+(Table168107[[#This Row],[Avg DPS]]*(Table168107[[#This Row],[Arm Pen (%)]]/4)))/100)</f>
        <v>#DIV/0!</v>
      </c>
      <c r="D60" s="3" t="e">
        <f>SUM(Table168107[[#This Row],[DPS]]*Table168107[[#This Row],[Avg Accuracy]])</f>
        <v>#DIV/0!</v>
      </c>
      <c r="E60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60" s="2">
        <f>SUM((Table168107[[#This Row],[Accuracy (Close)]]+Table168107[[#This Row],[Accuracy (Short)]]+Table168107[[#This Row],[Accuracy (Medium)]]+Table168107[[#This Row],[Accuracy (Long)]])/4)</f>
        <v>0</v>
      </c>
      <c r="L60" s="2"/>
      <c r="M60" s="2"/>
      <c r="O60" s="2" t="e">
        <f t="shared" si="3"/>
        <v>#DIV/0!</v>
      </c>
      <c r="U60" s="2"/>
      <c r="W60" s="43" t="e">
        <f t="shared" si="4"/>
        <v>#DIV/0!</v>
      </c>
      <c r="X60" s="35"/>
      <c r="Y60" s="35"/>
      <c r="Z60" s="35"/>
      <c r="AA60" s="35"/>
      <c r="AB60" s="35"/>
      <c r="AC60" s="36"/>
      <c r="AD60" s="36"/>
    </row>
    <row r="61" spans="3:30">
      <c r="C61" s="2" t="e">
        <f>SUM(((Table168107[[#This Row],[Avg DPS]]*(Table168107[[#This Row],[Range]]))+(Table168107[[#This Row],[Avg DPS]]*(Table168107[[#This Row],[Arm Pen (%)]]/4)))/100)</f>
        <v>#DIV/0!</v>
      </c>
      <c r="D61" s="3" t="e">
        <f>SUM(Table168107[[#This Row],[DPS]]*Table168107[[#This Row],[Avg Accuracy]])</f>
        <v>#DIV/0!</v>
      </c>
      <c r="E61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61" s="2">
        <f>SUM((Table168107[[#This Row],[Accuracy (Close)]]+Table168107[[#This Row],[Accuracy (Short)]]+Table168107[[#This Row],[Accuracy (Medium)]]+Table168107[[#This Row],[Accuracy (Long)]])/4)</f>
        <v>0</v>
      </c>
      <c r="L61" s="2"/>
      <c r="M61" s="2"/>
      <c r="O61" s="2" t="e">
        <f t="shared" si="3"/>
        <v>#DIV/0!</v>
      </c>
      <c r="U61" s="2"/>
      <c r="W61" s="43" t="e">
        <f t="shared" si="4"/>
        <v>#DIV/0!</v>
      </c>
      <c r="X61" s="35"/>
      <c r="Y61" s="35"/>
      <c r="Z61" s="35"/>
      <c r="AA61" s="35"/>
      <c r="AB61" s="35"/>
      <c r="AC61" s="36"/>
      <c r="AD61" s="36"/>
    </row>
    <row r="62" spans="3:30">
      <c r="C62" s="2" t="e">
        <f>SUM(((Table168107[[#This Row],[Avg DPS]]*(Table168107[[#This Row],[Range]]))+(Table168107[[#This Row],[Avg DPS]]*(Table168107[[#This Row],[Arm Pen (%)]]/4)))/100)</f>
        <v>#DIV/0!</v>
      </c>
      <c r="D62" s="3" t="e">
        <f>SUM(Table168107[[#This Row],[DPS]]*Table168107[[#This Row],[Avg Accuracy]])</f>
        <v>#DIV/0!</v>
      </c>
      <c r="E62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62" s="2">
        <f>SUM((Table168107[[#This Row],[Accuracy (Close)]]+Table168107[[#This Row],[Accuracy (Short)]]+Table168107[[#This Row],[Accuracy (Medium)]]+Table168107[[#This Row],[Accuracy (Long)]])/4)</f>
        <v>0</v>
      </c>
      <c r="L62" s="2"/>
      <c r="M62" s="2"/>
      <c r="O62" s="2" t="e">
        <f t="shared" si="3"/>
        <v>#DIV/0!</v>
      </c>
      <c r="U62" s="2"/>
      <c r="W62" s="43" t="e">
        <f t="shared" si="4"/>
        <v>#DIV/0!</v>
      </c>
      <c r="X62" s="35"/>
      <c r="Y62" s="35"/>
      <c r="Z62" s="35"/>
      <c r="AA62" s="35"/>
      <c r="AB62" s="35"/>
      <c r="AC62" s="36"/>
      <c r="AD62" s="36"/>
    </row>
    <row r="63" spans="3:30">
      <c r="C63" s="2" t="e">
        <f>SUM(((Table168107[[#This Row],[Avg DPS]]*(Table168107[[#This Row],[Range]]))+(Table168107[[#This Row],[Avg DPS]]*(Table168107[[#This Row],[Arm Pen (%)]]/4)))/100)</f>
        <v>#DIV/0!</v>
      </c>
      <c r="D63" s="3" t="e">
        <f>SUM(Table168107[[#This Row],[DPS]]*Table168107[[#This Row],[Avg Accuracy]])</f>
        <v>#DIV/0!</v>
      </c>
      <c r="E63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63" s="2">
        <f>SUM((Table168107[[#This Row],[Accuracy (Close)]]+Table168107[[#This Row],[Accuracy (Short)]]+Table168107[[#This Row],[Accuracy (Medium)]]+Table168107[[#This Row],[Accuracy (Long)]])/4)</f>
        <v>0</v>
      </c>
      <c r="L63" s="2"/>
      <c r="M63" s="2"/>
      <c r="O63" s="2" t="e">
        <f t="shared" si="3"/>
        <v>#DIV/0!</v>
      </c>
      <c r="U63" s="2"/>
      <c r="W63" s="43" t="e">
        <f t="shared" si="4"/>
        <v>#DIV/0!</v>
      </c>
      <c r="X63" s="35"/>
      <c r="Y63" s="35"/>
      <c r="Z63" s="35"/>
      <c r="AA63" s="35"/>
      <c r="AB63" s="35"/>
      <c r="AC63" s="36"/>
      <c r="AD63" s="36"/>
    </row>
    <row r="64" spans="3:30">
      <c r="C64" s="2" t="e">
        <f>SUM(((Table168107[[#This Row],[Avg DPS]]*(Table168107[[#This Row],[Range]]))+(Table168107[[#This Row],[Avg DPS]]*(Table168107[[#This Row],[Arm Pen (%)]]/4)))/100)</f>
        <v>#DIV/0!</v>
      </c>
      <c r="D64" s="3" t="e">
        <f>SUM(Table168107[[#This Row],[DPS]]*Table168107[[#This Row],[Avg Accuracy]])</f>
        <v>#DIV/0!</v>
      </c>
      <c r="E64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64" s="2">
        <f>SUM((Table168107[[#This Row],[Accuracy (Close)]]+Table168107[[#This Row],[Accuracy (Short)]]+Table168107[[#This Row],[Accuracy (Medium)]]+Table168107[[#This Row],[Accuracy (Long)]])/4)</f>
        <v>0</v>
      </c>
      <c r="L64" s="2"/>
      <c r="M64" s="2"/>
      <c r="O64" s="2" t="e">
        <f t="shared" si="3"/>
        <v>#DIV/0!</v>
      </c>
      <c r="U64" s="2"/>
      <c r="W64" s="43" t="e">
        <f t="shared" si="4"/>
        <v>#DIV/0!</v>
      </c>
      <c r="X64" s="35"/>
      <c r="Y64" s="35"/>
      <c r="Z64" s="35"/>
      <c r="AA64" s="35"/>
      <c r="AB64" s="35"/>
      <c r="AC64" s="36"/>
      <c r="AD64" s="36"/>
    </row>
    <row r="65" spans="3:30">
      <c r="C65" s="2" t="e">
        <f>SUM(((Table168107[[#This Row],[Avg DPS]]*(Table168107[[#This Row],[Range]]))+(Table168107[[#This Row],[Avg DPS]]*(Table168107[[#This Row],[Arm Pen (%)]]/4)))/100)</f>
        <v>#DIV/0!</v>
      </c>
      <c r="D65" s="3" t="e">
        <f>SUM(Table168107[[#This Row],[DPS]]*Table168107[[#This Row],[Avg Accuracy]])</f>
        <v>#DIV/0!</v>
      </c>
      <c r="E65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65" s="2">
        <f>SUM((Table168107[[#This Row],[Accuracy (Close)]]+Table168107[[#This Row],[Accuracy (Short)]]+Table168107[[#This Row],[Accuracy (Medium)]]+Table168107[[#This Row],[Accuracy (Long)]])/4)</f>
        <v>0</v>
      </c>
      <c r="L65" s="2"/>
      <c r="M65" s="2"/>
      <c r="O65" s="2" t="e">
        <f t="shared" si="3"/>
        <v>#DIV/0!</v>
      </c>
      <c r="U65" s="2"/>
      <c r="W65" s="43" t="e">
        <f t="shared" si="4"/>
        <v>#DIV/0!</v>
      </c>
      <c r="X65" s="35"/>
      <c r="Y65" s="35"/>
      <c r="Z65" s="35"/>
      <c r="AA65" s="35"/>
      <c r="AB65" s="35"/>
      <c r="AC65" s="36"/>
      <c r="AD65" s="36"/>
    </row>
    <row r="66" spans="3:30">
      <c r="C66" s="2" t="e">
        <f>SUM(((Table168107[[#This Row],[Avg DPS]]*(Table168107[[#This Row],[Range]]))+(Table168107[[#This Row],[Avg DPS]]*(Table168107[[#This Row],[Arm Pen (%)]]/4)))/100)</f>
        <v>#DIV/0!</v>
      </c>
      <c r="D66" s="3" t="e">
        <f>SUM(Table168107[[#This Row],[DPS]]*Table168107[[#This Row],[Avg Accuracy]])</f>
        <v>#DIV/0!</v>
      </c>
      <c r="E66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66" s="2">
        <f>SUM((Table168107[[#This Row],[Accuracy (Close)]]+Table168107[[#This Row],[Accuracy (Short)]]+Table168107[[#This Row],[Accuracy (Medium)]]+Table168107[[#This Row],[Accuracy (Long)]])/4)</f>
        <v>0</v>
      </c>
      <c r="L66" s="2"/>
      <c r="M66" s="2"/>
      <c r="O66" s="2" t="e">
        <f t="shared" si="3"/>
        <v>#DIV/0!</v>
      </c>
      <c r="U66" s="2"/>
      <c r="W66" s="43" t="e">
        <f t="shared" si="4"/>
        <v>#DIV/0!</v>
      </c>
      <c r="X66" s="35"/>
      <c r="Y66" s="35"/>
      <c r="Z66" s="35"/>
      <c r="AA66" s="35"/>
      <c r="AB66" s="35"/>
      <c r="AC66" s="36"/>
      <c r="AD66" s="36"/>
    </row>
    <row r="67" spans="3:30">
      <c r="C67" s="2" t="e">
        <f>SUM(((Table168107[[#This Row],[Avg DPS]]*(Table168107[[#This Row],[Range]]))+(Table168107[[#This Row],[Avg DPS]]*(Table168107[[#This Row],[Arm Pen (%)]]/4)))/100)</f>
        <v>#DIV/0!</v>
      </c>
      <c r="D67" s="3" t="e">
        <f>SUM(Table168107[[#This Row],[DPS]]*Table168107[[#This Row],[Avg Accuracy]])</f>
        <v>#DIV/0!</v>
      </c>
      <c r="E67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67" s="2">
        <f>SUM((Table168107[[#This Row],[Accuracy (Close)]]+Table168107[[#This Row],[Accuracy (Short)]]+Table168107[[#This Row],[Accuracy (Medium)]]+Table168107[[#This Row],[Accuracy (Long)]])/4)</f>
        <v>0</v>
      </c>
      <c r="L67" s="2"/>
      <c r="M67" s="2"/>
      <c r="O67" s="2" t="e">
        <f t="shared" si="3"/>
        <v>#DIV/0!</v>
      </c>
      <c r="U67" s="2"/>
      <c r="W67" s="43" t="e">
        <f t="shared" si="4"/>
        <v>#DIV/0!</v>
      </c>
      <c r="X67" s="35"/>
      <c r="Y67" s="35"/>
      <c r="Z67" s="35"/>
      <c r="AA67" s="35"/>
      <c r="AB67" s="35"/>
      <c r="AC67" s="36"/>
      <c r="AD67" s="36"/>
    </row>
    <row r="68" spans="3:30">
      <c r="C68" s="2" t="e">
        <f>SUM(((Table168107[[#This Row],[Avg DPS]]*(Table168107[[#This Row],[Range]]))+(Table168107[[#This Row],[Avg DPS]]*(Table168107[[#This Row],[Arm Pen (%)]]/4)))/100)</f>
        <v>#DIV/0!</v>
      </c>
      <c r="D68" s="3" t="e">
        <f>SUM(Table168107[[#This Row],[DPS]]*Table168107[[#This Row],[Avg Accuracy]])</f>
        <v>#DIV/0!</v>
      </c>
      <c r="E68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68" s="2">
        <f>SUM((Table168107[[#This Row],[Accuracy (Close)]]+Table168107[[#This Row],[Accuracy (Short)]]+Table168107[[#This Row],[Accuracy (Medium)]]+Table168107[[#This Row],[Accuracy (Long)]])/4)</f>
        <v>0</v>
      </c>
      <c r="L68" s="2"/>
      <c r="M68" s="2"/>
      <c r="O68" s="2" t="e">
        <f t="shared" si="3"/>
        <v>#DIV/0!</v>
      </c>
      <c r="U68" s="2"/>
      <c r="W68" s="43" t="e">
        <f t="shared" si="4"/>
        <v>#DIV/0!</v>
      </c>
      <c r="X68" s="35"/>
      <c r="Y68" s="35"/>
      <c r="Z68" s="35"/>
      <c r="AA68" s="35"/>
      <c r="AB68" s="35"/>
      <c r="AC68" s="36"/>
      <c r="AD68" s="36"/>
    </row>
    <row r="69" spans="3:30">
      <c r="C69" s="2" t="e">
        <f>SUM(((Table168107[[#This Row],[Avg DPS]]*(Table168107[[#This Row],[Range]]))+(Table168107[[#This Row],[Avg DPS]]*(Table168107[[#This Row],[Arm Pen (%)]]/4)))/100)</f>
        <v>#DIV/0!</v>
      </c>
      <c r="D69" s="3" t="e">
        <f>SUM(Table168107[[#This Row],[DPS]]*Table168107[[#This Row],[Avg Accuracy]])</f>
        <v>#DIV/0!</v>
      </c>
      <c r="E69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69" s="2">
        <f>SUM((Table168107[[#This Row],[Accuracy (Close)]]+Table168107[[#This Row],[Accuracy (Short)]]+Table168107[[#This Row],[Accuracy (Medium)]]+Table168107[[#This Row],[Accuracy (Long)]])/4)</f>
        <v>0</v>
      </c>
      <c r="L69" s="2"/>
      <c r="M69" s="2"/>
      <c r="O69" s="2" t="e">
        <f t="shared" si="3"/>
        <v>#DIV/0!</v>
      </c>
      <c r="U69" s="2"/>
      <c r="W69" s="43" t="e">
        <f t="shared" si="4"/>
        <v>#DIV/0!</v>
      </c>
      <c r="X69" s="35"/>
      <c r="Y69" s="35"/>
      <c r="Z69" s="35"/>
      <c r="AA69" s="35"/>
      <c r="AB69" s="35"/>
      <c r="AC69" s="36"/>
      <c r="AD69" s="36"/>
    </row>
    <row r="70" spans="3:30">
      <c r="C70" s="2" t="e">
        <f>SUM(((Table168107[[#This Row],[Avg DPS]]*(Table168107[[#This Row],[Range]]))+(Table168107[[#This Row],[Avg DPS]]*(Table168107[[#This Row],[Arm Pen (%)]]/4)))/100)</f>
        <v>#DIV/0!</v>
      </c>
      <c r="D70" s="3" t="e">
        <f>SUM(Table168107[[#This Row],[DPS]]*Table168107[[#This Row],[Avg Accuracy]])</f>
        <v>#DIV/0!</v>
      </c>
      <c r="E70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70" s="2">
        <f>SUM((Table168107[[#This Row],[Accuracy (Close)]]+Table168107[[#This Row],[Accuracy (Short)]]+Table168107[[#This Row],[Accuracy (Medium)]]+Table168107[[#This Row],[Accuracy (Long)]])/4)</f>
        <v>0</v>
      </c>
      <c r="L70" s="2"/>
      <c r="M70" s="2"/>
      <c r="O70" s="2" t="e">
        <f t="shared" si="3"/>
        <v>#DIV/0!</v>
      </c>
      <c r="U70" s="2"/>
      <c r="W70" s="43" t="e">
        <f t="shared" si="4"/>
        <v>#DIV/0!</v>
      </c>
      <c r="X70" s="35"/>
      <c r="Y70" s="35"/>
      <c r="Z70" s="35"/>
      <c r="AA70" s="35"/>
      <c r="AB70" s="35"/>
      <c r="AC70" s="36"/>
      <c r="AD70" s="36"/>
    </row>
    <row r="71" spans="3:30">
      <c r="C71" s="2" t="e">
        <f>SUM(((Table168107[[#This Row],[Avg DPS]]*(Table168107[[#This Row],[Range]]))+(Table168107[[#This Row],[Avg DPS]]*(Table168107[[#This Row],[Arm Pen (%)]]/4)))/100)</f>
        <v>#DIV/0!</v>
      </c>
      <c r="D71" s="3" t="e">
        <f>SUM(Table168107[[#This Row],[DPS]]*Table168107[[#This Row],[Avg Accuracy]])</f>
        <v>#DIV/0!</v>
      </c>
      <c r="E71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71" s="2">
        <f>SUM((Table168107[[#This Row],[Accuracy (Close)]]+Table168107[[#This Row],[Accuracy (Short)]]+Table168107[[#This Row],[Accuracy (Medium)]]+Table168107[[#This Row],[Accuracy (Long)]])/4)</f>
        <v>0</v>
      </c>
      <c r="L71" s="2"/>
      <c r="M71" s="2"/>
      <c r="O71" s="2" t="e">
        <f t="shared" si="3"/>
        <v>#DIV/0!</v>
      </c>
      <c r="U71" s="2"/>
      <c r="W71" s="43" t="e">
        <f t="shared" si="4"/>
        <v>#DIV/0!</v>
      </c>
      <c r="X71" s="35"/>
      <c r="Y71" s="35"/>
      <c r="Z71" s="35"/>
      <c r="AA71" s="35"/>
      <c r="AB71" s="35"/>
      <c r="AC71" s="36"/>
      <c r="AD71" s="36"/>
    </row>
    <row r="72" spans="3:30">
      <c r="C72" s="2" t="e">
        <f>SUM(((Table168107[[#This Row],[Avg DPS]]*(Table168107[[#This Row],[Range]]))+(Table168107[[#This Row],[Avg DPS]]*(Table168107[[#This Row],[Arm Pen (%)]]/4)))/100)</f>
        <v>#DIV/0!</v>
      </c>
      <c r="D72" s="3" t="e">
        <f>SUM(Table168107[[#This Row],[DPS]]*Table168107[[#This Row],[Avg Accuracy]])</f>
        <v>#DIV/0!</v>
      </c>
      <c r="E72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72" s="2">
        <f>SUM((Table168107[[#This Row],[Accuracy (Close)]]+Table168107[[#This Row],[Accuracy (Short)]]+Table168107[[#This Row],[Accuracy (Medium)]]+Table168107[[#This Row],[Accuracy (Long)]])/4)</f>
        <v>0</v>
      </c>
      <c r="L72" s="2"/>
      <c r="M72" s="2"/>
      <c r="O72" s="2" t="e">
        <f t="shared" si="3"/>
        <v>#DIV/0!</v>
      </c>
      <c r="U72" s="2"/>
      <c r="W72" s="43" t="e">
        <f t="shared" si="4"/>
        <v>#DIV/0!</v>
      </c>
      <c r="X72" s="35"/>
      <c r="Y72" s="35"/>
      <c r="Z72" s="35"/>
      <c r="AA72" s="35"/>
      <c r="AB72" s="35"/>
      <c r="AC72" s="36"/>
      <c r="AD72" s="36"/>
    </row>
    <row r="73" spans="3:30">
      <c r="C73" s="2" t="e">
        <f>SUM(((Table168107[[#This Row],[Avg DPS]]*(Table168107[[#This Row],[Range]]))+(Table168107[[#This Row],[Avg DPS]]*(Table168107[[#This Row],[Arm Pen (%)]]/4)))/100)</f>
        <v>#DIV/0!</v>
      </c>
      <c r="D73" s="3" t="e">
        <f>SUM(Table168107[[#This Row],[DPS]]*Table168107[[#This Row],[Avg Accuracy]])</f>
        <v>#DIV/0!</v>
      </c>
      <c r="E73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73" s="2">
        <f>SUM((Table168107[[#This Row],[Accuracy (Close)]]+Table168107[[#This Row],[Accuracy (Short)]]+Table168107[[#This Row],[Accuracy (Medium)]]+Table168107[[#This Row],[Accuracy (Long)]])/4)</f>
        <v>0</v>
      </c>
      <c r="L73" s="2"/>
      <c r="M73" s="2"/>
      <c r="O73" s="2" t="e">
        <f t="shared" si="3"/>
        <v>#DIV/0!</v>
      </c>
      <c r="U73" s="2"/>
      <c r="W73" s="43" t="e">
        <f t="shared" si="4"/>
        <v>#DIV/0!</v>
      </c>
      <c r="X73" s="35"/>
      <c r="Y73" s="35"/>
      <c r="Z73" s="35"/>
      <c r="AA73" s="35"/>
      <c r="AB73" s="35"/>
      <c r="AC73" s="36"/>
      <c r="AD73" s="36"/>
    </row>
    <row r="74" spans="3:30">
      <c r="C74" s="2" t="e">
        <f>SUM(((Table168107[[#This Row],[Avg DPS]]*(Table168107[[#This Row],[Range]]))+(Table168107[[#This Row],[Avg DPS]]*(Table168107[[#This Row],[Arm Pen (%)]]/4)))/100)</f>
        <v>#DIV/0!</v>
      </c>
      <c r="D74" s="3" t="e">
        <f>SUM(Table168107[[#This Row],[DPS]]*Table168107[[#This Row],[Avg Accuracy]])</f>
        <v>#DIV/0!</v>
      </c>
      <c r="E74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74" s="2">
        <f>SUM((Table168107[[#This Row],[Accuracy (Close)]]+Table168107[[#This Row],[Accuracy (Short)]]+Table168107[[#This Row],[Accuracy (Medium)]]+Table168107[[#This Row],[Accuracy (Long)]])/4)</f>
        <v>0</v>
      </c>
      <c r="L74" s="2"/>
      <c r="M74" s="2"/>
      <c r="O74" s="2" t="e">
        <f t="shared" si="3"/>
        <v>#DIV/0!</v>
      </c>
      <c r="U74" s="2"/>
      <c r="W74" s="43" t="e">
        <f t="shared" si="4"/>
        <v>#DIV/0!</v>
      </c>
      <c r="X74" s="35"/>
      <c r="Y74" s="35"/>
      <c r="Z74" s="35"/>
      <c r="AA74" s="35"/>
      <c r="AB74" s="35"/>
      <c r="AC74" s="36"/>
      <c r="AD74" s="36"/>
    </row>
    <row r="75" spans="3:30">
      <c r="C75" s="2" t="e">
        <f>SUM(((Table168107[[#This Row],[Avg DPS]]*(Table168107[[#This Row],[Range]]))+(Table168107[[#This Row],[Avg DPS]]*(Table168107[[#This Row],[Arm Pen (%)]]/4)))/100)</f>
        <v>#DIV/0!</v>
      </c>
      <c r="D75" s="3" t="e">
        <f>SUM(Table168107[[#This Row],[DPS]]*Table168107[[#This Row],[Avg Accuracy]])</f>
        <v>#DIV/0!</v>
      </c>
      <c r="E75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75" s="2">
        <f>SUM((Table168107[[#This Row],[Accuracy (Close)]]+Table168107[[#This Row],[Accuracy (Short)]]+Table168107[[#This Row],[Accuracy (Medium)]]+Table168107[[#This Row],[Accuracy (Long)]])/4)</f>
        <v>0</v>
      </c>
      <c r="L75" s="2"/>
      <c r="M75" s="2"/>
      <c r="O75" s="2" t="e">
        <f t="shared" si="3"/>
        <v>#DIV/0!</v>
      </c>
      <c r="U75" s="2"/>
      <c r="W75" s="43" t="e">
        <f t="shared" si="4"/>
        <v>#DIV/0!</v>
      </c>
      <c r="X75" s="35"/>
      <c r="Y75" s="35"/>
      <c r="Z75" s="35"/>
      <c r="AA75" s="35"/>
      <c r="AB75" s="35"/>
      <c r="AC75" s="36"/>
      <c r="AD75" s="36"/>
    </row>
    <row r="76" spans="3:30">
      <c r="C76" s="2" t="e">
        <f>SUM(((Table168107[[#This Row],[Avg DPS]]*(Table168107[[#This Row],[Range]]))+(Table168107[[#This Row],[Avg DPS]]*(Table168107[[#This Row],[Arm Pen (%)]]/4)))/100)</f>
        <v>#DIV/0!</v>
      </c>
      <c r="D76" s="3" t="e">
        <f>SUM(Table168107[[#This Row],[DPS]]*Table168107[[#This Row],[Avg Accuracy]])</f>
        <v>#DIV/0!</v>
      </c>
      <c r="E76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76" s="2">
        <f>SUM((Table168107[[#This Row],[Accuracy (Close)]]+Table168107[[#This Row],[Accuracy (Short)]]+Table168107[[#This Row],[Accuracy (Medium)]]+Table168107[[#This Row],[Accuracy (Long)]])/4)</f>
        <v>0</v>
      </c>
      <c r="L76" s="2"/>
      <c r="M76" s="2"/>
      <c r="O76" s="2" t="e">
        <f t="shared" si="3"/>
        <v>#DIV/0!</v>
      </c>
      <c r="U76" s="2"/>
      <c r="W76" s="43" t="e">
        <f t="shared" si="4"/>
        <v>#DIV/0!</v>
      </c>
      <c r="X76" s="35"/>
      <c r="Y76" s="35"/>
      <c r="Z76" s="35"/>
      <c r="AA76" s="35"/>
      <c r="AB76" s="35"/>
      <c r="AC76" s="36"/>
      <c r="AD76" s="36"/>
    </row>
    <row r="77" spans="3:30">
      <c r="C77" s="2" t="e">
        <f>SUM(((Table168107[[#This Row],[Avg DPS]]*(Table168107[[#This Row],[Range]]))+(Table168107[[#This Row],[Avg DPS]]*(Table168107[[#This Row],[Arm Pen (%)]]/4)))/100)</f>
        <v>#DIV/0!</v>
      </c>
      <c r="D77" s="3" t="e">
        <f>SUM(Table168107[[#This Row],[DPS]]*Table168107[[#This Row],[Avg Accuracy]])</f>
        <v>#DIV/0!</v>
      </c>
      <c r="E77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77" s="2">
        <f>SUM((Table168107[[#This Row],[Accuracy (Close)]]+Table168107[[#This Row],[Accuracy (Short)]]+Table168107[[#This Row],[Accuracy (Medium)]]+Table168107[[#This Row],[Accuracy (Long)]])/4)</f>
        <v>0</v>
      </c>
      <c r="L77" s="2"/>
      <c r="M77" s="2"/>
      <c r="O77" s="2" t="e">
        <f t="shared" si="3"/>
        <v>#DIV/0!</v>
      </c>
      <c r="U77" s="2"/>
      <c r="W77" s="43" t="e">
        <f t="shared" si="4"/>
        <v>#DIV/0!</v>
      </c>
      <c r="X77" s="35"/>
      <c r="Y77" s="35"/>
      <c r="Z77" s="35"/>
      <c r="AA77" s="35"/>
      <c r="AB77" s="35"/>
      <c r="AC77" s="36"/>
      <c r="AD77" s="36"/>
    </row>
    <row r="78" spans="3:30">
      <c r="C78" s="2" t="e">
        <f>SUM(((Table168107[[#This Row],[Avg DPS]]*(Table168107[[#This Row],[Range]]))+(Table168107[[#This Row],[Avg DPS]]*(Table168107[[#This Row],[Arm Pen (%)]]/4)))/100)</f>
        <v>#DIV/0!</v>
      </c>
      <c r="D78" s="3" t="e">
        <f>SUM(Table168107[[#This Row],[DPS]]*Table168107[[#This Row],[Avg Accuracy]])</f>
        <v>#DIV/0!</v>
      </c>
      <c r="E78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78" s="2">
        <f>SUM((Table168107[[#This Row],[Accuracy (Close)]]+Table168107[[#This Row],[Accuracy (Short)]]+Table168107[[#This Row],[Accuracy (Medium)]]+Table168107[[#This Row],[Accuracy (Long)]])/4)</f>
        <v>0</v>
      </c>
      <c r="L78" s="2"/>
      <c r="M78" s="2"/>
      <c r="O78" s="2" t="e">
        <f t="shared" ref="O78:O109" si="5">60/N78</f>
        <v>#DIV/0!</v>
      </c>
      <c r="U78" s="2"/>
      <c r="W78" s="43" t="e">
        <f t="shared" ref="W78:W109" si="6">C78*$W$2</f>
        <v>#DIV/0!</v>
      </c>
      <c r="X78" s="35"/>
      <c r="Y78" s="35"/>
      <c r="Z78" s="35"/>
      <c r="AA78" s="35"/>
      <c r="AB78" s="35"/>
      <c r="AC78" s="36"/>
      <c r="AD78" s="36"/>
    </row>
    <row r="79" spans="3:30">
      <c r="C79" s="2" t="e">
        <f>SUM(((Table168107[[#This Row],[Avg DPS]]*(Table168107[[#This Row],[Range]]))+(Table168107[[#This Row],[Avg DPS]]*(Table168107[[#This Row],[Arm Pen (%)]]/4)))/100)</f>
        <v>#DIV/0!</v>
      </c>
      <c r="D79" s="3" t="e">
        <f>SUM(Table168107[[#This Row],[DPS]]*Table168107[[#This Row],[Avg Accuracy]])</f>
        <v>#DIV/0!</v>
      </c>
      <c r="E79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79" s="2">
        <f>SUM((Table168107[[#This Row],[Accuracy (Close)]]+Table168107[[#This Row],[Accuracy (Short)]]+Table168107[[#This Row],[Accuracy (Medium)]]+Table168107[[#This Row],[Accuracy (Long)]])/4)</f>
        <v>0</v>
      </c>
      <c r="L79" s="2"/>
      <c r="M79" s="2"/>
      <c r="O79" s="2" t="e">
        <f t="shared" si="5"/>
        <v>#DIV/0!</v>
      </c>
      <c r="U79" s="2"/>
      <c r="W79" s="43" t="e">
        <f t="shared" si="6"/>
        <v>#DIV/0!</v>
      </c>
      <c r="X79" s="35"/>
      <c r="Y79" s="35"/>
      <c r="Z79" s="35"/>
      <c r="AA79" s="35"/>
      <c r="AB79" s="35"/>
      <c r="AC79" s="36"/>
      <c r="AD79" s="36"/>
    </row>
    <row r="80" spans="3:30">
      <c r="C80" s="2" t="e">
        <f>SUM(((Table168107[[#This Row],[Avg DPS]]*(Table168107[[#This Row],[Range]]))+(Table168107[[#This Row],[Avg DPS]]*(Table168107[[#This Row],[Arm Pen (%)]]/4)))/100)</f>
        <v>#DIV/0!</v>
      </c>
      <c r="D80" s="3" t="e">
        <f>SUM(Table168107[[#This Row],[DPS]]*Table168107[[#This Row],[Avg Accuracy]])</f>
        <v>#DIV/0!</v>
      </c>
      <c r="E80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80" s="2">
        <f>SUM((Table168107[[#This Row],[Accuracy (Close)]]+Table168107[[#This Row],[Accuracy (Short)]]+Table168107[[#This Row],[Accuracy (Medium)]]+Table168107[[#This Row],[Accuracy (Long)]])/4)</f>
        <v>0</v>
      </c>
      <c r="L80" s="2"/>
      <c r="M80" s="2"/>
      <c r="O80" s="2" t="e">
        <f t="shared" si="5"/>
        <v>#DIV/0!</v>
      </c>
      <c r="U80" s="2"/>
      <c r="W80" s="43" t="e">
        <f t="shared" si="6"/>
        <v>#DIV/0!</v>
      </c>
      <c r="X80" s="35"/>
      <c r="Y80" s="35"/>
      <c r="Z80" s="35"/>
      <c r="AA80" s="35"/>
      <c r="AB80" s="35"/>
      <c r="AC80" s="36"/>
      <c r="AD80" s="36"/>
    </row>
    <row r="81" spans="3:30">
      <c r="C81" s="2" t="e">
        <f>SUM(((Table168107[[#This Row],[Avg DPS]]*(Table168107[[#This Row],[Range]]))+(Table168107[[#This Row],[Avg DPS]]*(Table168107[[#This Row],[Arm Pen (%)]]/4)))/100)</f>
        <v>#DIV/0!</v>
      </c>
      <c r="D81" s="3" t="e">
        <f>SUM(Table168107[[#This Row],[DPS]]*Table168107[[#This Row],[Avg Accuracy]])</f>
        <v>#DIV/0!</v>
      </c>
      <c r="E81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81" s="2">
        <f>SUM((Table168107[[#This Row],[Accuracy (Close)]]+Table168107[[#This Row],[Accuracy (Short)]]+Table168107[[#This Row],[Accuracy (Medium)]]+Table168107[[#This Row],[Accuracy (Long)]])/4)</f>
        <v>0</v>
      </c>
      <c r="L81" s="2"/>
      <c r="M81" s="2"/>
      <c r="O81" s="2" t="e">
        <f t="shared" si="5"/>
        <v>#DIV/0!</v>
      </c>
      <c r="U81" s="2"/>
      <c r="W81" s="43" t="e">
        <f t="shared" si="6"/>
        <v>#DIV/0!</v>
      </c>
      <c r="X81" s="35"/>
      <c r="Y81" s="35"/>
      <c r="Z81" s="35"/>
      <c r="AA81" s="35"/>
      <c r="AB81" s="35"/>
      <c r="AC81" s="36"/>
      <c r="AD81" s="36"/>
    </row>
    <row r="82" spans="3:30">
      <c r="C82" s="2" t="e">
        <f>SUM(((Table168107[[#This Row],[Avg DPS]]*(Table168107[[#This Row],[Range]]))+(Table168107[[#This Row],[Avg DPS]]*(Table168107[[#This Row],[Arm Pen (%)]]/4)))/100)</f>
        <v>#DIV/0!</v>
      </c>
      <c r="D82" s="3" t="e">
        <f>SUM(Table168107[[#This Row],[DPS]]*Table168107[[#This Row],[Avg Accuracy]])</f>
        <v>#DIV/0!</v>
      </c>
      <c r="E82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82" s="2">
        <f>SUM((Table168107[[#This Row],[Accuracy (Close)]]+Table168107[[#This Row],[Accuracy (Short)]]+Table168107[[#This Row],[Accuracy (Medium)]]+Table168107[[#This Row],[Accuracy (Long)]])/4)</f>
        <v>0</v>
      </c>
      <c r="L82" s="2"/>
      <c r="M82" s="2"/>
      <c r="O82" s="2" t="e">
        <f t="shared" si="5"/>
        <v>#DIV/0!</v>
      </c>
      <c r="U82" s="2"/>
      <c r="W82" s="43" t="e">
        <f t="shared" si="6"/>
        <v>#DIV/0!</v>
      </c>
      <c r="X82" s="35"/>
      <c r="Y82" s="35"/>
      <c r="Z82" s="35"/>
      <c r="AA82" s="35"/>
      <c r="AB82" s="35"/>
      <c r="AC82" s="36"/>
      <c r="AD82" s="36"/>
    </row>
    <row r="83" spans="3:30">
      <c r="C83" s="2" t="e">
        <f>SUM(((Table168107[[#This Row],[Avg DPS]]*(Table168107[[#This Row],[Range]]))+(Table168107[[#This Row],[Avg DPS]]*(Table168107[[#This Row],[Arm Pen (%)]]/4)))/100)</f>
        <v>#DIV/0!</v>
      </c>
      <c r="D83" s="3" t="e">
        <f>SUM(Table168107[[#This Row],[DPS]]*Table168107[[#This Row],[Avg Accuracy]])</f>
        <v>#DIV/0!</v>
      </c>
      <c r="E83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83" s="2">
        <f>SUM((Table168107[[#This Row],[Accuracy (Close)]]+Table168107[[#This Row],[Accuracy (Short)]]+Table168107[[#This Row],[Accuracy (Medium)]]+Table168107[[#This Row],[Accuracy (Long)]])/4)</f>
        <v>0</v>
      </c>
      <c r="L83" s="2"/>
      <c r="M83" s="2"/>
      <c r="O83" s="2" t="e">
        <f t="shared" si="5"/>
        <v>#DIV/0!</v>
      </c>
      <c r="U83" s="2"/>
      <c r="W83" s="43" t="e">
        <f t="shared" si="6"/>
        <v>#DIV/0!</v>
      </c>
      <c r="X83" s="35"/>
      <c r="Y83" s="35"/>
      <c r="Z83" s="35"/>
      <c r="AA83" s="35"/>
      <c r="AB83" s="35"/>
      <c r="AC83" s="36"/>
      <c r="AD83" s="36"/>
    </row>
    <row r="84" spans="3:30">
      <c r="C84" s="2" t="e">
        <f>SUM(((Table168107[[#This Row],[Avg DPS]]*(Table168107[[#This Row],[Range]]))+(Table168107[[#This Row],[Avg DPS]]*(Table168107[[#This Row],[Arm Pen (%)]]/4)))/100)</f>
        <v>#DIV/0!</v>
      </c>
      <c r="D84" s="3" t="e">
        <f>SUM(Table168107[[#This Row],[DPS]]*Table168107[[#This Row],[Avg Accuracy]])</f>
        <v>#DIV/0!</v>
      </c>
      <c r="E84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84" s="2">
        <f>SUM((Table168107[[#This Row],[Accuracy (Close)]]+Table168107[[#This Row],[Accuracy (Short)]]+Table168107[[#This Row],[Accuracy (Medium)]]+Table168107[[#This Row],[Accuracy (Long)]])/4)</f>
        <v>0</v>
      </c>
      <c r="L84" s="2"/>
      <c r="M84" s="2"/>
      <c r="O84" s="2" t="e">
        <f t="shared" si="5"/>
        <v>#DIV/0!</v>
      </c>
      <c r="U84" s="2"/>
      <c r="W84" s="43" t="e">
        <f t="shared" si="6"/>
        <v>#DIV/0!</v>
      </c>
      <c r="X84" s="35"/>
      <c r="Y84" s="35"/>
      <c r="Z84" s="35"/>
      <c r="AA84" s="35"/>
      <c r="AB84" s="35"/>
      <c r="AC84" s="36"/>
      <c r="AD84" s="36"/>
    </row>
    <row r="85" spans="3:30">
      <c r="C85" s="2" t="e">
        <f>SUM(((Table168107[[#This Row],[Avg DPS]]*(Table168107[[#This Row],[Range]]))+(Table168107[[#This Row],[Avg DPS]]*(Table168107[[#This Row],[Arm Pen (%)]]/4)))/100)</f>
        <v>#DIV/0!</v>
      </c>
      <c r="D85" s="3" t="e">
        <f>SUM(Table168107[[#This Row],[DPS]]*Table168107[[#This Row],[Avg Accuracy]])</f>
        <v>#DIV/0!</v>
      </c>
      <c r="E85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85" s="2">
        <f>SUM((Table168107[[#This Row],[Accuracy (Close)]]+Table168107[[#This Row],[Accuracy (Short)]]+Table168107[[#This Row],[Accuracy (Medium)]]+Table168107[[#This Row],[Accuracy (Long)]])/4)</f>
        <v>0</v>
      </c>
      <c r="L85" s="2"/>
      <c r="M85" s="2"/>
      <c r="O85" s="2" t="e">
        <f t="shared" si="5"/>
        <v>#DIV/0!</v>
      </c>
      <c r="U85" s="2"/>
      <c r="W85" s="43" t="e">
        <f t="shared" si="6"/>
        <v>#DIV/0!</v>
      </c>
      <c r="X85" s="35"/>
      <c r="Y85" s="35"/>
      <c r="Z85" s="35"/>
      <c r="AA85" s="35"/>
      <c r="AB85" s="35"/>
      <c r="AC85" s="36"/>
      <c r="AD85" s="36"/>
    </row>
    <row r="86" spans="3:30">
      <c r="C86" s="2" t="e">
        <f>SUM(((Table168107[[#This Row],[Avg DPS]]*(Table168107[[#This Row],[Range]]))+(Table168107[[#This Row],[Avg DPS]]*(Table168107[[#This Row],[Arm Pen (%)]]/4)))/100)</f>
        <v>#DIV/0!</v>
      </c>
      <c r="D86" s="3" t="e">
        <f>SUM(Table168107[[#This Row],[DPS]]*Table168107[[#This Row],[Avg Accuracy]])</f>
        <v>#DIV/0!</v>
      </c>
      <c r="E86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86" s="2">
        <f>SUM((Table168107[[#This Row],[Accuracy (Close)]]+Table168107[[#This Row],[Accuracy (Short)]]+Table168107[[#This Row],[Accuracy (Medium)]]+Table168107[[#This Row],[Accuracy (Long)]])/4)</f>
        <v>0</v>
      </c>
      <c r="L86" s="2"/>
      <c r="M86" s="2"/>
      <c r="O86" s="2" t="e">
        <f t="shared" si="5"/>
        <v>#DIV/0!</v>
      </c>
      <c r="U86" s="2"/>
      <c r="W86" s="43" t="e">
        <f t="shared" si="6"/>
        <v>#DIV/0!</v>
      </c>
      <c r="X86" s="35"/>
      <c r="Y86" s="35"/>
      <c r="Z86" s="35"/>
      <c r="AA86" s="35"/>
      <c r="AB86" s="35"/>
      <c r="AC86" s="36"/>
      <c r="AD86" s="36"/>
    </row>
    <row r="87" spans="3:30">
      <c r="C87" s="2" t="e">
        <f>SUM(((Table168107[[#This Row],[Avg DPS]]*(Table168107[[#This Row],[Range]]))+(Table168107[[#This Row],[Avg DPS]]*(Table168107[[#This Row],[Arm Pen (%)]]/4)))/100)</f>
        <v>#DIV/0!</v>
      </c>
      <c r="D87" s="3" t="e">
        <f>SUM(Table168107[[#This Row],[DPS]]*Table168107[[#This Row],[Avg Accuracy]])</f>
        <v>#DIV/0!</v>
      </c>
      <c r="E87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87" s="2">
        <f>SUM((Table168107[[#This Row],[Accuracy (Close)]]+Table168107[[#This Row],[Accuracy (Short)]]+Table168107[[#This Row],[Accuracy (Medium)]]+Table168107[[#This Row],[Accuracy (Long)]])/4)</f>
        <v>0</v>
      </c>
      <c r="L87" s="2"/>
      <c r="M87" s="2"/>
      <c r="O87" s="2" t="e">
        <f t="shared" si="5"/>
        <v>#DIV/0!</v>
      </c>
      <c r="U87" s="2"/>
      <c r="W87" s="43" t="e">
        <f t="shared" si="6"/>
        <v>#DIV/0!</v>
      </c>
      <c r="X87" s="35"/>
      <c r="Y87" s="35"/>
      <c r="Z87" s="35"/>
      <c r="AA87" s="35"/>
      <c r="AB87" s="35"/>
      <c r="AC87" s="36"/>
      <c r="AD87" s="36"/>
    </row>
    <row r="88" spans="3:30">
      <c r="C88" s="2" t="e">
        <f>SUM(((Table168107[[#This Row],[Avg DPS]]*(Table168107[[#This Row],[Range]]))+(Table168107[[#This Row],[Avg DPS]]*(Table168107[[#This Row],[Arm Pen (%)]]/4)))/100)</f>
        <v>#DIV/0!</v>
      </c>
      <c r="D88" s="3" t="e">
        <f>SUM(Table168107[[#This Row],[DPS]]*Table168107[[#This Row],[Avg Accuracy]])</f>
        <v>#DIV/0!</v>
      </c>
      <c r="E88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88" s="2">
        <f>SUM((Table168107[[#This Row],[Accuracy (Close)]]+Table168107[[#This Row],[Accuracy (Short)]]+Table168107[[#This Row],[Accuracy (Medium)]]+Table168107[[#This Row],[Accuracy (Long)]])/4)</f>
        <v>0</v>
      </c>
      <c r="L88" s="2"/>
      <c r="M88" s="2"/>
      <c r="O88" s="2" t="e">
        <f t="shared" si="5"/>
        <v>#DIV/0!</v>
      </c>
      <c r="U88" s="2"/>
      <c r="W88" s="43" t="e">
        <f t="shared" si="6"/>
        <v>#DIV/0!</v>
      </c>
      <c r="X88" s="35"/>
      <c r="Y88" s="35"/>
      <c r="Z88" s="35"/>
      <c r="AA88" s="35"/>
      <c r="AB88" s="35"/>
      <c r="AC88" s="36"/>
      <c r="AD88" s="36"/>
    </row>
    <row r="89" spans="3:30">
      <c r="C89" s="2" t="e">
        <f>SUM(((Table168107[[#This Row],[Avg DPS]]*(Table168107[[#This Row],[Range]]))+(Table168107[[#This Row],[Avg DPS]]*(Table168107[[#This Row],[Arm Pen (%)]]/4)))/100)</f>
        <v>#DIV/0!</v>
      </c>
      <c r="D89" s="3" t="e">
        <f>SUM(Table168107[[#This Row],[DPS]]*Table168107[[#This Row],[Avg Accuracy]])</f>
        <v>#DIV/0!</v>
      </c>
      <c r="E89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89" s="2">
        <f>SUM((Table168107[[#This Row],[Accuracy (Close)]]+Table168107[[#This Row],[Accuracy (Short)]]+Table168107[[#This Row],[Accuracy (Medium)]]+Table168107[[#This Row],[Accuracy (Long)]])/4)</f>
        <v>0</v>
      </c>
      <c r="L89" s="2"/>
      <c r="M89" s="2"/>
      <c r="O89" s="2" t="e">
        <f t="shared" si="5"/>
        <v>#DIV/0!</v>
      </c>
      <c r="U89" s="2"/>
      <c r="W89" s="43" t="e">
        <f t="shared" si="6"/>
        <v>#DIV/0!</v>
      </c>
      <c r="X89" s="35"/>
      <c r="Y89" s="35"/>
      <c r="Z89" s="35"/>
      <c r="AA89" s="35"/>
      <c r="AB89" s="35"/>
      <c r="AC89" s="36"/>
      <c r="AD89" s="36"/>
    </row>
    <row r="90" spans="3:30">
      <c r="C90" s="2" t="e">
        <f>SUM(((Table168107[[#This Row],[Avg DPS]]*(Table168107[[#This Row],[Range]]))+(Table168107[[#This Row],[Avg DPS]]*(Table168107[[#This Row],[Arm Pen (%)]]/4)))/100)</f>
        <v>#DIV/0!</v>
      </c>
      <c r="D90" s="3" t="e">
        <f>SUM(Table168107[[#This Row],[DPS]]*Table168107[[#This Row],[Avg Accuracy]])</f>
        <v>#DIV/0!</v>
      </c>
      <c r="E90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90" s="2">
        <f>SUM((Table168107[[#This Row],[Accuracy (Close)]]+Table168107[[#This Row],[Accuracy (Short)]]+Table168107[[#This Row],[Accuracy (Medium)]]+Table168107[[#This Row],[Accuracy (Long)]])/4)</f>
        <v>0</v>
      </c>
      <c r="L90" s="2"/>
      <c r="M90" s="2"/>
      <c r="O90" s="2" t="e">
        <f t="shared" si="5"/>
        <v>#DIV/0!</v>
      </c>
      <c r="U90" s="2"/>
      <c r="W90" s="43" t="e">
        <f t="shared" si="6"/>
        <v>#DIV/0!</v>
      </c>
      <c r="X90" s="35"/>
      <c r="Y90" s="35"/>
      <c r="Z90" s="35"/>
      <c r="AA90" s="35"/>
      <c r="AB90" s="35"/>
      <c r="AC90" s="36"/>
      <c r="AD90" s="36"/>
    </row>
    <row r="91" spans="3:30">
      <c r="C91" s="2" t="e">
        <f>SUM(((Table168107[[#This Row],[Avg DPS]]*(Table168107[[#This Row],[Range]]))+(Table168107[[#This Row],[Avg DPS]]*(Table168107[[#This Row],[Arm Pen (%)]]/4)))/100)</f>
        <v>#DIV/0!</v>
      </c>
      <c r="D91" s="3" t="e">
        <f>SUM(Table168107[[#This Row],[DPS]]*Table168107[[#This Row],[Avg Accuracy]])</f>
        <v>#DIV/0!</v>
      </c>
      <c r="E91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91" s="2">
        <f>SUM((Table168107[[#This Row],[Accuracy (Close)]]+Table168107[[#This Row],[Accuracy (Short)]]+Table168107[[#This Row],[Accuracy (Medium)]]+Table168107[[#This Row],[Accuracy (Long)]])/4)</f>
        <v>0</v>
      </c>
      <c r="L91" s="2"/>
      <c r="M91" s="2"/>
      <c r="O91" s="2" t="e">
        <f t="shared" si="5"/>
        <v>#DIV/0!</v>
      </c>
      <c r="U91" s="2"/>
      <c r="W91" s="43" t="e">
        <f t="shared" si="6"/>
        <v>#DIV/0!</v>
      </c>
      <c r="X91" s="35"/>
      <c r="Y91" s="35"/>
      <c r="Z91" s="35"/>
      <c r="AA91" s="35"/>
      <c r="AB91" s="35"/>
      <c r="AC91" s="36"/>
      <c r="AD91" s="36"/>
    </row>
    <row r="92" spans="3:30">
      <c r="C92" s="2" t="e">
        <f>SUM(((Table168107[[#This Row],[Avg DPS]]*(Table168107[[#This Row],[Range]]))+(Table168107[[#This Row],[Avg DPS]]*(Table168107[[#This Row],[Arm Pen (%)]]/4)))/100)</f>
        <v>#DIV/0!</v>
      </c>
      <c r="D92" s="3" t="e">
        <f>SUM(Table168107[[#This Row],[DPS]]*Table168107[[#This Row],[Avg Accuracy]])</f>
        <v>#DIV/0!</v>
      </c>
      <c r="E92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92" s="2">
        <f>SUM((Table168107[[#This Row],[Accuracy (Close)]]+Table168107[[#This Row],[Accuracy (Short)]]+Table168107[[#This Row],[Accuracy (Medium)]]+Table168107[[#This Row],[Accuracy (Long)]])/4)</f>
        <v>0</v>
      </c>
      <c r="L92" s="2"/>
      <c r="M92" s="2"/>
      <c r="O92" s="2" t="e">
        <f t="shared" si="5"/>
        <v>#DIV/0!</v>
      </c>
      <c r="U92" s="2"/>
      <c r="W92" s="43" t="e">
        <f t="shared" si="6"/>
        <v>#DIV/0!</v>
      </c>
      <c r="X92" s="35"/>
      <c r="Y92" s="35"/>
      <c r="Z92" s="35"/>
      <c r="AA92" s="35"/>
      <c r="AB92" s="35"/>
      <c r="AC92" s="36"/>
      <c r="AD92" s="36"/>
    </row>
    <row r="93" spans="3:30">
      <c r="C93" s="2" t="e">
        <f>SUM(((Table168107[[#This Row],[Avg DPS]]*(Table168107[[#This Row],[Range]]))+(Table168107[[#This Row],[Avg DPS]]*(Table168107[[#This Row],[Arm Pen (%)]]/4)))/100)</f>
        <v>#DIV/0!</v>
      </c>
      <c r="D93" s="3" t="e">
        <f>SUM(Table168107[[#This Row],[DPS]]*Table168107[[#This Row],[Avg Accuracy]])</f>
        <v>#DIV/0!</v>
      </c>
      <c r="E93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93" s="2">
        <f>SUM((Table168107[[#This Row],[Accuracy (Close)]]+Table168107[[#This Row],[Accuracy (Short)]]+Table168107[[#This Row],[Accuracy (Medium)]]+Table168107[[#This Row],[Accuracy (Long)]])/4)</f>
        <v>0</v>
      </c>
      <c r="L93" s="2"/>
      <c r="M93" s="2"/>
      <c r="O93" s="2" t="e">
        <f t="shared" si="5"/>
        <v>#DIV/0!</v>
      </c>
      <c r="U93" s="2"/>
      <c r="W93" s="43" t="e">
        <f t="shared" si="6"/>
        <v>#DIV/0!</v>
      </c>
      <c r="X93" s="35"/>
      <c r="Y93" s="35"/>
      <c r="Z93" s="35"/>
      <c r="AA93" s="35"/>
      <c r="AB93" s="35"/>
      <c r="AC93" s="36"/>
      <c r="AD93" s="36"/>
    </row>
    <row r="94" spans="3:30">
      <c r="C94" s="2" t="e">
        <f>SUM(((Table168107[[#This Row],[Avg DPS]]*(Table168107[[#This Row],[Range]]))+(Table168107[[#This Row],[Avg DPS]]*(Table168107[[#This Row],[Arm Pen (%)]]/4)))/100)</f>
        <v>#DIV/0!</v>
      </c>
      <c r="D94" s="3" t="e">
        <f>SUM(Table168107[[#This Row],[DPS]]*Table168107[[#This Row],[Avg Accuracy]])</f>
        <v>#DIV/0!</v>
      </c>
      <c r="E94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94" s="2">
        <f>SUM((Table168107[[#This Row],[Accuracy (Close)]]+Table168107[[#This Row],[Accuracy (Short)]]+Table168107[[#This Row],[Accuracy (Medium)]]+Table168107[[#This Row],[Accuracy (Long)]])/4)</f>
        <v>0</v>
      </c>
      <c r="L94" s="2"/>
      <c r="M94" s="2"/>
      <c r="O94" s="2" t="e">
        <f t="shared" si="5"/>
        <v>#DIV/0!</v>
      </c>
      <c r="U94" s="2"/>
      <c r="W94" s="43" t="e">
        <f t="shared" si="6"/>
        <v>#DIV/0!</v>
      </c>
      <c r="X94" s="35"/>
      <c r="Y94" s="35"/>
      <c r="Z94" s="35"/>
      <c r="AA94" s="35"/>
      <c r="AB94" s="35"/>
      <c r="AC94" s="36"/>
      <c r="AD94" s="36"/>
    </row>
    <row r="95" spans="3:30">
      <c r="C95" s="2" t="e">
        <f>SUM(((Table168107[[#This Row],[Avg DPS]]*(Table168107[[#This Row],[Range]]))+(Table168107[[#This Row],[Avg DPS]]*(Table168107[[#This Row],[Arm Pen (%)]]/4)))/100)</f>
        <v>#DIV/0!</v>
      </c>
      <c r="D95" s="3" t="e">
        <f>SUM(Table168107[[#This Row],[DPS]]*Table168107[[#This Row],[Avg Accuracy]])</f>
        <v>#DIV/0!</v>
      </c>
      <c r="E95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95" s="2">
        <f>SUM((Table168107[[#This Row],[Accuracy (Close)]]+Table168107[[#This Row],[Accuracy (Short)]]+Table168107[[#This Row],[Accuracy (Medium)]]+Table168107[[#This Row],[Accuracy (Long)]])/4)</f>
        <v>0</v>
      </c>
      <c r="L95" s="2"/>
      <c r="M95" s="2"/>
      <c r="O95" s="2" t="e">
        <f t="shared" si="5"/>
        <v>#DIV/0!</v>
      </c>
      <c r="U95" s="2"/>
      <c r="W95" s="43" t="e">
        <f t="shared" si="6"/>
        <v>#DIV/0!</v>
      </c>
      <c r="X95" s="35"/>
      <c r="Y95" s="35"/>
      <c r="Z95" s="35"/>
      <c r="AA95" s="35"/>
      <c r="AB95" s="35"/>
      <c r="AC95" s="36"/>
      <c r="AD95" s="36"/>
    </row>
    <row r="96" spans="3:30">
      <c r="C96" s="2" t="e">
        <f>SUM(((Table168107[[#This Row],[Avg DPS]]*(Table168107[[#This Row],[Range]]))+(Table168107[[#This Row],[Avg DPS]]*(Table168107[[#This Row],[Arm Pen (%)]]/4)))/100)</f>
        <v>#DIV/0!</v>
      </c>
      <c r="D96" s="3" t="e">
        <f>SUM(Table168107[[#This Row],[DPS]]*Table168107[[#This Row],[Avg Accuracy]])</f>
        <v>#DIV/0!</v>
      </c>
      <c r="E96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96" s="2">
        <f>SUM((Table168107[[#This Row],[Accuracy (Close)]]+Table168107[[#This Row],[Accuracy (Short)]]+Table168107[[#This Row],[Accuracy (Medium)]]+Table168107[[#This Row],[Accuracy (Long)]])/4)</f>
        <v>0</v>
      </c>
      <c r="L96" s="2"/>
      <c r="M96" s="2"/>
      <c r="O96" s="2" t="e">
        <f t="shared" si="5"/>
        <v>#DIV/0!</v>
      </c>
      <c r="U96" s="2"/>
      <c r="W96" s="43" t="e">
        <f t="shared" si="6"/>
        <v>#DIV/0!</v>
      </c>
      <c r="X96" s="35"/>
      <c r="Y96" s="35"/>
      <c r="Z96" s="35"/>
      <c r="AA96" s="35"/>
      <c r="AB96" s="35"/>
      <c r="AC96" s="36"/>
      <c r="AD96" s="36"/>
    </row>
    <row r="97" spans="3:30">
      <c r="C97" s="2" t="e">
        <f>SUM(((Table168107[[#This Row],[Avg DPS]]*(Table168107[[#This Row],[Range]]))+(Table168107[[#This Row],[Avg DPS]]*(Table168107[[#This Row],[Arm Pen (%)]]/4)))/100)</f>
        <v>#DIV/0!</v>
      </c>
      <c r="D97" s="3" t="e">
        <f>SUM(Table168107[[#This Row],[DPS]]*Table168107[[#This Row],[Avg Accuracy]])</f>
        <v>#DIV/0!</v>
      </c>
      <c r="E97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97" s="2">
        <f>SUM((Table168107[[#This Row],[Accuracy (Close)]]+Table168107[[#This Row],[Accuracy (Short)]]+Table168107[[#This Row],[Accuracy (Medium)]]+Table168107[[#This Row],[Accuracy (Long)]])/4)</f>
        <v>0</v>
      </c>
      <c r="L97" s="2"/>
      <c r="M97" s="2"/>
      <c r="O97" s="2" t="e">
        <f t="shared" si="5"/>
        <v>#DIV/0!</v>
      </c>
      <c r="U97" s="2"/>
      <c r="W97" s="43" t="e">
        <f t="shared" si="6"/>
        <v>#DIV/0!</v>
      </c>
      <c r="X97" s="35"/>
      <c r="Y97" s="35"/>
      <c r="Z97" s="35"/>
      <c r="AA97" s="35"/>
      <c r="AB97" s="35"/>
      <c r="AC97" s="36"/>
      <c r="AD97" s="36"/>
    </row>
    <row r="98" spans="3:30">
      <c r="C98" s="2" t="e">
        <f>SUM(((Table168107[[#This Row],[Avg DPS]]*(Table168107[[#This Row],[Range]]))+(Table168107[[#This Row],[Avg DPS]]*(Table168107[[#This Row],[Arm Pen (%)]]/4)))/100)</f>
        <v>#DIV/0!</v>
      </c>
      <c r="D98" s="3" t="e">
        <f>SUM(Table168107[[#This Row],[DPS]]*Table168107[[#This Row],[Avg Accuracy]])</f>
        <v>#DIV/0!</v>
      </c>
      <c r="E98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98" s="2">
        <f>SUM((Table168107[[#This Row],[Accuracy (Close)]]+Table168107[[#This Row],[Accuracy (Short)]]+Table168107[[#This Row],[Accuracy (Medium)]]+Table168107[[#This Row],[Accuracy (Long)]])/4)</f>
        <v>0</v>
      </c>
      <c r="L98" s="2"/>
      <c r="M98" s="2"/>
      <c r="O98" s="2" t="e">
        <f t="shared" si="5"/>
        <v>#DIV/0!</v>
      </c>
      <c r="U98" s="2"/>
      <c r="W98" s="43" t="e">
        <f t="shared" si="6"/>
        <v>#DIV/0!</v>
      </c>
      <c r="X98" s="35"/>
      <c r="Y98" s="35"/>
      <c r="Z98" s="35"/>
      <c r="AA98" s="35"/>
      <c r="AB98" s="35"/>
      <c r="AC98" s="36"/>
      <c r="AD98" s="36"/>
    </row>
    <row r="99" spans="3:30">
      <c r="C99" s="2" t="e">
        <f>SUM(((Table168107[[#This Row],[Avg DPS]]*(Table168107[[#This Row],[Range]]))+(Table168107[[#This Row],[Avg DPS]]*(Table168107[[#This Row],[Arm Pen (%)]]/4)))/100)</f>
        <v>#DIV/0!</v>
      </c>
      <c r="D99" s="3" t="e">
        <f>SUM(Table168107[[#This Row],[DPS]]*Table168107[[#This Row],[Avg Accuracy]])</f>
        <v>#DIV/0!</v>
      </c>
      <c r="E99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99" s="2">
        <f>SUM((Table168107[[#This Row],[Accuracy (Close)]]+Table168107[[#This Row],[Accuracy (Short)]]+Table168107[[#This Row],[Accuracy (Medium)]]+Table168107[[#This Row],[Accuracy (Long)]])/4)</f>
        <v>0</v>
      </c>
      <c r="L99" s="2"/>
      <c r="M99" s="2"/>
      <c r="O99" s="2" t="e">
        <f t="shared" si="5"/>
        <v>#DIV/0!</v>
      </c>
      <c r="U99" s="2"/>
      <c r="W99" s="43" t="e">
        <f t="shared" si="6"/>
        <v>#DIV/0!</v>
      </c>
      <c r="X99" s="35"/>
      <c r="Y99" s="35"/>
      <c r="Z99" s="35"/>
      <c r="AA99" s="35"/>
      <c r="AB99" s="35"/>
      <c r="AC99" s="36"/>
      <c r="AD99" s="36"/>
    </row>
    <row r="100" spans="3:30">
      <c r="C100" s="2" t="e">
        <f>SUM(((Table168107[[#This Row],[Avg DPS]]*(Table168107[[#This Row],[Range]]))+(Table168107[[#This Row],[Avg DPS]]*(Table168107[[#This Row],[Arm Pen (%)]]/4)))/100)</f>
        <v>#DIV/0!</v>
      </c>
      <c r="D100" s="3" t="e">
        <f>SUM(Table168107[[#This Row],[DPS]]*Table168107[[#This Row],[Avg Accuracy]])</f>
        <v>#DIV/0!</v>
      </c>
      <c r="E100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100" s="2">
        <f>SUM((Table168107[[#This Row],[Accuracy (Close)]]+Table168107[[#This Row],[Accuracy (Short)]]+Table168107[[#This Row],[Accuracy (Medium)]]+Table168107[[#This Row],[Accuracy (Long)]])/4)</f>
        <v>0</v>
      </c>
      <c r="L100" s="2"/>
      <c r="M100" s="2"/>
      <c r="O100" s="2" t="e">
        <f t="shared" si="5"/>
        <v>#DIV/0!</v>
      </c>
      <c r="U100" s="2"/>
      <c r="W100" s="43" t="e">
        <f t="shared" si="6"/>
        <v>#DIV/0!</v>
      </c>
      <c r="X100" s="35"/>
      <c r="Y100" s="35"/>
      <c r="Z100" s="35"/>
      <c r="AA100" s="35"/>
      <c r="AB100" s="35"/>
      <c r="AC100" s="36"/>
      <c r="AD100" s="36"/>
    </row>
    <row r="101" spans="3:30">
      <c r="C101" s="2" t="e">
        <f>SUM(((Table168107[[#This Row],[Avg DPS]]*(Table168107[[#This Row],[Range]]))+(Table168107[[#This Row],[Avg DPS]]*(Table168107[[#This Row],[Arm Pen (%)]]/4)))/100)</f>
        <v>#DIV/0!</v>
      </c>
      <c r="D101" s="3" t="e">
        <f>SUM(Table168107[[#This Row],[DPS]]*Table168107[[#This Row],[Avg Accuracy]])</f>
        <v>#DIV/0!</v>
      </c>
      <c r="E101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101" s="2">
        <f>SUM((Table168107[[#This Row],[Accuracy (Close)]]+Table168107[[#This Row],[Accuracy (Short)]]+Table168107[[#This Row],[Accuracy (Medium)]]+Table168107[[#This Row],[Accuracy (Long)]])/4)</f>
        <v>0</v>
      </c>
      <c r="L101" s="2"/>
      <c r="M101" s="2"/>
      <c r="O101" s="2" t="e">
        <f t="shared" si="5"/>
        <v>#DIV/0!</v>
      </c>
      <c r="U101" s="2"/>
      <c r="W101" s="43" t="e">
        <f t="shared" si="6"/>
        <v>#DIV/0!</v>
      </c>
      <c r="X101" s="35"/>
      <c r="Y101" s="35"/>
      <c r="Z101" s="35"/>
      <c r="AA101" s="35"/>
      <c r="AB101" s="35"/>
      <c r="AC101" s="36"/>
      <c r="AD101" s="36"/>
    </row>
    <row r="102" spans="3:30">
      <c r="C102" s="2" t="e">
        <f>SUM(((Table168107[[#This Row],[Avg DPS]]*(Table168107[[#This Row],[Range]]))+(Table168107[[#This Row],[Avg DPS]]*(Table168107[[#This Row],[Arm Pen (%)]]/4)))/100)</f>
        <v>#DIV/0!</v>
      </c>
      <c r="D102" s="3" t="e">
        <f>SUM(Table168107[[#This Row],[DPS]]*Table168107[[#This Row],[Avg Accuracy]])</f>
        <v>#DIV/0!</v>
      </c>
      <c r="E102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102" s="2">
        <f>SUM((Table168107[[#This Row],[Accuracy (Close)]]+Table168107[[#This Row],[Accuracy (Short)]]+Table168107[[#This Row],[Accuracy (Medium)]]+Table168107[[#This Row],[Accuracy (Long)]])/4)</f>
        <v>0</v>
      </c>
      <c r="L102" s="2"/>
      <c r="M102" s="2"/>
      <c r="O102" s="2" t="e">
        <f t="shared" si="5"/>
        <v>#DIV/0!</v>
      </c>
      <c r="U102" s="2"/>
      <c r="W102" s="43" t="e">
        <f t="shared" si="6"/>
        <v>#DIV/0!</v>
      </c>
      <c r="X102" s="35"/>
      <c r="Y102" s="35"/>
      <c r="Z102" s="35"/>
      <c r="AA102" s="35"/>
      <c r="AB102" s="35"/>
      <c r="AC102" s="36"/>
      <c r="AD102" s="36"/>
    </row>
    <row r="103" spans="3:30">
      <c r="C103" s="2" t="e">
        <f>SUM(((Table168107[[#This Row],[Avg DPS]]*(Table168107[[#This Row],[Range]]))+(Table168107[[#This Row],[Avg DPS]]*(Table168107[[#This Row],[Arm Pen (%)]]/4)))/100)</f>
        <v>#DIV/0!</v>
      </c>
      <c r="D103" s="3" t="e">
        <f>SUM(Table168107[[#This Row],[DPS]]*Table168107[[#This Row],[Avg Accuracy]])</f>
        <v>#DIV/0!</v>
      </c>
      <c r="E103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103" s="2">
        <f>SUM((Table168107[[#This Row],[Accuracy (Close)]]+Table168107[[#This Row],[Accuracy (Short)]]+Table168107[[#This Row],[Accuracy (Medium)]]+Table168107[[#This Row],[Accuracy (Long)]])/4)</f>
        <v>0</v>
      </c>
      <c r="L103" s="2"/>
      <c r="M103" s="2"/>
      <c r="O103" s="2" t="e">
        <f t="shared" si="5"/>
        <v>#DIV/0!</v>
      </c>
      <c r="U103" s="2"/>
      <c r="W103" s="43" t="e">
        <f t="shared" si="6"/>
        <v>#DIV/0!</v>
      </c>
      <c r="X103" s="35"/>
      <c r="Y103" s="35"/>
      <c r="Z103" s="35"/>
      <c r="AA103" s="35"/>
      <c r="AB103" s="35"/>
      <c r="AC103" s="36"/>
      <c r="AD103" s="36"/>
    </row>
    <row r="104" spans="3:30">
      <c r="C104" s="2" t="e">
        <f>SUM(((Table168107[[#This Row],[Avg DPS]]*(Table168107[[#This Row],[Range]]))+(Table168107[[#This Row],[Avg DPS]]*(Table168107[[#This Row],[Arm Pen (%)]]/4)))/100)</f>
        <v>#DIV/0!</v>
      </c>
      <c r="D104" s="3" t="e">
        <f>SUM(Table168107[[#This Row],[DPS]]*Table168107[[#This Row],[Avg Accuracy]])</f>
        <v>#DIV/0!</v>
      </c>
      <c r="E104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104" s="2">
        <f>SUM((Table168107[[#This Row],[Accuracy (Close)]]+Table168107[[#This Row],[Accuracy (Short)]]+Table168107[[#This Row],[Accuracy (Medium)]]+Table168107[[#This Row],[Accuracy (Long)]])/4)</f>
        <v>0</v>
      </c>
      <c r="L104" s="2"/>
      <c r="M104" s="2"/>
      <c r="O104" s="2" t="e">
        <f t="shared" si="5"/>
        <v>#DIV/0!</v>
      </c>
      <c r="U104" s="2"/>
      <c r="W104" s="43" t="e">
        <f t="shared" si="6"/>
        <v>#DIV/0!</v>
      </c>
      <c r="X104" s="35"/>
      <c r="Y104" s="35"/>
      <c r="Z104" s="35"/>
      <c r="AA104" s="35"/>
      <c r="AB104" s="35"/>
      <c r="AC104" s="36"/>
      <c r="AD104" s="36"/>
    </row>
    <row r="105" spans="3:30">
      <c r="C105" s="2" t="e">
        <f>SUM(((Table168107[[#This Row],[Avg DPS]]*(Table168107[[#This Row],[Range]]))+(Table168107[[#This Row],[Avg DPS]]*(Table168107[[#This Row],[Arm Pen (%)]]/4)))/100)</f>
        <v>#DIV/0!</v>
      </c>
      <c r="D105" s="3" t="e">
        <f>SUM(Table168107[[#This Row],[DPS]]*Table168107[[#This Row],[Avg Accuracy]])</f>
        <v>#DIV/0!</v>
      </c>
      <c r="E105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105" s="2">
        <f>SUM((Table168107[[#This Row],[Accuracy (Close)]]+Table168107[[#This Row],[Accuracy (Short)]]+Table168107[[#This Row],[Accuracy (Medium)]]+Table168107[[#This Row],[Accuracy (Long)]])/4)</f>
        <v>0</v>
      </c>
      <c r="L105" s="2"/>
      <c r="M105" s="2"/>
      <c r="O105" s="2" t="e">
        <f t="shared" si="5"/>
        <v>#DIV/0!</v>
      </c>
      <c r="U105" s="2"/>
      <c r="W105" s="43" t="e">
        <f t="shared" si="6"/>
        <v>#DIV/0!</v>
      </c>
      <c r="X105" s="35"/>
      <c r="Y105" s="35"/>
      <c r="Z105" s="35"/>
      <c r="AA105" s="35"/>
      <c r="AB105" s="35"/>
      <c r="AC105" s="36"/>
      <c r="AD105" s="36"/>
    </row>
    <row r="106" spans="3:30">
      <c r="C106" s="2" t="e">
        <f>SUM(((Table168107[[#This Row],[Avg DPS]]*(Table168107[[#This Row],[Range]]))+(Table168107[[#This Row],[Avg DPS]]*(Table168107[[#This Row],[Arm Pen (%)]]/4)))/100)</f>
        <v>#DIV/0!</v>
      </c>
      <c r="D106" s="3" t="e">
        <f>SUM(Table168107[[#This Row],[DPS]]*Table168107[[#This Row],[Avg Accuracy]])</f>
        <v>#DIV/0!</v>
      </c>
      <c r="E106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106" s="2">
        <f>SUM((Table168107[[#This Row],[Accuracy (Close)]]+Table168107[[#This Row],[Accuracy (Short)]]+Table168107[[#This Row],[Accuracy (Medium)]]+Table168107[[#This Row],[Accuracy (Long)]])/4)</f>
        <v>0</v>
      </c>
      <c r="L106" s="2"/>
      <c r="M106" s="2"/>
      <c r="O106" s="2" t="e">
        <f t="shared" si="5"/>
        <v>#DIV/0!</v>
      </c>
      <c r="U106" s="2"/>
      <c r="W106" s="43" t="e">
        <f t="shared" si="6"/>
        <v>#DIV/0!</v>
      </c>
      <c r="X106" s="35"/>
      <c r="Y106" s="35"/>
      <c r="Z106" s="35"/>
      <c r="AA106" s="35"/>
      <c r="AB106" s="35"/>
      <c r="AC106" s="36"/>
      <c r="AD106" s="36"/>
    </row>
    <row r="107" spans="3:30">
      <c r="C107" s="2" t="e">
        <f>SUM(((Table168107[[#This Row],[Avg DPS]]*(Table168107[[#This Row],[Range]]))+(Table168107[[#This Row],[Avg DPS]]*(Table168107[[#This Row],[Arm Pen (%)]]/4)))/100)</f>
        <v>#DIV/0!</v>
      </c>
      <c r="D107" s="3" t="e">
        <f>SUM(Table168107[[#This Row],[DPS]]*Table168107[[#This Row],[Avg Accuracy]])</f>
        <v>#DIV/0!</v>
      </c>
      <c r="E107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107" s="2">
        <f>SUM((Table168107[[#This Row],[Accuracy (Close)]]+Table168107[[#This Row],[Accuracy (Short)]]+Table168107[[#This Row],[Accuracy (Medium)]]+Table168107[[#This Row],[Accuracy (Long)]])/4)</f>
        <v>0</v>
      </c>
      <c r="L107" s="2"/>
      <c r="M107" s="2"/>
      <c r="O107" s="2" t="e">
        <f t="shared" si="5"/>
        <v>#DIV/0!</v>
      </c>
      <c r="U107" s="2"/>
      <c r="W107" s="43" t="e">
        <f t="shared" si="6"/>
        <v>#DIV/0!</v>
      </c>
      <c r="X107" s="35"/>
      <c r="Y107" s="35"/>
      <c r="Z107" s="35"/>
      <c r="AA107" s="35"/>
      <c r="AB107" s="35"/>
      <c r="AC107" s="36"/>
      <c r="AD107" s="36"/>
    </row>
    <row r="108" spans="3:30">
      <c r="C108" s="2" t="e">
        <f>SUM(((Table168107[[#This Row],[Avg DPS]]*(Table168107[[#This Row],[Range]]))+(Table168107[[#This Row],[Avg DPS]]*(Table168107[[#This Row],[Arm Pen (%)]]/4)))/100)</f>
        <v>#DIV/0!</v>
      </c>
      <c r="D108" s="3" t="e">
        <f>SUM(Table168107[[#This Row],[DPS]]*Table168107[[#This Row],[Avg Accuracy]])</f>
        <v>#DIV/0!</v>
      </c>
      <c r="E108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108" s="2">
        <f>SUM((Table168107[[#This Row],[Accuracy (Close)]]+Table168107[[#This Row],[Accuracy (Short)]]+Table168107[[#This Row],[Accuracy (Medium)]]+Table168107[[#This Row],[Accuracy (Long)]])/4)</f>
        <v>0</v>
      </c>
      <c r="L108" s="2"/>
      <c r="M108" s="2"/>
      <c r="O108" s="2" t="e">
        <f t="shared" si="5"/>
        <v>#DIV/0!</v>
      </c>
      <c r="U108" s="2"/>
      <c r="W108" s="43" t="e">
        <f t="shared" si="6"/>
        <v>#DIV/0!</v>
      </c>
      <c r="X108" s="35"/>
      <c r="Y108" s="35"/>
      <c r="Z108" s="35"/>
      <c r="AA108" s="35"/>
      <c r="AB108" s="35"/>
      <c r="AC108" s="36"/>
      <c r="AD108" s="36"/>
    </row>
    <row r="109" spans="3:30">
      <c r="C109" s="2" t="e">
        <f>SUM(((Table168107[[#This Row],[Avg DPS]]*(Table168107[[#This Row],[Range]]))+(Table168107[[#This Row],[Avg DPS]]*(Table168107[[#This Row],[Arm Pen (%)]]/4)))/100)</f>
        <v>#DIV/0!</v>
      </c>
      <c r="D109" s="3" t="e">
        <f>SUM(Table168107[[#This Row],[DPS]]*Table168107[[#This Row],[Avg Accuracy]])</f>
        <v>#DIV/0!</v>
      </c>
      <c r="E109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109" s="2">
        <f>SUM((Table168107[[#This Row],[Accuracy (Close)]]+Table168107[[#This Row],[Accuracy (Short)]]+Table168107[[#This Row],[Accuracy (Medium)]]+Table168107[[#This Row],[Accuracy (Long)]])/4)</f>
        <v>0</v>
      </c>
      <c r="L109" s="2"/>
      <c r="M109" s="2"/>
      <c r="O109" s="2" t="e">
        <f t="shared" si="5"/>
        <v>#DIV/0!</v>
      </c>
      <c r="U109" s="2"/>
      <c r="W109" s="43" t="e">
        <f t="shared" si="6"/>
        <v>#DIV/0!</v>
      </c>
      <c r="X109" s="35"/>
      <c r="Y109" s="35"/>
      <c r="Z109" s="35"/>
      <c r="AA109" s="35"/>
      <c r="AB109" s="35"/>
      <c r="AC109" s="36"/>
      <c r="AD109" s="36"/>
    </row>
    <row r="110" spans="3:30">
      <c r="C110" s="2" t="e">
        <f>SUM(((Table168107[[#This Row],[Avg DPS]]*(Table168107[[#This Row],[Range]]))+(Table168107[[#This Row],[Avg DPS]]*(Table168107[[#This Row],[Arm Pen (%)]]/4)))/100)</f>
        <v>#DIV/0!</v>
      </c>
      <c r="D110" s="3" t="e">
        <f>SUM(Table168107[[#This Row],[DPS]]*Table168107[[#This Row],[Avg Accuracy]])</f>
        <v>#DIV/0!</v>
      </c>
      <c r="E110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110" s="2">
        <f>SUM((Table168107[[#This Row],[Accuracy (Close)]]+Table168107[[#This Row],[Accuracy (Short)]]+Table168107[[#This Row],[Accuracy (Medium)]]+Table168107[[#This Row],[Accuracy (Long)]])/4)</f>
        <v>0</v>
      </c>
      <c r="L110" s="2"/>
      <c r="M110" s="2"/>
      <c r="O110" s="2" t="e">
        <f t="shared" ref="O110:O123" si="7">60/N110</f>
        <v>#DIV/0!</v>
      </c>
      <c r="U110" s="2"/>
      <c r="W110" s="43" t="e">
        <f t="shared" ref="W110:W123" si="8">C110*$W$2</f>
        <v>#DIV/0!</v>
      </c>
      <c r="X110" s="35"/>
      <c r="Y110" s="35"/>
      <c r="Z110" s="35"/>
      <c r="AA110" s="35"/>
      <c r="AB110" s="35"/>
      <c r="AC110" s="36"/>
      <c r="AD110" s="36"/>
    </row>
    <row r="111" spans="3:30">
      <c r="C111" s="2" t="e">
        <f>SUM(((Table168107[[#This Row],[Avg DPS]]*(Table168107[[#This Row],[Range]]))+(Table168107[[#This Row],[Avg DPS]]*(Table168107[[#This Row],[Arm Pen (%)]]/4)))/100)</f>
        <v>#DIV/0!</v>
      </c>
      <c r="D111" s="3" t="e">
        <f>SUM(Table168107[[#This Row],[DPS]]*Table168107[[#This Row],[Avg Accuracy]])</f>
        <v>#DIV/0!</v>
      </c>
      <c r="E111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111" s="2">
        <f>SUM((Table168107[[#This Row],[Accuracy (Close)]]+Table168107[[#This Row],[Accuracy (Short)]]+Table168107[[#This Row],[Accuracy (Medium)]]+Table168107[[#This Row],[Accuracy (Long)]])/4)</f>
        <v>0</v>
      </c>
      <c r="L111" s="2"/>
      <c r="M111" s="2"/>
      <c r="O111" s="2" t="e">
        <f t="shared" si="7"/>
        <v>#DIV/0!</v>
      </c>
      <c r="U111" s="2"/>
      <c r="W111" s="43" t="e">
        <f t="shared" si="8"/>
        <v>#DIV/0!</v>
      </c>
      <c r="X111" s="35"/>
      <c r="Y111" s="35"/>
      <c r="Z111" s="35"/>
      <c r="AA111" s="35"/>
      <c r="AB111" s="35"/>
      <c r="AC111" s="36"/>
      <c r="AD111" s="36"/>
    </row>
    <row r="112" spans="3:30">
      <c r="C112" s="2" t="e">
        <f>SUM(((Table168107[[#This Row],[Avg DPS]]*(Table168107[[#This Row],[Range]]))+(Table168107[[#This Row],[Avg DPS]]*(Table168107[[#This Row],[Arm Pen (%)]]/4)))/100)</f>
        <v>#DIV/0!</v>
      </c>
      <c r="D112" s="3" t="e">
        <f>SUM(Table168107[[#This Row],[DPS]]*Table168107[[#This Row],[Avg Accuracy]])</f>
        <v>#DIV/0!</v>
      </c>
      <c r="E112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112" s="2">
        <f>SUM((Table168107[[#This Row],[Accuracy (Close)]]+Table168107[[#This Row],[Accuracy (Short)]]+Table168107[[#This Row],[Accuracy (Medium)]]+Table168107[[#This Row],[Accuracy (Long)]])/4)</f>
        <v>0</v>
      </c>
      <c r="L112" s="2"/>
      <c r="M112" s="2"/>
      <c r="O112" s="2" t="e">
        <f t="shared" si="7"/>
        <v>#DIV/0!</v>
      </c>
      <c r="U112" s="2"/>
      <c r="W112" s="43" t="e">
        <f t="shared" si="8"/>
        <v>#DIV/0!</v>
      </c>
      <c r="X112" s="35"/>
      <c r="Y112" s="35"/>
      <c r="Z112" s="35"/>
      <c r="AA112" s="35"/>
      <c r="AB112" s="35"/>
      <c r="AC112" s="36"/>
      <c r="AD112" s="36"/>
    </row>
    <row r="113" spans="1:30">
      <c r="C113" s="2" t="e">
        <f>SUM(((Table168107[[#This Row],[Avg DPS]]*(Table168107[[#This Row],[Range]]))+(Table168107[[#This Row],[Avg DPS]]*(Table168107[[#This Row],[Arm Pen (%)]]/4)))/100)</f>
        <v>#DIV/0!</v>
      </c>
      <c r="D113" s="3" t="e">
        <f>SUM(Table168107[[#This Row],[DPS]]*Table168107[[#This Row],[Avg Accuracy]])</f>
        <v>#DIV/0!</v>
      </c>
      <c r="E113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113" s="2">
        <f>SUM((Table168107[[#This Row],[Accuracy (Close)]]+Table168107[[#This Row],[Accuracy (Short)]]+Table168107[[#This Row],[Accuracy (Medium)]]+Table168107[[#This Row],[Accuracy (Long)]])/4)</f>
        <v>0</v>
      </c>
      <c r="L113" s="2"/>
      <c r="M113" s="2"/>
      <c r="O113" s="2" t="e">
        <f t="shared" si="7"/>
        <v>#DIV/0!</v>
      </c>
      <c r="U113" s="2"/>
      <c r="W113" s="43" t="e">
        <f t="shared" si="8"/>
        <v>#DIV/0!</v>
      </c>
      <c r="X113" s="35"/>
      <c r="Y113" s="35"/>
      <c r="Z113" s="35"/>
      <c r="AA113" s="35"/>
      <c r="AB113" s="35"/>
      <c r="AC113" s="36"/>
      <c r="AD113" s="36"/>
    </row>
    <row r="114" spans="1:30">
      <c r="C114" s="2" t="e">
        <f>SUM(((Table168107[[#This Row],[Avg DPS]]*(Table168107[[#This Row],[Range]]))+(Table168107[[#This Row],[Avg DPS]]*(Table168107[[#This Row],[Arm Pen (%)]]/4)))/100)</f>
        <v>#DIV/0!</v>
      </c>
      <c r="D114" s="3" t="e">
        <f>SUM(Table168107[[#This Row],[DPS]]*Table168107[[#This Row],[Avg Accuracy]])</f>
        <v>#DIV/0!</v>
      </c>
      <c r="E114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114" s="2">
        <f>SUM((Table168107[[#This Row],[Accuracy (Close)]]+Table168107[[#This Row],[Accuracy (Short)]]+Table168107[[#This Row],[Accuracy (Medium)]]+Table168107[[#This Row],[Accuracy (Long)]])/4)</f>
        <v>0</v>
      </c>
      <c r="L114" s="2"/>
      <c r="M114" s="2"/>
      <c r="O114" s="2" t="e">
        <f t="shared" si="7"/>
        <v>#DIV/0!</v>
      </c>
      <c r="U114" s="2"/>
      <c r="W114" s="43" t="e">
        <f t="shared" si="8"/>
        <v>#DIV/0!</v>
      </c>
      <c r="X114" s="35"/>
      <c r="Y114" s="35"/>
      <c r="Z114" s="35"/>
      <c r="AA114" s="35"/>
      <c r="AB114" s="35"/>
      <c r="AC114" s="36"/>
      <c r="AD114" s="36"/>
    </row>
    <row r="115" spans="1:30">
      <c r="C115" s="2" t="e">
        <f>SUM(((Table168107[[#This Row],[Avg DPS]]*(Table168107[[#This Row],[Range]]))+(Table168107[[#This Row],[Avg DPS]]*(Table168107[[#This Row],[Arm Pen (%)]]/4)))/100)</f>
        <v>#DIV/0!</v>
      </c>
      <c r="D115" s="3" t="e">
        <f>SUM(Table168107[[#This Row],[DPS]]*Table168107[[#This Row],[Avg Accuracy]])</f>
        <v>#DIV/0!</v>
      </c>
      <c r="E115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115" s="2">
        <f>SUM((Table168107[[#This Row],[Accuracy (Close)]]+Table168107[[#This Row],[Accuracy (Short)]]+Table168107[[#This Row],[Accuracy (Medium)]]+Table168107[[#This Row],[Accuracy (Long)]])/4)</f>
        <v>0</v>
      </c>
      <c r="L115" s="2"/>
      <c r="M115" s="2"/>
      <c r="O115" s="2" t="e">
        <f t="shared" si="7"/>
        <v>#DIV/0!</v>
      </c>
      <c r="U115" s="2"/>
      <c r="W115" s="43" t="e">
        <f t="shared" si="8"/>
        <v>#DIV/0!</v>
      </c>
      <c r="X115" s="35"/>
      <c r="Y115" s="35"/>
      <c r="Z115" s="35"/>
      <c r="AA115" s="35"/>
      <c r="AB115" s="35"/>
      <c r="AC115" s="36"/>
      <c r="AD115" s="36"/>
    </row>
    <row r="116" spans="1:30">
      <c r="C116" s="2" t="e">
        <f>SUM(((Table168107[[#This Row],[Avg DPS]]*(Table168107[[#This Row],[Range]]))+(Table168107[[#This Row],[Avg DPS]]*(Table168107[[#This Row],[Arm Pen (%)]]/4)))/100)</f>
        <v>#DIV/0!</v>
      </c>
      <c r="D116" s="3" t="e">
        <f>SUM(Table168107[[#This Row],[DPS]]*Table168107[[#This Row],[Avg Accuracy]])</f>
        <v>#DIV/0!</v>
      </c>
      <c r="E116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116" s="2">
        <f>SUM((Table168107[[#This Row],[Accuracy (Close)]]+Table168107[[#This Row],[Accuracy (Short)]]+Table168107[[#This Row],[Accuracy (Medium)]]+Table168107[[#This Row],[Accuracy (Long)]])/4)</f>
        <v>0</v>
      </c>
      <c r="L116" s="2"/>
      <c r="M116" s="2"/>
      <c r="O116" s="2" t="e">
        <f t="shared" si="7"/>
        <v>#DIV/0!</v>
      </c>
      <c r="U116" s="2"/>
      <c r="W116" s="43" t="e">
        <f t="shared" si="8"/>
        <v>#DIV/0!</v>
      </c>
      <c r="X116" s="35"/>
      <c r="Y116" s="35"/>
      <c r="Z116" s="35"/>
      <c r="AA116" s="35"/>
      <c r="AB116" s="35"/>
      <c r="AC116" s="36"/>
      <c r="AD116" s="36"/>
    </row>
    <row r="117" spans="1:30">
      <c r="C117" s="2" t="e">
        <f>SUM(((Table168107[[#This Row],[Avg DPS]]*(Table168107[[#This Row],[Range]]))+(Table168107[[#This Row],[Avg DPS]]*(Table168107[[#This Row],[Arm Pen (%)]]/4)))/100)</f>
        <v>#DIV/0!</v>
      </c>
      <c r="D117" s="3" t="e">
        <f>SUM(Table168107[[#This Row],[DPS]]*Table168107[[#This Row],[Avg Accuracy]])</f>
        <v>#DIV/0!</v>
      </c>
      <c r="E117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117" s="2">
        <f>SUM((Table168107[[#This Row],[Accuracy (Close)]]+Table168107[[#This Row],[Accuracy (Short)]]+Table168107[[#This Row],[Accuracy (Medium)]]+Table168107[[#This Row],[Accuracy (Long)]])/4)</f>
        <v>0</v>
      </c>
      <c r="L117" s="2"/>
      <c r="M117" s="2"/>
      <c r="O117" s="2" t="e">
        <f t="shared" si="7"/>
        <v>#DIV/0!</v>
      </c>
      <c r="U117" s="2"/>
      <c r="W117" s="43" t="e">
        <f t="shared" si="8"/>
        <v>#DIV/0!</v>
      </c>
      <c r="X117" s="35"/>
      <c r="Y117" s="35"/>
      <c r="Z117" s="35"/>
      <c r="AA117" s="35"/>
      <c r="AB117" s="35"/>
      <c r="AC117" s="36"/>
      <c r="AD117" s="36"/>
    </row>
    <row r="118" spans="1:30">
      <c r="C118" s="2" t="e">
        <f>SUM(((Table168107[[#This Row],[Avg DPS]]*(Table168107[[#This Row],[Range]]))+(Table168107[[#This Row],[Avg DPS]]*(Table168107[[#This Row],[Arm Pen (%)]]/4)))/100)</f>
        <v>#DIV/0!</v>
      </c>
      <c r="D118" s="3" t="e">
        <f>SUM(Table168107[[#This Row],[DPS]]*Table168107[[#This Row],[Avg Accuracy]])</f>
        <v>#DIV/0!</v>
      </c>
      <c r="E118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118" s="2">
        <f>SUM((Table168107[[#This Row],[Accuracy (Close)]]+Table168107[[#This Row],[Accuracy (Short)]]+Table168107[[#This Row],[Accuracy (Medium)]]+Table168107[[#This Row],[Accuracy (Long)]])/4)</f>
        <v>0</v>
      </c>
      <c r="L118" s="2"/>
      <c r="M118" s="2"/>
      <c r="O118" s="2" t="e">
        <f t="shared" si="7"/>
        <v>#DIV/0!</v>
      </c>
      <c r="U118" s="2"/>
      <c r="W118" s="43" t="e">
        <f t="shared" si="8"/>
        <v>#DIV/0!</v>
      </c>
      <c r="X118" s="35"/>
      <c r="Y118" s="35"/>
      <c r="Z118" s="35"/>
      <c r="AA118" s="35"/>
      <c r="AB118" s="35"/>
      <c r="AC118" s="36"/>
      <c r="AD118" s="36"/>
    </row>
    <row r="119" spans="1:30">
      <c r="C119" s="2" t="e">
        <f>SUM(((Table168107[[#This Row],[Avg DPS]]*(Table168107[[#This Row],[Range]]))+(Table168107[[#This Row],[Avg DPS]]*(Table168107[[#This Row],[Arm Pen (%)]]/4)))/100)</f>
        <v>#DIV/0!</v>
      </c>
      <c r="D119" s="3" t="e">
        <f>SUM(Table168107[[#This Row],[DPS]]*Table168107[[#This Row],[Avg Accuracy]])</f>
        <v>#DIV/0!</v>
      </c>
      <c r="E119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119" s="2">
        <f>SUM((Table168107[[#This Row],[Accuracy (Close)]]+Table168107[[#This Row],[Accuracy (Short)]]+Table168107[[#This Row],[Accuracy (Medium)]]+Table168107[[#This Row],[Accuracy (Long)]])/4)</f>
        <v>0</v>
      </c>
      <c r="L119" s="2"/>
      <c r="M119" s="2"/>
      <c r="O119" s="2" t="e">
        <f t="shared" si="7"/>
        <v>#DIV/0!</v>
      </c>
      <c r="U119" s="2"/>
      <c r="W119" s="43" t="e">
        <f t="shared" si="8"/>
        <v>#DIV/0!</v>
      </c>
      <c r="X119" s="35"/>
      <c r="Y119" s="35"/>
      <c r="Z119" s="35"/>
      <c r="AA119" s="35"/>
      <c r="AB119" s="35"/>
      <c r="AC119" s="36"/>
      <c r="AD119" s="36"/>
    </row>
    <row r="120" spans="1:30">
      <c r="C120" s="2" t="e">
        <f>SUM(((Table168107[[#This Row],[Avg DPS]]*(Table168107[[#This Row],[Range]]))+(Table168107[[#This Row],[Avg DPS]]*(Table168107[[#This Row],[Arm Pen (%)]]/4)))/100)</f>
        <v>#DIV/0!</v>
      </c>
      <c r="D120" s="3" t="e">
        <f>SUM(Table168107[[#This Row],[DPS]]*Table168107[[#This Row],[Avg Accuracy]])</f>
        <v>#DIV/0!</v>
      </c>
      <c r="E120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120" s="2">
        <f>SUM((Table168107[[#This Row],[Accuracy (Close)]]+Table168107[[#This Row],[Accuracy (Short)]]+Table168107[[#This Row],[Accuracy (Medium)]]+Table168107[[#This Row],[Accuracy (Long)]])/4)</f>
        <v>0</v>
      </c>
      <c r="L120" s="2"/>
      <c r="M120" s="2"/>
      <c r="O120" s="2" t="e">
        <f t="shared" si="7"/>
        <v>#DIV/0!</v>
      </c>
      <c r="U120" s="2"/>
      <c r="W120" s="43" t="e">
        <f t="shared" si="8"/>
        <v>#DIV/0!</v>
      </c>
      <c r="X120" s="35"/>
      <c r="Y120" s="35"/>
      <c r="Z120" s="35"/>
      <c r="AA120" s="35"/>
      <c r="AB120" s="35"/>
      <c r="AC120" s="36"/>
      <c r="AD120" s="36"/>
    </row>
    <row r="121" spans="1:30">
      <c r="C121" s="2" t="e">
        <f>SUM(((Table168107[[#This Row],[Avg DPS]]*(Table168107[[#This Row],[Range]]))+(Table168107[[#This Row],[Avg DPS]]*(Table168107[[#This Row],[Arm Pen (%)]]/4)))/100)</f>
        <v>#DIV/0!</v>
      </c>
      <c r="D121" s="3" t="e">
        <f>SUM(Table168107[[#This Row],[DPS]]*Table168107[[#This Row],[Avg Accuracy]])</f>
        <v>#DIV/0!</v>
      </c>
      <c r="E121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121" s="2">
        <f>SUM((Table168107[[#This Row],[Accuracy (Close)]]+Table168107[[#This Row],[Accuracy (Short)]]+Table168107[[#This Row],[Accuracy (Medium)]]+Table168107[[#This Row],[Accuracy (Long)]])/4)</f>
        <v>0</v>
      </c>
      <c r="L121" s="2"/>
      <c r="M121" s="2"/>
      <c r="O121" s="2" t="e">
        <f t="shared" si="7"/>
        <v>#DIV/0!</v>
      </c>
      <c r="U121" s="2"/>
      <c r="W121" s="43" t="e">
        <f t="shared" si="8"/>
        <v>#DIV/0!</v>
      </c>
      <c r="X121" s="35"/>
      <c r="Y121" s="35"/>
      <c r="Z121" s="35"/>
      <c r="AA121" s="35"/>
      <c r="AB121" s="35"/>
      <c r="AC121" s="36"/>
      <c r="AD121" s="36"/>
    </row>
    <row r="122" spans="1:30">
      <c r="C122" s="2" t="e">
        <f>SUM(((Table168107[[#This Row],[Avg DPS]]*(Table168107[[#This Row],[Range]]))+(Table168107[[#This Row],[Avg DPS]]*(Table168107[[#This Row],[Arm Pen (%)]]/4)))/100)</f>
        <v>#DIV/0!</v>
      </c>
      <c r="D122" s="3" t="e">
        <f>SUM(Table168107[[#This Row],[DPS]]*Table168107[[#This Row],[Avg Accuracy]])</f>
        <v>#DIV/0!</v>
      </c>
      <c r="E122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122" s="2">
        <f>SUM((Table168107[[#This Row],[Accuracy (Close)]]+Table168107[[#This Row],[Accuracy (Short)]]+Table168107[[#This Row],[Accuracy (Medium)]]+Table168107[[#This Row],[Accuracy (Long)]])/4)</f>
        <v>0</v>
      </c>
      <c r="L122" s="2"/>
      <c r="M122" s="2"/>
      <c r="O122" s="2" t="e">
        <f t="shared" si="7"/>
        <v>#DIV/0!</v>
      </c>
      <c r="U122" s="2"/>
      <c r="W122" s="43" t="e">
        <f t="shared" si="8"/>
        <v>#DIV/0!</v>
      </c>
      <c r="X122" s="35"/>
      <c r="Y122" s="35"/>
      <c r="Z122" s="35"/>
      <c r="AA122" s="35"/>
      <c r="AB122" s="35"/>
      <c r="AC122" s="36"/>
      <c r="AD122" s="36"/>
    </row>
    <row r="123" spans="1:30">
      <c r="A123" s="7"/>
      <c r="B123" s="7"/>
      <c r="C123" s="2" t="e">
        <f>SUM(((Table168107[[#This Row],[Avg DPS]]*(Table168107[[#This Row],[Range]]))+(Table168107[[#This Row],[Avg DPS]]*(Table168107[[#This Row],[Arm Pen (%)]]/4)))/100)</f>
        <v>#DIV/0!</v>
      </c>
      <c r="D123" s="9" t="e">
        <f>SUM(Table168107[[#This Row],[DPS]]*Table168107[[#This Row],[Avg Accuracy]])</f>
        <v>#DIV/0!</v>
      </c>
      <c r="E123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F123" s="7"/>
      <c r="G123" s="8">
        <f>SUM((Table168107[[#This Row],[Accuracy (Close)]]+Table168107[[#This Row],[Accuracy (Short)]]+Table168107[[#This Row],[Accuracy (Medium)]]+Table168107[[#This Row],[Accuracy (Long)]])/4)</f>
        <v>0</v>
      </c>
      <c r="H123" s="7"/>
      <c r="I123" s="7"/>
      <c r="J123" s="7"/>
      <c r="K123" s="7"/>
      <c r="L123" s="8"/>
      <c r="M123" s="8"/>
      <c r="N123" s="7"/>
      <c r="O123" s="8" t="e">
        <f t="shared" si="7"/>
        <v>#DIV/0!</v>
      </c>
      <c r="P123" s="7"/>
      <c r="Q123" s="7"/>
      <c r="R123" s="7"/>
      <c r="S123" s="7"/>
      <c r="T123" s="7"/>
      <c r="U123" s="8"/>
      <c r="V123" s="39"/>
      <c r="W123" s="43" t="e">
        <f t="shared" si="8"/>
        <v>#DIV/0!</v>
      </c>
      <c r="X123" s="39"/>
      <c r="Y123" s="39"/>
      <c r="Z123" s="39"/>
      <c r="AA123" s="39"/>
      <c r="AB123" s="39"/>
      <c r="AC123" s="36"/>
      <c r="AD123" s="36"/>
    </row>
  </sheetData>
  <conditionalFormatting sqref="C4:C997">
    <cfRule type="cellIs" dxfId="244" priority="21" operator="greaterThan">
      <formula>1.939</formula>
    </cfRule>
  </conditionalFormatting>
  <conditionalFormatting sqref="O4:O500">
    <cfRule type="cellIs" dxfId="243" priority="20" operator="equal">
      <formula>0</formula>
    </cfRule>
  </conditionalFormatting>
  <conditionalFormatting sqref="E4:E500">
    <cfRule type="cellIs" dxfId="242" priority="14" stopIfTrue="1" operator="greaterThanOrEqual">
      <formula>6.47</formula>
    </cfRule>
    <cfRule type="cellIs" dxfId="241" priority="15" stopIfTrue="1" operator="greaterThanOrEqual">
      <formula>6.19</formula>
    </cfRule>
    <cfRule type="cellIs" dxfId="240" priority="16" operator="greaterThanOrEqual">
      <formula>5.91</formula>
    </cfRule>
    <cfRule type="cellIs" dxfId="239" priority="17" stopIfTrue="1" operator="between">
      <formula>4.9</formula>
      <formula>0.01</formula>
    </cfRule>
    <cfRule type="cellIs" dxfId="238" priority="18" stopIfTrue="1" operator="between">
      <formula>5.12</formula>
      <formula>0.01</formula>
    </cfRule>
    <cfRule type="cellIs" dxfId="237" priority="19" operator="between">
      <formula>5.36</formula>
      <formula>0.01</formula>
    </cfRule>
  </conditionalFormatting>
  <conditionalFormatting sqref="F4:F500">
    <cfRule type="cellIs" dxfId="236" priority="8" stopIfTrue="1" operator="greaterThanOrEqual">
      <formula>42.9</formula>
    </cfRule>
    <cfRule type="cellIs" dxfId="235" priority="9" stopIfTrue="1" operator="greaterThanOrEqual">
      <formula>40.9</formula>
    </cfRule>
    <cfRule type="cellIs" dxfId="234" priority="10" operator="greaterThanOrEqual">
      <formula>38.9</formula>
    </cfRule>
    <cfRule type="cellIs" dxfId="233" priority="11" stopIfTrue="1" operator="between">
      <formula>30.9</formula>
      <formula>0.01</formula>
    </cfRule>
    <cfRule type="cellIs" dxfId="232" priority="12" stopIfTrue="1" operator="between">
      <formula>32.9</formula>
      <formula>0.01</formula>
    </cfRule>
    <cfRule type="cellIs" dxfId="231" priority="13" operator="between">
      <formula>34.9</formula>
      <formula>0.01</formula>
    </cfRule>
  </conditionalFormatting>
  <conditionalFormatting sqref="G4:G500">
    <cfRule type="cellIs" dxfId="230" priority="1" stopIfTrue="1" operator="greaterThanOrEqual">
      <formula>0.91</formula>
    </cfRule>
    <cfRule type="cellIs" dxfId="229" priority="3" stopIfTrue="1" operator="greaterThanOrEqual">
      <formula>0.87</formula>
    </cfRule>
    <cfRule type="cellIs" dxfId="228" priority="4" operator="greaterThanOrEqual">
      <formula>0.83</formula>
    </cfRule>
    <cfRule type="cellIs" dxfId="227" priority="5" stopIfTrue="1" operator="between">
      <formula>0.69</formula>
      <formula>0.01</formula>
    </cfRule>
    <cfRule type="cellIs" dxfId="226" priority="6" stopIfTrue="1" operator="between">
      <formula>0.72</formula>
      <formula>0.01</formula>
    </cfRule>
    <cfRule type="cellIs" dxfId="225" priority="7" operator="between">
      <formula>0.75</formula>
      <formula>0.01</formula>
    </cfRule>
  </conditionalFormatting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Y37"/>
  <sheetViews>
    <sheetView workbookViewId="0">
      <selection activeCell="B21" sqref="B21"/>
    </sheetView>
  </sheetViews>
  <sheetFormatPr defaultRowHeight="15"/>
  <cols>
    <col min="1" max="1" width="21.140625" customWidth="1"/>
    <col min="2" max="2" width="7" customWidth="1"/>
    <col min="3" max="3" width="11" customWidth="1"/>
    <col min="4" max="4" width="10.42578125" customWidth="1"/>
    <col min="5" max="5" width="8.140625" customWidth="1"/>
    <col min="6" max="6" width="9.140625" customWidth="1"/>
    <col min="7" max="7" width="11.5703125" customWidth="1"/>
    <col min="8" max="8" width="10" customWidth="1"/>
    <col min="9" max="9" width="14.5703125" customWidth="1"/>
    <col min="10" max="10" width="10.28515625" customWidth="1"/>
    <col min="11" max="11" width="7.5703125" customWidth="1"/>
    <col min="12" max="12" width="14" customWidth="1"/>
    <col min="13" max="13" width="8.85546875" customWidth="1"/>
    <col min="14" max="14" width="7.7109375" customWidth="1"/>
    <col min="15" max="15" width="12.28515625" customWidth="1"/>
    <col min="16" max="16" width="14.85546875" customWidth="1"/>
    <col min="17" max="17" width="15.5703125" customWidth="1"/>
    <col min="18" max="18" width="16.140625" customWidth="1"/>
    <col min="19" max="19" width="15.28515625" customWidth="1"/>
    <col min="20" max="20" width="10.140625" customWidth="1"/>
    <col min="23" max="23" width="9.5703125" bestFit="1" customWidth="1"/>
    <col min="24" max="24" width="23.5703125" customWidth="1"/>
    <col min="25" max="25" width="19.28515625" customWidth="1"/>
  </cols>
  <sheetData>
    <row r="1" spans="1:25">
      <c r="A1" s="1" t="s">
        <v>0</v>
      </c>
      <c r="C1" t="s">
        <v>24</v>
      </c>
      <c r="G1" s="1" t="s">
        <v>239</v>
      </c>
    </row>
    <row r="2" spans="1:25">
      <c r="A2" t="s">
        <v>23</v>
      </c>
      <c r="B2" t="s">
        <v>25</v>
      </c>
      <c r="E2" t="s">
        <v>21</v>
      </c>
      <c r="P2" t="s">
        <v>33</v>
      </c>
      <c r="Q2" t="s">
        <v>31</v>
      </c>
      <c r="R2" t="s">
        <v>32</v>
      </c>
      <c r="V2" t="s">
        <v>201</v>
      </c>
      <c r="W2">
        <v>261.08</v>
      </c>
    </row>
    <row r="3" spans="1:25">
      <c r="A3" t="s">
        <v>1</v>
      </c>
      <c r="B3" t="s">
        <v>34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t="s">
        <v>72</v>
      </c>
      <c r="U3" t="s">
        <v>73</v>
      </c>
      <c r="V3" t="s">
        <v>85</v>
      </c>
      <c r="W3" t="s">
        <v>196</v>
      </c>
      <c r="X3" s="17" t="s">
        <v>359</v>
      </c>
      <c r="Y3" s="17" t="s">
        <v>356</v>
      </c>
    </row>
    <row r="4" spans="1:25">
      <c r="A4" t="s">
        <v>109</v>
      </c>
      <c r="B4" s="4">
        <v>1</v>
      </c>
      <c r="C4" s="2">
        <f>SUM(((Table1681011[[#This Row],[Avg DPS]]*(Table1681011[[#This Row],[Range]]))+(Table1681011[[#This Row],[Avg DPS]]*(Table1681011[[#This Row],[Arm Pen (%)]]/4)))/100)</f>
        <v>2.0724315789473682</v>
      </c>
      <c r="D4" s="3">
        <f>SUM(Table1681011[[#This Row],[DPS]]*Table1681011[[#This Row],[Avg Accuracy]])</f>
        <v>3.5486842105263157</v>
      </c>
      <c r="E4" s="2">
        <f>SUM((Table1681011[[#This Row],[Damage]]*Table1681011[[#This Row],[Burst]])/(Table1681011[[#This Row],[Ranged Cooldown]]+Table1681011[[#This Row],[Warm-up]]+(Table1681011[[#This Row],[Burst Time]]*(Table1681011[[#This Row],[Burst]]-1))))</f>
        <v>5.0877192982456139</v>
      </c>
      <c r="F4">
        <v>47.9</v>
      </c>
      <c r="G4" s="2">
        <f>SUM((Table1681011[[#This Row],[Accuracy (Close)]]+Table1681011[[#This Row],[Accuracy (Short)]]+Table1681011[[#This Row],[Accuracy (Medium)]]+Table1681011[[#This Row],[Accuracy (Long)]])/4)</f>
        <v>0.69750000000000001</v>
      </c>
      <c r="H4">
        <v>29</v>
      </c>
      <c r="I4">
        <v>1.5</v>
      </c>
      <c r="J4">
        <v>42</v>
      </c>
      <c r="K4">
        <v>1</v>
      </c>
      <c r="L4">
        <v>2.2000000000000002</v>
      </c>
      <c r="M4">
        <v>3.5</v>
      </c>
      <c r="N4">
        <v>0</v>
      </c>
      <c r="O4" s="2">
        <v>0</v>
      </c>
      <c r="P4">
        <v>0.4</v>
      </c>
      <c r="Q4">
        <v>0.68</v>
      </c>
      <c r="R4">
        <v>0.84</v>
      </c>
      <c r="S4">
        <v>0.87</v>
      </c>
      <c r="T4">
        <v>120</v>
      </c>
      <c r="U4">
        <v>7.54</v>
      </c>
      <c r="V4" t="s">
        <v>87</v>
      </c>
      <c r="W4" s="43">
        <f>Table1681011[[#This Row],[Balance]]*$W$2</f>
        <v>541.0704366315789</v>
      </c>
      <c r="X4" t="s">
        <v>408</v>
      </c>
      <c r="Y4" t="s">
        <v>406</v>
      </c>
    </row>
    <row r="5" spans="1:25">
      <c r="A5" t="s">
        <v>118</v>
      </c>
      <c r="B5" s="4">
        <v>1</v>
      </c>
      <c r="C5" s="2">
        <f>SUM(((Table1681011[[#This Row],[Avg DPS]]*(Table1681011[[#This Row],[Range]]))+(Table1681011[[#This Row],[Avg DPS]]*(Table1681011[[#This Row],[Arm Pen (%)]]/4)))/100)</f>
        <v>2.006295220588235</v>
      </c>
      <c r="D5" s="3">
        <f>SUM(Table1681011[[#This Row],[DPS]]*Table1681011[[#This Row],[Avg Accuracy]])</f>
        <v>4.4933823529411763</v>
      </c>
      <c r="E5" s="2">
        <f>SUM((Table1681011[[#This Row],[Damage]]*Table1681011[[#This Row],[Burst]])/(Table1681011[[#This Row],[Ranged Cooldown]]+Table1681011[[#This Row],[Warm-up]]+(Table1681011[[#This Row],[Burst Time]]*(Table1681011[[#This Row],[Burst]]-1))))</f>
        <v>6.1764705882352944</v>
      </c>
      <c r="F5">
        <v>36.9</v>
      </c>
      <c r="G5" s="2">
        <f>SUM((Table1681011[[#This Row],[Accuracy (Close)]]+Table1681011[[#This Row],[Accuracy (Short)]]+Table1681011[[#This Row],[Accuracy (Medium)]]+Table1681011[[#This Row],[Accuracy (Long)]])/4)</f>
        <v>0.72749999999999992</v>
      </c>
      <c r="H5">
        <v>21</v>
      </c>
      <c r="I5">
        <v>1.5</v>
      </c>
      <c r="J5">
        <v>31</v>
      </c>
      <c r="K5">
        <v>1</v>
      </c>
      <c r="L5">
        <v>1.5</v>
      </c>
      <c r="M5">
        <v>1.9</v>
      </c>
      <c r="N5">
        <v>0</v>
      </c>
      <c r="O5" s="2">
        <v>0</v>
      </c>
      <c r="P5">
        <v>0.5</v>
      </c>
      <c r="Q5">
        <v>0.71</v>
      </c>
      <c r="R5">
        <v>0.88</v>
      </c>
      <c r="S5">
        <v>0.82</v>
      </c>
      <c r="T5">
        <v>90</v>
      </c>
      <c r="U5">
        <v>3.1</v>
      </c>
      <c r="V5" t="s">
        <v>87</v>
      </c>
      <c r="W5" s="43">
        <f>Table1681011[[#This Row],[Balance]]*$W$2</f>
        <v>523.80355619117631</v>
      </c>
      <c r="X5" t="s">
        <v>407</v>
      </c>
      <c r="Y5" t="s">
        <v>406</v>
      </c>
    </row>
    <row r="6" spans="1:25">
      <c r="A6" s="14" t="s">
        <v>64</v>
      </c>
      <c r="B6" s="4">
        <v>1</v>
      </c>
      <c r="C6" s="2">
        <f>SUM(((Table1681011[[#This Row],[Avg DPS]]*(Table1681011[[#This Row],[Range]]))+(Table1681011[[#This Row],[Avg DPS]]*(Table1681011[[#This Row],[Arm Pen (%)]]/4)))/100)</f>
        <v>2.0055585106382976</v>
      </c>
      <c r="D6" s="3">
        <f>SUM(Table1681011[[#This Row],[DPS]]*Table1681011[[#This Row],[Avg Accuracy]])</f>
        <v>3.8829787234042552</v>
      </c>
      <c r="E6" s="2">
        <f>SUM((Table1681011[[#This Row],[Damage]]*Table1681011[[#This Row],[Burst]])/(Table1681011[[#This Row],[Ranged Cooldown]]+Table1681011[[#This Row],[Warm-up]]+(Table1681011[[#This Row],[Burst Time]]*(Table1681011[[#This Row],[Burst]]-1))))</f>
        <v>5.3191489361702127</v>
      </c>
      <c r="F6">
        <v>42.9</v>
      </c>
      <c r="G6" s="2">
        <f>SUM((Table1681011[[#This Row],[Accuracy (Close)]]+Table1681011[[#This Row],[Accuracy (Short)]]+Table1681011[[#This Row],[Accuracy (Medium)]]+Table1681011[[#This Row],[Accuracy (Long)]])/4)</f>
        <v>0.73</v>
      </c>
      <c r="H6">
        <v>25</v>
      </c>
      <c r="I6">
        <v>1.5</v>
      </c>
      <c r="J6">
        <v>35</v>
      </c>
      <c r="K6">
        <v>1</v>
      </c>
      <c r="L6">
        <v>1.8</v>
      </c>
      <c r="M6">
        <v>2.9</v>
      </c>
      <c r="N6">
        <v>0</v>
      </c>
      <c r="O6" s="2">
        <v>0</v>
      </c>
      <c r="P6">
        <v>0.4</v>
      </c>
      <c r="Q6">
        <v>0.71</v>
      </c>
      <c r="R6">
        <v>0.92</v>
      </c>
      <c r="S6">
        <v>0.89</v>
      </c>
      <c r="T6">
        <v>82</v>
      </c>
      <c r="U6">
        <v>7.9</v>
      </c>
      <c r="V6" t="s">
        <v>86</v>
      </c>
      <c r="W6" s="43">
        <f>Table1681011[[#This Row],[Balance]]*$W$2</f>
        <v>523.61121595744669</v>
      </c>
      <c r="X6" t="s">
        <v>409</v>
      </c>
      <c r="Y6" t="s">
        <v>406</v>
      </c>
    </row>
    <row r="7" spans="1:25">
      <c r="A7" t="s">
        <v>191</v>
      </c>
      <c r="B7" s="4">
        <v>2</v>
      </c>
      <c r="C7" s="2">
        <f>SUM(((Table1681011[[#This Row],[Avg DPS]]*(Table1681011[[#This Row],[Range]]))+(Table1681011[[#This Row],[Avg DPS]]*(Table1681011[[#This Row],[Arm Pen (%)]]/4)))/100)</f>
        <v>2.0909405263157894</v>
      </c>
      <c r="D7" s="3">
        <f>SUM(Table1681011[[#This Row],[DPS]]*Table1681011[[#This Row],[Avg Accuracy]])</f>
        <v>4.0094736842105263</v>
      </c>
      <c r="E7" s="2">
        <f>SUM((Table1681011[[#This Row],[Damage]]*Table1681011[[#This Row],[Burst]])/(Table1681011[[#This Row],[Ranged Cooldown]]+Table1681011[[#This Row],[Warm-up]]+(Table1681011[[#This Row],[Burst Time]]*(Table1681011[[#This Row],[Burst]]-1))))</f>
        <v>5.4736842105263159</v>
      </c>
      <c r="F7">
        <v>43.9</v>
      </c>
      <c r="G7" s="2">
        <f>SUM((Table1681011[[#This Row],[Accuracy (Close)]]+Table1681011[[#This Row],[Accuracy (Short)]]+Table1681011[[#This Row],[Accuracy (Medium)]]+Table1681011[[#This Row],[Accuracy (Long)]])/4)</f>
        <v>0.73249999999999993</v>
      </c>
      <c r="H7">
        <v>26</v>
      </c>
      <c r="I7">
        <v>1.5</v>
      </c>
      <c r="J7">
        <v>33</v>
      </c>
      <c r="K7">
        <v>1</v>
      </c>
      <c r="L7">
        <v>1.45</v>
      </c>
      <c r="M7">
        <v>3.3</v>
      </c>
      <c r="N7">
        <v>0</v>
      </c>
      <c r="O7" s="2">
        <v>0</v>
      </c>
      <c r="P7">
        <v>0.5</v>
      </c>
      <c r="Q7">
        <v>0.73</v>
      </c>
      <c r="R7">
        <v>0.86</v>
      </c>
      <c r="S7">
        <v>0.84</v>
      </c>
      <c r="T7">
        <v>100</v>
      </c>
      <c r="U7">
        <v>4.75</v>
      </c>
      <c r="V7" t="s">
        <v>87</v>
      </c>
      <c r="W7" s="43">
        <v>530</v>
      </c>
      <c r="X7" t="s">
        <v>409</v>
      </c>
      <c r="Y7" t="s">
        <v>410</v>
      </c>
    </row>
    <row r="8" spans="1:25">
      <c r="A8" t="s">
        <v>232</v>
      </c>
      <c r="B8" s="4">
        <v>3</v>
      </c>
      <c r="C8" s="2">
        <f>SUM(((Table1681011[[#This Row],[Avg DPS]]*(Table1681011[[#This Row],[Range]]))+(Table1681011[[#This Row],[Avg DPS]]*(Table1681011[[#This Row],[Arm Pen (%)]]/4)))/100)</f>
        <v>1.9580319148936172</v>
      </c>
      <c r="D8" s="3">
        <f>SUM(Table1681011[[#This Row],[DPS]]*Table1681011[[#This Row],[Avg Accuracy]])</f>
        <v>3.7367021276595747</v>
      </c>
      <c r="E8" s="2">
        <f>SUM((Table1681011[[#This Row],[Damage]]*Table1681011[[#This Row],[Burst]])/(Table1681011[[#This Row],[Ranged Cooldown]]+Table1681011[[#This Row],[Warm-up]]+(Table1681011[[#This Row],[Burst Time]]*(Table1681011[[#This Row],[Burst]]-1))))</f>
        <v>5.3191489361702127</v>
      </c>
      <c r="F8">
        <v>42.9</v>
      </c>
      <c r="G8" s="2">
        <f>SUM((Table1681011[[#This Row],[Accuracy (Close)]]+Table1681011[[#This Row],[Accuracy (Short)]]+Table1681011[[#This Row],[Accuracy (Medium)]]+Table1681011[[#This Row],[Accuracy (Long)]])/4)</f>
        <v>0.70250000000000001</v>
      </c>
      <c r="H8">
        <v>25</v>
      </c>
      <c r="I8">
        <v>1.5</v>
      </c>
      <c r="J8">
        <v>38</v>
      </c>
      <c r="K8">
        <v>1</v>
      </c>
      <c r="L8">
        <v>1.6</v>
      </c>
      <c r="M8">
        <v>3.1</v>
      </c>
      <c r="N8">
        <v>0</v>
      </c>
      <c r="O8" s="2">
        <v>0</v>
      </c>
      <c r="P8">
        <v>0.5</v>
      </c>
      <c r="Q8">
        <v>0.68</v>
      </c>
      <c r="R8">
        <v>0.84</v>
      </c>
      <c r="S8">
        <v>0.79</v>
      </c>
      <c r="T8">
        <v>100</v>
      </c>
      <c r="U8">
        <v>6.2</v>
      </c>
      <c r="V8" t="s">
        <v>87</v>
      </c>
      <c r="W8" s="43">
        <f>Table1681011[[#This Row],[Balance]]*$W$2</f>
        <v>511.20297234042556</v>
      </c>
      <c r="X8" t="s">
        <v>431</v>
      </c>
      <c r="Y8" t="s">
        <v>412</v>
      </c>
    </row>
    <row r="9" spans="1:25">
      <c r="A9" s="4" t="s">
        <v>231</v>
      </c>
      <c r="B9" s="4">
        <v>3</v>
      </c>
      <c r="C9" s="2">
        <f>SUM(((Table1681011[[#This Row],[Avg DPS]]*(Table1681011[[#This Row],[Range]]))+(Table1681011[[#This Row],[Avg DPS]]*(Table1681011[[#This Row],[Arm Pen (%)]]/4)))/100)</f>
        <v>2.1814838709677415</v>
      </c>
      <c r="D9" s="3">
        <f>SUM(Table1681011[[#This Row],[DPS]]*Table1681011[[#This Row],[Avg Accuracy]])</f>
        <v>3.4959677419354835</v>
      </c>
      <c r="E9" s="2">
        <f>SUM((Table1681011[[#This Row],[Damage]]*Table1681011[[#This Row],[Burst]])/(Table1681011[[#This Row],[Ranged Cooldown]]+Table1681011[[#This Row],[Warm-up]]+(Table1681011[[#This Row],[Burst Time]]*(Table1681011[[#This Row],[Burst]]-1))))</f>
        <v>4.838709677419355</v>
      </c>
      <c r="F9">
        <v>51.9</v>
      </c>
      <c r="G9" s="2">
        <f>SUM((Table1681011[[#This Row],[Accuracy (Close)]]+Table1681011[[#This Row],[Accuracy (Short)]]+Table1681011[[#This Row],[Accuracy (Medium)]]+Table1681011[[#This Row],[Accuracy (Long)]])/4)</f>
        <v>0.72249999999999992</v>
      </c>
      <c r="H9">
        <v>30</v>
      </c>
      <c r="I9">
        <v>2.5</v>
      </c>
      <c r="J9">
        <v>42</v>
      </c>
      <c r="K9">
        <v>1</v>
      </c>
      <c r="L9">
        <v>2.5</v>
      </c>
      <c r="M9">
        <v>3.7</v>
      </c>
      <c r="N9">
        <v>0</v>
      </c>
      <c r="O9" s="2">
        <v>0</v>
      </c>
      <c r="P9">
        <v>0.4</v>
      </c>
      <c r="Q9">
        <v>0.57999999999999996</v>
      </c>
      <c r="R9">
        <v>0.97</v>
      </c>
      <c r="S9">
        <v>0.94</v>
      </c>
      <c r="T9">
        <v>135</v>
      </c>
      <c r="U9">
        <v>12.4</v>
      </c>
      <c r="V9" t="s">
        <v>87</v>
      </c>
      <c r="W9" s="43">
        <f>Table1681011[[#This Row],[Balance]]*$W$2</f>
        <v>569.5418090322579</v>
      </c>
      <c r="X9" t="s">
        <v>432</v>
      </c>
      <c r="Y9" t="s">
        <v>412</v>
      </c>
    </row>
    <row r="10" spans="1:25">
      <c r="A10" t="s">
        <v>227</v>
      </c>
      <c r="B10">
        <v>3</v>
      </c>
      <c r="C10" s="2">
        <f>SUM(((Table1681011[[#This Row],[Avg DPS]]*(Table1681011[[#This Row],[Range]]))+(Table1681011[[#This Row],[Avg DPS]]*(Table1681011[[#This Row],[Arm Pen (%)]]/4)))/100)</f>
        <v>1.7444326530612244</v>
      </c>
      <c r="D10" s="3">
        <f>SUM(Table1681011[[#This Row],[DPS]]*Table1681011[[#This Row],[Avg Accuracy]])</f>
        <v>3.5673469387755099</v>
      </c>
      <c r="E10" s="2">
        <f>SUM((Table1681011[[#This Row],[Damage]]*Table1681011[[#This Row],[Burst]])/(Table1681011[[#This Row],[Ranged Cooldown]]+Table1681011[[#This Row],[Warm-up]]+(Table1681011[[#This Row],[Burst Time]]*(Table1681011[[#This Row],[Burst]]-1))))</f>
        <v>4.6938775510204076</v>
      </c>
      <c r="F10">
        <v>40.9</v>
      </c>
      <c r="G10" s="2">
        <f>SUM((Table1681011[[#This Row],[Accuracy (Close)]]+Table1681011[[#This Row],[Accuracy (Short)]]+Table1681011[[#This Row],[Accuracy (Medium)]]+Table1681011[[#This Row],[Accuracy (Long)]])/4)</f>
        <v>0.76</v>
      </c>
      <c r="H10">
        <v>23</v>
      </c>
      <c r="I10">
        <v>1.5</v>
      </c>
      <c r="J10">
        <v>32</v>
      </c>
      <c r="K10">
        <v>1</v>
      </c>
      <c r="L10">
        <v>1.8</v>
      </c>
      <c r="M10">
        <v>3.1</v>
      </c>
      <c r="N10">
        <v>0</v>
      </c>
      <c r="O10" s="2">
        <v>0</v>
      </c>
      <c r="P10">
        <v>0.5</v>
      </c>
      <c r="Q10">
        <v>0.73</v>
      </c>
      <c r="R10">
        <v>0.91</v>
      </c>
      <c r="S10">
        <v>0.9</v>
      </c>
      <c r="T10">
        <v>120</v>
      </c>
      <c r="U10">
        <v>5</v>
      </c>
      <c r="V10" t="s">
        <v>87</v>
      </c>
      <c r="W10" s="43">
        <f>Table1681011[[#This Row],[Balance]]*$W$2</f>
        <v>455.43647706122442</v>
      </c>
      <c r="X10" t="s">
        <v>431</v>
      </c>
      <c r="Y10" t="s">
        <v>412</v>
      </c>
    </row>
    <row r="11" spans="1:25">
      <c r="A11" t="s">
        <v>228</v>
      </c>
      <c r="B11">
        <v>3</v>
      </c>
      <c r="C11" s="2">
        <f>SUM(((Table1681011[[#This Row],[Avg DPS]]*(Table1681011[[#This Row],[Range]]))+(Table1681011[[#This Row],[Avg DPS]]*(Table1681011[[#This Row],[Arm Pen (%)]]/4)))/100)</f>
        <v>2.0470833333333331</v>
      </c>
      <c r="D11" s="3">
        <f>SUM(Table1681011[[#This Row],[DPS]]*Table1681011[[#This Row],[Avg Accuracy]])</f>
        <v>3.7630208333333335</v>
      </c>
      <c r="E11" s="2">
        <f>SUM((Table1681011[[#This Row],[Damage]]*Table1681011[[#This Row],[Burst]])/(Table1681011[[#This Row],[Ranged Cooldown]]+Table1681011[[#This Row],[Warm-up]]+(Table1681011[[#This Row],[Burst Time]]*(Table1681011[[#This Row],[Burst]]-1))))</f>
        <v>5.2083333333333339</v>
      </c>
      <c r="F11">
        <v>44.9</v>
      </c>
      <c r="G11" s="2">
        <f>SUM((Table1681011[[#This Row],[Accuracy (Close)]]+Table1681011[[#This Row],[Accuracy (Short)]]+Table1681011[[#This Row],[Accuracy (Medium)]]+Table1681011[[#This Row],[Accuracy (Long)]])/4)</f>
        <v>0.72249999999999992</v>
      </c>
      <c r="H11">
        <v>25</v>
      </c>
      <c r="I11">
        <v>1.5</v>
      </c>
      <c r="J11">
        <v>38</v>
      </c>
      <c r="K11">
        <v>1</v>
      </c>
      <c r="L11">
        <v>1.9</v>
      </c>
      <c r="M11">
        <v>2.9</v>
      </c>
      <c r="N11">
        <v>0</v>
      </c>
      <c r="O11" s="2">
        <v>0</v>
      </c>
      <c r="P11">
        <v>0.5</v>
      </c>
      <c r="Q11">
        <v>0.7</v>
      </c>
      <c r="R11">
        <v>0.87</v>
      </c>
      <c r="S11">
        <v>0.82</v>
      </c>
      <c r="T11">
        <v>100</v>
      </c>
      <c r="U11">
        <v>4.2</v>
      </c>
      <c r="V11" t="s">
        <v>87</v>
      </c>
      <c r="W11" s="43">
        <f>Table1681011[[#This Row],[Balance]]*$W$2</f>
        <v>534.45251666666661</v>
      </c>
      <c r="X11" t="s">
        <v>433</v>
      </c>
      <c r="Y11" t="s">
        <v>410</v>
      </c>
    </row>
    <row r="12" spans="1:25">
      <c r="A12" s="1" t="s">
        <v>226</v>
      </c>
      <c r="B12">
        <v>3</v>
      </c>
      <c r="C12" s="2">
        <f>SUM(((Table1681011[[#This Row],[Avg DPS]]*(Table1681011[[#This Row],[Range]]))+(Table1681011[[#This Row],[Avg DPS]]*(Table1681011[[#This Row],[Arm Pen (%)]]/4)))/100)</f>
        <v>1.8784943181818179</v>
      </c>
      <c r="D12" s="3">
        <f>SUM(Table1681011[[#This Row],[DPS]]*Table1681011[[#This Row],[Avg Accuracy]])</f>
        <v>3.9630681818181817</v>
      </c>
      <c r="E12" s="2">
        <f>SUM((Table1681011[[#This Row],[Damage]]*Table1681011[[#This Row],[Burst]])/(Table1681011[[#This Row],[Ranged Cooldown]]+Table1681011[[#This Row],[Warm-up]]+(Table1681011[[#This Row],[Burst Time]]*(Table1681011[[#This Row],[Burst]]-1))))</f>
        <v>5.6818181818181817</v>
      </c>
      <c r="F12">
        <v>37.9</v>
      </c>
      <c r="G12" s="2">
        <f>SUM((Table1681011[[#This Row],[Accuracy (Close)]]+Table1681011[[#This Row],[Accuracy (Short)]]+Table1681011[[#This Row],[Accuracy (Medium)]]+Table1681011[[#This Row],[Accuracy (Long)]])/4)</f>
        <v>0.69750000000000001</v>
      </c>
      <c r="H12">
        <v>25</v>
      </c>
      <c r="I12">
        <v>1.5</v>
      </c>
      <c r="J12">
        <v>38</v>
      </c>
      <c r="K12">
        <v>1</v>
      </c>
      <c r="L12">
        <v>1.4</v>
      </c>
      <c r="M12">
        <v>3</v>
      </c>
      <c r="N12">
        <v>0</v>
      </c>
      <c r="O12" s="2">
        <v>0</v>
      </c>
      <c r="P12">
        <v>0.5</v>
      </c>
      <c r="Q12">
        <v>0.7</v>
      </c>
      <c r="R12">
        <v>0.82</v>
      </c>
      <c r="S12">
        <v>0.77</v>
      </c>
      <c r="T12">
        <v>100</v>
      </c>
      <c r="U12">
        <v>3.6</v>
      </c>
      <c r="V12" t="s">
        <v>86</v>
      </c>
      <c r="W12" s="43">
        <f>Table1681011[[#This Row],[Balance]]*$W$2</f>
        <v>490.437296590909</v>
      </c>
      <c r="X12" t="s">
        <v>433</v>
      </c>
      <c r="Y12" t="s">
        <v>410</v>
      </c>
    </row>
    <row r="13" spans="1:25">
      <c r="A13" t="s">
        <v>229</v>
      </c>
      <c r="B13">
        <v>3</v>
      </c>
      <c r="C13" s="2">
        <f>SUM(((Table1681011[[#This Row],[Avg DPS]]*(Table1681011[[#This Row],[Range]]))+(Table1681011[[#This Row],[Avg DPS]]*(Table1681011[[#This Row],[Arm Pen (%)]]/4)))/100)</f>
        <v>2.1112603092783506</v>
      </c>
      <c r="D13" s="3">
        <f>SUM(Table1681011[[#This Row],[DPS]]*Table1681011[[#This Row],[Avg Accuracy]])</f>
        <v>4.087628865979382</v>
      </c>
      <c r="E13" s="2">
        <f>SUM((Table1681011[[#This Row],[Damage]]*Table1681011[[#This Row],[Burst]])/(Table1681011[[#This Row],[Ranged Cooldown]]+Table1681011[[#This Row],[Warm-up]]+(Table1681011[[#This Row],[Burst Time]]*(Table1681011[[#This Row],[Burst]]-1))))</f>
        <v>5.3608247422680417</v>
      </c>
      <c r="F13">
        <v>42.9</v>
      </c>
      <c r="G13" s="2">
        <f>SUM((Table1681011[[#This Row],[Accuracy (Close)]]+Table1681011[[#This Row],[Accuracy (Short)]]+Table1681011[[#This Row],[Accuracy (Medium)]]+Table1681011[[#This Row],[Accuracy (Long)]])/4)</f>
        <v>0.76249999999999996</v>
      </c>
      <c r="H13">
        <v>26</v>
      </c>
      <c r="I13">
        <v>1.5</v>
      </c>
      <c r="J13">
        <v>35</v>
      </c>
      <c r="K13">
        <v>1</v>
      </c>
      <c r="L13">
        <v>1.85</v>
      </c>
      <c r="M13">
        <v>3</v>
      </c>
      <c r="N13">
        <v>0</v>
      </c>
      <c r="O13" s="2">
        <v>0</v>
      </c>
      <c r="P13">
        <v>0.5</v>
      </c>
      <c r="Q13">
        <v>0.7</v>
      </c>
      <c r="R13">
        <v>0.94</v>
      </c>
      <c r="S13">
        <v>0.91</v>
      </c>
      <c r="T13">
        <v>100</v>
      </c>
      <c r="U13">
        <v>6.3</v>
      </c>
      <c r="V13" t="s">
        <v>87</v>
      </c>
      <c r="W13" s="43">
        <f>Table1681011[[#This Row],[Balance]]*$W$2</f>
        <v>551.20784154639171</v>
      </c>
      <c r="X13" t="s">
        <v>431</v>
      </c>
      <c r="Y13" t="s">
        <v>412</v>
      </c>
    </row>
    <row r="14" spans="1:25">
      <c r="A14" t="s">
        <v>238</v>
      </c>
      <c r="B14">
        <v>4</v>
      </c>
      <c r="C14" s="2">
        <f>SUM(((Table1681011[[#This Row],[Avg DPS]]*(Table1681011[[#This Row],[Range]]))+(Table1681011[[#This Row],[Avg DPS]]*(Table1681011[[#This Row],[Arm Pen (%)]]/4)))/100)</f>
        <v>2.4423882352941173</v>
      </c>
      <c r="D14" s="3">
        <f>SUM(Table1681011[[#This Row],[DPS]]*Table1681011[[#This Row],[Avg Accuracy]])</f>
        <v>3.4941176470588236</v>
      </c>
      <c r="E14" s="2">
        <f>SUM((Table1681011[[#This Row],[Damage]]*Table1681011[[#This Row],[Burst]])/(Table1681011[[#This Row],[Ranged Cooldown]]+Table1681011[[#This Row],[Warm-up]]+(Table1681011[[#This Row],[Burst Time]]*(Table1681011[[#This Row],[Burst]]-1))))</f>
        <v>5.2941176470588234</v>
      </c>
      <c r="F14">
        <v>54.9</v>
      </c>
      <c r="G14" s="2">
        <f>SUM((Table1681011[[#This Row],[Accuracy (Close)]]+Table1681011[[#This Row],[Accuracy (Short)]]+Table1681011[[#This Row],[Accuracy (Medium)]]+Table1681011[[#This Row],[Accuracy (Long)]])/4)</f>
        <v>0.66</v>
      </c>
      <c r="H14">
        <v>45</v>
      </c>
      <c r="I14">
        <v>4</v>
      </c>
      <c r="J14">
        <v>60</v>
      </c>
      <c r="K14">
        <v>1</v>
      </c>
      <c r="L14">
        <v>3.5</v>
      </c>
      <c r="M14">
        <v>5</v>
      </c>
      <c r="N14">
        <v>0</v>
      </c>
      <c r="O14" s="2">
        <v>0</v>
      </c>
      <c r="P14">
        <v>0.4</v>
      </c>
      <c r="Q14">
        <v>0.7</v>
      </c>
      <c r="R14">
        <v>0.74</v>
      </c>
      <c r="S14">
        <v>0.8</v>
      </c>
      <c r="T14">
        <v>150</v>
      </c>
      <c r="U14">
        <v>27</v>
      </c>
      <c r="V14" t="s">
        <v>87</v>
      </c>
      <c r="W14" s="43">
        <f>Table1681011[[#This Row],[Balance]]*$W$2</f>
        <v>637.65872047058815</v>
      </c>
      <c r="X14" t="s">
        <v>382</v>
      </c>
      <c r="Y14" t="s">
        <v>380</v>
      </c>
    </row>
    <row r="15" spans="1:25">
      <c r="A15" s="40" t="s">
        <v>278</v>
      </c>
      <c r="B15" s="7">
        <v>4</v>
      </c>
      <c r="C15" s="2">
        <f>SUM(((Table1681011[[#This Row],[Avg DPS]]*(Table1681011[[#This Row],[Range]]))+(Table1681011[[#This Row],[Avg DPS]]*(Table1681011[[#This Row],[Arm Pen (%)]]/4)))/100)</f>
        <v>2.0805771028037383</v>
      </c>
      <c r="D15" s="3">
        <f>SUM(Table1681011[[#This Row],[DPS]]*Table1681011[[#This Row],[Avg Accuracy]])</f>
        <v>3.7219626168224296</v>
      </c>
      <c r="E15" s="2">
        <f>SUM((Table1681011[[#This Row],[Damage]]*Table1681011[[#This Row],[Burst]])/(Table1681011[[#This Row],[Ranged Cooldown]]+Table1681011[[#This Row],[Warm-up]]+(Table1681011[[#This Row],[Burst Time]]*(Table1681011[[#This Row],[Burst]]-1))))</f>
        <v>5.0467289719626169</v>
      </c>
      <c r="F15" s="7">
        <v>45.9</v>
      </c>
      <c r="G15" s="2">
        <f>SUM((Table1681011[[#This Row],[Accuracy (Close)]]+Table1681011[[#This Row],[Accuracy (Short)]]+Table1681011[[#This Row],[Accuracy (Medium)]]+Table1681011[[#This Row],[Accuracy (Long)]])/4)</f>
        <v>0.73749999999999993</v>
      </c>
      <c r="H15" s="7">
        <v>27</v>
      </c>
      <c r="I15" s="7">
        <v>1.5</v>
      </c>
      <c r="J15" s="7">
        <v>40</v>
      </c>
      <c r="K15" s="7">
        <v>1</v>
      </c>
      <c r="L15" s="7">
        <v>1.75</v>
      </c>
      <c r="M15" s="7">
        <v>3.6</v>
      </c>
      <c r="N15" s="7">
        <v>0</v>
      </c>
      <c r="O15" s="2">
        <v>0</v>
      </c>
      <c r="P15" s="7">
        <v>0.5</v>
      </c>
      <c r="Q15" s="7">
        <v>0.7</v>
      </c>
      <c r="R15" s="7">
        <v>0.85</v>
      </c>
      <c r="S15">
        <v>0.9</v>
      </c>
      <c r="T15">
        <v>100</v>
      </c>
      <c r="U15">
        <v>14</v>
      </c>
      <c r="V15" t="s">
        <v>86</v>
      </c>
      <c r="W15" s="43">
        <f>Table1681011[[#This Row],[Balance]]*$W$2</f>
        <v>543.19706999999994</v>
      </c>
    </row>
    <row r="16" spans="1:25">
      <c r="A16" s="4" t="s">
        <v>108</v>
      </c>
      <c r="B16" s="4">
        <v>4</v>
      </c>
      <c r="C16" s="2">
        <f>SUM(((Table1681011[[#This Row],[Avg DPS]]*(Table1681011[[#This Row],[Range]]))+(Table1681011[[#This Row],[Avg DPS]]*(Table1681011[[#This Row],[Arm Pen (%)]]/4)))/100)</f>
        <v>2.30076875</v>
      </c>
      <c r="D16" s="3">
        <f>SUM(Table1681011[[#This Row],[DPS]]*Table1681011[[#This Row],[Avg Accuracy]])</f>
        <v>3.7625000000000002</v>
      </c>
      <c r="E16" s="2">
        <f>SUM((Table1681011[[#This Row],[Damage]]*Table1681011[[#This Row],[Burst]])/(Table1681011[[#This Row],[Ranged Cooldown]]+Table1681011[[#This Row],[Warm-up]]+(Table1681011[[#This Row],[Burst Time]]*(Table1681011[[#This Row],[Burst]]-1))))</f>
        <v>5</v>
      </c>
      <c r="F16">
        <v>49.9</v>
      </c>
      <c r="G16" s="2">
        <f>SUM((Table1681011[[#This Row],[Accuracy (Close)]]+Table1681011[[#This Row],[Accuracy (Short)]]+Table1681011[[#This Row],[Accuracy (Medium)]]+Table1681011[[#This Row],[Accuracy (Long)]])/4)</f>
        <v>0.75250000000000006</v>
      </c>
      <c r="H16">
        <v>30</v>
      </c>
      <c r="I16">
        <v>2.5</v>
      </c>
      <c r="J16">
        <v>45</v>
      </c>
      <c r="K16">
        <v>1</v>
      </c>
      <c r="L16">
        <v>2.4</v>
      </c>
      <c r="M16">
        <v>3.6</v>
      </c>
      <c r="N16">
        <v>0</v>
      </c>
      <c r="O16" s="2">
        <v>0</v>
      </c>
      <c r="P16">
        <v>0.4</v>
      </c>
      <c r="Q16">
        <v>0.72</v>
      </c>
      <c r="R16">
        <v>0.96</v>
      </c>
      <c r="S16">
        <v>0.93</v>
      </c>
      <c r="T16">
        <v>120</v>
      </c>
      <c r="U16">
        <v>8</v>
      </c>
      <c r="V16" t="s">
        <v>87</v>
      </c>
      <c r="W16" s="43">
        <f>Table1681011[[#This Row],[Balance]]*$W$2</f>
        <v>600.68470524999998</v>
      </c>
      <c r="X16" t="s">
        <v>381</v>
      </c>
      <c r="Y16" t="s">
        <v>380</v>
      </c>
    </row>
    <row r="17" spans="1:25" s="4" customFormat="1">
      <c r="A17" s="4" t="s">
        <v>460</v>
      </c>
      <c r="B17" s="4">
        <v>4</v>
      </c>
      <c r="C17" s="2">
        <f>SUM(((Table1681011[[#This Row],[Avg DPS]]*(Table1681011[[#This Row],[Range]]))+(Table1681011[[#This Row],[Avg DPS]]*(Table1681011[[#This Row],[Arm Pen (%)]]/4)))/100)</f>
        <v>2.266113461538461</v>
      </c>
      <c r="D17" s="3">
        <f>SUM(Table1681011[[#This Row],[DPS]]*Table1681011[[#This Row],[Avg Accuracy]])</f>
        <v>3.5884615384615381</v>
      </c>
      <c r="E17" s="2">
        <f>SUM((Table1681011[[#This Row],[Damage]]*Table1681011[[#This Row],[Burst]])/(Table1681011[[#This Row],[Ranged Cooldown]]+Table1681011[[#This Row],[Warm-up]]+(Table1681011[[#This Row],[Burst Time]]*(Table1681011[[#This Row],[Burst]]-1))))</f>
        <v>4.615384615384615</v>
      </c>
      <c r="F17">
        <v>51.9</v>
      </c>
      <c r="G17" s="2">
        <f>SUM((Table1681011[[#This Row],[Accuracy (Close)]]+Table1681011[[#This Row],[Accuracy (Short)]]+Table1681011[[#This Row],[Accuracy (Medium)]]+Table1681011[[#This Row],[Accuracy (Long)]])/4)</f>
        <v>0.77749999999999997</v>
      </c>
      <c r="H17">
        <v>30</v>
      </c>
      <c r="I17">
        <v>2.5</v>
      </c>
      <c r="J17">
        <v>45</v>
      </c>
      <c r="K17">
        <v>1</v>
      </c>
      <c r="L17">
        <v>2.4</v>
      </c>
      <c r="M17">
        <v>4.0999999999999996</v>
      </c>
      <c r="N17">
        <v>0</v>
      </c>
      <c r="O17" s="2">
        <v>0</v>
      </c>
      <c r="P17">
        <v>0.4</v>
      </c>
      <c r="Q17">
        <v>0.77</v>
      </c>
      <c r="R17">
        <v>0.98</v>
      </c>
      <c r="S17">
        <v>0.96</v>
      </c>
      <c r="T17">
        <v>120</v>
      </c>
      <c r="U17">
        <v>10</v>
      </c>
      <c r="V17" t="s">
        <v>87</v>
      </c>
      <c r="W17" s="43">
        <f>Table1681011[[#This Row],[Balance]]*$W$2</f>
        <v>591.63690253846141</v>
      </c>
      <c r="X17"/>
      <c r="Y17"/>
    </row>
    <row r="18" spans="1:25" s="72" customFormat="1">
      <c r="A18" s="72" t="s">
        <v>41</v>
      </c>
      <c r="B18" s="73" t="s">
        <v>35</v>
      </c>
      <c r="C18" s="74">
        <f>SUM(((Table1681011[[#This Row],[Avg DPS]]*(Table1681011[[#This Row],[Range]]))+(Table1681011[[#This Row],[Avg DPS]]*(Table1681011[[#This Row],[Arm Pen (%)]]/4)))/100)</f>
        <v>2.0263999999999998</v>
      </c>
      <c r="D18" s="74">
        <f>SUM(Table1681011[[#This Row],[DPS]]*Table1681011[[#This Row],[Avg Accuracy]])</f>
        <v>3.7250000000000001</v>
      </c>
      <c r="E18" s="74">
        <f>SUM((Table1681011[[#This Row],[Damage]]*Table1681011[[#This Row],[Burst]])/(Table1681011[[#This Row],[Ranged Cooldown]]+Table1681011[[#This Row],[Warm-up]]+(Table1681011[[#This Row],[Burst Time]]*(Table1681011[[#This Row],[Burst]]-1))))</f>
        <v>5</v>
      </c>
      <c r="F18" s="72">
        <v>44.9</v>
      </c>
      <c r="G18" s="74">
        <f>SUM((Table1681011[[#This Row],[Accuracy (Close)]]+Table1681011[[#This Row],[Accuracy (Short)]]+Table1681011[[#This Row],[Accuracy (Medium)]]+Table1681011[[#This Row],[Accuracy (Long)]])/4)</f>
        <v>0.745</v>
      </c>
      <c r="H18" s="72">
        <v>25</v>
      </c>
      <c r="I18" s="72">
        <v>1.5</v>
      </c>
      <c r="J18" s="72">
        <v>38</v>
      </c>
      <c r="K18" s="72">
        <v>1</v>
      </c>
      <c r="L18" s="72">
        <v>1.5</v>
      </c>
      <c r="M18" s="72">
        <v>3.5</v>
      </c>
      <c r="N18" s="72">
        <v>0</v>
      </c>
      <c r="O18" s="74">
        <v>0</v>
      </c>
      <c r="P18" s="72">
        <v>0.5</v>
      </c>
      <c r="Q18" s="72">
        <v>0.7</v>
      </c>
      <c r="R18" s="72">
        <v>0.88</v>
      </c>
      <c r="S18" s="72">
        <v>0.9</v>
      </c>
      <c r="T18" s="72">
        <v>100</v>
      </c>
      <c r="U18" s="72">
        <v>4</v>
      </c>
      <c r="V18" s="72" t="s">
        <v>86</v>
      </c>
      <c r="W18" s="79">
        <v>530</v>
      </c>
    </row>
    <row r="19" spans="1:25">
      <c r="A19" t="s">
        <v>459</v>
      </c>
      <c r="B19">
        <v>4</v>
      </c>
      <c r="C19" s="2">
        <f>SUM(((Table1681011[[#This Row],[Avg DPS]]*(Table1681011[[#This Row],[Range]]))+(Table1681011[[#This Row],[Avg DPS]]*(Table1681011[[#This Row],[Arm Pen (%)]]/4)))/100)</f>
        <v>2.203073863636364</v>
      </c>
      <c r="D19" s="3">
        <f>SUM(Table1681011[[#This Row],[DPS]]*Table1681011[[#This Row],[Avg Accuracy]])</f>
        <v>3.4886363636363642</v>
      </c>
      <c r="E19" s="2">
        <f>SUM((Table1681011[[#This Row],[Damage]]*Table1681011[[#This Row],[Burst]])/(Table1681011[[#This Row],[Ranged Cooldown]]+Table1681011[[#This Row],[Warm-up]]+(Table1681011[[#This Row],[Burst Time]]*(Table1681011[[#This Row],[Burst]]-1))))</f>
        <v>4.5454545454545459</v>
      </c>
      <c r="F19">
        <v>51.9</v>
      </c>
      <c r="G19" s="2">
        <f>SUM((Table1681011[[#This Row],[Accuracy (Close)]]+Table1681011[[#This Row],[Accuracy (Short)]]+Table1681011[[#This Row],[Accuracy (Medium)]]+Table1681011[[#This Row],[Accuracy (Long)]])/4)</f>
        <v>0.76750000000000007</v>
      </c>
      <c r="H19">
        <v>30</v>
      </c>
      <c r="I19">
        <v>2.5</v>
      </c>
      <c r="J19">
        <v>45</v>
      </c>
      <c r="K19">
        <v>1</v>
      </c>
      <c r="L19">
        <v>2.7</v>
      </c>
      <c r="M19">
        <v>3.9</v>
      </c>
      <c r="N19">
        <v>0</v>
      </c>
      <c r="O19" s="2">
        <v>0</v>
      </c>
      <c r="P19">
        <v>0.4</v>
      </c>
      <c r="Q19">
        <v>0.75</v>
      </c>
      <c r="R19">
        <v>0.97</v>
      </c>
      <c r="S19">
        <v>0.95</v>
      </c>
      <c r="T19">
        <v>120</v>
      </c>
      <c r="U19">
        <v>14</v>
      </c>
      <c r="V19" t="s">
        <v>87</v>
      </c>
      <c r="W19" s="43">
        <f>Table1681011[[#This Row],[Balance]]*$W$2</f>
        <v>575.17852431818187</v>
      </c>
    </row>
    <row r="20" spans="1:25">
      <c r="C20" s="2" t="e">
        <f>SUM(((Table1681011[[#This Row],[Avg DPS]]*(Table1681011[[#This Row],[Range]]))+(Table1681011[[#This Row],[Avg DPS]]*(Table1681011[[#This Row],[Arm Pen (%)]]/4)))/100)</f>
        <v>#DIV/0!</v>
      </c>
      <c r="D20" s="3" t="e">
        <f>SUM(Table1681011[[#This Row],[DPS]]*Table1681011[[#This Row],[Avg Accuracy]])</f>
        <v>#DIV/0!</v>
      </c>
      <c r="E20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20" s="2">
        <f>SUM((Table1681011[[#This Row],[Accuracy (Close)]]+Table1681011[[#This Row],[Accuracy (Short)]]+Table1681011[[#This Row],[Accuracy (Medium)]]+Table1681011[[#This Row],[Accuracy (Long)]])/4)</f>
        <v>0</v>
      </c>
      <c r="O20" s="2" t="e">
        <f t="shared" ref="O20:O37" si="0">60/N20</f>
        <v>#DIV/0!</v>
      </c>
      <c r="W20" s="43" t="e">
        <f>Table1681011[[#This Row],[Balance]]*$W$2</f>
        <v>#DIV/0!</v>
      </c>
    </row>
    <row r="21" spans="1:25">
      <c r="C21" s="2" t="e">
        <f>SUM(((Table1681011[[#This Row],[Avg DPS]]*(Table1681011[[#This Row],[Range]]))+(Table1681011[[#This Row],[Avg DPS]]*(Table1681011[[#This Row],[Arm Pen (%)]]/4)))/100)</f>
        <v>#DIV/0!</v>
      </c>
      <c r="D21" s="3" t="e">
        <f>SUM(Table1681011[[#This Row],[DPS]]*Table1681011[[#This Row],[Avg Accuracy]])</f>
        <v>#DIV/0!</v>
      </c>
      <c r="E21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21" s="2">
        <f>SUM((Table1681011[[#This Row],[Accuracy (Close)]]+Table1681011[[#This Row],[Accuracy (Short)]]+Table1681011[[#This Row],[Accuracy (Medium)]]+Table1681011[[#This Row],[Accuracy (Long)]])/4)</f>
        <v>0</v>
      </c>
      <c r="O21" s="2" t="e">
        <f t="shared" si="0"/>
        <v>#DIV/0!</v>
      </c>
      <c r="W21" s="43" t="e">
        <f>Table1681011[[#This Row],[Balance]]*$W$2</f>
        <v>#DIV/0!</v>
      </c>
    </row>
    <row r="22" spans="1:25">
      <c r="C22" s="2" t="e">
        <f>SUM(((Table1681011[[#This Row],[Avg DPS]]*(Table1681011[[#This Row],[Range]]))+(Table1681011[[#This Row],[Avg DPS]]*(Table1681011[[#This Row],[Arm Pen (%)]]/4)))/100)</f>
        <v>#DIV/0!</v>
      </c>
      <c r="D22" s="3" t="e">
        <f>SUM(Table1681011[[#This Row],[DPS]]*Table1681011[[#This Row],[Avg Accuracy]])</f>
        <v>#DIV/0!</v>
      </c>
      <c r="E22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22" s="2">
        <f>SUM((Table1681011[[#This Row],[Accuracy (Close)]]+Table1681011[[#This Row],[Accuracy (Short)]]+Table1681011[[#This Row],[Accuracy (Medium)]]+Table1681011[[#This Row],[Accuracy (Long)]])/4)</f>
        <v>0</v>
      </c>
      <c r="O22" s="2" t="e">
        <f t="shared" si="0"/>
        <v>#DIV/0!</v>
      </c>
      <c r="W22" s="43" t="e">
        <f>Table1681011[[#This Row],[Balance]]*$W$2</f>
        <v>#DIV/0!</v>
      </c>
    </row>
    <row r="23" spans="1:25">
      <c r="C23" s="2" t="e">
        <f>SUM(((Table1681011[[#This Row],[Avg DPS]]*(Table1681011[[#This Row],[Range]]))+(Table1681011[[#This Row],[Avg DPS]]*(Table1681011[[#This Row],[Arm Pen (%)]]/4)))/100)</f>
        <v>#DIV/0!</v>
      </c>
      <c r="D23" s="3" t="e">
        <f>SUM(Table1681011[[#This Row],[DPS]]*Table1681011[[#This Row],[Avg Accuracy]])</f>
        <v>#DIV/0!</v>
      </c>
      <c r="E23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23" s="2">
        <f>SUM((Table1681011[[#This Row],[Accuracy (Close)]]+Table1681011[[#This Row],[Accuracy (Short)]]+Table1681011[[#This Row],[Accuracy (Medium)]]+Table1681011[[#This Row],[Accuracy (Long)]])/4)</f>
        <v>0</v>
      </c>
      <c r="O23" s="2" t="e">
        <f t="shared" si="0"/>
        <v>#DIV/0!</v>
      </c>
      <c r="W23" s="43" t="e">
        <f>Table1681011[[#This Row],[Balance]]*$W$2</f>
        <v>#DIV/0!</v>
      </c>
    </row>
    <row r="24" spans="1:25">
      <c r="C24" s="2" t="e">
        <f>SUM(((Table1681011[[#This Row],[Avg DPS]]*(Table1681011[[#This Row],[Range]]))+(Table1681011[[#This Row],[Avg DPS]]*(Table1681011[[#This Row],[Arm Pen (%)]]/4)))/100)</f>
        <v>#DIV/0!</v>
      </c>
      <c r="D24" s="3" t="e">
        <f>SUM(Table1681011[[#This Row],[DPS]]*Table1681011[[#This Row],[Avg Accuracy]])</f>
        <v>#DIV/0!</v>
      </c>
      <c r="E24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24" s="2">
        <f>SUM((Table1681011[[#This Row],[Accuracy (Close)]]+Table1681011[[#This Row],[Accuracy (Short)]]+Table1681011[[#This Row],[Accuracy (Medium)]]+Table1681011[[#This Row],[Accuracy (Long)]])/4)</f>
        <v>0</v>
      </c>
      <c r="O24" s="2" t="e">
        <f t="shared" si="0"/>
        <v>#DIV/0!</v>
      </c>
      <c r="W24" s="43" t="e">
        <f>Table1681011[[#This Row],[Balance]]*$W$2</f>
        <v>#DIV/0!</v>
      </c>
    </row>
    <row r="25" spans="1:25">
      <c r="C25" s="2" t="e">
        <f>SUM(((Table1681011[[#This Row],[Avg DPS]]*(Table1681011[[#This Row],[Range]]))+(Table1681011[[#This Row],[Avg DPS]]*(Table1681011[[#This Row],[Arm Pen (%)]]/4)))/100)</f>
        <v>#DIV/0!</v>
      </c>
      <c r="D25" s="3" t="e">
        <f>SUM(Table1681011[[#This Row],[DPS]]*Table1681011[[#This Row],[Avg Accuracy]])</f>
        <v>#DIV/0!</v>
      </c>
      <c r="E25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25" s="2">
        <f>SUM((Table1681011[[#This Row],[Accuracy (Close)]]+Table1681011[[#This Row],[Accuracy (Short)]]+Table1681011[[#This Row],[Accuracy (Medium)]]+Table1681011[[#This Row],[Accuracy (Long)]])/4)</f>
        <v>0</v>
      </c>
      <c r="O25" s="2" t="e">
        <f t="shared" si="0"/>
        <v>#DIV/0!</v>
      </c>
      <c r="W25" s="43" t="e">
        <f>Table1681011[[#This Row],[Balance]]*$W$2</f>
        <v>#DIV/0!</v>
      </c>
    </row>
    <row r="26" spans="1:25">
      <c r="C26" s="2" t="e">
        <f>SUM(((Table1681011[[#This Row],[Avg DPS]]*(Table1681011[[#This Row],[Range]]))+(Table1681011[[#This Row],[Avg DPS]]*(Table1681011[[#This Row],[Arm Pen (%)]]/4)))/100)</f>
        <v>#DIV/0!</v>
      </c>
      <c r="D26" s="3" t="e">
        <f>SUM(Table1681011[[#This Row],[DPS]]*Table1681011[[#This Row],[Avg Accuracy]])</f>
        <v>#DIV/0!</v>
      </c>
      <c r="E26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26" s="2">
        <f>SUM((Table1681011[[#This Row],[Accuracy (Close)]]+Table1681011[[#This Row],[Accuracy (Short)]]+Table1681011[[#This Row],[Accuracy (Medium)]]+Table1681011[[#This Row],[Accuracy (Long)]])/4)</f>
        <v>0</v>
      </c>
      <c r="O26" s="2" t="e">
        <f t="shared" si="0"/>
        <v>#DIV/0!</v>
      </c>
      <c r="W26" s="43" t="e">
        <f>Table1681011[[#This Row],[Balance]]*$W$2</f>
        <v>#DIV/0!</v>
      </c>
    </row>
    <row r="27" spans="1:25">
      <c r="C27" s="2" t="e">
        <f>SUM(((Table1681011[[#This Row],[Avg DPS]]*(Table1681011[[#This Row],[Range]]))+(Table1681011[[#This Row],[Avg DPS]]*(Table1681011[[#This Row],[Arm Pen (%)]]/4)))/100)</f>
        <v>#DIV/0!</v>
      </c>
      <c r="D27" s="3" t="e">
        <f>SUM(Table1681011[[#This Row],[DPS]]*Table1681011[[#This Row],[Avg Accuracy]])</f>
        <v>#DIV/0!</v>
      </c>
      <c r="E27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27" s="2">
        <f>SUM((Table1681011[[#This Row],[Accuracy (Close)]]+Table1681011[[#This Row],[Accuracy (Short)]]+Table1681011[[#This Row],[Accuracy (Medium)]]+Table1681011[[#This Row],[Accuracy (Long)]])/4)</f>
        <v>0</v>
      </c>
      <c r="O27" s="2" t="e">
        <f t="shared" si="0"/>
        <v>#DIV/0!</v>
      </c>
      <c r="W27" s="43" t="e">
        <f>Table1681011[[#This Row],[Balance]]*$W$2</f>
        <v>#DIV/0!</v>
      </c>
    </row>
    <row r="28" spans="1:25">
      <c r="C28" s="2" t="e">
        <f>SUM(((Table1681011[[#This Row],[Avg DPS]]*(Table1681011[[#This Row],[Range]]))+(Table1681011[[#This Row],[Avg DPS]]*(Table1681011[[#This Row],[Arm Pen (%)]]/4)))/100)</f>
        <v>#DIV/0!</v>
      </c>
      <c r="D28" s="3" t="e">
        <f>SUM(Table1681011[[#This Row],[DPS]]*Table1681011[[#This Row],[Avg Accuracy]])</f>
        <v>#DIV/0!</v>
      </c>
      <c r="E28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28" s="2">
        <f>SUM((Table1681011[[#This Row],[Accuracy (Close)]]+Table1681011[[#This Row],[Accuracy (Short)]]+Table1681011[[#This Row],[Accuracy (Medium)]]+Table1681011[[#This Row],[Accuracy (Long)]])/4)</f>
        <v>0</v>
      </c>
      <c r="O28" s="2" t="e">
        <f t="shared" si="0"/>
        <v>#DIV/0!</v>
      </c>
      <c r="W28" s="43" t="e">
        <f>Table1681011[[#This Row],[Balance]]*$W$2</f>
        <v>#DIV/0!</v>
      </c>
    </row>
    <row r="29" spans="1:25">
      <c r="C29" s="2" t="e">
        <f>SUM(((Table1681011[[#This Row],[Avg DPS]]*(Table1681011[[#This Row],[Range]]))+(Table1681011[[#This Row],[Avg DPS]]*(Table1681011[[#This Row],[Arm Pen (%)]]/4)))/100)</f>
        <v>#DIV/0!</v>
      </c>
      <c r="D29" s="3" t="e">
        <f>SUM(Table1681011[[#This Row],[DPS]]*Table1681011[[#This Row],[Avg Accuracy]])</f>
        <v>#DIV/0!</v>
      </c>
      <c r="E29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29" s="2">
        <f>SUM((Table1681011[[#This Row],[Accuracy (Close)]]+Table1681011[[#This Row],[Accuracy (Short)]]+Table1681011[[#This Row],[Accuracy (Medium)]]+Table1681011[[#This Row],[Accuracy (Long)]])/4)</f>
        <v>0</v>
      </c>
      <c r="O29" s="2" t="e">
        <f t="shared" si="0"/>
        <v>#DIV/0!</v>
      </c>
      <c r="W29" s="43" t="e">
        <f>Table1681011[[#This Row],[Balance]]*$W$2</f>
        <v>#DIV/0!</v>
      </c>
    </row>
    <row r="30" spans="1:25">
      <c r="C30" s="2" t="e">
        <f>SUM(((Table1681011[[#This Row],[Avg DPS]]*(Table1681011[[#This Row],[Range]]))+(Table1681011[[#This Row],[Avg DPS]]*(Table1681011[[#This Row],[Arm Pen (%)]]/4)))/100)</f>
        <v>#DIV/0!</v>
      </c>
      <c r="D30" s="3" t="e">
        <f>SUM(Table1681011[[#This Row],[DPS]]*Table1681011[[#This Row],[Avg Accuracy]])</f>
        <v>#DIV/0!</v>
      </c>
      <c r="E30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30" s="2">
        <f>SUM((Table1681011[[#This Row],[Accuracy (Close)]]+Table1681011[[#This Row],[Accuracy (Short)]]+Table1681011[[#This Row],[Accuracy (Medium)]]+Table1681011[[#This Row],[Accuracy (Long)]])/4)</f>
        <v>0</v>
      </c>
      <c r="O30" s="2" t="e">
        <f t="shared" si="0"/>
        <v>#DIV/0!</v>
      </c>
      <c r="W30" s="43" t="e">
        <f>Table1681011[[#This Row],[Balance]]*$W$2</f>
        <v>#DIV/0!</v>
      </c>
    </row>
    <row r="31" spans="1:25">
      <c r="C31" s="2" t="e">
        <f>SUM(((Table1681011[[#This Row],[Avg DPS]]*(Table1681011[[#This Row],[Range]]))+(Table1681011[[#This Row],[Avg DPS]]*(Table1681011[[#This Row],[Arm Pen (%)]]/4)))/100)</f>
        <v>#DIV/0!</v>
      </c>
      <c r="D31" s="3" t="e">
        <f>SUM(Table1681011[[#This Row],[DPS]]*Table1681011[[#This Row],[Avg Accuracy]])</f>
        <v>#DIV/0!</v>
      </c>
      <c r="E31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31" s="2">
        <f>SUM((Table1681011[[#This Row],[Accuracy (Close)]]+Table1681011[[#This Row],[Accuracy (Short)]]+Table1681011[[#This Row],[Accuracy (Medium)]]+Table1681011[[#This Row],[Accuracy (Long)]])/4)</f>
        <v>0</v>
      </c>
      <c r="O31" s="2" t="e">
        <f t="shared" si="0"/>
        <v>#DIV/0!</v>
      </c>
      <c r="W31" s="43" t="e">
        <f>Table1681011[[#This Row],[Balance]]*$W$2</f>
        <v>#DIV/0!</v>
      </c>
    </row>
    <row r="32" spans="1:25">
      <c r="C32" s="2" t="e">
        <f>SUM(((Table1681011[[#This Row],[Avg DPS]]*(Table1681011[[#This Row],[Range]]))+(Table1681011[[#This Row],[Avg DPS]]*(Table1681011[[#This Row],[Arm Pen (%)]]/4)))/100)</f>
        <v>#DIV/0!</v>
      </c>
      <c r="D32" s="3" t="e">
        <f>SUM(Table1681011[[#This Row],[DPS]]*Table1681011[[#This Row],[Avg Accuracy]])</f>
        <v>#DIV/0!</v>
      </c>
      <c r="E32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32" s="2">
        <f>SUM((Table1681011[[#This Row],[Accuracy (Close)]]+Table1681011[[#This Row],[Accuracy (Short)]]+Table1681011[[#This Row],[Accuracy (Medium)]]+Table1681011[[#This Row],[Accuracy (Long)]])/4)</f>
        <v>0</v>
      </c>
      <c r="O32" s="2" t="e">
        <f t="shared" si="0"/>
        <v>#DIV/0!</v>
      </c>
      <c r="W32" s="43" t="e">
        <f>Table1681011[[#This Row],[Balance]]*$W$2</f>
        <v>#DIV/0!</v>
      </c>
    </row>
    <row r="33" spans="1:23">
      <c r="C33" s="2" t="e">
        <f>SUM(((Table1681011[[#This Row],[Avg DPS]]*(Table1681011[[#This Row],[Range]]))+(Table1681011[[#This Row],[Avg DPS]]*(Table1681011[[#This Row],[Arm Pen (%)]]/4)))/100)</f>
        <v>#DIV/0!</v>
      </c>
      <c r="D33" s="3" t="e">
        <f>SUM(Table1681011[[#This Row],[DPS]]*Table1681011[[#This Row],[Avg Accuracy]])</f>
        <v>#DIV/0!</v>
      </c>
      <c r="E33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33" s="2">
        <f>SUM((Table1681011[[#This Row],[Accuracy (Close)]]+Table1681011[[#This Row],[Accuracy (Short)]]+Table1681011[[#This Row],[Accuracy (Medium)]]+Table1681011[[#This Row],[Accuracy (Long)]])/4)</f>
        <v>0</v>
      </c>
      <c r="O33" s="2" t="e">
        <f t="shared" si="0"/>
        <v>#DIV/0!</v>
      </c>
      <c r="W33" s="43" t="e">
        <f>Table1681011[[#This Row],[Balance]]*$W$2</f>
        <v>#DIV/0!</v>
      </c>
    </row>
    <row r="34" spans="1:23">
      <c r="C34" s="2" t="e">
        <f>SUM(((Table1681011[[#This Row],[Avg DPS]]*(Table1681011[[#This Row],[Range]]))+(Table1681011[[#This Row],[Avg DPS]]*(Table1681011[[#This Row],[Arm Pen (%)]]/4)))/100)</f>
        <v>#DIV/0!</v>
      </c>
      <c r="D34" s="3" t="e">
        <f>SUM(Table1681011[[#This Row],[DPS]]*Table1681011[[#This Row],[Avg Accuracy]])</f>
        <v>#DIV/0!</v>
      </c>
      <c r="E34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34" s="2">
        <f>SUM((Table1681011[[#This Row],[Accuracy (Close)]]+Table1681011[[#This Row],[Accuracy (Short)]]+Table1681011[[#This Row],[Accuracy (Medium)]]+Table1681011[[#This Row],[Accuracy (Long)]])/4)</f>
        <v>0</v>
      </c>
      <c r="O34" s="2" t="e">
        <f t="shared" si="0"/>
        <v>#DIV/0!</v>
      </c>
      <c r="W34" s="43" t="e">
        <f>Table1681011[[#This Row],[Balance]]*$W$2</f>
        <v>#DIV/0!</v>
      </c>
    </row>
    <row r="35" spans="1:23">
      <c r="C35" s="2" t="e">
        <f>SUM(((Table1681011[[#This Row],[Avg DPS]]*(Table1681011[[#This Row],[Range]]))+(Table1681011[[#This Row],[Avg DPS]]*(Table1681011[[#This Row],[Arm Pen (%)]]/4)))/100)</f>
        <v>#DIV/0!</v>
      </c>
      <c r="D35" s="3" t="e">
        <f>SUM(Table1681011[[#This Row],[DPS]]*Table1681011[[#This Row],[Avg Accuracy]])</f>
        <v>#DIV/0!</v>
      </c>
      <c r="E35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35" s="2">
        <f>SUM((Table1681011[[#This Row],[Accuracy (Close)]]+Table1681011[[#This Row],[Accuracy (Short)]]+Table1681011[[#This Row],[Accuracy (Medium)]]+Table1681011[[#This Row],[Accuracy (Long)]])/4)</f>
        <v>0</v>
      </c>
      <c r="O35" s="2" t="e">
        <f t="shared" si="0"/>
        <v>#DIV/0!</v>
      </c>
      <c r="W35" s="43" t="e">
        <f>Table1681011[[#This Row],[Balance]]*$W$2</f>
        <v>#DIV/0!</v>
      </c>
    </row>
    <row r="36" spans="1:23">
      <c r="C36" s="2" t="e">
        <f>SUM(((Table1681011[[#This Row],[Avg DPS]]*(Table1681011[[#This Row],[Range]]))+(Table1681011[[#This Row],[Avg DPS]]*(Table1681011[[#This Row],[Arm Pen (%)]]/4)))/100)</f>
        <v>#DIV/0!</v>
      </c>
      <c r="D36" s="3" t="e">
        <f>SUM(Table1681011[[#This Row],[DPS]]*Table1681011[[#This Row],[Avg Accuracy]])</f>
        <v>#DIV/0!</v>
      </c>
      <c r="E36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36" s="2">
        <f>SUM((Table1681011[[#This Row],[Accuracy (Close)]]+Table1681011[[#This Row],[Accuracy (Short)]]+Table1681011[[#This Row],[Accuracy (Medium)]]+Table1681011[[#This Row],[Accuracy (Long)]])/4)</f>
        <v>0</v>
      </c>
      <c r="O36" s="2" t="e">
        <f t="shared" si="0"/>
        <v>#DIV/0!</v>
      </c>
      <c r="W36" s="43" t="e">
        <f>Table1681011[[#This Row],[Balance]]*$W$2</f>
        <v>#DIV/0!</v>
      </c>
    </row>
    <row r="37" spans="1:23">
      <c r="A37" s="7"/>
      <c r="B37" s="7"/>
      <c r="C37" s="2" t="e">
        <f>SUM(((Table1681011[[#This Row],[Avg DPS]]*(Table1681011[[#This Row],[Range]]))+(Table1681011[[#This Row],[Avg DPS]]*(Table1681011[[#This Row],[Arm Pen (%)]]/4)))/100)</f>
        <v>#DIV/0!</v>
      </c>
      <c r="D37" s="9" t="e">
        <f>SUM(Table1681011[[#This Row],[DPS]]*Table1681011[[#This Row],[Avg Accuracy]])</f>
        <v>#DIV/0!</v>
      </c>
      <c r="E37" s="8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F37" s="7"/>
      <c r="G37" s="8">
        <f>SUM((Table1681011[[#This Row],[Accuracy (Close)]]+Table1681011[[#This Row],[Accuracy (Short)]]+Table1681011[[#This Row],[Accuracy (Medium)]]+Table1681011[[#This Row],[Accuracy (Long)]])/4)</f>
        <v>0</v>
      </c>
      <c r="H37" s="7"/>
      <c r="I37" s="7"/>
      <c r="J37" s="7"/>
      <c r="K37" s="7"/>
      <c r="L37" s="7"/>
      <c r="M37" s="7"/>
      <c r="N37" s="7"/>
      <c r="O37" s="8" t="e">
        <f t="shared" si="0"/>
        <v>#DIV/0!</v>
      </c>
      <c r="P37" s="7"/>
      <c r="Q37" s="7"/>
      <c r="R37" s="7"/>
      <c r="S37" s="7"/>
      <c r="W37" s="43" t="e">
        <f>Table1681011[[#This Row],[Balance]]*$W$2</f>
        <v>#DIV/0!</v>
      </c>
    </row>
  </sheetData>
  <conditionalFormatting sqref="C4:C500">
    <cfRule type="cellIs" dxfId="208" priority="20" operator="greaterThan">
      <formula>2.1</formula>
    </cfRule>
  </conditionalFormatting>
  <conditionalFormatting sqref="O1:O1048576">
    <cfRule type="cellIs" dxfId="207" priority="19" operator="equal">
      <formula>0</formula>
    </cfRule>
  </conditionalFormatting>
  <conditionalFormatting sqref="E4:E500">
    <cfRule type="cellIs" dxfId="206" priority="13" stopIfTrue="1" operator="greaterThanOrEqual">
      <formula>5.75</formula>
    </cfRule>
    <cfRule type="cellIs" dxfId="205" priority="14" stopIfTrue="1" operator="greaterThanOrEqual">
      <formula>5.5</formula>
    </cfRule>
    <cfRule type="cellIs" dxfId="204" priority="15" operator="greaterThanOrEqual">
      <formula>5.25</formula>
    </cfRule>
    <cfRule type="cellIs" dxfId="203" priority="16" stopIfTrue="1" operator="between">
      <formula>4.35</formula>
      <formula>0.01</formula>
    </cfRule>
    <cfRule type="cellIs" dxfId="202" priority="17" stopIfTrue="1" operator="between">
      <formula>4.55</formula>
      <formula>0.01</formula>
    </cfRule>
    <cfRule type="cellIs" dxfId="201" priority="18" operator="between">
      <formula>4.76</formula>
      <formula>0.01</formula>
    </cfRule>
  </conditionalFormatting>
  <conditionalFormatting sqref="F4:F500">
    <cfRule type="cellIs" dxfId="200" priority="7" stopIfTrue="1" operator="greaterThanOrEqual">
      <formula>50.9</formula>
    </cfRule>
    <cfRule type="cellIs" dxfId="199" priority="8" stopIfTrue="1" operator="greaterThanOrEqual">
      <formula>48.9</formula>
    </cfRule>
    <cfRule type="cellIs" dxfId="198" priority="9" operator="greaterThanOrEqual">
      <formula>46.9</formula>
    </cfRule>
    <cfRule type="cellIs" dxfId="197" priority="10" stopIfTrue="1" operator="between">
      <formula>38.9</formula>
      <formula>0.01</formula>
    </cfRule>
    <cfRule type="cellIs" dxfId="196" priority="11" stopIfTrue="1" operator="between">
      <formula>40.9</formula>
      <formula>0.01</formula>
    </cfRule>
    <cfRule type="cellIs" dxfId="195" priority="12" operator="between">
      <formula>42.9</formula>
      <formula>0.01</formula>
    </cfRule>
  </conditionalFormatting>
  <conditionalFormatting sqref="G4:G500">
    <cfRule type="cellIs" dxfId="194" priority="4" stopIfTrue="1" operator="between">
      <formula>0.65</formula>
      <formula>0.01</formula>
    </cfRule>
    <cfRule type="cellIs" dxfId="193" priority="5" stopIfTrue="1" operator="between">
      <formula>0.68</formula>
      <formula>0.01</formula>
    </cfRule>
    <cfRule type="cellIs" dxfId="192" priority="6" operator="between">
      <formula>0.71</formula>
      <formula>0.01</formula>
    </cfRule>
    <cfRule type="cellIs" dxfId="191" priority="3" operator="greaterThanOrEqual">
      <formula>0.79</formula>
    </cfRule>
    <cfRule type="cellIs" dxfId="190" priority="2" stopIfTrue="1" operator="greaterThanOrEqual">
      <formula>0.83</formula>
    </cfRule>
    <cfRule type="cellIs" dxfId="189" priority="1" stopIfTrue="1" operator="greaterThanOrEqual">
      <formula>0.86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>
  <dimension ref="A1:Y32"/>
  <sheetViews>
    <sheetView workbookViewId="0">
      <selection activeCell="W14" sqref="W14"/>
    </sheetView>
  </sheetViews>
  <sheetFormatPr defaultRowHeight="15"/>
  <cols>
    <col min="1" max="1" width="17.85546875" customWidth="1"/>
    <col min="2" max="2" width="8.42578125" customWidth="1"/>
    <col min="3" max="3" width="10.7109375" customWidth="1"/>
    <col min="4" max="4" width="10.42578125" customWidth="1"/>
    <col min="5" max="5" width="8.7109375" customWidth="1"/>
    <col min="6" max="6" width="8.42578125" customWidth="1"/>
    <col min="7" max="7" width="11.5703125" customWidth="1"/>
    <col min="8" max="8" width="10.140625" customWidth="1"/>
    <col min="9" max="9" width="14.5703125" customWidth="1"/>
    <col min="10" max="10" width="10.5703125" customWidth="1"/>
    <col min="11" max="11" width="8" customWidth="1"/>
    <col min="12" max="12" width="13.85546875" customWidth="1"/>
    <col min="13" max="13" width="9.85546875" customWidth="1"/>
    <col min="14" max="14" width="8.5703125" customWidth="1"/>
    <col min="15" max="15" width="12.28515625" customWidth="1"/>
    <col min="16" max="17" width="15" customWidth="1"/>
    <col min="18" max="18" width="15.7109375" customWidth="1"/>
    <col min="19" max="19" width="15.140625" customWidth="1"/>
  </cols>
  <sheetData>
    <row r="1" spans="1:25">
      <c r="A1" s="1" t="s">
        <v>0</v>
      </c>
      <c r="E1" t="s">
        <v>24</v>
      </c>
      <c r="I1" s="1" t="s">
        <v>66</v>
      </c>
    </row>
    <row r="2" spans="1:25">
      <c r="A2" t="s">
        <v>23</v>
      </c>
      <c r="B2" t="s">
        <v>25</v>
      </c>
      <c r="E2" t="s">
        <v>21</v>
      </c>
      <c r="P2" t="s">
        <v>33</v>
      </c>
      <c r="Q2" t="s">
        <v>31</v>
      </c>
      <c r="R2" t="s">
        <v>32</v>
      </c>
      <c r="V2" t="s">
        <v>201</v>
      </c>
      <c r="W2">
        <v>569.32000000000005</v>
      </c>
    </row>
    <row r="3" spans="1:25">
      <c r="A3" t="s">
        <v>1</v>
      </c>
      <c r="B3" t="s">
        <v>34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t="s">
        <v>72</v>
      </c>
      <c r="U3" t="s">
        <v>73</v>
      </c>
      <c r="V3" t="s">
        <v>85</v>
      </c>
      <c r="W3" t="s">
        <v>196</v>
      </c>
      <c r="X3" s="17" t="s">
        <v>359</v>
      </c>
      <c r="Y3" s="17" t="s">
        <v>356</v>
      </c>
    </row>
    <row r="4" spans="1:25" s="72" customFormat="1">
      <c r="A4" s="72" t="s">
        <v>39</v>
      </c>
      <c r="B4" s="73" t="s">
        <v>35</v>
      </c>
      <c r="C4" s="74">
        <f>SUM(((Table1681015[[#This Row],[Avg DPS]]*(Table1681015[[#This Row],[Range]]))+(Table1681015[[#This Row],[Avg DPS]]*(Table1681015[[#This Row],[Arm Pen (%)]]/4)))/100)</f>
        <v>2.8328294117647057</v>
      </c>
      <c r="D4" s="74">
        <f>SUM(Table1681015[[#This Row],[DPS]]*Table1681015[[#This Row],[Avg Accuracy]])</f>
        <v>7.7294117647058815</v>
      </c>
      <c r="E4" s="74">
        <f>SUM((Table1681015[[#This Row],[Damage]]*Table1681015[[#This Row],[Burst]])/(Table1681015[[#This Row],[Ranged Cooldown]]+Table1681015[[#This Row],[Warm-up]]+(Table1681015[[#This Row],[Burst Time]]*(Table1681015[[#This Row],[Burst]]-1))))</f>
        <v>14.117647058823529</v>
      </c>
      <c r="F4" s="72">
        <v>27.9</v>
      </c>
      <c r="G4" s="74">
        <f>SUM((Table1681015[[#This Row],[Accuracy (Close)]]+Table1681015[[#This Row],[Accuracy (Short)]]+Table1681015[[#This Row],[Accuracy (Medium)]]+Table1681015[[#This Row],[Accuracy (Long)]])/4)</f>
        <v>0.54749999999999999</v>
      </c>
      <c r="H4" s="72">
        <v>16</v>
      </c>
      <c r="I4" s="72">
        <v>0.5</v>
      </c>
      <c r="J4" s="72">
        <v>35</v>
      </c>
      <c r="K4" s="72">
        <v>3</v>
      </c>
      <c r="L4" s="72">
        <v>2</v>
      </c>
      <c r="M4" s="72">
        <v>1</v>
      </c>
      <c r="N4" s="72">
        <v>300</v>
      </c>
      <c r="O4" s="74">
        <f t="shared" ref="O4:O11" si="0">60/N4</f>
        <v>0.2</v>
      </c>
      <c r="P4" s="72">
        <v>0.55000000000000004</v>
      </c>
      <c r="Q4" s="72">
        <v>0.64</v>
      </c>
      <c r="R4" s="72">
        <v>0.55000000000000004</v>
      </c>
      <c r="S4" s="72">
        <v>0.45</v>
      </c>
      <c r="W4" s="72">
        <v>1010</v>
      </c>
    </row>
    <row r="5" spans="1:25" s="72" customFormat="1">
      <c r="A5" s="72" t="s">
        <v>237</v>
      </c>
      <c r="B5" s="73" t="s">
        <v>35</v>
      </c>
      <c r="C5" s="74">
        <f>SUM(((Table1681015[[#This Row],[Avg DPS]]*(Table1681015[[#This Row],[Range]]))+(Table1681015[[#This Row],[Avg DPS]]*(Table1681015[[#This Row],[Arm Pen (%)]]/4)))/100)</f>
        <v>2.3845957386363636</v>
      </c>
      <c r="D5" s="74">
        <f>SUM(Table1681015[[#This Row],[DPS]]*Table1681015[[#This Row],[Avg Accuracy]])</f>
        <v>5.7948863636363637</v>
      </c>
      <c r="E5" s="74">
        <f>SUM((Table1681015[[#This Row],[Damage]]*Table1681015[[#This Row],[Burst]])/(Table1681015[[#This Row],[Ranged Cooldown]]+Table1681015[[#This Row],[Warm-up]]+(Table1681015[[#This Row],[Burst Time]]*(Table1681015[[#This Row],[Burst]]-1))))</f>
        <v>7.4772727272727266</v>
      </c>
      <c r="F5" s="72">
        <v>29.9</v>
      </c>
      <c r="G5" s="74">
        <f>SUM((Table1681015[[#This Row],[Accuracy (Close)]]+Table1681015[[#This Row],[Accuracy (Short)]]+Table1681015[[#This Row],[Accuracy (Medium)]]+Table1681015[[#This Row],[Accuracy (Long)]])/4)</f>
        <v>0.77500000000000002</v>
      </c>
      <c r="H5" s="72">
        <v>32.9</v>
      </c>
      <c r="I5" s="72">
        <v>1.5</v>
      </c>
      <c r="J5" s="72">
        <v>45</v>
      </c>
      <c r="K5" s="72">
        <v>1</v>
      </c>
      <c r="L5" s="72">
        <v>2.7</v>
      </c>
      <c r="M5" s="72">
        <v>1.7</v>
      </c>
      <c r="N5" s="72">
        <v>0</v>
      </c>
      <c r="O5" s="74">
        <v>0</v>
      </c>
      <c r="P5" s="72">
        <v>0.65</v>
      </c>
      <c r="Q5" s="72">
        <v>0.85</v>
      </c>
      <c r="R5" s="72">
        <v>0.85</v>
      </c>
      <c r="S5" s="72">
        <v>0.75</v>
      </c>
      <c r="T5" s="72">
        <v>120</v>
      </c>
      <c r="U5" s="72">
        <v>8</v>
      </c>
      <c r="W5" s="72">
        <v>1355</v>
      </c>
    </row>
    <row r="6" spans="1:25">
      <c r="C6" s="2" t="e">
        <f>SUM(((Table1681015[[#This Row],[Avg DPS]]*(Table1681015[[#This Row],[Range]]))+(Table1681015[[#This Row],[Avg DPS]]*(Table1681015[[#This Row],[Arm Pen (%)]]/4)))/100)</f>
        <v>#DIV/0!</v>
      </c>
      <c r="D6" s="3" t="e">
        <f>SUM(Table1681015[[#This Row],[DPS]]*Table1681015[[#This Row],[Avg Accuracy]])</f>
        <v>#DIV/0!</v>
      </c>
      <c r="E6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6" s="2">
        <f>SUM((Table1681015[[#This Row],[Accuracy (Close)]]+Table1681015[[#This Row],[Accuracy (Short)]]+Table1681015[[#This Row],[Accuracy (Medium)]]+Table1681015[[#This Row],[Accuracy (Long)]])/4)</f>
        <v>0</v>
      </c>
      <c r="O6" s="2" t="e">
        <f t="shared" si="0"/>
        <v>#DIV/0!</v>
      </c>
    </row>
    <row r="7" spans="1:25">
      <c r="C7" s="2" t="e">
        <f>SUM(((Table1681015[[#This Row],[Avg DPS]]*(Table1681015[[#This Row],[Range]]))+(Table1681015[[#This Row],[Avg DPS]]*(Table1681015[[#This Row],[Arm Pen (%)]]/4)))/100)</f>
        <v>#DIV/0!</v>
      </c>
      <c r="D7" s="3" t="e">
        <f>SUM(Table1681015[[#This Row],[DPS]]*Table1681015[[#This Row],[Avg Accuracy]])</f>
        <v>#DIV/0!</v>
      </c>
      <c r="E7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7" s="2">
        <f>SUM((Table1681015[[#This Row],[Accuracy (Close)]]+Table1681015[[#This Row],[Accuracy (Short)]]+Table1681015[[#This Row],[Accuracy (Medium)]]+Table1681015[[#This Row],[Accuracy (Long)]])/4)</f>
        <v>0</v>
      </c>
      <c r="O7" s="2" t="e">
        <f t="shared" si="0"/>
        <v>#DIV/0!</v>
      </c>
    </row>
    <row r="8" spans="1:25" s="4" customFormat="1">
      <c r="A8"/>
      <c r="B8"/>
      <c r="C8" s="2" t="e">
        <f>SUM(((Table1681015[[#This Row],[Avg DPS]]*(Table1681015[[#This Row],[Range]]))+(Table1681015[[#This Row],[Avg DPS]]*(Table1681015[[#This Row],[Arm Pen (%)]]/4)))/100)</f>
        <v>#DIV/0!</v>
      </c>
      <c r="D8" s="3" t="e">
        <f>SUM(Table1681015[[#This Row],[DPS]]*Table1681015[[#This Row],[Avg Accuracy]])</f>
        <v>#DIV/0!</v>
      </c>
      <c r="E8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F8"/>
      <c r="G8" s="2">
        <f>SUM((Table1681015[[#This Row],[Accuracy (Close)]]+Table1681015[[#This Row],[Accuracy (Short)]]+Table1681015[[#This Row],[Accuracy (Medium)]]+Table1681015[[#This Row],[Accuracy (Long)]])/4)</f>
        <v>0</v>
      </c>
      <c r="H8"/>
      <c r="I8"/>
      <c r="J8"/>
      <c r="K8"/>
      <c r="L8"/>
      <c r="M8"/>
      <c r="N8"/>
      <c r="O8" s="2" t="e">
        <f t="shared" si="0"/>
        <v>#DIV/0!</v>
      </c>
      <c r="P8"/>
      <c r="Q8"/>
      <c r="R8"/>
      <c r="S8"/>
      <c r="T8"/>
      <c r="U8"/>
      <c r="V8"/>
      <c r="W8"/>
    </row>
    <row r="9" spans="1:25">
      <c r="C9" s="2" t="e">
        <f>SUM(((Table1681015[[#This Row],[Avg DPS]]*(Table1681015[[#This Row],[Range]]))+(Table1681015[[#This Row],[Avg DPS]]*(Table1681015[[#This Row],[Arm Pen (%)]]/4)))/100)</f>
        <v>#DIV/0!</v>
      </c>
      <c r="D9" s="3" t="e">
        <f>SUM(Table1681015[[#This Row],[DPS]]*Table1681015[[#This Row],[Avg Accuracy]])</f>
        <v>#DIV/0!</v>
      </c>
      <c r="E9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9" s="2">
        <f>SUM((Table1681015[[#This Row],[Accuracy (Close)]]+Table1681015[[#This Row],[Accuracy (Short)]]+Table1681015[[#This Row],[Accuracy (Medium)]]+Table1681015[[#This Row],[Accuracy (Long)]])/4)</f>
        <v>0</v>
      </c>
      <c r="O9" s="2" t="e">
        <f t="shared" si="0"/>
        <v>#DIV/0!</v>
      </c>
    </row>
    <row r="10" spans="1:25">
      <c r="C10" s="2" t="e">
        <f>SUM(((Table1681015[[#This Row],[Avg DPS]]*(Table1681015[[#This Row],[Range]]))+(Table1681015[[#This Row],[Avg DPS]]*(Table1681015[[#This Row],[Arm Pen (%)]]/4)))/100)</f>
        <v>#DIV/0!</v>
      </c>
      <c r="D10" s="3" t="e">
        <f>SUM(Table1681015[[#This Row],[DPS]]*Table1681015[[#This Row],[Avg Accuracy]])</f>
        <v>#DIV/0!</v>
      </c>
      <c r="E10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0" s="2">
        <f>SUM((Table1681015[[#This Row],[Accuracy (Close)]]+Table1681015[[#This Row],[Accuracy (Short)]]+Table1681015[[#This Row],[Accuracy (Medium)]]+Table1681015[[#This Row],[Accuracy (Long)]])/4)</f>
        <v>0</v>
      </c>
      <c r="O10" s="2" t="e">
        <f t="shared" si="0"/>
        <v>#DIV/0!</v>
      </c>
    </row>
    <row r="11" spans="1:25">
      <c r="A11" s="7"/>
      <c r="B11" s="7"/>
      <c r="C11" s="2" t="e">
        <f>SUM(((Table1681015[[#This Row],[Avg DPS]]*(Table1681015[[#This Row],[Range]]))+(Table1681015[[#This Row],[Avg DPS]]*(Table1681015[[#This Row],[Arm Pen (%)]]/4)))/100)</f>
        <v>#DIV/0!</v>
      </c>
      <c r="D11" s="3" t="e">
        <f>SUM(Table1681015[[#This Row],[DPS]]*Table1681015[[#This Row],[Avg Accuracy]])</f>
        <v>#DIV/0!</v>
      </c>
      <c r="E11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F11" s="7"/>
      <c r="G11" s="2">
        <f>SUM((Table1681015[[#This Row],[Accuracy (Close)]]+Table1681015[[#This Row],[Accuracy (Short)]]+Table1681015[[#This Row],[Accuracy (Medium)]]+Table1681015[[#This Row],[Accuracy (Long)]])/4)</f>
        <v>0</v>
      </c>
      <c r="H11" s="7"/>
      <c r="I11" s="7"/>
      <c r="J11" s="7"/>
      <c r="K11" s="7"/>
      <c r="L11" s="7"/>
      <c r="M11" s="7"/>
      <c r="N11" s="7"/>
      <c r="O11" s="2" t="e">
        <f t="shared" si="0"/>
        <v>#DIV/0!</v>
      </c>
      <c r="P11" s="7"/>
      <c r="Q11" s="7"/>
      <c r="R11" s="7"/>
      <c r="S11" s="7"/>
      <c r="T11" s="7"/>
      <c r="U11" s="7"/>
      <c r="V11" s="7"/>
      <c r="W11" s="7"/>
    </row>
    <row r="12" spans="1:25">
      <c r="C12" s="2" t="e">
        <f>SUM(((Table1681015[[#This Row],[Avg DPS]]*(Table1681015[[#This Row],[Range]]))+(Table1681015[[#This Row],[Avg DPS]]*(Table1681015[[#This Row],[Arm Pen (%)]]/4)))/100)</f>
        <v>#DIV/0!</v>
      </c>
      <c r="D12" s="3" t="e">
        <f>SUM(Table1681015[[#This Row],[DPS]]*Table1681015[[#This Row],[Avg Accuracy]])</f>
        <v>#DIV/0!</v>
      </c>
      <c r="E12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2" s="2">
        <f>SUM((Table1681015[[#This Row],[Accuracy (Close)]]+Table1681015[[#This Row],[Accuracy (Short)]]+Table1681015[[#This Row],[Accuracy (Medium)]]+Table1681015[[#This Row],[Accuracy (Long)]])/4)</f>
        <v>0</v>
      </c>
      <c r="O12" s="2" t="e">
        <f t="shared" ref="O12:O32" si="1">60/N12</f>
        <v>#DIV/0!</v>
      </c>
    </row>
    <row r="13" spans="1:25">
      <c r="C13" s="2" t="e">
        <f>SUM(((Table1681015[[#This Row],[Avg DPS]]*(Table1681015[[#This Row],[Range]]))+(Table1681015[[#This Row],[Avg DPS]]*(Table1681015[[#This Row],[Arm Pen (%)]]/4)))/100)</f>
        <v>#DIV/0!</v>
      </c>
      <c r="D13" s="3" t="e">
        <f>SUM(Table1681015[[#This Row],[DPS]]*Table1681015[[#This Row],[Avg Accuracy]])</f>
        <v>#DIV/0!</v>
      </c>
      <c r="E13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3" s="2">
        <f>SUM((Table1681015[[#This Row],[Accuracy (Close)]]+Table1681015[[#This Row],[Accuracy (Short)]]+Table1681015[[#This Row],[Accuracy (Medium)]]+Table1681015[[#This Row],[Accuracy (Long)]])/4)</f>
        <v>0</v>
      </c>
      <c r="O13" s="2" t="e">
        <f t="shared" si="1"/>
        <v>#DIV/0!</v>
      </c>
    </row>
    <row r="14" spans="1:25">
      <c r="C14" s="2" t="e">
        <f>SUM(((Table1681015[[#This Row],[Avg DPS]]*(Table1681015[[#This Row],[Range]]))+(Table1681015[[#This Row],[Avg DPS]]*(Table1681015[[#This Row],[Arm Pen (%)]]/4)))/100)</f>
        <v>#DIV/0!</v>
      </c>
      <c r="D14" s="3" t="e">
        <f>SUM(Table1681015[[#This Row],[DPS]]*Table1681015[[#This Row],[Avg Accuracy]])</f>
        <v>#DIV/0!</v>
      </c>
      <c r="E14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4" s="2">
        <f>SUM((Table1681015[[#This Row],[Accuracy (Close)]]+Table1681015[[#This Row],[Accuracy (Short)]]+Table1681015[[#This Row],[Accuracy (Medium)]]+Table1681015[[#This Row],[Accuracy (Long)]])/4)</f>
        <v>0</v>
      </c>
      <c r="O14" s="2" t="e">
        <f t="shared" si="1"/>
        <v>#DIV/0!</v>
      </c>
    </row>
    <row r="15" spans="1:25">
      <c r="C15" s="2" t="e">
        <f>SUM(((Table1681015[[#This Row],[Avg DPS]]*(Table1681015[[#This Row],[Range]]))+(Table1681015[[#This Row],[Avg DPS]]*(Table1681015[[#This Row],[Arm Pen (%)]]/4)))/100)</f>
        <v>#DIV/0!</v>
      </c>
      <c r="D15" s="3" t="e">
        <f>SUM(Table1681015[[#This Row],[DPS]]*Table1681015[[#This Row],[Avg Accuracy]])</f>
        <v>#DIV/0!</v>
      </c>
      <c r="E15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5" s="2">
        <f>SUM((Table1681015[[#This Row],[Accuracy (Close)]]+Table1681015[[#This Row],[Accuracy (Short)]]+Table1681015[[#This Row],[Accuracy (Medium)]]+Table1681015[[#This Row],[Accuracy (Long)]])/4)</f>
        <v>0</v>
      </c>
      <c r="O15" s="2" t="e">
        <f t="shared" si="1"/>
        <v>#DIV/0!</v>
      </c>
    </row>
    <row r="16" spans="1:25">
      <c r="C16" s="2" t="e">
        <f>SUM(((Table1681015[[#This Row],[Avg DPS]]*(Table1681015[[#This Row],[Range]]))+(Table1681015[[#This Row],[Avg DPS]]*(Table1681015[[#This Row],[Arm Pen (%)]]/4)))/100)</f>
        <v>#DIV/0!</v>
      </c>
      <c r="D16" s="3" t="e">
        <f>SUM(Table1681015[[#This Row],[DPS]]*Table1681015[[#This Row],[Avg Accuracy]])</f>
        <v>#DIV/0!</v>
      </c>
      <c r="E16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6" s="2">
        <f>SUM((Table1681015[[#This Row],[Accuracy (Close)]]+Table1681015[[#This Row],[Accuracy (Short)]]+Table1681015[[#This Row],[Accuracy (Medium)]]+Table1681015[[#This Row],[Accuracy (Long)]])/4)</f>
        <v>0</v>
      </c>
      <c r="O16" s="2" t="e">
        <f t="shared" si="1"/>
        <v>#DIV/0!</v>
      </c>
    </row>
    <row r="17" spans="1:23">
      <c r="C17" s="2" t="e">
        <f>SUM(((Table1681015[[#This Row],[Avg DPS]]*(Table1681015[[#This Row],[Range]]))+(Table1681015[[#This Row],[Avg DPS]]*(Table1681015[[#This Row],[Arm Pen (%)]]/4)))/100)</f>
        <v>#DIV/0!</v>
      </c>
      <c r="D17" s="3" t="e">
        <f>SUM(Table1681015[[#This Row],[DPS]]*Table1681015[[#This Row],[Avg Accuracy]])</f>
        <v>#DIV/0!</v>
      </c>
      <c r="E17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7" s="2">
        <f>SUM((Table1681015[[#This Row],[Accuracy (Close)]]+Table1681015[[#This Row],[Accuracy (Short)]]+Table1681015[[#This Row],[Accuracy (Medium)]]+Table1681015[[#This Row],[Accuracy (Long)]])/4)</f>
        <v>0</v>
      </c>
      <c r="O17" s="2" t="e">
        <f t="shared" si="1"/>
        <v>#DIV/0!</v>
      </c>
    </row>
    <row r="18" spans="1:23">
      <c r="C18" s="2" t="e">
        <f>SUM(((Table1681015[[#This Row],[Avg DPS]]*(Table1681015[[#This Row],[Range]]))+(Table1681015[[#This Row],[Avg DPS]]*(Table1681015[[#This Row],[Arm Pen (%)]]/4)))/100)</f>
        <v>#DIV/0!</v>
      </c>
      <c r="D18" s="3" t="e">
        <f>SUM(Table1681015[[#This Row],[DPS]]*Table1681015[[#This Row],[Avg Accuracy]])</f>
        <v>#DIV/0!</v>
      </c>
      <c r="E18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8" s="2">
        <f>SUM((Table1681015[[#This Row],[Accuracy (Close)]]+Table1681015[[#This Row],[Accuracy (Short)]]+Table1681015[[#This Row],[Accuracy (Medium)]]+Table1681015[[#This Row],[Accuracy (Long)]])/4)</f>
        <v>0</v>
      </c>
      <c r="O18" s="2" t="e">
        <f t="shared" si="1"/>
        <v>#DIV/0!</v>
      </c>
    </row>
    <row r="19" spans="1:23">
      <c r="C19" s="2" t="e">
        <f>SUM(((Table1681015[[#This Row],[Avg DPS]]*(Table1681015[[#This Row],[Range]]))+(Table1681015[[#This Row],[Avg DPS]]*(Table1681015[[#This Row],[Arm Pen (%)]]/4)))/100)</f>
        <v>#DIV/0!</v>
      </c>
      <c r="D19" s="3" t="e">
        <f>SUM(Table1681015[[#This Row],[DPS]]*Table1681015[[#This Row],[Avg Accuracy]])</f>
        <v>#DIV/0!</v>
      </c>
      <c r="E19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9" s="2">
        <f>SUM((Table1681015[[#This Row],[Accuracy (Close)]]+Table1681015[[#This Row],[Accuracy (Short)]]+Table1681015[[#This Row],[Accuracy (Medium)]]+Table1681015[[#This Row],[Accuracy (Long)]])/4)</f>
        <v>0</v>
      </c>
      <c r="O19" s="2" t="e">
        <f t="shared" si="1"/>
        <v>#DIV/0!</v>
      </c>
    </row>
    <row r="20" spans="1:23">
      <c r="C20" s="2" t="e">
        <f>SUM(((Table1681015[[#This Row],[Avg DPS]]*(Table1681015[[#This Row],[Range]]))+(Table1681015[[#This Row],[Avg DPS]]*(Table1681015[[#This Row],[Arm Pen (%)]]/4)))/100)</f>
        <v>#DIV/0!</v>
      </c>
      <c r="D20" s="3" t="e">
        <f>SUM(Table1681015[[#This Row],[DPS]]*Table1681015[[#This Row],[Avg Accuracy]])</f>
        <v>#DIV/0!</v>
      </c>
      <c r="E20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0" s="2">
        <f>SUM((Table1681015[[#This Row],[Accuracy (Close)]]+Table1681015[[#This Row],[Accuracy (Short)]]+Table1681015[[#This Row],[Accuracy (Medium)]]+Table1681015[[#This Row],[Accuracy (Long)]])/4)</f>
        <v>0</v>
      </c>
      <c r="O20" s="2" t="e">
        <f t="shared" si="1"/>
        <v>#DIV/0!</v>
      </c>
    </row>
    <row r="21" spans="1:23">
      <c r="C21" s="2" t="e">
        <f>SUM(((Table1681015[[#This Row],[Avg DPS]]*(Table1681015[[#This Row],[Range]]))+(Table1681015[[#This Row],[Avg DPS]]*(Table1681015[[#This Row],[Arm Pen (%)]]/4)))/100)</f>
        <v>#DIV/0!</v>
      </c>
      <c r="D21" s="3" t="e">
        <f>SUM(Table1681015[[#This Row],[DPS]]*Table1681015[[#This Row],[Avg Accuracy]])</f>
        <v>#DIV/0!</v>
      </c>
      <c r="E21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1" s="2">
        <f>SUM((Table1681015[[#This Row],[Accuracy (Close)]]+Table1681015[[#This Row],[Accuracy (Short)]]+Table1681015[[#This Row],[Accuracy (Medium)]]+Table1681015[[#This Row],[Accuracy (Long)]])/4)</f>
        <v>0</v>
      </c>
      <c r="O21" s="2" t="e">
        <f t="shared" si="1"/>
        <v>#DIV/0!</v>
      </c>
    </row>
    <row r="22" spans="1:23">
      <c r="C22" s="2" t="e">
        <f>SUM(((Table1681015[[#This Row],[Avg DPS]]*(Table1681015[[#This Row],[Range]]))+(Table1681015[[#This Row],[Avg DPS]]*(Table1681015[[#This Row],[Arm Pen (%)]]/4)))/100)</f>
        <v>#DIV/0!</v>
      </c>
      <c r="D22" s="3" t="e">
        <f>SUM(Table1681015[[#This Row],[DPS]]*Table1681015[[#This Row],[Avg Accuracy]])</f>
        <v>#DIV/0!</v>
      </c>
      <c r="E22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2" s="2">
        <f>SUM((Table1681015[[#This Row],[Accuracy (Close)]]+Table1681015[[#This Row],[Accuracy (Short)]]+Table1681015[[#This Row],[Accuracy (Medium)]]+Table1681015[[#This Row],[Accuracy (Long)]])/4)</f>
        <v>0</v>
      </c>
      <c r="O22" s="2" t="e">
        <f t="shared" si="1"/>
        <v>#DIV/0!</v>
      </c>
    </row>
    <row r="23" spans="1:23">
      <c r="C23" s="2" t="e">
        <f>SUM(((Table1681015[[#This Row],[Avg DPS]]*(Table1681015[[#This Row],[Range]]))+(Table1681015[[#This Row],[Avg DPS]]*(Table1681015[[#This Row],[Arm Pen (%)]]/4)))/100)</f>
        <v>#DIV/0!</v>
      </c>
      <c r="D23" s="3" t="e">
        <f>SUM(Table1681015[[#This Row],[DPS]]*Table1681015[[#This Row],[Avg Accuracy]])</f>
        <v>#DIV/0!</v>
      </c>
      <c r="E23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3" s="2">
        <f>SUM((Table1681015[[#This Row],[Accuracy (Close)]]+Table1681015[[#This Row],[Accuracy (Short)]]+Table1681015[[#This Row],[Accuracy (Medium)]]+Table1681015[[#This Row],[Accuracy (Long)]])/4)</f>
        <v>0</v>
      </c>
      <c r="O23" s="2" t="e">
        <f t="shared" si="1"/>
        <v>#DIV/0!</v>
      </c>
    </row>
    <row r="24" spans="1:23">
      <c r="C24" s="2" t="e">
        <f>SUM(((Table1681015[[#This Row],[Avg DPS]]*(Table1681015[[#This Row],[Range]]))+(Table1681015[[#This Row],[Avg DPS]]*(Table1681015[[#This Row],[Arm Pen (%)]]/4)))/100)</f>
        <v>#DIV/0!</v>
      </c>
      <c r="D24" s="3" t="e">
        <f>SUM(Table1681015[[#This Row],[DPS]]*Table1681015[[#This Row],[Avg Accuracy]])</f>
        <v>#DIV/0!</v>
      </c>
      <c r="E24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4" s="2">
        <f>SUM((Table1681015[[#This Row],[Accuracy (Close)]]+Table1681015[[#This Row],[Accuracy (Short)]]+Table1681015[[#This Row],[Accuracy (Medium)]]+Table1681015[[#This Row],[Accuracy (Long)]])/4)</f>
        <v>0</v>
      </c>
      <c r="O24" s="2" t="e">
        <f t="shared" si="1"/>
        <v>#DIV/0!</v>
      </c>
    </row>
    <row r="25" spans="1:23">
      <c r="C25" s="2" t="e">
        <f>SUM(((Table1681015[[#This Row],[Avg DPS]]*(Table1681015[[#This Row],[Range]]))+(Table1681015[[#This Row],[Avg DPS]]*(Table1681015[[#This Row],[Arm Pen (%)]]/4)))/100)</f>
        <v>#DIV/0!</v>
      </c>
      <c r="D25" s="3" t="e">
        <f>SUM(Table1681015[[#This Row],[DPS]]*Table1681015[[#This Row],[Avg Accuracy]])</f>
        <v>#DIV/0!</v>
      </c>
      <c r="E25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5" s="2">
        <f>SUM((Table1681015[[#This Row],[Accuracy (Close)]]+Table1681015[[#This Row],[Accuracy (Short)]]+Table1681015[[#This Row],[Accuracy (Medium)]]+Table1681015[[#This Row],[Accuracy (Long)]])/4)</f>
        <v>0</v>
      </c>
      <c r="O25" s="2" t="e">
        <f t="shared" si="1"/>
        <v>#DIV/0!</v>
      </c>
    </row>
    <row r="26" spans="1:23">
      <c r="C26" s="2" t="e">
        <f>SUM(((Table1681015[[#This Row],[Avg DPS]]*(Table1681015[[#This Row],[Range]]))+(Table1681015[[#This Row],[Avg DPS]]*(Table1681015[[#This Row],[Arm Pen (%)]]/4)))/100)</f>
        <v>#DIV/0!</v>
      </c>
      <c r="D26" s="3" t="e">
        <f>SUM(Table1681015[[#This Row],[DPS]]*Table1681015[[#This Row],[Avg Accuracy]])</f>
        <v>#DIV/0!</v>
      </c>
      <c r="E26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6" s="2">
        <f>SUM((Table1681015[[#This Row],[Accuracy (Close)]]+Table1681015[[#This Row],[Accuracy (Short)]]+Table1681015[[#This Row],[Accuracy (Medium)]]+Table1681015[[#This Row],[Accuracy (Long)]])/4)</f>
        <v>0</v>
      </c>
      <c r="O26" s="2" t="e">
        <f t="shared" si="1"/>
        <v>#DIV/0!</v>
      </c>
    </row>
    <row r="27" spans="1:23">
      <c r="C27" s="2" t="e">
        <f>SUM(((Table1681015[[#This Row],[Avg DPS]]*(Table1681015[[#This Row],[Range]]))+(Table1681015[[#This Row],[Avg DPS]]*(Table1681015[[#This Row],[Arm Pen (%)]]/4)))/100)</f>
        <v>#DIV/0!</v>
      </c>
      <c r="D27" s="3" t="e">
        <f>SUM(Table1681015[[#This Row],[DPS]]*Table1681015[[#This Row],[Avg Accuracy]])</f>
        <v>#DIV/0!</v>
      </c>
      <c r="E27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7" s="2">
        <f>SUM((Table1681015[[#This Row],[Accuracy (Close)]]+Table1681015[[#This Row],[Accuracy (Short)]]+Table1681015[[#This Row],[Accuracy (Medium)]]+Table1681015[[#This Row],[Accuracy (Long)]])/4)</f>
        <v>0</v>
      </c>
      <c r="O27" s="2" t="e">
        <f t="shared" si="1"/>
        <v>#DIV/0!</v>
      </c>
    </row>
    <row r="28" spans="1:23">
      <c r="C28" s="2" t="e">
        <f>SUM(((Table1681015[[#This Row],[Avg DPS]]*(Table1681015[[#This Row],[Range]]))+(Table1681015[[#This Row],[Avg DPS]]*(Table1681015[[#This Row],[Arm Pen (%)]]/4)))/100)</f>
        <v>#DIV/0!</v>
      </c>
      <c r="D28" s="3" t="e">
        <f>SUM(Table1681015[[#This Row],[DPS]]*Table1681015[[#This Row],[Avg Accuracy]])</f>
        <v>#DIV/0!</v>
      </c>
      <c r="E28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8" s="2">
        <f>SUM((Table1681015[[#This Row],[Accuracy (Close)]]+Table1681015[[#This Row],[Accuracy (Short)]]+Table1681015[[#This Row],[Accuracy (Medium)]]+Table1681015[[#This Row],[Accuracy (Long)]])/4)</f>
        <v>0</v>
      </c>
      <c r="O28" s="2" t="e">
        <f t="shared" si="1"/>
        <v>#DIV/0!</v>
      </c>
    </row>
    <row r="29" spans="1:23">
      <c r="C29" s="2" t="e">
        <f>SUM(((Table1681015[[#This Row],[Avg DPS]]*(Table1681015[[#This Row],[Range]]))+(Table1681015[[#This Row],[Avg DPS]]*(Table1681015[[#This Row],[Arm Pen (%)]]/4)))/100)</f>
        <v>#DIV/0!</v>
      </c>
      <c r="D29" s="3" t="e">
        <f>SUM(Table1681015[[#This Row],[DPS]]*Table1681015[[#This Row],[Avg Accuracy]])</f>
        <v>#DIV/0!</v>
      </c>
      <c r="E29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9" s="2">
        <f>SUM((Table1681015[[#This Row],[Accuracy (Close)]]+Table1681015[[#This Row],[Accuracy (Short)]]+Table1681015[[#This Row],[Accuracy (Medium)]]+Table1681015[[#This Row],[Accuracy (Long)]])/4)</f>
        <v>0</v>
      </c>
      <c r="O29" s="2" t="e">
        <f t="shared" si="1"/>
        <v>#DIV/0!</v>
      </c>
    </row>
    <row r="30" spans="1:23">
      <c r="C30" s="2" t="e">
        <f>SUM(((Table1681015[[#This Row],[Avg DPS]]*(Table1681015[[#This Row],[Range]]))+(Table1681015[[#This Row],[Avg DPS]]*(Table1681015[[#This Row],[Arm Pen (%)]]/4)))/100)</f>
        <v>#DIV/0!</v>
      </c>
      <c r="D30" s="3" t="e">
        <f>SUM(Table1681015[[#This Row],[DPS]]*Table1681015[[#This Row],[Avg Accuracy]])</f>
        <v>#DIV/0!</v>
      </c>
      <c r="E30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30" s="2">
        <f>SUM((Table1681015[[#This Row],[Accuracy (Close)]]+Table1681015[[#This Row],[Accuracy (Short)]]+Table1681015[[#This Row],[Accuracy (Medium)]]+Table1681015[[#This Row],[Accuracy (Long)]])/4)</f>
        <v>0</v>
      </c>
      <c r="O30" s="2" t="e">
        <f t="shared" si="1"/>
        <v>#DIV/0!</v>
      </c>
    </row>
    <row r="31" spans="1:23">
      <c r="C31" s="2" t="e">
        <f>SUM(((Table1681015[[#This Row],[Avg DPS]]*(Table1681015[[#This Row],[Range]]))+(Table1681015[[#This Row],[Avg DPS]]*(Table1681015[[#This Row],[Arm Pen (%)]]/4)))/100)</f>
        <v>#DIV/0!</v>
      </c>
      <c r="D31" s="3" t="e">
        <f>SUM(Table1681015[[#This Row],[DPS]]*Table1681015[[#This Row],[Avg Accuracy]])</f>
        <v>#DIV/0!</v>
      </c>
      <c r="E31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31" s="2">
        <f>SUM((Table1681015[[#This Row],[Accuracy (Close)]]+Table1681015[[#This Row],[Accuracy (Short)]]+Table1681015[[#This Row],[Accuracy (Medium)]]+Table1681015[[#This Row],[Accuracy (Long)]])/4)</f>
        <v>0</v>
      </c>
      <c r="O31" s="2" t="e">
        <f t="shared" si="1"/>
        <v>#DIV/0!</v>
      </c>
    </row>
    <row r="32" spans="1:23">
      <c r="A32" s="7"/>
      <c r="B32" s="7"/>
      <c r="C32" s="2" t="e">
        <f>SUM(((Table1681015[[#This Row],[Avg DPS]]*(Table1681015[[#This Row],[Range]]))+(Table1681015[[#This Row],[Avg DPS]]*(Table1681015[[#This Row],[Arm Pen (%)]]/4)))/100)</f>
        <v>#DIV/0!</v>
      </c>
      <c r="D32" s="9" t="e">
        <f>SUM(Table1681015[[#This Row],[DPS]]*Table1681015[[#This Row],[Avg Accuracy]])</f>
        <v>#DIV/0!</v>
      </c>
      <c r="E32" s="8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F32" s="7"/>
      <c r="G32" s="8">
        <f>SUM((Table1681015[[#This Row],[Accuracy (Close)]]+Table1681015[[#This Row],[Accuracy (Short)]]+Table1681015[[#This Row],[Accuracy (Medium)]]+Table1681015[[#This Row],[Accuracy (Long)]])/4)</f>
        <v>0</v>
      </c>
      <c r="H32" s="7"/>
      <c r="I32" s="7"/>
      <c r="J32" s="7"/>
      <c r="K32" s="7"/>
      <c r="L32" s="7"/>
      <c r="M32" s="7"/>
      <c r="N32" s="7"/>
      <c r="O32" s="8" t="e">
        <f t="shared" si="1"/>
        <v>#DIV/0!</v>
      </c>
      <c r="P32" s="7"/>
      <c r="Q32" s="7"/>
      <c r="R32" s="7"/>
      <c r="S32" s="7"/>
      <c r="T32" s="7"/>
      <c r="U32" s="7"/>
      <c r="V32" s="7"/>
      <c r="W32" s="7"/>
    </row>
  </sheetData>
  <conditionalFormatting sqref="C4:C500">
    <cfRule type="cellIs" dxfId="182" priority="1" operator="greaterThan">
      <formula>2.839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>
  <dimension ref="A1:Y20"/>
  <sheetViews>
    <sheetView workbookViewId="0">
      <selection activeCell="A16" sqref="A16"/>
    </sheetView>
  </sheetViews>
  <sheetFormatPr defaultRowHeight="15"/>
  <cols>
    <col min="1" max="1" width="23.28515625" customWidth="1"/>
    <col min="2" max="2" width="8.42578125" customWidth="1"/>
    <col min="3" max="3" width="11.5703125" customWidth="1"/>
    <col min="4" max="5" width="10.42578125" customWidth="1"/>
    <col min="6" max="6" width="10.7109375" customWidth="1"/>
    <col min="7" max="7" width="11.5703125" customWidth="1"/>
    <col min="8" max="8" width="10.28515625" customWidth="1"/>
    <col min="9" max="9" width="9.28515625" customWidth="1"/>
    <col min="10" max="11" width="8.5703125" customWidth="1"/>
    <col min="12" max="12" width="12" customWidth="1"/>
    <col min="13" max="13" width="8.85546875" customWidth="1"/>
    <col min="14" max="14" width="8.7109375" customWidth="1"/>
    <col min="15" max="15" width="13.28515625" customWidth="1"/>
    <col min="16" max="16" width="13.7109375" customWidth="1"/>
    <col min="17" max="17" width="15.42578125" customWidth="1"/>
    <col min="18" max="18" width="16.140625" customWidth="1"/>
    <col min="19" max="19" width="14.5703125" customWidth="1"/>
    <col min="20" max="20" width="11" customWidth="1"/>
    <col min="21" max="21" width="8.85546875" customWidth="1"/>
    <col min="23" max="23" width="9" customWidth="1"/>
    <col min="24" max="24" width="16" customWidth="1"/>
    <col min="25" max="25" width="15.85546875" customWidth="1"/>
  </cols>
  <sheetData>
    <row r="1" spans="1:25">
      <c r="A1" s="1" t="s">
        <v>0</v>
      </c>
      <c r="C1" t="s">
        <v>24</v>
      </c>
      <c r="F1" s="1" t="s">
        <v>67</v>
      </c>
      <c r="H1" s="1" t="s">
        <v>74</v>
      </c>
      <c r="V1" s="35" t="s">
        <v>242</v>
      </c>
      <c r="W1">
        <v>211.44</v>
      </c>
    </row>
    <row r="2" spans="1:25">
      <c r="A2" t="s">
        <v>23</v>
      </c>
      <c r="B2" t="s">
        <v>25</v>
      </c>
      <c r="E2" t="s">
        <v>21</v>
      </c>
      <c r="P2" t="s">
        <v>33</v>
      </c>
      <c r="Q2" t="s">
        <v>31</v>
      </c>
      <c r="R2" t="s">
        <v>32</v>
      </c>
      <c r="V2" s="35" t="s">
        <v>202</v>
      </c>
      <c r="W2">
        <v>364.77</v>
      </c>
    </row>
    <row r="3" spans="1:25">
      <c r="A3" t="s">
        <v>1</v>
      </c>
      <c r="B3" t="s">
        <v>34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t="s">
        <v>72</v>
      </c>
      <c r="U3" t="s">
        <v>73</v>
      </c>
      <c r="V3" t="s">
        <v>85</v>
      </c>
      <c r="W3" t="s">
        <v>196</v>
      </c>
      <c r="X3" s="17" t="s">
        <v>359</v>
      </c>
      <c r="Y3" s="17" t="s">
        <v>356</v>
      </c>
    </row>
    <row r="4" spans="1:25">
      <c r="A4" s="14" t="s">
        <v>63</v>
      </c>
      <c r="B4" s="4">
        <v>1</v>
      </c>
      <c r="C4" s="2">
        <f>SUM(((Table168101112[[#This Row],[Avg DPS]]*(Table168101112[[#This Row],[Range]]))+(Table168101112[[#This Row],[Avg DPS]]*(Table168101112[[#This Row],[Arm Pen (%)]]/4)))/100)</f>
        <v>3.0338419354838702</v>
      </c>
      <c r="D4" s="3">
        <f>SUM(Table168101112[[#This Row],[DPS]]*Table168101112[[#This Row],[Avg Accuracy]])</f>
        <v>8.8838709677419345</v>
      </c>
      <c r="E4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23.2258064516129</v>
      </c>
      <c r="F4">
        <v>30.9</v>
      </c>
      <c r="G4" s="2">
        <f>SUM((Table168101112[[#This Row],[Accuracy (Close)]]+Table168101112[[#This Row],[Accuracy (Short)]]+Table168101112[[#This Row],[Accuracy (Medium)]]+Table168101112[[#This Row],[Accuracy (Long)]])/4)</f>
        <v>0.38250000000000001</v>
      </c>
      <c r="H4">
        <v>12</v>
      </c>
      <c r="I4">
        <v>1</v>
      </c>
      <c r="J4">
        <v>13</v>
      </c>
      <c r="K4">
        <v>9</v>
      </c>
      <c r="L4">
        <v>1.95</v>
      </c>
      <c r="M4">
        <v>2.2999999999999998</v>
      </c>
      <c r="N4">
        <v>1200</v>
      </c>
      <c r="O4" s="2">
        <f t="shared" ref="O4:O20" si="0">60/N4</f>
        <v>0.05</v>
      </c>
      <c r="P4">
        <v>0.4</v>
      </c>
      <c r="Q4">
        <v>0.48</v>
      </c>
      <c r="R4">
        <v>0.38</v>
      </c>
      <c r="S4">
        <v>0.27</v>
      </c>
      <c r="T4">
        <v>55</v>
      </c>
      <c r="U4">
        <v>11.5</v>
      </c>
      <c r="V4" t="s">
        <v>86</v>
      </c>
      <c r="W4" s="43">
        <f>Table168101112[[#This Row],[Balance]]*$W$1</f>
        <v>641.47553883870955</v>
      </c>
      <c r="X4" t="s">
        <v>375</v>
      </c>
      <c r="Y4" t="s">
        <v>374</v>
      </c>
    </row>
    <row r="5" spans="1:25">
      <c r="A5" t="s">
        <v>110</v>
      </c>
      <c r="B5" s="4">
        <v>1</v>
      </c>
      <c r="C5" s="2">
        <f>SUM(((Table168101112[[#This Row],[Avg DPS]]*(Table168101112[[#This Row],[Range]]))+(Table168101112[[#This Row],[Avg DPS]]*(Table168101112[[#This Row],[Arm Pen (%)]]/4)))/100)</f>
        <v>2.2191197368421052</v>
      </c>
      <c r="D5" s="3">
        <f>SUM(Table168101112[[#This Row],[DPS]]*Table168101112[[#This Row],[Avg Accuracy]])</f>
        <v>7.5480263157894738</v>
      </c>
      <c r="E5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20.263157894736842</v>
      </c>
      <c r="F5">
        <v>25.9</v>
      </c>
      <c r="G5" s="2">
        <f>SUM((Table168101112[[#This Row],[Accuracy (Close)]]+Table168101112[[#This Row],[Accuracy (Short)]]+Table168101112[[#This Row],[Accuracy (Medium)]]+Table168101112[[#This Row],[Accuracy (Long)]])/4)</f>
        <v>0.3725</v>
      </c>
      <c r="H5">
        <v>11</v>
      </c>
      <c r="I5">
        <v>1</v>
      </c>
      <c r="J5">
        <v>14</v>
      </c>
      <c r="K5">
        <v>7</v>
      </c>
      <c r="L5">
        <v>1.55</v>
      </c>
      <c r="M5">
        <v>1.75</v>
      </c>
      <c r="N5">
        <v>720</v>
      </c>
      <c r="O5" s="2">
        <f t="shared" si="0"/>
        <v>8.3333333333333329E-2</v>
      </c>
      <c r="P5">
        <v>0.4</v>
      </c>
      <c r="Q5">
        <v>0.48</v>
      </c>
      <c r="R5">
        <v>0.35</v>
      </c>
      <c r="S5">
        <v>0.26</v>
      </c>
      <c r="T5">
        <v>49</v>
      </c>
      <c r="U5">
        <v>9.6999999999999993</v>
      </c>
      <c r="V5" t="s">
        <v>87</v>
      </c>
      <c r="W5" s="43">
        <f>Table168101112[[#This Row],[Balance]]*$W$1</f>
        <v>469.21067715789474</v>
      </c>
      <c r="X5" t="s">
        <v>376</v>
      </c>
      <c r="Y5" t="s">
        <v>374</v>
      </c>
    </row>
    <row r="6" spans="1:25">
      <c r="A6" t="s">
        <v>264</v>
      </c>
      <c r="B6" s="4">
        <v>1</v>
      </c>
      <c r="C6" s="2">
        <f>SUM(((Table168101112[[#This Row],[Avg DPS]]*(Table168101112[[#This Row],[Range]]))+(Table168101112[[#This Row],[Avg DPS]]*(Table168101112[[#This Row],[Arm Pen (%)]]/4)))/100)</f>
        <v>2.387</v>
      </c>
      <c r="D6" s="3">
        <f>SUM(Table168101112[[#This Row],[DPS]]*Table168101112[[#This Row],[Avg Accuracy]])</f>
        <v>7.8519736842105265</v>
      </c>
      <c r="E6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20.263157894736842</v>
      </c>
      <c r="F6">
        <v>26.9</v>
      </c>
      <c r="G6" s="2">
        <f>SUM((Table168101112[[#This Row],[Accuracy (Close)]]+Table168101112[[#This Row],[Accuracy (Short)]]+Table168101112[[#This Row],[Accuracy (Medium)]]+Table168101112[[#This Row],[Accuracy (Long)]])/4)</f>
        <v>0.38750000000000001</v>
      </c>
      <c r="H6">
        <v>11</v>
      </c>
      <c r="I6">
        <v>1</v>
      </c>
      <c r="J6">
        <v>14</v>
      </c>
      <c r="K6">
        <v>7</v>
      </c>
      <c r="L6">
        <v>1.55</v>
      </c>
      <c r="M6">
        <v>1.75</v>
      </c>
      <c r="N6">
        <v>720</v>
      </c>
      <c r="O6" s="2">
        <f t="shared" si="0"/>
        <v>8.3333333333333329E-2</v>
      </c>
      <c r="P6">
        <v>0.4</v>
      </c>
      <c r="Q6">
        <v>0.49</v>
      </c>
      <c r="R6">
        <v>0.39</v>
      </c>
      <c r="S6">
        <v>0.27</v>
      </c>
      <c r="T6">
        <v>50</v>
      </c>
      <c r="U6">
        <v>10.1</v>
      </c>
      <c r="V6" t="s">
        <v>87</v>
      </c>
      <c r="W6" s="43">
        <f>Table168101112[[#This Row],[Balance]]*$W$1</f>
        <v>504.70727999999997</v>
      </c>
      <c r="X6" t="s">
        <v>376</v>
      </c>
      <c r="Y6" t="s">
        <v>374</v>
      </c>
    </row>
    <row r="7" spans="1:25">
      <c r="A7" t="s">
        <v>71</v>
      </c>
      <c r="B7" s="4">
        <v>1</v>
      </c>
      <c r="C7" s="2">
        <f>SUM(((Table168101112[[#This Row],[Avg DPS]]*(Table168101112[[#This Row],[Range]]))+(Table168101112[[#This Row],[Avg DPS]]*(Table168101112[[#This Row],[Arm Pen (%)]]/4)))/100)</f>
        <v>2.3874509881422927</v>
      </c>
      <c r="D7" s="3">
        <f>SUM(Table168101112[[#This Row],[DPS]]*Table168101112[[#This Row],[Avg Accuracy]])</f>
        <v>7.9185770750988143</v>
      </c>
      <c r="E7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19.920948616600789</v>
      </c>
      <c r="F7">
        <v>25.9</v>
      </c>
      <c r="G7" s="2">
        <f>SUM((Table168101112[[#This Row],[Accuracy (Close)]]+Table168101112[[#This Row],[Accuracy (Short)]]+Table168101112[[#This Row],[Accuracy (Medium)]]+Table168101112[[#This Row],[Accuracy (Long)]])/4)</f>
        <v>0.39750000000000002</v>
      </c>
      <c r="H7">
        <v>14</v>
      </c>
      <c r="I7">
        <v>1</v>
      </c>
      <c r="J7">
        <v>17</v>
      </c>
      <c r="K7">
        <v>6</v>
      </c>
      <c r="L7">
        <v>1.9</v>
      </c>
      <c r="M7">
        <v>1.9</v>
      </c>
      <c r="N7">
        <v>720</v>
      </c>
      <c r="O7" s="2">
        <f t="shared" si="0"/>
        <v>8.3333333333333329E-2</v>
      </c>
      <c r="P7">
        <v>0.41</v>
      </c>
      <c r="Q7">
        <v>0.5</v>
      </c>
      <c r="R7">
        <v>0.4</v>
      </c>
      <c r="S7">
        <v>0.28000000000000003</v>
      </c>
      <c r="T7">
        <v>45</v>
      </c>
      <c r="U7">
        <v>14.4</v>
      </c>
      <c r="V7" t="s">
        <v>87</v>
      </c>
      <c r="W7" s="43">
        <f>Table168101112[[#This Row],[Balance]]*$W$1</f>
        <v>504.80263693280637</v>
      </c>
      <c r="X7" t="s">
        <v>376</v>
      </c>
      <c r="Y7" t="s">
        <v>374</v>
      </c>
    </row>
    <row r="8" spans="1:25">
      <c r="A8" t="s">
        <v>111</v>
      </c>
      <c r="B8" s="4">
        <v>1</v>
      </c>
      <c r="C8" s="2">
        <f>SUM(((Table168101112[[#This Row],[Avg DPS]]*(Table168101112[[#This Row],[Range]]))+(Table168101112[[#This Row],[Avg DPS]]*(Table168101112[[#This Row],[Arm Pen (%)]]/4)))/100)</f>
        <v>1.873827615903026</v>
      </c>
      <c r="D8" s="3">
        <f>SUM(Table168101112[[#This Row],[DPS]]*Table168101112[[#This Row],[Avg Accuracy]])</f>
        <v>7.0978318784205543</v>
      </c>
      <c r="E8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20.723596725315485</v>
      </c>
      <c r="F8">
        <v>23.9</v>
      </c>
      <c r="G8" s="2">
        <f>SUM((Table168101112[[#This Row],[Accuracy (Close)]]+Table168101112[[#This Row],[Accuracy (Short)]]+Table168101112[[#This Row],[Accuracy (Medium)]]+Table168101112[[#This Row],[Accuracy (Long)]])/4)</f>
        <v>0.34250000000000003</v>
      </c>
      <c r="H8">
        <v>7</v>
      </c>
      <c r="I8">
        <v>0.5</v>
      </c>
      <c r="J8">
        <v>10</v>
      </c>
      <c r="K8">
        <v>15</v>
      </c>
      <c r="L8">
        <v>1.5</v>
      </c>
      <c r="M8">
        <v>1</v>
      </c>
      <c r="N8">
        <v>327.27</v>
      </c>
      <c r="O8" s="2">
        <f t="shared" si="0"/>
        <v>0.1833348611238427</v>
      </c>
      <c r="P8">
        <v>0.4</v>
      </c>
      <c r="Q8">
        <v>0.45</v>
      </c>
      <c r="R8">
        <v>0.32</v>
      </c>
      <c r="S8">
        <v>0.2</v>
      </c>
      <c r="T8">
        <v>45</v>
      </c>
      <c r="U8">
        <v>8.9</v>
      </c>
      <c r="V8" t="s">
        <v>87</v>
      </c>
      <c r="W8" s="43">
        <f>Table168101112[[#This Row],[Balance]]*$W$1</f>
        <v>396.20211110653582</v>
      </c>
      <c r="X8" t="s">
        <v>377</v>
      </c>
      <c r="Y8" t="s">
        <v>374</v>
      </c>
    </row>
    <row r="9" spans="1:25">
      <c r="A9" s="14" t="s">
        <v>233</v>
      </c>
      <c r="B9" s="4">
        <v>3</v>
      </c>
      <c r="C9" s="2">
        <f>SUM(((Table168101112[[#This Row],[Avg DPS]]*(Table168101112[[#This Row],[Range]]))+(Table168101112[[#This Row],[Avg DPS]]*(Table168101112[[#This Row],[Arm Pen (%)]]/4)))/100)</f>
        <v>3.0124510273972596</v>
      </c>
      <c r="D9" s="3">
        <f>SUM(Table168101112[[#This Row],[DPS]]*Table168101112[[#This Row],[Avg Accuracy]])</f>
        <v>8.8212328767123278</v>
      </c>
      <c r="E9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22.191780821917806</v>
      </c>
      <c r="F9">
        <v>30.9</v>
      </c>
      <c r="G9" s="2">
        <f>SUM((Table168101112[[#This Row],[Accuracy (Close)]]+Table168101112[[#This Row],[Accuracy (Short)]]+Table168101112[[#This Row],[Accuracy (Medium)]]+Table168101112[[#This Row],[Accuracy (Long)]])/4)</f>
        <v>0.39750000000000002</v>
      </c>
      <c r="H9">
        <v>12</v>
      </c>
      <c r="I9">
        <v>1</v>
      </c>
      <c r="J9">
        <v>13</v>
      </c>
      <c r="K9">
        <v>9</v>
      </c>
      <c r="L9">
        <v>1.8</v>
      </c>
      <c r="M9">
        <v>2.4</v>
      </c>
      <c r="N9">
        <v>720</v>
      </c>
      <c r="O9" s="2">
        <f t="shared" si="0"/>
        <v>8.3333333333333329E-2</v>
      </c>
      <c r="P9">
        <v>0.41</v>
      </c>
      <c r="Q9">
        <v>0.5</v>
      </c>
      <c r="R9">
        <v>0.4</v>
      </c>
      <c r="S9">
        <v>0.28000000000000003</v>
      </c>
      <c r="T9">
        <v>55</v>
      </c>
      <c r="U9">
        <v>11.5</v>
      </c>
      <c r="V9" t="s">
        <v>86</v>
      </c>
      <c r="W9" s="43">
        <f>Table168101112[[#This Row],[Balance]]*$W$1</f>
        <v>636.95264523287653</v>
      </c>
      <c r="X9" t="s">
        <v>375</v>
      </c>
      <c r="Y9" t="s">
        <v>374</v>
      </c>
    </row>
    <row r="10" spans="1:25">
      <c r="A10" s="14" t="s">
        <v>27</v>
      </c>
      <c r="B10" s="4">
        <v>4</v>
      </c>
      <c r="C10" s="2">
        <f>SUM(((Table168101112[[#This Row],[Avg DPS]]*(Table168101112[[#This Row],[Range]]))+(Table168101112[[#This Row],[Avg DPS]]*(Table168101112[[#This Row],[Arm Pen (%)]]/4)))/100)</f>
        <v>2.2088612157534242</v>
      </c>
      <c r="D10" s="3">
        <f>SUM(Table168101112[[#This Row],[DPS]]*Table168101112[[#This Row],[Avg Accuracy]])</f>
        <v>7.5775684931506841</v>
      </c>
      <c r="E10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20.342465753424655</v>
      </c>
      <c r="F10">
        <v>25.9</v>
      </c>
      <c r="G10" s="2">
        <f>SUM((Table168101112[[#This Row],[Accuracy (Close)]]+Table168101112[[#This Row],[Accuracy (Short)]]+Table168101112[[#This Row],[Accuracy (Medium)]]+Table168101112[[#This Row],[Accuracy (Long)]])/4)</f>
        <v>0.3725</v>
      </c>
      <c r="H10">
        <v>11</v>
      </c>
      <c r="I10">
        <v>1</v>
      </c>
      <c r="J10">
        <v>13</v>
      </c>
      <c r="K10">
        <v>9</v>
      </c>
      <c r="L10">
        <v>2</v>
      </c>
      <c r="M10">
        <v>2.2000000000000002</v>
      </c>
      <c r="N10">
        <v>720</v>
      </c>
      <c r="O10" s="2">
        <f t="shared" si="0"/>
        <v>8.3333333333333329E-2</v>
      </c>
      <c r="P10">
        <v>0.4</v>
      </c>
      <c r="Q10">
        <v>0.48</v>
      </c>
      <c r="R10">
        <v>0.35</v>
      </c>
      <c r="S10">
        <v>0.26</v>
      </c>
      <c r="T10">
        <v>50</v>
      </c>
      <c r="U10">
        <v>10.199999999999999</v>
      </c>
      <c r="V10" t="s">
        <v>86</v>
      </c>
      <c r="W10" s="43">
        <f>Table168101112[[#This Row],[Balance]]*$W$1</f>
        <v>467.041615458904</v>
      </c>
      <c r="X10" t="s">
        <v>379</v>
      </c>
      <c r="Y10" t="s">
        <v>378</v>
      </c>
    </row>
    <row r="11" spans="1:25" s="72" customFormat="1">
      <c r="A11" s="72" t="s">
        <v>42</v>
      </c>
      <c r="B11" s="73" t="s">
        <v>35</v>
      </c>
      <c r="C11" s="74">
        <f>SUM(((Table168101112[[#This Row],[Avg DPS]]*(Table168101112[[#This Row],[Range]]))+(Table168101112[[#This Row],[Avg DPS]]*(Table168101112[[#This Row],[Arm Pen (%)]]/4)))/100)</f>
        <v>2.0120354053754896</v>
      </c>
      <c r="D11" s="74">
        <f>SUM(Table168101112[[#This Row],[DPS]]*Table168101112[[#This Row],[Avg Accuracy]])</f>
        <v>6.7292154025936108</v>
      </c>
      <c r="E11" s="74">
        <f>SUM((Table168101112[[#This Row],[Damage]]*Table168101112[[#This Row],[Burst]])/(Table168101112[[#This Row],[Ranged Cooldown]]+Table168101112[[#This Row],[Warm-up]]+(Table168101112[[#This Row],[Burst Time]]*(Table168101112[[#This Row],[Burst]]-1))))</f>
        <v>18.065007792197612</v>
      </c>
      <c r="F11" s="72">
        <v>25.9</v>
      </c>
      <c r="G11" s="74">
        <f>SUM((Table168101112[[#This Row],[Accuracy (Close)]]+Table168101112[[#This Row],[Accuracy (Short)]]+Table168101112[[#This Row],[Accuracy (Medium)]]+Table168101112[[#This Row],[Accuracy (Long)]])/4)</f>
        <v>0.3725</v>
      </c>
      <c r="H11" s="72">
        <v>12</v>
      </c>
      <c r="I11" s="72">
        <v>1</v>
      </c>
      <c r="J11" s="72">
        <v>16</v>
      </c>
      <c r="K11" s="72">
        <v>6</v>
      </c>
      <c r="L11" s="72">
        <v>1.6</v>
      </c>
      <c r="M11" s="72">
        <v>1.8</v>
      </c>
      <c r="N11" s="72">
        <v>512.29</v>
      </c>
      <c r="O11" s="74">
        <f t="shared" si="0"/>
        <v>0.11712116184192548</v>
      </c>
      <c r="P11" s="72">
        <v>0.4</v>
      </c>
      <c r="Q11" s="72">
        <v>0.48</v>
      </c>
      <c r="R11" s="72">
        <v>0.35</v>
      </c>
      <c r="S11" s="72">
        <v>0.26</v>
      </c>
      <c r="T11" s="72">
        <v>46</v>
      </c>
      <c r="U11" s="72">
        <v>8.5</v>
      </c>
      <c r="V11" s="72" t="s">
        <v>86</v>
      </c>
      <c r="W11" s="79">
        <v>425</v>
      </c>
    </row>
    <row r="12" spans="1:25" s="72" customFormat="1">
      <c r="A12" s="72" t="s">
        <v>62</v>
      </c>
      <c r="B12" s="73" t="s">
        <v>35</v>
      </c>
      <c r="C12" s="74">
        <f>SUM(((Table168101112[[#This Row],[Avg DPS]]*(Table168101112[[#This Row],[Range]]))+(Table168101112[[#This Row],[Avg DPS]]*(Table168101112[[#This Row],[Arm Pen (%)]]/4)))/100)</f>
        <v>3.1762499999999987</v>
      </c>
      <c r="D12" s="74">
        <f>SUM(Table168101112[[#This Row],[DPS]]*Table168101112[[#This Row],[Avg Accuracy]])</f>
        <v>9.1666666666666643</v>
      </c>
      <c r="E12" s="74">
        <f>SUM((Table168101112[[#This Row],[Damage]]*Table168101112[[#This Row],[Burst]])/(Table168101112[[#This Row],[Ranged Cooldown]]+Table168101112[[#This Row],[Warm-up]]+(Table168101112[[#This Row],[Burst Time]]*(Table168101112[[#This Row],[Burst]]-1))))</f>
        <v>41.666666666666664</v>
      </c>
      <c r="F12" s="72">
        <v>30.9</v>
      </c>
      <c r="G12" s="74">
        <f>SUM((Table168101112[[#This Row],[Accuracy (Close)]]+Table168101112[[#This Row],[Accuracy (Short)]]+Table168101112[[#This Row],[Accuracy (Medium)]]+Table168101112[[#This Row],[Accuracy (Long)]])/4)</f>
        <v>0.21999999999999997</v>
      </c>
      <c r="H12" s="72">
        <v>10</v>
      </c>
      <c r="I12" s="72">
        <v>0.5</v>
      </c>
      <c r="J12" s="72">
        <v>15</v>
      </c>
      <c r="K12" s="72">
        <v>25</v>
      </c>
      <c r="L12" s="72">
        <v>1.5</v>
      </c>
      <c r="M12" s="72">
        <v>2.5</v>
      </c>
      <c r="N12" s="72">
        <v>720</v>
      </c>
      <c r="O12" s="74">
        <f t="shared" si="0"/>
        <v>8.3333333333333329E-2</v>
      </c>
      <c r="P12" s="72">
        <v>0.2</v>
      </c>
      <c r="Q12" s="72">
        <v>0.25</v>
      </c>
      <c r="R12" s="72">
        <v>0.25</v>
      </c>
      <c r="S12" s="72">
        <v>0.18</v>
      </c>
      <c r="T12" s="72">
        <v>70</v>
      </c>
      <c r="U12" s="72">
        <v>10</v>
      </c>
      <c r="V12" s="72" t="s">
        <v>86</v>
      </c>
      <c r="W12" s="79">
        <v>1160</v>
      </c>
    </row>
    <row r="13" spans="1:25">
      <c r="A13" s="4" t="s">
        <v>342</v>
      </c>
      <c r="B13" s="4">
        <v>4</v>
      </c>
      <c r="C13" s="2">
        <f>SUM(((Table168101112[[#This Row],[Avg DPS]]*(Table168101112[[#This Row],[Range]]))+(Table168101112[[#This Row],[Avg DPS]]*(Table168101112[[#This Row],[Arm Pen (%)]]/4)))/100)</f>
        <v>2.4139879518072287</v>
      </c>
      <c r="D13" s="3">
        <f>SUM(Table168101112[[#This Row],[DPS]]*Table168101112[[#This Row],[Avg Accuracy]])</f>
        <v>7.3373493975903621</v>
      </c>
      <c r="E13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20.240963855421686</v>
      </c>
      <c r="F13">
        <v>27.9</v>
      </c>
      <c r="G13" s="2">
        <f>SUM((Table168101112[[#This Row],[Accuracy (Close)]]+Table168101112[[#This Row],[Accuracy (Short)]]+Table168101112[[#This Row],[Accuracy (Medium)]]+Table168101112[[#This Row],[Accuracy (Long)]])/4)</f>
        <v>0.36250000000000004</v>
      </c>
      <c r="H13">
        <v>14</v>
      </c>
      <c r="I13">
        <v>1</v>
      </c>
      <c r="J13">
        <v>20</v>
      </c>
      <c r="K13">
        <v>6</v>
      </c>
      <c r="L13">
        <v>1.65</v>
      </c>
      <c r="M13">
        <v>2</v>
      </c>
      <c r="N13">
        <v>600</v>
      </c>
      <c r="O13" s="2">
        <f t="shared" si="0"/>
        <v>0.1</v>
      </c>
      <c r="P13">
        <v>0.4</v>
      </c>
      <c r="Q13">
        <v>0.45</v>
      </c>
      <c r="R13">
        <v>0.34</v>
      </c>
      <c r="S13">
        <v>0.26</v>
      </c>
      <c r="T13">
        <v>50</v>
      </c>
      <c r="U13">
        <v>9.17</v>
      </c>
      <c r="V13" t="s">
        <v>87</v>
      </c>
      <c r="W13" s="43">
        <f>Table168101112[[#This Row],[Balance]]*$W$1</f>
        <v>510.41361253012042</v>
      </c>
    </row>
    <row r="14" spans="1:25">
      <c r="A14" t="s">
        <v>343</v>
      </c>
      <c r="B14">
        <v>4</v>
      </c>
      <c r="C14" s="2">
        <f>SUM(((Table168101112[[#This Row],[Avg DPS]]*(Table168101112[[#This Row],[Range]]))+(Table168101112[[#This Row],[Avg DPS]]*(Table168101112[[#This Row],[Arm Pen (%)]]/4)))/100)</f>
        <v>2.5029000000000003</v>
      </c>
      <c r="D14" s="3">
        <f>SUM(Table168101112[[#This Row],[DPS]]*Table168101112[[#This Row],[Avg Accuracy]])</f>
        <v>8.1000000000000014</v>
      </c>
      <c r="E14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20</v>
      </c>
      <c r="F14">
        <v>25.9</v>
      </c>
      <c r="G14" s="2">
        <f>SUM((Table168101112[[#This Row],[Accuracy (Close)]]+Table168101112[[#This Row],[Accuracy (Short)]]+Table168101112[[#This Row],[Accuracy (Medium)]]+Table168101112[[#This Row],[Accuracy (Long)]])/4)</f>
        <v>0.40500000000000003</v>
      </c>
      <c r="H14">
        <v>14</v>
      </c>
      <c r="I14">
        <v>1</v>
      </c>
      <c r="J14">
        <v>20</v>
      </c>
      <c r="K14">
        <v>6</v>
      </c>
      <c r="L14">
        <v>1.7</v>
      </c>
      <c r="M14">
        <v>2</v>
      </c>
      <c r="N14">
        <v>600</v>
      </c>
      <c r="O14" s="2">
        <f t="shared" si="0"/>
        <v>0.1</v>
      </c>
      <c r="P14">
        <v>0.4</v>
      </c>
      <c r="Q14">
        <v>0.51</v>
      </c>
      <c r="R14">
        <v>0.42</v>
      </c>
      <c r="S14">
        <v>0.28999999999999998</v>
      </c>
      <c r="T14">
        <v>50</v>
      </c>
      <c r="U14">
        <v>9.4</v>
      </c>
      <c r="V14" t="s">
        <v>87</v>
      </c>
      <c r="W14" s="43">
        <f>Table168101112[[#This Row],[Balance]]*$W$1</f>
        <v>529.21317600000009</v>
      </c>
    </row>
    <row r="15" spans="1:25">
      <c r="A15" t="s">
        <v>469</v>
      </c>
      <c r="B15">
        <v>4</v>
      </c>
      <c r="C15" s="2" t="e">
        <f>SUM(((Table168101112[[#This Row],[Avg DPS]]*(Table168101112[[#This Row],[Range]]))+(Table168101112[[#This Row],[Avg DPS]]*(Table168101112[[#This Row],[Arm Pen (%)]]/4)))/100)</f>
        <v>#DIV/0!</v>
      </c>
      <c r="D15" s="3" t="e">
        <f>SUM(Table168101112[[#This Row],[DPS]]*Table168101112[[#This Row],[Avg Accuracy]])</f>
        <v>#DIV/0!</v>
      </c>
      <c r="E15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G15" s="2">
        <f>SUM((Table168101112[[#This Row],[Accuracy (Close)]]+Table168101112[[#This Row],[Accuracy (Short)]]+Table168101112[[#This Row],[Accuracy (Medium)]]+Table168101112[[#This Row],[Accuracy (Long)]])/4)</f>
        <v>0</v>
      </c>
      <c r="O15" s="2" t="e">
        <f t="shared" si="0"/>
        <v>#DIV/0!</v>
      </c>
      <c r="W15" s="43" t="e">
        <f>Table168101112[[#This Row],[Balance]]*$W$1</f>
        <v>#DIV/0!</v>
      </c>
    </row>
    <row r="16" spans="1:25">
      <c r="C16" s="2" t="e">
        <f>SUM(((Table168101112[[#This Row],[Avg DPS]]*(Table168101112[[#This Row],[Range]]))+(Table168101112[[#This Row],[Avg DPS]]*(Table168101112[[#This Row],[Arm Pen (%)]]/4)))/100)</f>
        <v>#DIV/0!</v>
      </c>
      <c r="D16" s="3" t="e">
        <f>SUM(Table168101112[[#This Row],[DPS]]*Table168101112[[#This Row],[Avg Accuracy]])</f>
        <v>#DIV/0!</v>
      </c>
      <c r="E16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G16" s="2">
        <f>SUM((Table168101112[[#This Row],[Accuracy (Close)]]+Table168101112[[#This Row],[Accuracy (Short)]]+Table168101112[[#This Row],[Accuracy (Medium)]]+Table168101112[[#This Row],[Accuracy (Long)]])/4)</f>
        <v>0</v>
      </c>
      <c r="O16" s="2" t="e">
        <f t="shared" si="0"/>
        <v>#DIV/0!</v>
      </c>
      <c r="W16" s="43" t="e">
        <f>Table168101112[[#This Row],[Balance]]*$W$1</f>
        <v>#DIV/0!</v>
      </c>
    </row>
    <row r="17" spans="1:23">
      <c r="C17" s="2" t="e">
        <f>SUM(((Table168101112[[#This Row],[Avg DPS]]*(Table168101112[[#This Row],[Range]]))+(Table168101112[[#This Row],[Avg DPS]]*(Table168101112[[#This Row],[Arm Pen (%)]]/4)))/100)</f>
        <v>#DIV/0!</v>
      </c>
      <c r="D17" s="3" t="e">
        <f>SUM(Table168101112[[#This Row],[DPS]]*Table168101112[[#This Row],[Avg Accuracy]])</f>
        <v>#DIV/0!</v>
      </c>
      <c r="E17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G17" s="2">
        <f>SUM((Table168101112[[#This Row],[Accuracy (Close)]]+Table168101112[[#This Row],[Accuracy (Short)]]+Table168101112[[#This Row],[Accuracy (Medium)]]+Table168101112[[#This Row],[Accuracy (Long)]])/4)</f>
        <v>0</v>
      </c>
      <c r="O17" s="2" t="e">
        <f t="shared" si="0"/>
        <v>#DIV/0!</v>
      </c>
      <c r="W17" s="43" t="e">
        <f>Table168101112[[#This Row],[Balance]]*$W$1</f>
        <v>#DIV/0!</v>
      </c>
    </row>
    <row r="18" spans="1:23" s="4" customFormat="1">
      <c r="A18"/>
      <c r="B18"/>
      <c r="C18" s="2" t="e">
        <f>SUM(((Table168101112[[#This Row],[Avg DPS]]*(Table168101112[[#This Row],[Range]]))+(Table168101112[[#This Row],[Avg DPS]]*(Table168101112[[#This Row],[Arm Pen (%)]]/4)))/100)</f>
        <v>#DIV/0!</v>
      </c>
      <c r="D18" s="3" t="e">
        <f>SUM(Table168101112[[#This Row],[DPS]]*Table168101112[[#This Row],[Avg Accuracy]])</f>
        <v>#DIV/0!</v>
      </c>
      <c r="E18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F18"/>
      <c r="G18" s="2">
        <f>SUM((Table168101112[[#This Row],[Accuracy (Close)]]+Table168101112[[#This Row],[Accuracy (Short)]]+Table168101112[[#This Row],[Accuracy (Medium)]]+Table168101112[[#This Row],[Accuracy (Long)]])/4)</f>
        <v>0</v>
      </c>
      <c r="H18"/>
      <c r="I18"/>
      <c r="J18"/>
      <c r="K18"/>
      <c r="L18"/>
      <c r="M18"/>
      <c r="N18"/>
      <c r="O18" s="2" t="e">
        <f t="shared" si="0"/>
        <v>#DIV/0!</v>
      </c>
      <c r="P18"/>
      <c r="Q18"/>
      <c r="R18"/>
      <c r="S18"/>
      <c r="T18"/>
      <c r="U18"/>
      <c r="V18"/>
      <c r="W18" s="43" t="e">
        <f>Table168101112[[#This Row],[Balance]]*$W$1</f>
        <v>#DIV/0!</v>
      </c>
    </row>
    <row r="19" spans="1:23">
      <c r="C19" s="2" t="e">
        <f>SUM(((Table168101112[[#This Row],[Avg DPS]]*(Table168101112[[#This Row],[Range]]))+(Table168101112[[#This Row],[Avg DPS]]*(Table168101112[[#This Row],[Arm Pen (%)]]/4)))/100)</f>
        <v>#DIV/0!</v>
      </c>
      <c r="D19" s="3" t="e">
        <f>SUM(Table168101112[[#This Row],[DPS]]*Table168101112[[#This Row],[Avg Accuracy]])</f>
        <v>#DIV/0!</v>
      </c>
      <c r="E19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G19" s="2">
        <f>SUM((Table168101112[[#This Row],[Accuracy (Close)]]+Table168101112[[#This Row],[Accuracy (Short)]]+Table168101112[[#This Row],[Accuracy (Medium)]]+Table168101112[[#This Row],[Accuracy (Long)]])/4)</f>
        <v>0</v>
      </c>
      <c r="O19" s="2" t="e">
        <f t="shared" si="0"/>
        <v>#DIV/0!</v>
      </c>
      <c r="W19" s="43" t="e">
        <f>Table168101112[[#This Row],[Balance]]*$W$1</f>
        <v>#DIV/0!</v>
      </c>
    </row>
    <row r="20" spans="1:23">
      <c r="A20" s="7"/>
      <c r="B20" s="7"/>
      <c r="C20" s="2" t="e">
        <f>SUM(((Table168101112[[#This Row],[Avg DPS]]*(Table168101112[[#This Row],[Range]]))+(Table168101112[[#This Row],[Avg DPS]]*(Table168101112[[#This Row],[Arm Pen (%)]]/4)))/100)</f>
        <v>#DIV/0!</v>
      </c>
      <c r="D20" s="3" t="e">
        <f>SUM(Table168101112[[#This Row],[DPS]]*Table168101112[[#This Row],[Avg Accuracy]])</f>
        <v>#DIV/0!</v>
      </c>
      <c r="E20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F20" s="7"/>
      <c r="G20" s="2">
        <f>SUM((Table168101112[[#This Row],[Accuracy (Close)]]+Table168101112[[#This Row],[Accuracy (Short)]]+Table168101112[[#This Row],[Accuracy (Medium)]]+Table168101112[[#This Row],[Accuracy (Long)]])/4)</f>
        <v>0</v>
      </c>
      <c r="H20" s="7"/>
      <c r="I20" s="7"/>
      <c r="J20" s="7"/>
      <c r="K20" s="7"/>
      <c r="L20" s="7"/>
      <c r="M20" s="7"/>
      <c r="N20" s="7"/>
      <c r="O20" s="2" t="e">
        <f t="shared" si="0"/>
        <v>#DIV/0!</v>
      </c>
      <c r="P20" s="7"/>
      <c r="Q20" s="7"/>
      <c r="R20" s="7"/>
      <c r="S20" s="7"/>
      <c r="T20" s="7"/>
      <c r="U20" s="7"/>
      <c r="V20" s="7"/>
      <c r="W20" s="43" t="e">
        <f>Table168101112[[#This Row],[Balance]]*$W$1</f>
        <v>#DIV/0!</v>
      </c>
    </row>
  </sheetData>
  <conditionalFormatting sqref="C4:C500">
    <cfRule type="cellIs" dxfId="176" priority="19" operator="greaterThan">
      <formula>3.189</formula>
    </cfRule>
  </conditionalFormatting>
  <conditionalFormatting sqref="E4:E500">
    <cfRule type="cellIs" dxfId="175" priority="13" stopIfTrue="1" operator="greaterThanOrEqual">
      <formula>20.79</formula>
    </cfRule>
    <cfRule type="cellIs" dxfId="174" priority="14" stopIfTrue="1" operator="greaterThanOrEqual">
      <formula>19.89</formula>
    </cfRule>
    <cfRule type="cellIs" dxfId="173" priority="15" operator="greaterThanOrEqual">
      <formula>18.98</formula>
    </cfRule>
    <cfRule type="cellIs" dxfId="172" priority="16" stopIfTrue="1" operator="between">
      <formula>15.72</formula>
      <formula>0.01</formula>
    </cfRule>
    <cfRule type="cellIs" dxfId="171" priority="17" stopIfTrue="1" operator="between">
      <formula>16.44</formula>
      <formula>0.01</formula>
    </cfRule>
    <cfRule type="cellIs" dxfId="170" priority="18" operator="between">
      <formula>17.22</formula>
      <formula>0.01</formula>
    </cfRule>
  </conditionalFormatting>
  <conditionalFormatting sqref="F4:F500">
    <cfRule type="cellIs" dxfId="169" priority="7" stopIfTrue="1" operator="greaterThanOrEqual">
      <formula>31.9</formula>
    </cfRule>
    <cfRule type="cellIs" dxfId="168" priority="8" stopIfTrue="1" operator="greaterThanOrEqual">
      <formula>29.9</formula>
    </cfRule>
    <cfRule type="cellIs" dxfId="167" priority="9" operator="greaterThanOrEqual">
      <formula>27.9</formula>
    </cfRule>
    <cfRule type="cellIs" dxfId="166" priority="10" stopIfTrue="1" operator="between">
      <formula>19.9</formula>
      <formula>0.01</formula>
    </cfRule>
    <cfRule type="cellIs" dxfId="165" priority="11" stopIfTrue="1" operator="between">
      <formula>21.9</formula>
      <formula>0.01</formula>
    </cfRule>
    <cfRule type="cellIs" dxfId="164" priority="12" operator="between">
      <formula>23.9</formula>
      <formula>0.01</formula>
    </cfRule>
  </conditionalFormatting>
  <conditionalFormatting sqref="G4:G500">
    <cfRule type="cellIs" dxfId="163" priority="1" stopIfTrue="1" operator="greaterThanOrEqual">
      <formula>0.43</formula>
    </cfRule>
    <cfRule type="cellIs" dxfId="162" priority="2" stopIfTrue="1" operator="greaterThanOrEqual">
      <formula>0.41</formula>
    </cfRule>
    <cfRule type="cellIs" dxfId="161" priority="3" operator="greaterThanOrEqual">
      <formula>0.39</formula>
    </cfRule>
    <cfRule type="cellIs" dxfId="160" priority="4" stopIfTrue="1" operator="between">
      <formula>0.32</formula>
      <formula>0.01</formula>
    </cfRule>
    <cfRule type="cellIs" dxfId="159" priority="5" stopIfTrue="1" operator="between">
      <formula>0.34</formula>
      <formula>0.01</formula>
    </cfRule>
    <cfRule type="cellIs" dxfId="158" priority="6" operator="between">
      <formula>0.35</formula>
      <formula>0.01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Handgun</vt:lpstr>
      <vt:lpstr>Revolver</vt:lpstr>
      <vt:lpstr>Machine Pistol</vt:lpstr>
      <vt:lpstr>SMG</vt:lpstr>
      <vt:lpstr>Rifle</vt:lpstr>
      <vt:lpstr>Bolt Action Rifle</vt:lpstr>
      <vt:lpstr>Sniper Rifle</vt:lpstr>
      <vt:lpstr>Spacer Rifle</vt:lpstr>
      <vt:lpstr>LMG</vt:lpstr>
      <vt:lpstr>Spare</vt:lpstr>
      <vt:lpstr>Turrets</vt:lpstr>
      <vt:lpstr>Shotgun</vt:lpstr>
      <vt:lpstr>Auto Shotgun</vt:lpstr>
      <vt:lpstr>Melee</vt:lpstr>
      <vt:lpstr>Misc</vt:lpstr>
      <vt:lpstr>Volumes</vt:lpstr>
      <vt:lpstr>Formulas</vt:lpstr>
      <vt:lpstr>Comments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ethanbuik@outlook.com.au</dc:creator>
  <cp:lastModifiedBy>ethanbuik@outlook.com.au</cp:lastModifiedBy>
  <dcterms:created xsi:type="dcterms:W3CDTF">2022-06-01T08:22:19Z</dcterms:created>
  <dcterms:modified xsi:type="dcterms:W3CDTF">2025-08-03T07:23:13Z</dcterms:modified>
</cp:coreProperties>
</file>