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7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W17" i="10"/>
  <c r="W16"/>
  <c r="W15"/>
  <c r="W14"/>
  <c r="W13"/>
  <c r="W12"/>
  <c r="W10"/>
  <c r="W21" i="8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D14" i="10"/>
  <c r="C14" s="1"/>
  <c r="D19"/>
  <c r="C19" s="1"/>
  <c r="J5" i="20"/>
  <c r="N5" s="1"/>
  <c r="I5"/>
  <c r="M5" s="1"/>
  <c r="D8" i="10"/>
  <c r="C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R17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<sst xmlns="http://schemas.openxmlformats.org/spreadsheetml/2006/main" count="737" uniqueCount="282">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</sst>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5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</cellXfs>
  <cellStyles count="2">
    <cellStyle name="Normal" xfId="0" builtinId="0"/>
    <cellStyle name="Note" xfId="1" builtinId="1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1">
      <calculatedColumnFormula>SUM(Table1689[[#This Row],[DPS]]*Table1689[[#This Row],[Avg Accuracy]])</calculatedColumnFormula>
    </tableColumn>
    <tableColumn id="15" name="DPS" dataDxfId="9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6"/>
    <tableColumn id="22" name="Balance" dataDxfId="85">
      <calculatedColumnFormula>SUM(((Table168[[#This Row],[Avg DPS]]*(Table168[[#This Row],[Range]]))+(Table168[[#This Row],[Avg DPS]]*Table168[[#This Row],[Arm Pen (%)]]))/100)</calculatedColumnFormula>
    </tableColumn>
    <tableColumn id="20" name="Avg DPS" dataDxfId="84">
      <calculatedColumnFormula>SUM(Table168[[#This Row],[DPS]]*Table168[[#This Row],[Avg Accuracy]])</calculatedColumnFormula>
    </tableColumn>
    <tableColumn id="15" name="DPS" dataDxfId="83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2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8"/>
    <tableColumn id="22" name="Balance" dataDxfId="77">
      <calculatedColumnFormula>SUM(((Table16[[#This Row],[Avg DPS]]*(Table16[[#This Row],[Range]]))+(Table16[[#This Row],[Avg DPS]]*Table16[[#This Row],[Arm Pen (%)]]))/100)</calculatedColumnFormula>
    </tableColumn>
    <tableColumn id="20" name="Avg DPS" dataDxfId="76">
      <calculatedColumnFormula>SUM(Table16[[#This Row],[DPS]]*Table16[[#This Row],[Avg Accuracy]])</calculatedColumnFormula>
    </tableColumn>
    <tableColumn id="15" name="DPS" dataDxfId="7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2"/>
    <tableColumn id="14" name="Weight" dataDxfId="71"/>
    <tableColumn id="21" name="Craftable" dataDxfId="70"/>
    <tableColumn id="23" name="Value" dataDxfId="6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6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5">
      <calculatedColumnFormula>SUM(Table16810[[#This Row],[DPS]]*Table16810[[#This Row],[Avg Accuracy]])</calculatedColumnFormula>
    </tableColumn>
    <tableColumn id="15" name="DPS" dataDxfId="6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I29" sqref="I29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92</v>
      </c>
      <c r="W4">
        <v>139</v>
      </c>
    </row>
    <row r="5" spans="1:23">
      <c r="A5" s="14" t="s">
        <v>86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92</v>
      </c>
    </row>
    <row r="6" spans="1:23">
      <c r="A6" t="s">
        <v>120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93</v>
      </c>
    </row>
    <row r="7" spans="1:23">
      <c r="A7" t="s">
        <v>121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93</v>
      </c>
    </row>
    <row r="8" spans="1:23">
      <c r="A8" t="s">
        <v>122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93</v>
      </c>
    </row>
    <row r="9" spans="1:23">
      <c r="A9" t="s">
        <v>123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93</v>
      </c>
    </row>
    <row r="10" spans="1:23">
      <c r="A10" s="14" t="s">
        <v>216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92</v>
      </c>
      <c r="W10" s="54">
        <f>Table1689[[#This Row],[Balance]]*W2</f>
        <v>113.54533240909093</v>
      </c>
    </row>
    <row r="11" spans="1:23">
      <c r="A11" t="s">
        <v>225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93</v>
      </c>
      <c r="W11" s="54">
        <f>Table1689[[#This Row],[Balance]]*W2</f>
        <v>115.9485486923077</v>
      </c>
    </row>
    <row r="12" spans="1:23">
      <c r="A12" s="1" t="s">
        <v>224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92</v>
      </c>
      <c r="W12" s="54">
        <f>Table1689[[#This Row],[Balance]]*W2</f>
        <v>114.19599612676058</v>
      </c>
    </row>
    <row r="13" spans="1:23">
      <c r="A13" t="s">
        <v>226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93</v>
      </c>
      <c r="W13" s="54">
        <f>Table1689[[#This Row],[Balance]]*W2</f>
        <v>121.78444950000002</v>
      </c>
    </row>
    <row r="14" spans="1:23" s="4" customFormat="1">
      <c r="A14" t="s">
        <v>227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93</v>
      </c>
      <c r="W14" s="54">
        <f>Table1689[[#This Row],[Balance]]*W2</f>
        <v>123.12494946818182</v>
      </c>
    </row>
    <row r="15" spans="1:23">
      <c r="A15" t="s">
        <v>228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93</v>
      </c>
      <c r="W15" s="54">
        <f>Table1689[[#This Row],[Balance]]*W2</f>
        <v>138.84252334615385</v>
      </c>
    </row>
    <row r="16" spans="1:23">
      <c r="A16" s="7" t="s">
        <v>229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93</v>
      </c>
      <c r="W16" s="54">
        <f>Table1689[[#This Row],[Balance]]*W2</f>
        <v>118.75942260000004</v>
      </c>
    </row>
    <row r="17" spans="1:23">
      <c r="A17" t="s">
        <v>230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93</v>
      </c>
      <c r="W17" s="54">
        <f>Table1689[[#This Row],[Balance]]*W2</f>
        <v>84.038825769230769</v>
      </c>
    </row>
    <row r="18" spans="1:23">
      <c r="A18" t="s">
        <v>231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93</v>
      </c>
      <c r="W18" s="54">
        <f>Table1689[[#This Row],[Balance]]*W2</f>
        <v>83.935705191780812</v>
      </c>
    </row>
    <row r="19" spans="1:23">
      <c r="A19" t="s">
        <v>232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93</v>
      </c>
      <c r="W19" s="54">
        <f>Table1689[[#This Row],[Balance]]*W2</f>
        <v>91.649221363636357</v>
      </c>
    </row>
    <row r="20" spans="1:23">
      <c r="A20" t="s">
        <v>234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93</v>
      </c>
      <c r="W20" s="54">
        <f>Table1689[[#This Row],[Balance]]*W2</f>
        <v>115.79422858407077</v>
      </c>
    </row>
    <row r="21" spans="1:23">
      <c r="A21" t="s">
        <v>233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93</v>
      </c>
      <c r="W21" s="54">
        <f>Table1689[[#This Row],[Balance]]*W2</f>
        <v>116.88351816521738</v>
      </c>
    </row>
    <row r="22" spans="1:23">
      <c r="A22" t="s">
        <v>245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93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94" priority="2" operator="greaterThan">
      <formula>1.73</formula>
    </cfRule>
  </conditionalFormatting>
  <conditionalFormatting sqref="O1:O1048576">
    <cfRule type="cellIs" dxfId="9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173</v>
      </c>
      <c r="K1" s="1" t="s">
        <v>166</v>
      </c>
      <c r="Q1" t="s">
        <v>181</v>
      </c>
      <c r="X1" s="41"/>
    </row>
    <row r="2" spans="1:24">
      <c r="A2" t="s">
        <v>23</v>
      </c>
      <c r="B2" t="s">
        <v>184</v>
      </c>
      <c r="E2" t="s">
        <v>179</v>
      </c>
      <c r="N2" t="s">
        <v>180</v>
      </c>
      <c r="Q2" t="s">
        <v>174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158</v>
      </c>
      <c r="F3" t="s">
        <v>133</v>
      </c>
      <c r="G3" t="s">
        <v>154</v>
      </c>
      <c r="H3" t="s">
        <v>134</v>
      </c>
      <c r="I3" t="s">
        <v>155</v>
      </c>
      <c r="J3" t="s">
        <v>135</v>
      </c>
      <c r="K3" t="s">
        <v>156</v>
      </c>
      <c r="L3" t="s">
        <v>143</v>
      </c>
      <c r="M3" t="s">
        <v>157</v>
      </c>
      <c r="N3" t="s">
        <v>168</v>
      </c>
      <c r="O3" t="s">
        <v>175</v>
      </c>
      <c r="P3" t="s">
        <v>176</v>
      </c>
      <c r="Q3" t="s">
        <v>177</v>
      </c>
      <c r="R3" t="s">
        <v>159</v>
      </c>
      <c r="S3" t="s">
        <v>132</v>
      </c>
      <c r="T3" t="s">
        <v>178</v>
      </c>
      <c r="U3" s="16" t="s">
        <v>79</v>
      </c>
      <c r="V3" s="21" t="s">
        <v>91</v>
      </c>
      <c r="W3" s="21" t="s">
        <v>204</v>
      </c>
    </row>
    <row r="4" spans="1:24" ht="15.75" thickTop="1">
      <c r="A4" s="6" t="s">
        <v>165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109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92</v>
      </c>
      <c r="W4" s="52"/>
    </row>
    <row r="5" spans="1:24">
      <c r="A5" s="6" t="s">
        <v>170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109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92</v>
      </c>
      <c r="W5" s="53"/>
    </row>
    <row r="6" spans="1:24">
      <c r="A6" s="6" t="s">
        <v>171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109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92</v>
      </c>
      <c r="W6" s="52"/>
    </row>
    <row r="7" spans="1:24">
      <c r="A7" s="6" t="s">
        <v>172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109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93</v>
      </c>
      <c r="W7" s="53"/>
    </row>
    <row r="8" spans="1:24">
      <c r="A8" s="6" t="s">
        <v>182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93</v>
      </c>
      <c r="W8" s="52"/>
    </row>
    <row r="9" spans="1:24">
      <c r="A9" s="6" t="s">
        <v>183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169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96</v>
      </c>
      <c r="F3" t="s">
        <v>97</v>
      </c>
      <c r="G3" t="s">
        <v>106</v>
      </c>
      <c r="H3" t="s">
        <v>105</v>
      </c>
      <c r="I3" t="s">
        <v>95</v>
      </c>
      <c r="J3" t="s">
        <v>99</v>
      </c>
      <c r="K3" t="s">
        <v>100</v>
      </c>
      <c r="L3" t="s">
        <v>5</v>
      </c>
      <c r="M3" s="15" t="s">
        <v>78</v>
      </c>
      <c r="N3" s="16" t="s">
        <v>79</v>
      </c>
      <c r="O3" s="21" t="s">
        <v>98</v>
      </c>
      <c r="P3" s="21" t="s">
        <v>91</v>
      </c>
      <c r="Q3" s="21" t="s">
        <v>214</v>
      </c>
    </row>
    <row r="4" spans="1:17" s="4" customFormat="1" ht="15.75" thickTop="1">
      <c r="A4" s="6" t="s">
        <v>104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93</v>
      </c>
      <c r="P4" s="36" t="s">
        <v>92</v>
      </c>
      <c r="Q4" s="36"/>
    </row>
    <row r="5" spans="1:17">
      <c r="A5" s="6" t="s">
        <v>129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92</v>
      </c>
      <c r="P5" s="36" t="s">
        <v>93</v>
      </c>
      <c r="Q5" s="36"/>
    </row>
    <row r="6" spans="1:17">
      <c r="A6" s="6" t="s">
        <v>130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92</v>
      </c>
      <c r="P6" s="36" t="s">
        <v>93</v>
      </c>
      <c r="Q6" s="36"/>
    </row>
    <row r="7" spans="1:17">
      <c r="A7" s="4" t="s">
        <v>118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109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92</v>
      </c>
      <c r="P7" s="33" t="s">
        <v>93</v>
      </c>
      <c r="Q7" s="33"/>
    </row>
    <row r="8" spans="1:17">
      <c r="A8" s="4" t="s">
        <v>119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109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92</v>
      </c>
      <c r="P8" s="36" t="s">
        <v>93</v>
      </c>
      <c r="Q8" s="36"/>
    </row>
    <row r="9" spans="1:17">
      <c r="A9" s="14" t="s">
        <v>103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93</v>
      </c>
      <c r="P9" s="36" t="s">
        <v>92</v>
      </c>
      <c r="Q9" s="36"/>
    </row>
    <row r="10" spans="1:17">
      <c r="A10" t="s">
        <v>108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93</v>
      </c>
      <c r="P10" s="36" t="s">
        <v>93</v>
      </c>
      <c r="Q10" s="36"/>
    </row>
    <row r="11" spans="1:17">
      <c r="A11" t="s">
        <v>126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93</v>
      </c>
      <c r="P11" s="36" t="s">
        <v>93</v>
      </c>
      <c r="Q11" s="36"/>
    </row>
    <row r="12" spans="1:17">
      <c r="A12" t="s">
        <v>127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93</v>
      </c>
      <c r="P12" s="36" t="s">
        <v>93</v>
      </c>
      <c r="Q12" s="36"/>
    </row>
    <row r="13" spans="1:17">
      <c r="A13" t="s">
        <v>128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93</v>
      </c>
      <c r="P13" s="36" t="s">
        <v>93</v>
      </c>
      <c r="Q13" s="36"/>
    </row>
    <row r="14" spans="1:17" s="4" customFormat="1">
      <c r="A14" s="1" t="s">
        <v>131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92</v>
      </c>
      <c r="P14" s="36" t="s">
        <v>92</v>
      </c>
      <c r="Q14" s="36"/>
    </row>
    <row r="15" spans="1:17">
      <c r="A15" s="1" t="s">
        <v>189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93</v>
      </c>
      <c r="P15" s="36" t="s">
        <v>92</v>
      </c>
      <c r="Q15" s="36" t="s">
        <v>215</v>
      </c>
    </row>
    <row r="16" spans="1:17">
      <c r="A16" s="1" t="s">
        <v>190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93</v>
      </c>
      <c r="P16" s="36" t="s">
        <v>92</v>
      </c>
      <c r="Q16" s="36"/>
    </row>
    <row r="17" spans="1:17">
      <c r="A17" t="s">
        <v>196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93</v>
      </c>
      <c r="P17" s="36" t="s">
        <v>92</v>
      </c>
      <c r="Q17" s="36"/>
    </row>
    <row r="18" spans="1:17">
      <c r="A18" s="7" t="s">
        <v>244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93</v>
      </c>
      <c r="P18" s="36" t="s">
        <v>93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E21" sqref="E21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270</v>
      </c>
      <c r="C1" t="s">
        <v>275</v>
      </c>
      <c r="D1" t="s">
        <v>271</v>
      </c>
      <c r="E1" t="s">
        <v>272</v>
      </c>
      <c r="F1" t="s">
        <v>273</v>
      </c>
    </row>
    <row r="2" spans="1:12">
      <c r="A2" s="1" t="s">
        <v>55</v>
      </c>
      <c r="B2" s="1" t="s">
        <v>56</v>
      </c>
      <c r="C2" s="1" t="s">
        <v>276</v>
      </c>
      <c r="D2" s="1" t="s">
        <v>58</v>
      </c>
      <c r="E2" s="1" t="s">
        <v>59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/>
      <c r="L2" s="1"/>
    </row>
    <row r="3" spans="1:12">
      <c r="A3" t="s">
        <v>50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0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42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0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51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0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52</v>
      </c>
      <c r="B6">
        <f>COUNTIF(Rifle!B:B, 1)</f>
        <v>17</v>
      </c>
      <c r="C6">
        <f>COUNTIF(Rifle!B:B, "1B")</f>
        <v>0</v>
      </c>
      <c r="D6">
        <f>COUNTIF(Rifle!B:B, 2)</f>
        <v>7</v>
      </c>
      <c r="E6">
        <f>COUNTIF(Rifle!B:B, 3)</f>
        <v>7</v>
      </c>
      <c r="F6">
        <f>COUNTIF(Rifle!B:B, 4)</f>
        <v>0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46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2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53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47</v>
      </c>
      <c r="B9">
        <f>COUNTIF(LMG!B:B, 1)</f>
        <v>5</v>
      </c>
      <c r="C9">
        <f>COUNTIF(LMG!B:B, "1B")</f>
        <v>0</v>
      </c>
      <c r="D9">
        <f>COUNTIF(LMG!B:B, 2)</f>
        <v>1</v>
      </c>
      <c r="E9">
        <f>COUNTIF(LMG!B:B, 3)</f>
        <v>1</v>
      </c>
      <c r="F9">
        <f>COUNTIF(LMG!B:B, 4)</f>
        <v>0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54</v>
      </c>
      <c r="B10">
        <f>COUNTIF(Shotgun!B:B, 1)</f>
        <v>1</v>
      </c>
      <c r="C10">
        <f>COUNTIF(Shotgun!B:B, "1B")</f>
        <v>0</v>
      </c>
      <c r="D10">
        <f>COUNTIF(Shotgun!B:B, 2)</f>
        <v>0</v>
      </c>
      <c r="E10">
        <f>COUNTIF(Shotgun!B:B, 3)</f>
        <v>0</v>
      </c>
      <c r="F10">
        <f>COUNTIF(Shotgun!B:B, 4)</f>
        <v>0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66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167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268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274</v>
      </c>
      <c r="B15" s="41" t="s">
        <v>92</v>
      </c>
      <c r="C15" s="41" t="s">
        <v>93</v>
      </c>
      <c r="D15" s="41" t="s">
        <v>92</v>
      </c>
      <c r="E15" s="41" t="s">
        <v>92</v>
      </c>
      <c r="F15" s="41" t="s">
        <v>93</v>
      </c>
      <c r="G15" s="41"/>
      <c r="H15" s="41"/>
      <c r="I15" s="41"/>
      <c r="J15" s="41"/>
    </row>
    <row r="17" spans="1:18">
      <c r="A17" t="s">
        <v>57</v>
      </c>
      <c r="B17">
        <f>SUM(B3:B13)</f>
        <v>47</v>
      </c>
      <c r="C17">
        <f>SUM(C3:C13)</f>
        <v>2</v>
      </c>
      <c r="D17">
        <f t="shared" ref="D17:J17" si="0">SUM(D3:D13)</f>
        <v>15</v>
      </c>
      <c r="E17">
        <f t="shared" si="0"/>
        <v>30</v>
      </c>
      <c r="F17">
        <f t="shared" si="0"/>
        <v>8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246</v>
      </c>
      <c r="R17">
        <f>SUM(B17:P17)</f>
        <v>102</v>
      </c>
    </row>
    <row r="18" spans="1:18">
      <c r="A18" t="s">
        <v>94</v>
      </c>
      <c r="B18" s="56">
        <v>10</v>
      </c>
      <c r="C18" s="56">
        <v>2</v>
      </c>
      <c r="D18" s="56">
        <v>7</v>
      </c>
      <c r="E18" s="56">
        <v>7</v>
      </c>
      <c r="F18" s="56">
        <v>2</v>
      </c>
      <c r="G18" s="56"/>
      <c r="H18" s="56"/>
      <c r="I18" s="56"/>
      <c r="J18" s="56"/>
    </row>
    <row r="20" spans="1:18">
      <c r="A20" t="s">
        <v>269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136</v>
      </c>
      <c r="W3" s="43" t="s">
        <v>160</v>
      </c>
      <c r="X3" s="41"/>
      <c r="Y3" s="41"/>
    </row>
    <row r="4" spans="2:42">
      <c r="B4" s="42" t="s">
        <v>137</v>
      </c>
      <c r="C4" s="42" t="s">
        <v>138</v>
      </c>
      <c r="D4" s="42" t="s">
        <v>139</v>
      </c>
      <c r="E4" t="s">
        <v>140</v>
      </c>
      <c r="G4" t="s">
        <v>145</v>
      </c>
      <c r="H4" t="s">
        <v>146</v>
      </c>
      <c r="I4" t="s">
        <v>147</v>
      </c>
      <c r="J4" t="s">
        <v>148</v>
      </c>
      <c r="L4" t="s">
        <v>141</v>
      </c>
      <c r="M4" t="s">
        <v>142</v>
      </c>
      <c r="N4" t="s">
        <v>144</v>
      </c>
      <c r="P4" t="s">
        <v>150</v>
      </c>
      <c r="Q4" t="s">
        <v>151</v>
      </c>
      <c r="R4" t="s">
        <v>152</v>
      </c>
      <c r="S4" t="s">
        <v>153</v>
      </c>
      <c r="U4" t="s">
        <v>149</v>
      </c>
      <c r="W4" s="42" t="s">
        <v>137</v>
      </c>
      <c r="X4" s="42" t="s">
        <v>138</v>
      </c>
      <c r="Y4" s="42" t="s">
        <v>139</v>
      </c>
      <c r="Z4" t="s">
        <v>140</v>
      </c>
      <c r="AB4" t="s">
        <v>161</v>
      </c>
      <c r="AC4" t="s">
        <v>162</v>
      </c>
      <c r="AD4" t="s">
        <v>163</v>
      </c>
      <c r="AE4" t="s">
        <v>164</v>
      </c>
      <c r="AG4" t="s">
        <v>141</v>
      </c>
      <c r="AH4" t="s">
        <v>142</v>
      </c>
      <c r="AI4" t="s">
        <v>144</v>
      </c>
      <c r="AK4" t="s">
        <v>150</v>
      </c>
      <c r="AL4" t="s">
        <v>151</v>
      </c>
      <c r="AM4" t="s">
        <v>152</v>
      </c>
      <c r="AN4" t="s">
        <v>153</v>
      </c>
      <c r="AP4" t="s">
        <v>149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188</v>
      </c>
    </row>
    <row r="3" spans="2:2">
      <c r="B3" t="s">
        <v>185</v>
      </c>
    </row>
    <row r="4" spans="2:2">
      <c r="B4" t="s">
        <v>186</v>
      </c>
    </row>
    <row r="5" spans="2:2">
      <c r="B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7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A4"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83</v>
      </c>
      <c r="U1" t="s">
        <v>207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208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92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92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92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93</v>
      </c>
      <c r="W7" s="25"/>
    </row>
    <row r="8" spans="1:23">
      <c r="A8" s="4" t="s">
        <v>111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93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93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92</v>
      </c>
      <c r="W10" s="24"/>
    </row>
    <row r="11" spans="1:23">
      <c r="A11" s="4" t="s">
        <v>87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93</v>
      </c>
      <c r="W11" s="25"/>
    </row>
    <row r="12" spans="1:23">
      <c r="A12" t="s">
        <v>110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93</v>
      </c>
      <c r="W12" s="24"/>
    </row>
    <row r="13" spans="1:23">
      <c r="A13" t="s">
        <v>88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93</v>
      </c>
      <c r="W13" s="25"/>
    </row>
    <row r="14" spans="1:23">
      <c r="A14" t="s">
        <v>107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93</v>
      </c>
      <c r="W14" s="24"/>
    </row>
    <row r="15" spans="1:23">
      <c r="A15" t="s">
        <v>124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93</v>
      </c>
      <c r="W15" s="25"/>
    </row>
    <row r="16" spans="1:23">
      <c r="A16" t="s">
        <v>191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93</v>
      </c>
      <c r="W16" s="24"/>
    </row>
    <row r="17" spans="1:23">
      <c r="A17" t="s">
        <v>192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93</v>
      </c>
      <c r="W17" s="25"/>
    </row>
    <row r="18" spans="1:23">
      <c r="A18" s="49" t="s">
        <v>193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92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0" priority="2" operator="greaterThan">
      <formula>2.599</formula>
    </cfRule>
  </conditionalFormatting>
  <conditionalFormatting sqref="O1:O1048576">
    <cfRule type="cellIs" dxfId="7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F22" sqref="F22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82</v>
      </c>
      <c r="V1" s="41" t="s">
        <v>206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205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s="41" t="s">
        <v>91</v>
      </c>
      <c r="W3" t="s">
        <v>204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201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92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92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93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93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93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93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93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93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93</v>
      </c>
    </row>
    <row r="15" spans="1:23">
      <c r="A15" t="s">
        <v>85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93</v>
      </c>
    </row>
    <row r="16" spans="1:23">
      <c r="A16" t="s">
        <v>112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93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93</v>
      </c>
      <c r="W17"/>
    </row>
    <row r="18" spans="1:23">
      <c r="A18" s="40" t="s">
        <v>113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93</v>
      </c>
    </row>
    <row r="19" spans="1:23">
      <c r="A19" t="s">
        <v>90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93</v>
      </c>
    </row>
    <row r="20" spans="1:23">
      <c r="A20" s="7" t="s">
        <v>89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93</v>
      </c>
      <c r="W20" s="7"/>
    </row>
    <row r="21" spans="1:23">
      <c r="A21" t="s">
        <v>101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93</v>
      </c>
    </row>
    <row r="22" spans="1:23">
      <c r="A22" t="s">
        <v>102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93</v>
      </c>
    </row>
    <row r="23" spans="1:23">
      <c r="A23" t="s">
        <v>202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93</v>
      </c>
      <c r="W23">
        <v>245</v>
      </c>
    </row>
    <row r="24" spans="1:23">
      <c r="A24" t="s">
        <v>203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93</v>
      </c>
      <c r="W24">
        <v>410</v>
      </c>
    </row>
    <row r="25" spans="1:23">
      <c r="A25" s="1" t="s">
        <v>194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92</v>
      </c>
      <c r="W25">
        <v>455</v>
      </c>
    </row>
    <row r="26" spans="1:23">
      <c r="A26" t="s">
        <v>195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93</v>
      </c>
      <c r="W26">
        <v>460</v>
      </c>
    </row>
    <row r="27" spans="1:23">
      <c r="A27" s="1" t="s">
        <v>197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92</v>
      </c>
      <c r="W27">
        <v>410</v>
      </c>
    </row>
    <row r="28" spans="1:23">
      <c r="A28" t="s">
        <v>198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93</v>
      </c>
      <c r="W28">
        <v>185</v>
      </c>
    </row>
    <row r="29" spans="1:23">
      <c r="A29" t="s">
        <v>200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93</v>
      </c>
      <c r="W29">
        <v>435</v>
      </c>
    </row>
    <row r="30" spans="1:23">
      <c r="A30" t="s">
        <v>218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93</v>
      </c>
      <c r="W30" s="54">
        <f>Table16810[[#This Row],[Balance]]*W1</f>
        <v>362.85197210928641</v>
      </c>
    </row>
    <row r="31" spans="1:23">
      <c r="A31" s="1" t="s">
        <v>217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92</v>
      </c>
      <c r="W31" s="54">
        <f>Table16810[[#This Row],[Balance]]*W1</f>
        <v>453.33423076271185</v>
      </c>
    </row>
    <row r="32" spans="1:23">
      <c r="A32" t="s">
        <v>219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93</v>
      </c>
      <c r="W32" s="54">
        <f>Table16810[[#This Row],[Balance]]*W1</f>
        <v>480.92765951540753</v>
      </c>
    </row>
    <row r="33" spans="1:23">
      <c r="A33" t="s">
        <v>220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93</v>
      </c>
      <c r="W33" s="54">
        <f>Table16810[[#This Row],[Balance]]*W1</f>
        <v>403.06572519230764</v>
      </c>
    </row>
    <row r="34" spans="1:23">
      <c r="A34" s="1" t="s">
        <v>221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92</v>
      </c>
      <c r="W34" s="54">
        <f>Table16810[[#This Row],[Balance]]*W1</f>
        <v>347.02143749999999</v>
      </c>
    </row>
    <row r="35" spans="1:23">
      <c r="A35" t="s">
        <v>222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93</v>
      </c>
      <c r="W35" s="54">
        <f>Table16810[[#This Row],[Balance]]*W1</f>
        <v>468.6190812295082</v>
      </c>
    </row>
    <row r="36" spans="1:23">
      <c r="A36" t="s">
        <v>223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93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8" priority="2" operator="greaterThan">
      <formula>3.2</formula>
    </cfRule>
  </conditionalFormatting>
  <conditionalFormatting sqref="O4:O123">
    <cfRule type="cellIs" dxfId="6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29" sqref="H29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249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92</v>
      </c>
      <c r="W4" s="24">
        <v>530</v>
      </c>
    </row>
    <row r="5" spans="1:23">
      <c r="A5" s="4" t="s">
        <v>114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93</v>
      </c>
      <c r="W5" s="25">
        <v>650</v>
      </c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92</v>
      </c>
      <c r="W6" s="24"/>
    </row>
    <row r="7" spans="1:23">
      <c r="A7" t="s">
        <v>115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93</v>
      </c>
      <c r="W7" s="25"/>
    </row>
    <row r="8" spans="1:23">
      <c r="A8" t="s">
        <v>125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93</v>
      </c>
      <c r="W8" s="24"/>
    </row>
    <row r="9" spans="1:23">
      <c r="A9" t="s">
        <v>199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93</v>
      </c>
      <c r="W9" s="25">
        <v>530</v>
      </c>
    </row>
    <row r="10" spans="1:23">
      <c r="A10" t="s">
        <v>242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93</v>
      </c>
      <c r="W10" s="54">
        <f>Table1681011[[#This Row],[Balance]]*W2</f>
        <v>513.17297000000008</v>
      </c>
    </row>
    <row r="11" spans="1:23">
      <c r="A11" s="4" t="s">
        <v>241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93</v>
      </c>
      <c r="W11" s="54">
        <v>750</v>
      </c>
    </row>
    <row r="12" spans="1:23">
      <c r="A12" s="4" t="s">
        <v>240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93</v>
      </c>
      <c r="W12" s="54">
        <f>Table1681011[[#This Row],[Balance]]*W2</f>
        <v>398.87791366336643</v>
      </c>
    </row>
    <row r="13" spans="1:23">
      <c r="A13" s="1" t="s">
        <v>235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92</v>
      </c>
      <c r="W13" s="54">
        <f>Table1681011[[#This Row],[Balance]]*W2</f>
        <v>428.86685175903608</v>
      </c>
    </row>
    <row r="14" spans="1:23">
      <c r="A14" t="s">
        <v>237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93</v>
      </c>
      <c r="W14" s="54">
        <f>Table1681011[[#This Row],[Balance]]*W2</f>
        <v>444.59024210526309</v>
      </c>
    </row>
    <row r="15" spans="1:23">
      <c r="A15" t="s">
        <v>238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93</v>
      </c>
      <c r="W15" s="54">
        <f>Table1681011[[#This Row],[Balance]]*W2</f>
        <v>531.38529910714283</v>
      </c>
    </row>
    <row r="16" spans="1:23">
      <c r="A16" s="1" t="s">
        <v>236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92</v>
      </c>
      <c r="W16" s="54">
        <f>Table1681011[[#This Row],[Balance]]*W2</f>
        <v>496.0172405660378</v>
      </c>
    </row>
    <row r="17" spans="1:23" s="4" customFormat="1">
      <c r="A17" t="s">
        <v>239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93</v>
      </c>
      <c r="W17" s="54">
        <f>Table1681011[[#This Row],[Balance]]*W2</f>
        <v>543.60947348672585</v>
      </c>
    </row>
    <row r="18" spans="1:23">
      <c r="A18" t="s">
        <v>248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93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209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204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247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80</v>
      </c>
      <c r="V1" s="41" t="s">
        <v>252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211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204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92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92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92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92</v>
      </c>
    </row>
    <row r="8" spans="1:23">
      <c r="A8" t="s">
        <v>116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93</v>
      </c>
    </row>
    <row r="9" spans="1:23">
      <c r="A9" t="s">
        <v>77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93</v>
      </c>
    </row>
    <row r="10" spans="1:23">
      <c r="A10" t="s">
        <v>76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93</v>
      </c>
    </row>
    <row r="11" spans="1:23">
      <c r="A11" t="s">
        <v>117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93</v>
      </c>
    </row>
    <row r="12" spans="1:23">
      <c r="A12" s="14" t="s">
        <v>243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92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tabSelected="1" topLeftCell="D1" workbookViewId="0">
      <selection activeCell="W8" sqref="W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263</v>
      </c>
      <c r="H1" s="1" t="s">
        <v>255</v>
      </c>
      <c r="J1" t="s">
        <v>256</v>
      </c>
      <c r="M1" t="s">
        <v>258</v>
      </c>
      <c r="O1" t="s">
        <v>277</v>
      </c>
      <c r="S1" t="s">
        <v>267</v>
      </c>
      <c r="V1" s="41" t="s">
        <v>210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36</v>
      </c>
      <c r="Q2" t="s">
        <v>253</v>
      </c>
      <c r="R2" t="s">
        <v>254</v>
      </c>
      <c r="S2" t="s">
        <v>35</v>
      </c>
      <c r="V2" s="41"/>
    </row>
    <row r="3" spans="1:26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204</v>
      </c>
      <c r="X3" t="s">
        <v>251</v>
      </c>
      <c r="Y3" t="s">
        <v>250</v>
      </c>
      <c r="Z3" t="s">
        <v>257</v>
      </c>
    </row>
    <row r="4" spans="1:26">
      <c r="A4" s="4" t="s">
        <v>259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3.0224443329925701</v>
      </c>
      <c r="D4" s="3">
        <f>SUM(Table1681011124[[#This Row],[DPS]]*Table1681011124[[#This Row],[Avg Accuracy]])</f>
        <v>6.5848460413781496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40.522129485403994</v>
      </c>
      <c r="F4">
        <v>32.9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50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92</v>
      </c>
      <c r="W4">
        <v>755</v>
      </c>
      <c r="X4" t="s">
        <v>280</v>
      </c>
      <c r="Y4" s="57" t="s">
        <v>278</v>
      </c>
      <c r="Z4" t="s">
        <v>260</v>
      </c>
    </row>
    <row r="5" spans="1:26">
      <c r="A5" s="4" t="s">
        <v>259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92</v>
      </c>
      <c r="W5">
        <v>965</v>
      </c>
      <c r="Y5" s="57" t="s">
        <v>279</v>
      </c>
      <c r="Z5" t="s">
        <v>261</v>
      </c>
    </row>
    <row r="6" spans="1:26">
      <c r="A6" s="4" t="s">
        <v>262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4.3083214285714293</v>
      </c>
      <c r="D6" s="3">
        <f>SUM(Table1681011124[[#This Row],[DPS]]*Table1681011124[[#This Row],[Avg Accuracy]])</f>
        <v>8.4642857142857153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42.857142857142861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6">
        <v>12</v>
      </c>
      <c r="I6">
        <v>1</v>
      </c>
      <c r="J6">
        <v>15</v>
      </c>
      <c r="K6">
        <v>40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0.18</v>
      </c>
      <c r="T6">
        <v>100</v>
      </c>
      <c r="U6">
        <v>58</v>
      </c>
      <c r="V6" t="s">
        <v>93</v>
      </c>
      <c r="W6">
        <v>1050</v>
      </c>
      <c r="Y6" s="57" t="s">
        <v>281</v>
      </c>
      <c r="Z6" t="s">
        <v>261</v>
      </c>
    </row>
    <row r="7" spans="1:26">
      <c r="A7" s="4" t="s">
        <v>264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93</v>
      </c>
      <c r="W7" s="54"/>
      <c r="X7" s="54"/>
      <c r="Y7" s="54"/>
      <c r="Z7" s="54" t="s">
        <v>261</v>
      </c>
    </row>
    <row r="8" spans="1:26">
      <c r="A8" s="4" t="s">
        <v>266</v>
      </c>
      <c r="B8" s="12" t="s">
        <v>265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92</v>
      </c>
      <c r="Z8" t="s">
        <v>260</v>
      </c>
    </row>
    <row r="9" spans="1:26">
      <c r="A9" s="4" t="s">
        <v>266</v>
      </c>
      <c r="B9" s="12" t="s">
        <v>265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92</v>
      </c>
      <c r="Z9" t="s">
        <v>261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73</v>
      </c>
      <c r="V1" s="41" t="s">
        <v>212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213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204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92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92</v>
      </c>
      <c r="W5" s="25">
        <v>405</v>
      </c>
    </row>
    <row r="6" spans="1:23">
      <c r="A6" s="14" t="s">
        <v>81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92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2023-11-21T13:06:21Z</dcterms:modified>
</cp:coreProperties>
</file>