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5" i="7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W10" i="11"/>
  <c r="W9"/>
  <c r="E20" i="10"/>
  <c r="D20" s="1"/>
  <c r="C20" s="1"/>
  <c r="E24"/>
  <c r="D24" s="1"/>
  <c r="C24" s="1"/>
  <c r="E25"/>
  <c r="D25" s="1"/>
  <c r="C25" s="1"/>
  <c r="E26"/>
  <c r="D26" s="1"/>
  <c r="C26" s="1"/>
  <c r="E27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O21"/>
  <c r="E21" s="1"/>
  <c r="D21" s="1"/>
  <c r="C21" s="1"/>
  <c r="O22"/>
  <c r="E22" s="1"/>
  <c r="D22" s="1"/>
  <c r="C22" s="1"/>
  <c r="O23"/>
  <c r="E23" s="1"/>
  <c r="D23" s="1"/>
  <c r="C23" s="1"/>
  <c r="O24"/>
  <c r="O25"/>
  <c r="O26"/>
  <c r="O27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D32" s="1"/>
  <c r="C32" s="1"/>
  <c r="O33"/>
  <c r="E33" s="1"/>
  <c r="O34"/>
  <c r="E34" s="1"/>
  <c r="O35"/>
  <c r="E35" s="1"/>
  <c r="D35" s="1"/>
  <c r="C35" s="1"/>
  <c r="O36"/>
  <c r="E36" s="1"/>
  <c r="O37"/>
  <c r="E37" s="1"/>
  <c r="D37" s="1"/>
  <c r="C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5" i="9"/>
  <c r="E18" i="8"/>
  <c r="E19"/>
  <c r="E20"/>
  <c r="E21"/>
  <c r="E22"/>
  <c r="E23"/>
  <c r="E24"/>
  <c r="D24" s="1"/>
  <c r="C24" s="1"/>
  <c r="W24" s="1"/>
  <c r="E25"/>
  <c r="E26"/>
  <c r="E11"/>
  <c r="O23" i="9"/>
  <c r="E23" s="1"/>
  <c r="E41"/>
  <c r="E16"/>
  <c r="E19"/>
  <c r="E20"/>
  <c r="E21"/>
  <c r="E22"/>
  <c r="E25"/>
  <c r="E26"/>
  <c r="O27"/>
  <c r="G27"/>
  <c r="G32"/>
  <c r="G33"/>
  <c r="G34"/>
  <c r="G35"/>
  <c r="G36"/>
  <c r="G37"/>
  <c r="G38"/>
  <c r="G28"/>
  <c r="G29"/>
  <c r="G30"/>
  <c r="G3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2"/>
  <c r="E32" s="1"/>
  <c r="O33"/>
  <c r="E33" s="1"/>
  <c r="O34"/>
  <c r="E34" s="1"/>
  <c r="O36"/>
  <c r="E36" s="1"/>
  <c r="O37"/>
  <c r="O38"/>
  <c r="O28"/>
  <c r="E28" s="1"/>
  <c r="O29"/>
  <c r="E29" s="1"/>
  <c r="O30"/>
  <c r="E30" s="1"/>
  <c r="O31"/>
  <c r="E3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7" i="10" l="1"/>
  <c r="C27" s="1"/>
  <c r="D31"/>
  <c r="C31" s="1"/>
  <c r="D33"/>
  <c r="C33" s="1"/>
  <c r="D36"/>
  <c r="C36" s="1"/>
  <c r="D34"/>
  <c r="C34" s="1"/>
  <c r="D23" i="8"/>
  <c r="C23" s="1"/>
  <c r="W23" s="1"/>
  <c r="D26"/>
  <c r="C26" s="1"/>
  <c r="W26" s="1"/>
  <c r="D25"/>
  <c r="C25" s="1"/>
  <c r="W25" s="1"/>
  <c r="C17" i="15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3" i="9"/>
  <c r="C33" s="1"/>
  <c r="W33" s="1"/>
  <c r="D34"/>
  <c r="C34" s="1"/>
  <c r="W34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5"/>
  <c r="D35" s="1"/>
  <c r="C35" s="1"/>
  <c r="W35" s="1"/>
  <c r="E98"/>
  <c r="D98" s="1"/>
  <c r="C98" s="1"/>
  <c r="E66"/>
  <c r="D66" s="1"/>
  <c r="C66" s="1"/>
  <c r="E99"/>
  <c r="D99" s="1"/>
  <c r="C99" s="1"/>
  <c r="E67"/>
  <c r="D67" s="1"/>
  <c r="C67" s="1"/>
  <c r="E37"/>
  <c r="D37" s="1"/>
  <c r="C37" s="1"/>
  <c r="W37" s="1"/>
  <c r="E100"/>
  <c r="D100" s="1"/>
  <c r="C100" s="1"/>
  <c r="E68"/>
  <c r="D68" s="1"/>
  <c r="C68" s="1"/>
  <c r="E38"/>
  <c r="D38" s="1"/>
  <c r="C38" s="1"/>
  <c r="W38" s="1"/>
  <c r="D56"/>
  <c r="C56" s="1"/>
  <c r="D92"/>
  <c r="C92" s="1"/>
  <c r="D60"/>
  <c r="C60" s="1"/>
  <c r="D94"/>
  <c r="C94" s="1"/>
  <c r="D62"/>
  <c r="C62" s="1"/>
  <c r="D32"/>
  <c r="C32" s="1"/>
  <c r="W32" s="1"/>
  <c r="D36"/>
  <c r="C36" s="1"/>
  <c r="W36" s="1"/>
  <c r="D28"/>
  <c r="C28" s="1"/>
  <c r="W28" s="1"/>
  <c r="D29"/>
  <c r="C29" s="1"/>
  <c r="W29" s="1"/>
  <c r="D30"/>
  <c r="C30" s="1"/>
  <c r="W30" s="1"/>
  <c r="D31"/>
  <c r="C3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7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4"/>
  <c r="G4"/>
  <c r="E5"/>
  <c r="G5"/>
  <c r="E6"/>
  <c r="G6"/>
  <c r="E7"/>
  <c r="G7"/>
  <c r="E8"/>
  <c r="G8"/>
  <c r="G9"/>
  <c r="E9"/>
  <c r="E10"/>
  <c r="G10"/>
  <c r="E11"/>
  <c r="G11"/>
  <c r="G12"/>
  <c r="E12"/>
  <c r="E13"/>
  <c r="G13"/>
  <c r="G14"/>
  <c r="E14"/>
  <c r="G41" i="9"/>
  <c r="O18" i="10"/>
  <c r="E18" s="1"/>
  <c r="G18"/>
  <c r="E17"/>
  <c r="G17"/>
  <c r="E15"/>
  <c r="G15"/>
  <c r="E19"/>
  <c r="G19"/>
  <c r="O40" i="9"/>
  <c r="E40" s="1"/>
  <c r="E17" i="8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0"/>
  <c r="G4" i="5"/>
  <c r="O4"/>
  <c r="E4" s="1"/>
  <c r="E16" i="8"/>
  <c r="E15"/>
  <c r="E14"/>
  <c r="E13"/>
  <c r="O12"/>
  <c r="E12" s="1"/>
  <c r="E9"/>
  <c r="E8"/>
  <c r="E7"/>
  <c r="E6"/>
  <c r="E5"/>
  <c r="E5" i="7"/>
  <c r="E6"/>
  <c r="E7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7" i="10"/>
  <c r="C17" s="1"/>
  <c r="D5" i="14"/>
  <c r="C5" s="1"/>
  <c r="D11" i="10"/>
  <c r="C11" s="1"/>
  <c r="W11" s="1"/>
  <c r="D15"/>
  <c r="C15" s="1"/>
  <c r="W15" s="1"/>
  <c r="D12" i="12"/>
  <c r="C12" s="1"/>
  <c r="D28" i="14"/>
  <c r="C28" s="1"/>
  <c r="D29"/>
  <c r="C29" s="1"/>
  <c r="D30"/>
  <c r="C30" s="1"/>
  <c r="D12" i="10"/>
  <c r="C12" s="1"/>
  <c r="W12" s="1"/>
  <c r="D18"/>
  <c r="C18" s="1"/>
  <c r="J5" i="20"/>
  <c r="N5" s="1"/>
  <c r="I5"/>
  <c r="M5" s="1"/>
  <c r="D6" i="10"/>
  <c r="C6" s="1"/>
  <c r="W6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9" i="10"/>
  <c r="C19" s="1"/>
  <c r="D8"/>
  <c r="C8" s="1"/>
  <c r="W8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11" i="5"/>
  <c r="C11" s="1"/>
  <c r="D7" i="10"/>
  <c r="C7" s="1"/>
  <c r="D4"/>
  <c r="C4" s="1"/>
  <c r="W4" s="1"/>
  <c r="D4" i="11"/>
  <c r="C4" s="1"/>
  <c r="W4" s="1"/>
  <c r="D12"/>
  <c r="C12" s="1"/>
  <c r="D4" i="8"/>
  <c r="C4" s="1"/>
  <c r="D9" i="10"/>
  <c r="C9" s="1"/>
  <c r="D10" i="14"/>
  <c r="C10" s="1"/>
  <c r="D5" i="10"/>
  <c r="C5" s="1"/>
  <c r="W5" s="1"/>
  <c r="D10"/>
  <c r="C10" s="1"/>
  <c r="W10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16" i="10"/>
  <c r="C16" s="1"/>
  <c r="D14"/>
  <c r="C14" s="1"/>
  <c r="W14" s="1"/>
  <c r="D13"/>
  <c r="C13" s="1"/>
  <c r="W13" s="1"/>
  <c r="D41" i="9"/>
  <c r="C41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40" i="9"/>
  <c r="C40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W7" s="1"/>
  <c r="D16"/>
  <c r="C16" s="1"/>
  <c r="D17"/>
  <c r="C17" s="1"/>
  <c r="D18"/>
  <c r="C18" s="1"/>
  <c r="D5"/>
  <c r="C5" s="1"/>
  <c r="D6"/>
  <c r="C6" s="1"/>
  <c r="W6" s="1"/>
  <c r="D8"/>
  <c r="C8" s="1"/>
  <c r="W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<sst xmlns="http://schemas.openxmlformats.org/spreadsheetml/2006/main" count="777" uniqueCount="306">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</sst>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0" fontId="0" fillId="0" borderId="3" xfId="0" applyBorder="1"/>
    <xf numFmtId="0" fontId="0" fillId="3" borderId="0" xfId="0" applyFont="1" applyFill="1"/>
    <xf numFmtId="0" fontId="0" fillId="0" borderId="4" xfId="0" applyBorder="1"/>
    <xf numFmtId="0" fontId="0" fillId="4" borderId="0" xfId="0" applyFont="1" applyFill="1"/>
  </cellXfs>
  <cellStyles count="2">
    <cellStyle name="Normal" xfId="0" builtinId="0"/>
    <cellStyle name="Note" xfId="1" builtinId="10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7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96">
      <calculatedColumnFormula>SUM(Table1689[[#This Row],[DPS]]*Table1689[[#This Row],[Avg Accuracy]])</calculatedColumnFormula>
    </tableColumn>
    <tableColumn id="15" name="DPS" dataDxfId="95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94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0"/>
    <tableColumn id="22" name="Balance" dataDxfId="89">
      <calculatedColumnFormula>SUM(((Table168[[#This Row],[Avg DPS]]*(Table168[[#This Row],[Range]]))+(Table168[[#This Row],[Avg DPS]]*Table168[[#This Row],[Arm Pen (%)]]))/100)</calculatedColumnFormula>
    </tableColumn>
    <tableColumn id="20" name="Avg DPS" dataDxfId="88">
      <calculatedColumnFormula>SUM(Table168[[#This Row],[DPS]]*Table168[[#This Row],[Avg Accuracy]])</calculatedColumnFormula>
    </tableColumn>
    <tableColumn id="15" name="DPS" dataDxfId="8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8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1"/>
    <tableColumn id="22" name="Balance" dataDxfId="80">
      <calculatedColumnFormula>SUM(((Table16[[#This Row],[AC/DPS]]*(Table16[[#This Row],[Range]]))+(Table16[[#This Row],[AC/DPS]]*Table16[[#This Row],[Arm Pen (%)]]))/100)</calculatedColumnFormula>
    </tableColumn>
    <tableColumn id="20" name="AC/DPS" dataDxfId="79">
      <calculatedColumnFormula>SUM(Table16[[#This Row],[DPS]]*Table16[[#This Row],[Avg Accuracy]])</calculatedColumnFormula>
    </tableColumn>
    <tableColumn id="15" name="DPS" dataDxfId="78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77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5"/>
    <tableColumn id="14" name="Weight" dataDxfId="74"/>
    <tableColumn id="21" name="Craftable" dataDxfId="73"/>
    <tableColumn id="23" name="Value" dataDxfId="7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23">
    <sortCondition ref="B3:B123"/>
  </sortState>
  <tableColumns count="23">
    <tableColumn id="1" name="Weapon Name"/>
    <tableColumn id="12" name="Vol."/>
    <tableColumn id="22" name="Balance" dataDxfId="69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68">
      <calculatedColumnFormula>SUM(Table16810[[#This Row],[DPS]]*Table16810[[#This Row],[Avg Accuracy]])</calculatedColumnFormula>
    </tableColumn>
    <tableColumn id="15" name="DPS" dataDxfId="67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66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65"/>
    <tableColumn id="5" name="Warm-up" dataDxfId="64"/>
    <tableColumn id="6" name="RPM"/>
    <tableColumn id="7" name="Burst Time" dataDxfId="6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62"/>
    <tableColumn id="21" name="Craftable" dataDxfId="61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5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7">
      <calculatedColumnFormula>SUM(Table1681011[[#This Row],[DPS]]*Table1681011[[#This Row],[Avg Accuracy]])</calculatedColumnFormula>
    </tableColumn>
    <tableColumn id="15" name="DPS" dataDxfId="5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3"/>
    <tableColumn id="14" name="Weight" dataDxfId="52"/>
    <tableColumn id="21" name="Craftable" dataDxfId="51"/>
    <tableColumn id="23" name="Value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8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7">
      <calculatedColumnFormula>SUM(Table1681015[[#This Row],[DPS]]*Table1681015[[#This Row],[Avg Accuracy]])</calculatedColumnFormula>
    </tableColumn>
    <tableColumn id="15" name="DPS" dataDxfId="4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4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1">
      <calculatedColumnFormula>SUM(Table168101112[[#This Row],[DPS]]*Table168101112[[#This Row],[Avg Accuracy]])</calculatedColumnFormula>
    </tableColumn>
    <tableColumn id="15" name="DPS" dataDxfId="4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36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5">
      <calculatedColumnFormula>SUM(Table1681011124[[#This Row],[DPS]]*Table1681011124[[#This Row],[Avg Accuracy]])</calculatedColumnFormula>
    </tableColumn>
    <tableColumn id="15" name="DPS" dataDxfId="34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3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K30" sqref="K30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3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3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3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3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3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3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3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3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3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3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3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3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3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3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3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3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3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3">
        <f>Table1689[[#This Row],[Balance]]*$W$2</f>
        <v>165.83054641791045</v>
      </c>
    </row>
    <row r="23" spans="1:23">
      <c r="A23" t="s">
        <v>293</v>
      </c>
      <c r="B23">
        <v>4</v>
      </c>
      <c r="C23" s="2">
        <f>SUM(((Table1689[[#This Row],[Avg DPS]]*(Table1689[[#This Row],[Range]]))+(Table1689[[#This Row],[Avg DPS]]*Table1689[[#This Row],[Arm Pen (%)]]))/100)</f>
        <v>1.244923076923077</v>
      </c>
      <c r="D23" s="3">
        <f>SUM(Table1689[[#This Row],[DPS]]*Table1689[[#This Row],[Avg Accuracy]])</f>
        <v>4.3076923076923084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3">
        <v>20.9</v>
      </c>
      <c r="G23" s="2">
        <f>SUM((Table1689[[#This Row],[Accuracy (Close)]]+Table1689[[#This Row],[Accuracy (Short)]]+Table1689[[#This Row],[Accuracy (Medium)]]+Table1689[[#This Row],[Accuracy (Long)]])/4)</f>
        <v>0.48000000000000004</v>
      </c>
      <c r="H23">
        <v>7</v>
      </c>
      <c r="I23">
        <v>0.5</v>
      </c>
      <c r="J23">
        <v>8</v>
      </c>
      <c r="K23">
        <v>1</v>
      </c>
      <c r="L23">
        <v>0.48</v>
      </c>
      <c r="M23">
        <v>0.3</v>
      </c>
      <c r="N23">
        <v>0</v>
      </c>
      <c r="O23" s="2">
        <v>0</v>
      </c>
      <c r="P23">
        <v>0.8</v>
      </c>
      <c r="Q23">
        <v>0.61</v>
      </c>
      <c r="R23">
        <v>0.31</v>
      </c>
      <c r="S23">
        <v>0.2</v>
      </c>
      <c r="T23">
        <v>55</v>
      </c>
      <c r="U23">
        <v>0.83</v>
      </c>
      <c r="V23" t="s">
        <v>87</v>
      </c>
      <c r="W23" s="53">
        <f>Table1689[[#This Row],[Balance]]*$W$2</f>
        <v>100.02458953846156</v>
      </c>
    </row>
    <row r="24" spans="1:23">
      <c r="A24" t="s">
        <v>289</v>
      </c>
      <c r="B24">
        <v>4</v>
      </c>
      <c r="C24" s="2">
        <f>SUM(((Table1689[[#This Row],[Avg DPS]]*(Table1689[[#This Row],[Range]]))+(Table1689[[#This Row],[Avg DPS]]*Table1689[[#This Row],[Arm Pen (%)]]))/100)</f>
        <v>1.4290961538461533</v>
      </c>
      <c r="D24" s="3">
        <f>SUM(Table1689[[#This Row],[DPS]]*Table1689[[#This Row],[Avg Accuracy]])</f>
        <v>3.9807692307692299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4">
        <v>25.9</v>
      </c>
      <c r="G24" s="2">
        <f>SUM((Table1689[[#This Row],[Accuracy (Close)]]+Table1689[[#This Row],[Accuracy (Short)]]+Table1689[[#This Row],[Accuracy (Medium)]]+Table1689[[#This Row],[Accuracy (Long)]])/4)</f>
        <v>0.57499999999999996</v>
      </c>
      <c r="H24">
        <v>9</v>
      </c>
      <c r="I24">
        <v>0.5</v>
      </c>
      <c r="J24">
        <v>10</v>
      </c>
      <c r="K24">
        <v>1</v>
      </c>
      <c r="L24">
        <v>0.8</v>
      </c>
      <c r="M24">
        <v>0.5</v>
      </c>
      <c r="N24">
        <v>0</v>
      </c>
      <c r="O24" s="2">
        <v>0</v>
      </c>
      <c r="P24">
        <v>0.9</v>
      </c>
      <c r="Q24">
        <v>0.8</v>
      </c>
      <c r="R24">
        <v>0.3</v>
      </c>
      <c r="S24">
        <v>0.3</v>
      </c>
      <c r="T24">
        <v>60</v>
      </c>
      <c r="U24">
        <v>1.4</v>
      </c>
      <c r="V24" t="s">
        <v>87</v>
      </c>
      <c r="W24" s="53">
        <f>Table1689[[#This Row],[Balance]]*$W$2</f>
        <v>114.82215957692304</v>
      </c>
    </row>
    <row r="25" spans="1:23">
      <c r="A25" s="1" t="s">
        <v>295</v>
      </c>
      <c r="B25">
        <v>4</v>
      </c>
      <c r="C25" s="2">
        <f>SUM(((Table1689[[#This Row],[Avg DPS]]*(Table1689[[#This Row],[Range]]))+(Table1689[[#This Row],[Avg DPS]]*Table1689[[#This Row],[Arm Pen (%)]]))/100)</f>
        <v>1.5114173228346452</v>
      </c>
      <c r="D25" s="3">
        <f>SUM(Table1689[[#This Row],[DPS]]*Table1689[[#This Row],[Avg Accuracy]])</f>
        <v>4.3307086614173222</v>
      </c>
      <c r="E25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5">
        <v>22.9</v>
      </c>
      <c r="G25" s="2">
        <f>SUM((Table1689[[#This Row],[Accuracy (Close)]]+Table1689[[#This Row],[Accuracy (Short)]]+Table1689[[#This Row],[Accuracy (Medium)]]+Table1689[[#This Row],[Accuracy (Long)]])/4)</f>
        <v>0.54999999999999993</v>
      </c>
      <c r="H25">
        <v>10</v>
      </c>
      <c r="I25">
        <v>0.5</v>
      </c>
      <c r="J25">
        <v>12</v>
      </c>
      <c r="K25">
        <v>1</v>
      </c>
      <c r="L25">
        <v>0.95</v>
      </c>
      <c r="M25">
        <v>0.32</v>
      </c>
      <c r="N25">
        <v>0</v>
      </c>
      <c r="O25" s="2">
        <v>0</v>
      </c>
      <c r="P25">
        <v>0.8</v>
      </c>
      <c r="Q25">
        <v>0.7</v>
      </c>
      <c r="R25">
        <v>0.4</v>
      </c>
      <c r="S25">
        <v>0.3</v>
      </c>
      <c r="T25">
        <v>55</v>
      </c>
      <c r="U25">
        <v>1.1000000000000001</v>
      </c>
      <c r="V25" t="s">
        <v>86</v>
      </c>
      <c r="W25" s="53">
        <f>Table1689[[#This Row],[Balance]]*$W$2</f>
        <v>121.43633622047241</v>
      </c>
    </row>
    <row r="26" spans="1:23">
      <c r="A26" s="7" t="s">
        <v>294</v>
      </c>
      <c r="B26" s="7">
        <v>4</v>
      </c>
      <c r="C26" s="8">
        <f>SUM(((Table1689[[#This Row],[Avg DPS]]*(Table1689[[#This Row],[Range]]))+(Table1689[[#This Row],[Avg DPS]]*Table1689[[#This Row],[Arm Pen (%)]]))/100)</f>
        <v>1.5109714285714282</v>
      </c>
      <c r="D26" s="9">
        <f>SUM(Table1689[[#This Row],[DPS]]*Table1689[[#This Row],[Avg Accuracy]])</f>
        <v>4.4571428571428564</v>
      </c>
      <c r="E26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6" s="7">
        <v>24.9</v>
      </c>
      <c r="G26" s="8">
        <f>SUM((Table1689[[#This Row],[Accuracy (Close)]]+Table1689[[#This Row],[Accuracy (Short)]]+Table1689[[#This Row],[Accuracy (Medium)]]+Table1689[[#This Row],[Accuracy (Long)]])/4)</f>
        <v>0.51999999999999991</v>
      </c>
      <c r="H26" s="7">
        <v>9</v>
      </c>
      <c r="I26" s="7">
        <v>0.5</v>
      </c>
      <c r="J26" s="7">
        <v>9</v>
      </c>
      <c r="K26" s="7">
        <v>1</v>
      </c>
      <c r="L26" s="7">
        <v>0.3</v>
      </c>
      <c r="M26" s="7">
        <v>0.75</v>
      </c>
      <c r="N26" s="7">
        <v>0</v>
      </c>
      <c r="O26" s="2">
        <v>0</v>
      </c>
      <c r="P26">
        <v>0.75</v>
      </c>
      <c r="Q26">
        <v>0.65</v>
      </c>
      <c r="R26">
        <v>0.38</v>
      </c>
      <c r="S26">
        <v>0.3</v>
      </c>
      <c r="T26">
        <v>65</v>
      </c>
      <c r="U26">
        <v>1.8</v>
      </c>
      <c r="V26" t="s">
        <v>87</v>
      </c>
      <c r="W26" s="53">
        <f>Table1689[[#This Row],[Balance]]*$W$2</f>
        <v>121.40051039999997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1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1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1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1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1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1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1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1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1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1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1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1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1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1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1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1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1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1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1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1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1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1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1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1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1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99" priority="2" operator="greaterThan">
      <formula>1.731</formula>
    </cfRule>
  </conditionalFormatting>
  <conditionalFormatting sqref="O1:O1048576">
    <cfRule type="cellIs" dxfId="9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282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1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1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1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1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1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1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>
      <selection activeCell="C11" sqref="C11:C1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P26" sqref="P26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263</v>
      </c>
      <c r="C1" t="s">
        <v>268</v>
      </c>
      <c r="D1" t="s">
        <v>264</v>
      </c>
      <c r="E1" t="s">
        <v>265</v>
      </c>
      <c r="F1" t="s">
        <v>266</v>
      </c>
    </row>
    <row r="2" spans="1:12">
      <c r="A2" s="1" t="s">
        <v>50</v>
      </c>
      <c r="B2" s="1" t="s">
        <v>51</v>
      </c>
      <c r="C2" s="1" t="s">
        <v>269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11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39" t="s">
        <v>261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39"/>
    </row>
    <row r="15" spans="1:12">
      <c r="A15" s="38" t="s">
        <v>267</v>
      </c>
      <c r="B15" s="63" t="s">
        <v>86</v>
      </c>
      <c r="C15" s="40" t="s">
        <v>87</v>
      </c>
      <c r="D15" s="63" t="s">
        <v>86</v>
      </c>
      <c r="E15" s="40" t="s">
        <v>87</v>
      </c>
      <c r="F15" s="40" t="s">
        <v>87</v>
      </c>
      <c r="G15" s="40"/>
      <c r="H15" s="40"/>
      <c r="I15" s="40"/>
      <c r="J15" s="40"/>
    </row>
    <row r="17" spans="1:18">
      <c r="A17" t="s">
        <v>52</v>
      </c>
      <c r="B17">
        <f>SUM(B3:B13)</f>
        <v>47</v>
      </c>
      <c r="C17">
        <f>SUM(C3:C13)</f>
        <v>2</v>
      </c>
      <c r="D17">
        <f t="shared" ref="D17:J17" si="0">SUM(D3:D13)</f>
        <v>20</v>
      </c>
      <c r="E17">
        <f t="shared" si="0"/>
        <v>30</v>
      </c>
      <c r="F17">
        <f t="shared" si="0"/>
        <v>22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121</v>
      </c>
    </row>
    <row r="18" spans="1:18">
      <c r="A18" t="s">
        <v>88</v>
      </c>
      <c r="B18" s="55">
        <v>10</v>
      </c>
      <c r="C18" s="55">
        <v>2</v>
      </c>
      <c r="D18" s="55">
        <v>7</v>
      </c>
      <c r="E18" s="55">
        <v>7</v>
      </c>
      <c r="F18" s="55">
        <v>6</v>
      </c>
      <c r="G18" s="55"/>
      <c r="H18" s="55"/>
      <c r="I18" s="55"/>
      <c r="J18" s="55"/>
    </row>
    <row r="20" spans="1:18">
      <c r="A20" t="s">
        <v>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12" sqref="M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0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>
        <v>1.4</v>
      </c>
      <c r="V4" s="22"/>
      <c r="W4" s="64">
        <v>135</v>
      </c>
    </row>
    <row r="5" spans="1:23">
      <c r="A5" s="14" t="s">
        <v>290</v>
      </c>
      <c r="B5" s="12">
        <v>4</v>
      </c>
      <c r="C5" s="2">
        <f>SUM(((Table168[[#This Row],[Avg DPS]]*(Table168[[#This Row],[Range]]))+(Table168[[#This Row],[Avg DPS]]*Table168[[#This Row],[Arm Pen (%)]]))/100)</f>
        <v>1.5590117647058821</v>
      </c>
      <c r="D5" s="3">
        <f>SUM(Table168[[#This Row],[DPS]]*Table168[[#This Row],[Avg Accuracy]])</f>
        <v>3.8117647058823523</v>
      </c>
      <c r="E5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5">
        <v>24.9</v>
      </c>
      <c r="G5" s="2">
        <f>SUM((Table168[[#This Row],[Accuracy (Close)]]+Table168[[#This Row],[Accuracy (Short)]]+Table168[[#This Row],[Accuracy (Medium)]]+Table168[[#This Row],[Accuracy (Long)]])/4)</f>
        <v>0.53999999999999992</v>
      </c>
      <c r="H5">
        <v>12</v>
      </c>
      <c r="I5">
        <v>1</v>
      </c>
      <c r="J5">
        <v>16</v>
      </c>
      <c r="K5">
        <v>1</v>
      </c>
      <c r="L5">
        <v>1.4</v>
      </c>
      <c r="M5">
        <v>0.3</v>
      </c>
      <c r="N5">
        <v>0</v>
      </c>
      <c r="O5" s="2">
        <v>0</v>
      </c>
      <c r="P5">
        <v>0.77</v>
      </c>
      <c r="Q5">
        <v>0.7</v>
      </c>
      <c r="R5">
        <v>0.39</v>
      </c>
      <c r="S5">
        <v>0.3</v>
      </c>
      <c r="T5" s="19">
        <v>55</v>
      </c>
      <c r="U5" s="20">
        <v>1.3</v>
      </c>
      <c r="V5" s="35" t="s">
        <v>86</v>
      </c>
      <c r="W5" s="65">
        <f>Table168[[#This Row],[Balance]]*$W$2</f>
        <v>129.12047237647056</v>
      </c>
    </row>
    <row r="6" spans="1:23">
      <c r="A6" s="4" t="s">
        <v>291</v>
      </c>
      <c r="B6" s="12">
        <v>4</v>
      </c>
      <c r="C6" s="2">
        <f>SUM(((Table168[[#This Row],[Avg DPS]]*(Table168[[#This Row],[Range]]))+(Table168[[#This Row],[Avg DPS]]*Table168[[#This Row],[Arm Pen (%)]]))/100)</f>
        <v>1.7000772727272726</v>
      </c>
      <c r="D6" s="3">
        <f>SUM(Table168[[#This Row],[DPS]]*Table168[[#This Row],[Avg Accuracy]])</f>
        <v>3.7863636363636366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0.59500000000000008</v>
      </c>
      <c r="H6">
        <v>14</v>
      </c>
      <c r="I6">
        <v>1</v>
      </c>
      <c r="J6">
        <v>19</v>
      </c>
      <c r="K6">
        <v>1</v>
      </c>
      <c r="L6">
        <v>1.7</v>
      </c>
      <c r="M6">
        <v>0.5</v>
      </c>
      <c r="N6">
        <v>0</v>
      </c>
      <c r="O6" s="2">
        <v>0</v>
      </c>
      <c r="P6">
        <v>0.8</v>
      </c>
      <c r="Q6">
        <v>0.76</v>
      </c>
      <c r="R6">
        <v>0.47</v>
      </c>
      <c r="S6">
        <v>0.35</v>
      </c>
      <c r="T6" s="17">
        <v>60</v>
      </c>
      <c r="U6" s="18">
        <v>2.04</v>
      </c>
      <c r="V6" s="35" t="s">
        <v>87</v>
      </c>
      <c r="W6" s="65">
        <f>Table168[[#This Row],[Balance]]*$W$2</f>
        <v>140.80379988181818</v>
      </c>
    </row>
    <row r="7" spans="1:23">
      <c r="A7" s="4" t="s">
        <v>292</v>
      </c>
      <c r="B7" s="12">
        <v>4</v>
      </c>
      <c r="C7" s="2">
        <f>SUM(((Table168[[#This Row],[Avg DPS]]*(Table168[[#This Row],[Range]]))+(Table168[[#This Row],[Avg DPS]]*Table168[[#This Row],[Arm Pen (%)]]))/100)</f>
        <v>1.8205846153846152</v>
      </c>
      <c r="D7" s="3">
        <f>SUM(Table168[[#This Row],[DPS]]*Table168[[#This Row],[Avg Accuracy]])</f>
        <v>3.7230769230769232</v>
      </c>
      <c r="E7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7">
        <v>25.9</v>
      </c>
      <c r="G7" s="2">
        <f>SUM((Table168[[#This Row],[Accuracy (Close)]]+Table168[[#This Row],[Accuracy (Short)]]+Table168[[#This Row],[Accuracy (Medium)]]+Table168[[#This Row],[Accuracy (Long)]])/4)</f>
        <v>0.60500000000000009</v>
      </c>
      <c r="H7">
        <v>16</v>
      </c>
      <c r="I7">
        <v>1.5</v>
      </c>
      <c r="J7">
        <v>23</v>
      </c>
      <c r="K7">
        <v>1</v>
      </c>
      <c r="L7">
        <v>2</v>
      </c>
      <c r="M7">
        <v>0.6</v>
      </c>
      <c r="N7">
        <v>0</v>
      </c>
      <c r="O7" s="2">
        <v>0</v>
      </c>
      <c r="P7">
        <v>0.8</v>
      </c>
      <c r="Q7">
        <v>0.78</v>
      </c>
      <c r="R7">
        <v>0.49</v>
      </c>
      <c r="S7">
        <v>0.35</v>
      </c>
      <c r="T7" s="19">
        <v>65</v>
      </c>
      <c r="U7" s="20">
        <v>2.25</v>
      </c>
      <c r="V7" s="35" t="s">
        <v>87</v>
      </c>
      <c r="W7" s="65">
        <f>Table168[[#This Row],[Balance]]*$W$2</f>
        <v>150.78445901538461</v>
      </c>
    </row>
    <row r="8" spans="1:23">
      <c r="A8" s="4" t="s">
        <v>304</v>
      </c>
      <c r="B8" s="12">
        <v>4</v>
      </c>
      <c r="C8" s="2">
        <f>SUM(((Table168[[#This Row],[Avg DPS]]*(Table168[[#This Row],[Range]]))+(Table168[[#This Row],[Avg DPS]]*Table168[[#This Row],[Arm Pen (%)]]))/100)</f>
        <v>1.5641779141104291</v>
      </c>
      <c r="D8" s="3">
        <f>SUM(Table168[[#This Row],[DPS]]*Table168[[#This Row],[Avg Accuracy]])</f>
        <v>3.9202453987730057</v>
      </c>
      <c r="E8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8">
        <v>23.9</v>
      </c>
      <c r="G8" s="2">
        <f>SUM((Table168[[#This Row],[Accuracy (Close)]]+Table168[[#This Row],[Accuracy (Short)]]+Table168[[#This Row],[Accuracy (Medium)]]+Table168[[#This Row],[Accuracy (Long)]])/4)</f>
        <v>0.53249999999999997</v>
      </c>
      <c r="H8">
        <v>12</v>
      </c>
      <c r="I8">
        <v>1</v>
      </c>
      <c r="J8">
        <v>16</v>
      </c>
      <c r="K8">
        <v>1</v>
      </c>
      <c r="L8">
        <v>1.35</v>
      </c>
      <c r="M8">
        <v>0.28000000000000003</v>
      </c>
      <c r="N8">
        <v>0</v>
      </c>
      <c r="O8" s="2">
        <v>0</v>
      </c>
      <c r="P8">
        <v>0.76</v>
      </c>
      <c r="Q8">
        <v>0.69</v>
      </c>
      <c r="R8">
        <v>0.38</v>
      </c>
      <c r="S8">
        <v>0.3</v>
      </c>
      <c r="T8" s="17">
        <v>55</v>
      </c>
      <c r="U8" s="18">
        <v>1.61</v>
      </c>
      <c r="V8" s="35" t="s">
        <v>87</v>
      </c>
      <c r="W8" s="65">
        <f>Table168[[#This Row],[Balance]]*$W$2</f>
        <v>129.54834320245396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T9" s="19"/>
      <c r="U9" s="20"/>
      <c r="V9" s="38"/>
      <c r="W9" s="65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38"/>
      <c r="W10" s="65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38"/>
      <c r="W11" s="65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38"/>
      <c r="W12" s="65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38"/>
      <c r="W13" s="65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38"/>
      <c r="W14" s="65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38"/>
      <c r="W15" s="65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38"/>
      <c r="W16" s="65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38"/>
      <c r="W17" s="65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38"/>
      <c r="W18" s="65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2"/>
      <c r="W19" s="66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2"/>
      <c r="W20" s="66"/>
    </row>
  </sheetData>
  <conditionalFormatting sqref="C4:C20">
    <cfRule type="cellIs" dxfId="92" priority="2" operator="greaterThan">
      <formula>1.63</formula>
    </cfRule>
  </conditionalFormatting>
  <conditionalFormatting sqref="O1:O1048576">
    <cfRule type="cellIs" dxfId="9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9" sqref="H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9" t="s">
        <v>281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303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Row],[AC/DPS]]*(Table16[[#This Row],[Range]]))+(Table16[[#This Row],[AC/DPS]]*Table16[[#This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3" t="s">
        <v>86</v>
      </c>
      <c r="W4" s="23">
        <v>355</v>
      </c>
    </row>
    <row r="5" spans="1:23">
      <c r="A5" s="6" t="s">
        <v>28</v>
      </c>
      <c r="B5" s="11" t="s">
        <v>35</v>
      </c>
      <c r="C5" s="2">
        <f>SUM(((Table16[[#This Row],[AC/DPS]]*(Table16[[#This Row],[Range]]))+(Table16[[#This Row],[AC/DPS]]*Table16[[#This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4" t="s">
        <v>86</v>
      </c>
      <c r="W5" s="24">
        <v>220</v>
      </c>
    </row>
    <row r="6" spans="1:23">
      <c r="A6" s="14" t="s">
        <v>20</v>
      </c>
      <c r="B6" s="12">
        <v>1</v>
      </c>
      <c r="C6" s="2">
        <f>SUM(((Table16[[#This Row],[AC/DPS]]*(Table16[[#This Row],[Range]]))+(Table16[[#This Row],[AC/DPS]]*Table16[[#This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3" t="s">
        <v>86</v>
      </c>
      <c r="W6" s="57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Row],[AC/DPS]]*(Table16[[#This Row],[Range]]))+(Table16[[#This Row],[AC/DPS]]*Table16[[#This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8">
        <v>3.4</v>
      </c>
      <c r="V7" s="24" t="s">
        <v>87</v>
      </c>
      <c r="W7" s="57">
        <f>Table16[[#This Row],[Balance]]*$W$1</f>
        <v>288.3667251315789</v>
      </c>
    </row>
    <row r="8" spans="1:23">
      <c r="A8" s="59" t="s">
        <v>105</v>
      </c>
      <c r="B8" s="12">
        <v>1</v>
      </c>
      <c r="C8" s="2">
        <f>SUM(((Table16[[#This Row],[AC/DPS]]*(Table16[[#This Row],[Range]]))+(Table16[[#This Row],[AC/DPS]]*Table16[[#This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3" t="s">
        <v>87</v>
      </c>
      <c r="W8" s="57">
        <f>Table16[[#This Row],[Balance]]*$W$2</f>
        <v>235.78842419999998</v>
      </c>
    </row>
    <row r="9" spans="1:23">
      <c r="A9" s="59" t="s">
        <v>26</v>
      </c>
      <c r="B9" s="12">
        <v>1</v>
      </c>
      <c r="C9" s="2">
        <f>SUM(((Table16[[#This Row],[AC/DPS]]*(Table16[[#This Row],[Range]]))+(Table16[[#This Row],[AC/DPS]]*Table16[[#This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4" t="s">
        <v>87</v>
      </c>
      <c r="W9" s="57">
        <f>Table16[[#This Row],[Balance]]*$W$2</f>
        <v>236.46727762859879</v>
      </c>
    </row>
    <row r="10" spans="1:23" s="4" customFormat="1">
      <c r="A10" s="60" t="s">
        <v>60</v>
      </c>
      <c r="B10" s="12">
        <v>1</v>
      </c>
      <c r="C10" s="2">
        <f>SUM(((Table16[[#This Row],[AC/DPS]]*(Table16[[#This Row],[Range]]))+(Table16[[#This Row],[AC/DPS]]*Table16[[#This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3" t="s">
        <v>86</v>
      </c>
      <c r="W10" s="57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Row],[AC/DPS]]*(Table16[[#This Row],[Range]]))+(Table16[[#This Row],[AC/DPS]]*Table16[[#This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4" t="s">
        <v>87</v>
      </c>
      <c r="W11" s="57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Row],[AC/DPS]]*(Table16[[#This Row],[Range]]))+(Table16[[#This Row],[AC/DPS]]*Table16[[#This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3" t="s">
        <v>87</v>
      </c>
      <c r="W12" s="57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Row],[AC/DPS]]*(Table16[[#This Row],[Range]]))+(Table16[[#This Row],[AC/DPS]]*Table16[[#This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4" t="s">
        <v>87</v>
      </c>
      <c r="W13" s="57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Row],[AC/DPS]]*(Table16[[#This Row],[Range]]))+(Table16[[#This Row],[AC/DPS]]*Table16[[#This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3" t="s">
        <v>87</v>
      </c>
      <c r="W14" s="57">
        <f>Table16[[#This Row],[Balance]]*$W$1</f>
        <v>313.63898624999996</v>
      </c>
    </row>
    <row r="15" spans="1:23">
      <c r="A15" s="59" t="s">
        <v>118</v>
      </c>
      <c r="B15" s="12">
        <v>1</v>
      </c>
      <c r="C15" s="2">
        <f>SUM(((Table16[[#This Row],[AC/DPS]]*(Table16[[#This Row],[Range]]))+(Table16[[#This Row],[AC/DPS]]*Table16[[#This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4" t="s">
        <v>87</v>
      </c>
      <c r="W15" s="57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Row],[AC/DPS]]*(Table16[[#This Row],[Range]]))+(Table16[[#This Row],[AC/DPS]]*Table16[[#This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3" t="s">
        <v>87</v>
      </c>
      <c r="W16" s="57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Row],[AC/DPS]]*(Table16[[#This Row],[Range]]))+(Table16[[#This Row],[AC/DPS]]*Table16[[#This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4" t="s">
        <v>87</v>
      </c>
      <c r="W17" s="57">
        <f>Table16[[#This Row],[Balance]]*$W$1</f>
        <v>272.55044685459438</v>
      </c>
    </row>
    <row r="18" spans="1:23">
      <c r="A18" s="48" t="s">
        <v>186</v>
      </c>
      <c r="B18" s="13">
        <v>2</v>
      </c>
      <c r="C18" s="8">
        <f>SUM(((Table16[[#This Row],[AC/DPS]]*(Table16[[#This Row],[Range]]))+(Table16[[#This Row],[AC/DPS]]*Table16[[#This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7">
        <f>Table16[[#This Row],[Balance]]*$W$1</f>
        <v>235.52447268292684</v>
      </c>
    </row>
    <row r="19" spans="1:23">
      <c r="A19" s="1" t="s">
        <v>296</v>
      </c>
      <c r="B19">
        <v>4</v>
      </c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21.9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3" priority="2" operator="greaterThan">
      <formula>2.599</formula>
    </cfRule>
  </conditionalFormatting>
  <conditionalFormatting sqref="O1:O1048576">
    <cfRule type="cellIs" dxfId="8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topLeftCell="A7" workbookViewId="0">
      <selection activeCell="B31" sqref="B31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</cols>
  <sheetData>
    <row r="1" spans="1:23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3">
      <c r="A2" t="s">
        <v>23</v>
      </c>
      <c r="B2" t="s">
        <v>25</v>
      </c>
      <c r="E2" t="s">
        <v>21</v>
      </c>
      <c r="I2" s="5" t="s">
        <v>283</v>
      </c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</row>
    <row r="4" spans="1:23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>C4*$W$1</f>
        <v>460.55388993428568</v>
      </c>
    </row>
    <row r="5" spans="1:23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>60/N5</f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>C5*$W$1</f>
        <v>440.44052204285708</v>
      </c>
    </row>
    <row r="6" spans="1:23">
      <c r="A6" t="s">
        <v>275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>60/N6</f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>C6*$W$1</f>
        <v>479.95461398488112</v>
      </c>
    </row>
    <row r="7" spans="1:23">
      <c r="A7" t="s">
        <v>276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>60/N7</f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>C7*$W$1</f>
        <v>441.95538359647037</v>
      </c>
    </row>
    <row r="8" spans="1:23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>60/N8</f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>C8*$W$1</f>
        <v>453.92955714532013</v>
      </c>
    </row>
    <row r="9" spans="1:23">
      <c r="A9" t="s">
        <v>277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>60/N9</f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>C9*$W$1</f>
        <v>477.66016903846156</v>
      </c>
    </row>
    <row r="10" spans="1:23">
      <c r="A10" s="4" t="s">
        <v>278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>60/N10</f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>C10*$W$1</f>
        <v>440.62315610958899</v>
      </c>
    </row>
    <row r="11" spans="1:23">
      <c r="A11" s="4" t="s">
        <v>279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>60/N11</f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>C11*$W$1</f>
        <v>454.11507641534388</v>
      </c>
    </row>
    <row r="12" spans="1:23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>60/N12</f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>C12*$W$1</f>
        <v>457.33144772289143</v>
      </c>
    </row>
    <row r="13" spans="1:23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>60/N13</f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</row>
    <row r="14" spans="1:23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>60/N14</f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</row>
    <row r="15" spans="1:23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>60/N15</f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</row>
    <row r="16" spans="1:23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</row>
    <row r="18" spans="1:23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</row>
    <row r="19" spans="1:23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0" t="s">
        <v>87</v>
      </c>
      <c r="W19" s="53">
        <f>C19*$W$2</f>
        <v>260.57694069333331</v>
      </c>
    </row>
    <row r="20" spans="1:23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0" t="s">
        <v>87</v>
      </c>
      <c r="W20" s="53">
        <f>C20*$W$2</f>
        <v>255.37266289640885</v>
      </c>
    </row>
    <row r="21" spans="1:23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0" t="s">
        <v>87</v>
      </c>
      <c r="W21">
        <v>245</v>
      </c>
    </row>
    <row r="22" spans="1:23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0" t="s">
        <v>87</v>
      </c>
      <c r="W22">
        <v>410</v>
      </c>
    </row>
    <row r="23" spans="1:23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0" t="s">
        <v>86</v>
      </c>
      <c r="W23">
        <v>455</v>
      </c>
    </row>
    <row r="24" spans="1:23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0" t="s">
        <v>87</v>
      </c>
      <c r="W24">
        <v>460</v>
      </c>
    </row>
    <row r="25" spans="1:23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0" t="s">
        <v>86</v>
      </c>
      <c r="W25">
        <v>410</v>
      </c>
    </row>
    <row r="26" spans="1:23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0" t="s">
        <v>87</v>
      </c>
      <c r="W26">
        <v>185</v>
      </c>
    </row>
    <row r="27" spans="1:23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0" t="s">
        <v>87</v>
      </c>
      <c r="W27">
        <v>435</v>
      </c>
    </row>
    <row r="28" spans="1:23">
      <c r="A28" s="1" t="s">
        <v>284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>60/N28</f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0" t="s">
        <v>86</v>
      </c>
      <c r="W28" s="53">
        <f>C28*$W$1</f>
        <v>407.97351407262573</v>
      </c>
    </row>
    <row r="29" spans="1:23">
      <c r="A29" t="s">
        <v>285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>60/N29</f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0" t="s">
        <v>87</v>
      </c>
      <c r="W29" s="53">
        <f>C29*$W$1</f>
        <v>452.36266318750006</v>
      </c>
    </row>
    <row r="30" spans="1:23">
      <c r="A30" t="s">
        <v>286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>60/N30</f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0" t="s">
        <v>87</v>
      </c>
      <c r="W30" s="53">
        <f>C30*$W$1</f>
        <v>466.54390939655161</v>
      </c>
    </row>
    <row r="31" spans="1:23">
      <c r="A31" t="s">
        <v>305</v>
      </c>
      <c r="B31">
        <v>2</v>
      </c>
      <c r="C31" s="2">
        <f>SUM(((Table16810[[#This Row],[Avg DPS]]*(Table16810[[#This Row],[Range]]))+(Table16810[[#This Row],[Avg DPS]]*Table16810[[#This Row],[Arm Pen (%)]]))/100)</f>
        <v>2.8939453125000001</v>
      </c>
      <c r="D31" s="3">
        <f>SUM(Table16810[[#This Row],[DPS]]*Table16810[[#This Row],[Avg Accuracy]])</f>
        <v>6.4453125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31">
        <v>31.9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11</v>
      </c>
      <c r="I31">
        <v>0.5</v>
      </c>
      <c r="J31">
        <v>13</v>
      </c>
      <c r="K31">
        <v>3</v>
      </c>
      <c r="L31" s="2">
        <v>1.75</v>
      </c>
      <c r="M31" s="2">
        <v>1.1499999999999999</v>
      </c>
      <c r="N31">
        <v>400</v>
      </c>
      <c r="O31" s="2">
        <f>60/N31</f>
        <v>0.15</v>
      </c>
      <c r="P31">
        <v>0.59</v>
      </c>
      <c r="Q31">
        <v>0.71</v>
      </c>
      <c r="R31">
        <v>0.66</v>
      </c>
      <c r="S31">
        <v>0.54</v>
      </c>
      <c r="T31">
        <v>70</v>
      </c>
      <c r="U31" s="2">
        <v>3.9</v>
      </c>
      <c r="V31" s="40" t="s">
        <v>87</v>
      </c>
      <c r="W31">
        <v>650</v>
      </c>
    </row>
    <row r="32" spans="1:23">
      <c r="A32" t="s">
        <v>211</v>
      </c>
      <c r="B32" s="12">
        <v>3</v>
      </c>
      <c r="C32" s="2">
        <f>SUM(((Table16810[[#This Row],[Avg DPS]]*(Table16810[[#This Row],[Range]]))+(Table16810[[#This Row],[Avg DPS]]*Table16810[[#This Row],[Arm Pen (%)]]))/100)</f>
        <v>2.4114572480181193</v>
      </c>
      <c r="D32" s="3">
        <f>SUM(Table16810[[#This Row],[DPS]]*Table16810[[#This Row],[Avg Accuracy]])</f>
        <v>6.3626840317100779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2">
        <v>24.9</v>
      </c>
      <c r="G32" s="2">
        <f>SUM((Table16810[[#This Row],[Accuracy (Close)]]+Table16810[[#This Row],[Accuracy (Short)]]+Table16810[[#This Row],[Accuracy (Medium)]]+Table16810[[#This Row],[Accuracy (Long)]])/4)</f>
        <v>0.5675</v>
      </c>
      <c r="H32">
        <v>11</v>
      </c>
      <c r="I32">
        <v>0.5</v>
      </c>
      <c r="J32">
        <v>13</v>
      </c>
      <c r="K32">
        <v>3</v>
      </c>
      <c r="L32" s="2">
        <v>1.51</v>
      </c>
      <c r="M32" s="2">
        <v>1.1000000000000001</v>
      </c>
      <c r="N32">
        <v>360</v>
      </c>
      <c r="O32" s="2">
        <f>60/N32</f>
        <v>0.16666666666666666</v>
      </c>
      <c r="P32">
        <v>0.77</v>
      </c>
      <c r="Q32">
        <v>0.7</v>
      </c>
      <c r="R32">
        <v>0.5</v>
      </c>
      <c r="S32">
        <v>0.3</v>
      </c>
      <c r="T32">
        <v>70</v>
      </c>
      <c r="U32" s="2">
        <v>3.3</v>
      </c>
      <c r="V32" s="40" t="s">
        <v>87</v>
      </c>
      <c r="W32" s="53">
        <f>C32*$W$1</f>
        <v>362.85197210928641</v>
      </c>
    </row>
    <row r="33" spans="1:23">
      <c r="A33" s="1" t="s">
        <v>210</v>
      </c>
      <c r="B33" s="40">
        <v>3</v>
      </c>
      <c r="C33" s="2">
        <f>SUM(((Table16810[[#This Row],[Avg DPS]]*(Table16810[[#This Row],[Range]]))+(Table16810[[#This Row],[Avg DPS]]*Table16810[[#This Row],[Arm Pen (%)]]))/100)</f>
        <v>3.0127881355932202</v>
      </c>
      <c r="D33" s="3">
        <f>SUM(Table16810[[#This Row],[DPS]]*Table16810[[#This Row],[Avg Accuracy]])</f>
        <v>6.5638085742771688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3">
        <v>32.9</v>
      </c>
      <c r="G33" s="2">
        <f>SUM((Table16810[[#This Row],[Accuracy (Close)]]+Table16810[[#This Row],[Accuracy (Short)]]+Table16810[[#This Row],[Accuracy (Medium)]]+Table16810[[#This Row],[Accuracy (Long)]])/4)</f>
        <v>0.66499999999999992</v>
      </c>
      <c r="H33">
        <v>11</v>
      </c>
      <c r="I33">
        <v>0.5</v>
      </c>
      <c r="J33">
        <v>13</v>
      </c>
      <c r="K33">
        <v>3</v>
      </c>
      <c r="L33" s="2">
        <v>1.79</v>
      </c>
      <c r="M33" s="2">
        <v>1.22</v>
      </c>
      <c r="N33">
        <v>360</v>
      </c>
      <c r="O33" s="2">
        <f>60/N33</f>
        <v>0.16666666666666666</v>
      </c>
      <c r="P33">
        <v>0.63</v>
      </c>
      <c r="Q33">
        <v>0.75</v>
      </c>
      <c r="R33">
        <v>0.71</v>
      </c>
      <c r="S33">
        <v>0.56999999999999995</v>
      </c>
      <c r="T33">
        <v>70</v>
      </c>
      <c r="U33" s="2">
        <v>3.6</v>
      </c>
      <c r="V33" s="40" t="s">
        <v>86</v>
      </c>
      <c r="W33" s="53">
        <f>C33*$W$1</f>
        <v>453.33423076271185</v>
      </c>
    </row>
    <row r="34" spans="1:23">
      <c r="A34" t="s">
        <v>212</v>
      </c>
      <c r="B34" s="40">
        <v>3</v>
      </c>
      <c r="C34" s="2">
        <f>SUM(((Table16810[[#This Row],[Avg DPS]]*(Table16810[[#This Row],[Range]]))+(Table16810[[#This Row],[Avg DPS]]*Table16810[[#This Row],[Arm Pen (%)]]))/100)</f>
        <v>3.1961697316103379</v>
      </c>
      <c r="D34" s="3">
        <f>SUM(Table16810[[#This Row],[DPS]]*Table16810[[#This Row],[Avg Accuracy]])</f>
        <v>6.8148608349900597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4">
        <v>33.9</v>
      </c>
      <c r="G34" s="2">
        <f>SUM((Table16810[[#This Row],[Accuracy (Close)]]+Table16810[[#This Row],[Accuracy (Short)]]+Table16810[[#This Row],[Accuracy (Medium)]]+Table16810[[#This Row],[Accuracy (Long)]])/4)</f>
        <v>0.6925</v>
      </c>
      <c r="H34">
        <v>11</v>
      </c>
      <c r="I34">
        <v>0.5</v>
      </c>
      <c r="J34">
        <v>13</v>
      </c>
      <c r="K34">
        <v>3</v>
      </c>
      <c r="L34" s="2">
        <v>1.8</v>
      </c>
      <c r="M34" s="2">
        <v>1.22</v>
      </c>
      <c r="N34">
        <v>360</v>
      </c>
      <c r="O34" s="2">
        <f>60/N34</f>
        <v>0.16666666666666666</v>
      </c>
      <c r="P34">
        <v>0.72</v>
      </c>
      <c r="Q34">
        <v>0.76</v>
      </c>
      <c r="R34">
        <v>0.71</v>
      </c>
      <c r="S34">
        <v>0.57999999999999996</v>
      </c>
      <c r="T34">
        <v>70</v>
      </c>
      <c r="U34" s="2">
        <v>3.7</v>
      </c>
      <c r="V34" s="40" t="s">
        <v>87</v>
      </c>
      <c r="W34" s="53">
        <f>C34*$W$1</f>
        <v>480.92765951540753</v>
      </c>
    </row>
    <row r="35" spans="1:23">
      <c r="A35" t="s">
        <v>213</v>
      </c>
      <c r="B35" s="40">
        <v>3</v>
      </c>
      <c r="C35" s="2">
        <f>SUM(((Table16810[[#This Row],[Avg DPS]]*(Table16810[[#This Row],[Range]]))+(Table16810[[#This Row],[Avg DPS]]*Table16810[[#This Row],[Arm Pen (%)]]))/100)</f>
        <v>2.6787115384615383</v>
      </c>
      <c r="D35" s="3">
        <f>SUM(Table16810[[#This Row],[DPS]]*Table16810[[#This Row],[Avg Accuracy]])</f>
        <v>5.7115384615384617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0.67500000000000004</v>
      </c>
      <c r="H35">
        <v>11</v>
      </c>
      <c r="I35">
        <v>0.5</v>
      </c>
      <c r="J35">
        <v>16</v>
      </c>
      <c r="K35">
        <v>2</v>
      </c>
      <c r="L35" s="2">
        <v>1.4</v>
      </c>
      <c r="M35" s="2">
        <v>1</v>
      </c>
      <c r="N35">
        <v>300</v>
      </c>
      <c r="O35" s="2">
        <f>60/N35</f>
        <v>0.2</v>
      </c>
      <c r="P35">
        <v>0.6</v>
      </c>
      <c r="Q35">
        <v>0.75</v>
      </c>
      <c r="R35">
        <v>0.85</v>
      </c>
      <c r="S35">
        <v>0.5</v>
      </c>
      <c r="T35">
        <v>70</v>
      </c>
      <c r="U35" s="2">
        <v>3.75</v>
      </c>
      <c r="V35" s="40" t="s">
        <v>87</v>
      </c>
      <c r="W35" s="53">
        <f>C35*$W$1</f>
        <v>403.06572519230764</v>
      </c>
    </row>
    <row r="36" spans="1:23">
      <c r="A36" s="1" t="s">
        <v>214</v>
      </c>
      <c r="B36" s="40">
        <v>3</v>
      </c>
      <c r="C36" s="2">
        <f>SUM(((Table16810[[#This Row],[Avg DPS]]*(Table16810[[#This Row],[Range]]))+(Table16810[[#This Row],[Avg DPS]]*Table16810[[#This Row],[Arm Pen (%)]]))/100)</f>
        <v>2.3062499999999999</v>
      </c>
      <c r="D36" s="3">
        <f>SUM(Table16810[[#This Row],[DPS]]*Table16810[[#This Row],[Avg Accuracy]])</f>
        <v>6.2499999999999991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6">
        <v>26.9</v>
      </c>
      <c r="G36" s="2">
        <f>SUM((Table16810[[#This Row],[Accuracy (Close)]]+Table16810[[#This Row],[Accuracy (Short)]]+Table16810[[#This Row],[Accuracy (Medium)]]+Table16810[[#This Row],[Accuracy (Long)]])/4)</f>
        <v>0.625</v>
      </c>
      <c r="H36">
        <v>8</v>
      </c>
      <c r="I36">
        <v>0.5</v>
      </c>
      <c r="J36">
        <v>10</v>
      </c>
      <c r="K36">
        <v>3</v>
      </c>
      <c r="L36" s="2">
        <v>1</v>
      </c>
      <c r="M36" s="2">
        <v>1.2</v>
      </c>
      <c r="N36">
        <v>600</v>
      </c>
      <c r="O36" s="2">
        <f>60/N36</f>
        <v>0.1</v>
      </c>
      <c r="P36">
        <v>0.6</v>
      </c>
      <c r="Q36">
        <v>0.7</v>
      </c>
      <c r="R36">
        <v>0.65</v>
      </c>
      <c r="S36">
        <v>0.55000000000000004</v>
      </c>
      <c r="T36">
        <v>60</v>
      </c>
      <c r="U36" s="2">
        <v>2.6</v>
      </c>
      <c r="V36" s="40" t="s">
        <v>86</v>
      </c>
      <c r="W36" s="53">
        <f>C36*$W$1</f>
        <v>347.02143749999999</v>
      </c>
    </row>
    <row r="37" spans="1:23">
      <c r="A37" t="s">
        <v>215</v>
      </c>
      <c r="B37" s="40">
        <v>3</v>
      </c>
      <c r="C37" s="2">
        <f>SUM(((Table16810[[#This Row],[Avg DPS]]*(Table16810[[#This Row],[Range]]))+(Table16810[[#This Row],[Avg DPS]]*Table16810[[#This Row],[Arm Pen (%)]]))/100)</f>
        <v>3.1143688524590165</v>
      </c>
      <c r="D37" s="3">
        <f>SUM(Table16810[[#This Row],[DPS]]*Table16810[[#This Row],[Avg Accuracy]])</f>
        <v>6.3688524590163933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7">
        <v>32.9</v>
      </c>
      <c r="G37" s="2">
        <f>SUM((Table16810[[#This Row],[Accuracy (Close)]]+Table16810[[#This Row],[Accuracy (Short)]]+Table16810[[#This Row],[Accuracy (Medium)]]+Table16810[[#This Row],[Accuracy (Long)]])/4)</f>
        <v>0.64749999999999996</v>
      </c>
      <c r="H37">
        <v>10</v>
      </c>
      <c r="I37">
        <v>0.5</v>
      </c>
      <c r="J37">
        <v>16</v>
      </c>
      <c r="K37">
        <v>3</v>
      </c>
      <c r="L37" s="2">
        <v>1.7</v>
      </c>
      <c r="M37" s="2">
        <v>1.1499999999999999</v>
      </c>
      <c r="N37">
        <v>600</v>
      </c>
      <c r="O37" s="2">
        <f>60/N37</f>
        <v>0.1</v>
      </c>
      <c r="P37">
        <v>0.62</v>
      </c>
      <c r="Q37">
        <v>0.75</v>
      </c>
      <c r="R37">
        <v>0.67</v>
      </c>
      <c r="S37">
        <v>0.55000000000000004</v>
      </c>
      <c r="T37">
        <v>70</v>
      </c>
      <c r="U37" s="2">
        <v>4</v>
      </c>
      <c r="V37" s="40" t="s">
        <v>87</v>
      </c>
      <c r="W37" s="53">
        <f>C37*$W$1</f>
        <v>468.6190812295082</v>
      </c>
    </row>
    <row r="38" spans="1:23">
      <c r="A38" t="s">
        <v>216</v>
      </c>
      <c r="B38" s="40">
        <v>3</v>
      </c>
      <c r="C38" s="2">
        <f>SUM(((Table16810[[#This Row],[Avg DPS]]*(Table16810[[#This Row],[Range]]))+(Table16810[[#This Row],[Avg DPS]]*Table16810[[#This Row],[Arm Pen (%)]]))/100)</f>
        <v>2.2709189189189187</v>
      </c>
      <c r="D38" s="3">
        <f>SUM(Table16810[[#This Row],[DPS]]*Table16810[[#This Row],[Avg Accuracy]])</f>
        <v>5.8378378378378377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8">
        <v>28.9</v>
      </c>
      <c r="G38" s="2">
        <f>SUM((Table16810[[#This Row],[Accuracy (Close)]]+Table16810[[#This Row],[Accuracy (Short)]]+Table16810[[#This Row],[Accuracy (Medium)]]+Table16810[[#This Row],[Accuracy (Long)]])/4)</f>
        <v>0.6</v>
      </c>
      <c r="H38">
        <v>8</v>
      </c>
      <c r="I38">
        <v>0.5</v>
      </c>
      <c r="J38">
        <v>10</v>
      </c>
      <c r="K38">
        <v>3</v>
      </c>
      <c r="L38" s="2">
        <v>1.2</v>
      </c>
      <c r="M38" s="2">
        <v>1</v>
      </c>
      <c r="N38">
        <v>450</v>
      </c>
      <c r="O38" s="2">
        <f>60/N38</f>
        <v>0.13333333333333333</v>
      </c>
      <c r="P38">
        <v>0.6</v>
      </c>
      <c r="Q38">
        <v>0.7</v>
      </c>
      <c r="R38">
        <v>0.6</v>
      </c>
      <c r="S38">
        <v>0.5</v>
      </c>
      <c r="T38">
        <v>70</v>
      </c>
      <c r="U38" s="2">
        <v>3.3</v>
      </c>
      <c r="V38" s="40" t="s">
        <v>87</v>
      </c>
      <c r="W38" s="53">
        <f>C38*$W$1</f>
        <v>341.70516972972968</v>
      </c>
    </row>
    <row r="39" spans="1:23">
      <c r="A39" t="s">
        <v>297</v>
      </c>
      <c r="B39">
        <v>4</v>
      </c>
      <c r="C39" s="2"/>
      <c r="D39" s="3"/>
      <c r="E39" s="2"/>
      <c r="G39" s="2"/>
      <c r="L39" s="2"/>
      <c r="M39" s="2"/>
      <c r="O39" s="2"/>
      <c r="U39" s="2"/>
      <c r="V39" s="40" t="s">
        <v>87</v>
      </c>
      <c r="W39" s="53"/>
    </row>
    <row r="40" spans="1:23">
      <c r="A40" s="6" t="s">
        <v>38</v>
      </c>
      <c r="B40" s="11" t="s">
        <v>35</v>
      </c>
      <c r="C40" s="2">
        <f>SUM(((Table16810[[#This Row],[Avg DPS]]*(Table16810[[#This Row],[Range]]))+(Table16810[[#This Row],[Avg DPS]]*Table16810[[#This Row],[Arm Pen (%)]]))/100)</f>
        <v>3.1889423076923071</v>
      </c>
      <c r="D40" s="3">
        <f>SUM(Table16810[[#This Row],[DPS]]*Table16810[[#This Row],[Avg Accuracy]])</f>
        <v>6.7994505494505484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0.625</v>
      </c>
      <c r="H40">
        <v>11</v>
      </c>
      <c r="I40">
        <v>0.5</v>
      </c>
      <c r="J40">
        <v>16</v>
      </c>
      <c r="K40">
        <v>3</v>
      </c>
      <c r="L40" s="2">
        <v>1.7</v>
      </c>
      <c r="M40" s="2">
        <v>1</v>
      </c>
      <c r="N40">
        <v>360</v>
      </c>
      <c r="O40" s="2">
        <f>60/N40</f>
        <v>0.16666666666666666</v>
      </c>
      <c r="P40">
        <v>0.6</v>
      </c>
      <c r="Q40">
        <v>0.7</v>
      </c>
      <c r="R40">
        <v>0.65</v>
      </c>
      <c r="S40">
        <v>0.55000000000000004</v>
      </c>
      <c r="T40">
        <v>70</v>
      </c>
      <c r="U40" s="2">
        <v>3.5</v>
      </c>
      <c r="W40">
        <v>480</v>
      </c>
    </row>
    <row r="41" spans="1:23">
      <c r="A41" s="6" t="s">
        <v>40</v>
      </c>
      <c r="B41" s="11" t="s">
        <v>35</v>
      </c>
      <c r="C41" s="2">
        <f>SUM(((Table16810[[#This Row],[Avg DPS]]*(Table16810[[#This Row],[Range]]))+(Table16810[[#This Row],[Avg DPS]]*Table16810[[#This Row],[Arm Pen (%)]]))/100)</f>
        <v>2.8305703125000004</v>
      </c>
      <c r="D41" s="3">
        <f>SUM(Table16810[[#This Row],[DPS]]*Table16810[[#This Row],[Avg Accuracy]])</f>
        <v>4.4296875000000009</v>
      </c>
      <c r="E41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41">
        <v>36.9</v>
      </c>
      <c r="G41" s="2">
        <f>SUM((Table16810[[#This Row],[Accuracy (Close)]]+Table16810[[#This Row],[Accuracy (Short)]]+Table16810[[#This Row],[Accuracy (Medium)]]+Table16810[[#This Row],[Accuracy (Long)]])/4)</f>
        <v>0.78750000000000009</v>
      </c>
      <c r="H41">
        <v>18</v>
      </c>
      <c r="I41">
        <v>1.5</v>
      </c>
      <c r="J41">
        <v>27</v>
      </c>
      <c r="K41">
        <v>1</v>
      </c>
      <c r="L41" s="2">
        <v>1.5</v>
      </c>
      <c r="M41" s="2">
        <v>1.7</v>
      </c>
      <c r="N41">
        <v>0</v>
      </c>
      <c r="O41" s="2">
        <v>0</v>
      </c>
      <c r="P41">
        <v>0.65</v>
      </c>
      <c r="Q41">
        <v>0.8</v>
      </c>
      <c r="R41">
        <v>0.9</v>
      </c>
      <c r="S41">
        <v>0.8</v>
      </c>
      <c r="T41">
        <v>70</v>
      </c>
      <c r="U41" s="2">
        <v>3.5</v>
      </c>
      <c r="W41">
        <v>255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>60/N42</f>
        <v>#DIV/0!</v>
      </c>
      <c r="U42" s="2"/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>60/N43</f>
        <v>#DIV/0!</v>
      </c>
      <c r="U43" s="2"/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>60/N44</f>
        <v>#DIV/0!</v>
      </c>
      <c r="U44" s="2"/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>60/N45</f>
        <v>#DIV/0!</v>
      </c>
      <c r="U45" s="2"/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>60/N46</f>
        <v>#DIV/0!</v>
      </c>
      <c r="U46" s="2"/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>60/N47</f>
        <v>#DIV/0!</v>
      </c>
      <c r="U47" s="2"/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>60/N48</f>
        <v>#DIV/0!</v>
      </c>
      <c r="U48" s="2"/>
    </row>
    <row r="49" spans="3:21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>60/N49</f>
        <v>#DIV/0!</v>
      </c>
      <c r="U49" s="2"/>
    </row>
    <row r="50" spans="3:21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>60/N50</f>
        <v>#DIV/0!</v>
      </c>
      <c r="U50" s="2"/>
    </row>
    <row r="51" spans="3:21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>60/N51</f>
        <v>#DIV/0!</v>
      </c>
      <c r="U51" s="2"/>
    </row>
    <row r="52" spans="3:21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>60/N52</f>
        <v>#DIV/0!</v>
      </c>
      <c r="U52" s="2"/>
    </row>
    <row r="53" spans="3:21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>60/N53</f>
        <v>#DIV/0!</v>
      </c>
      <c r="U53" s="2"/>
    </row>
    <row r="54" spans="3:21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>60/N54</f>
        <v>#DIV/0!</v>
      </c>
      <c r="U54" s="2"/>
    </row>
    <row r="55" spans="3:21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>60/N55</f>
        <v>#DIV/0!</v>
      </c>
      <c r="U55" s="2"/>
    </row>
    <row r="56" spans="3:21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>60/N56</f>
        <v>#DIV/0!</v>
      </c>
      <c r="U56" s="2"/>
    </row>
    <row r="57" spans="3:21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>60/N57</f>
        <v>#DIV/0!</v>
      </c>
      <c r="U57" s="2"/>
    </row>
    <row r="58" spans="3:21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>60/N58</f>
        <v>#DIV/0!</v>
      </c>
      <c r="U58" s="2"/>
    </row>
    <row r="59" spans="3:21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>60/N59</f>
        <v>#DIV/0!</v>
      </c>
      <c r="U59" s="2"/>
    </row>
    <row r="60" spans="3:21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>60/N60</f>
        <v>#DIV/0!</v>
      </c>
      <c r="U60" s="2"/>
    </row>
    <row r="61" spans="3:21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>60/N61</f>
        <v>#DIV/0!</v>
      </c>
      <c r="U61" s="2"/>
    </row>
    <row r="62" spans="3:21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>60/N62</f>
        <v>#DIV/0!</v>
      </c>
      <c r="U62" s="2"/>
    </row>
    <row r="63" spans="3:21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>60/N63</f>
        <v>#DIV/0!</v>
      </c>
      <c r="U63" s="2"/>
    </row>
    <row r="64" spans="3:21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>60/N64</f>
        <v>#DIV/0!</v>
      </c>
      <c r="U64" s="2"/>
    </row>
    <row r="65" spans="3:21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>60/N65</f>
        <v>#DIV/0!</v>
      </c>
      <c r="U65" s="2"/>
    </row>
    <row r="66" spans="3:21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>60/N66</f>
        <v>#DIV/0!</v>
      </c>
      <c r="U66" s="2"/>
    </row>
    <row r="67" spans="3:21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>60/N67</f>
        <v>#DIV/0!</v>
      </c>
      <c r="U67" s="2"/>
    </row>
    <row r="68" spans="3:21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>60/N68</f>
        <v>#DIV/0!</v>
      </c>
      <c r="U68" s="2"/>
    </row>
    <row r="69" spans="3:21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>60/N69</f>
        <v>#DIV/0!</v>
      </c>
      <c r="U69" s="2"/>
    </row>
    <row r="70" spans="3:21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>60/N70</f>
        <v>#DIV/0!</v>
      </c>
      <c r="U70" s="2"/>
    </row>
    <row r="71" spans="3:21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>60/N71</f>
        <v>#DIV/0!</v>
      </c>
      <c r="U71" s="2"/>
    </row>
    <row r="72" spans="3:21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>60/N72</f>
        <v>#DIV/0!</v>
      </c>
      <c r="U72" s="2"/>
    </row>
    <row r="73" spans="3:21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>60/N73</f>
        <v>#DIV/0!</v>
      </c>
      <c r="U73" s="2"/>
    </row>
    <row r="74" spans="3:21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>60/N74</f>
        <v>#DIV/0!</v>
      </c>
      <c r="U74" s="2"/>
    </row>
    <row r="75" spans="3:21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>60/N75</f>
        <v>#DIV/0!</v>
      </c>
      <c r="U75" s="2"/>
    </row>
    <row r="76" spans="3:21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>60/N76</f>
        <v>#DIV/0!</v>
      </c>
      <c r="U76" s="2"/>
    </row>
    <row r="77" spans="3:21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>60/N77</f>
        <v>#DIV/0!</v>
      </c>
      <c r="U77" s="2"/>
    </row>
    <row r="78" spans="3:21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>60/N78</f>
        <v>#DIV/0!</v>
      </c>
      <c r="U78" s="2"/>
    </row>
    <row r="79" spans="3:21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>60/N79</f>
        <v>#DIV/0!</v>
      </c>
      <c r="U79" s="2"/>
    </row>
    <row r="80" spans="3:21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>60/N80</f>
        <v>#DIV/0!</v>
      </c>
      <c r="U80" s="2"/>
    </row>
    <row r="81" spans="3:21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>60/N81</f>
        <v>#DIV/0!</v>
      </c>
      <c r="U81" s="2"/>
    </row>
    <row r="82" spans="3:21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>60/N82</f>
        <v>#DIV/0!</v>
      </c>
      <c r="U82" s="2"/>
    </row>
    <row r="83" spans="3:21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>60/N83</f>
        <v>#DIV/0!</v>
      </c>
      <c r="U83" s="2"/>
    </row>
    <row r="84" spans="3:21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>60/N84</f>
        <v>#DIV/0!</v>
      </c>
      <c r="U84" s="2"/>
    </row>
    <row r="85" spans="3:21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>60/N85</f>
        <v>#DIV/0!</v>
      </c>
      <c r="U85" s="2"/>
    </row>
    <row r="86" spans="3:21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>60/N86</f>
        <v>#DIV/0!</v>
      </c>
      <c r="U86" s="2"/>
    </row>
    <row r="87" spans="3:21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>60/N87</f>
        <v>#DIV/0!</v>
      </c>
      <c r="U87" s="2"/>
    </row>
    <row r="88" spans="3:21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>60/N88</f>
        <v>#DIV/0!</v>
      </c>
      <c r="U88" s="2"/>
    </row>
    <row r="89" spans="3:21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>60/N89</f>
        <v>#DIV/0!</v>
      </c>
      <c r="U89" s="2"/>
    </row>
    <row r="90" spans="3:21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>60/N90</f>
        <v>#DIV/0!</v>
      </c>
      <c r="U90" s="2"/>
    </row>
    <row r="91" spans="3:21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>60/N91</f>
        <v>#DIV/0!</v>
      </c>
      <c r="U91" s="2"/>
    </row>
    <row r="92" spans="3:21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>60/N92</f>
        <v>#DIV/0!</v>
      </c>
      <c r="U92" s="2"/>
    </row>
    <row r="93" spans="3:21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>60/N93</f>
        <v>#DIV/0!</v>
      </c>
      <c r="U93" s="2"/>
    </row>
    <row r="94" spans="3:21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>60/N94</f>
        <v>#DIV/0!</v>
      </c>
      <c r="U94" s="2"/>
    </row>
    <row r="95" spans="3:21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>60/N95</f>
        <v>#DIV/0!</v>
      </c>
      <c r="U95" s="2"/>
    </row>
    <row r="96" spans="3:21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>60/N96</f>
        <v>#DIV/0!</v>
      </c>
      <c r="U96" s="2"/>
    </row>
    <row r="97" spans="3:21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>60/N97</f>
        <v>#DIV/0!</v>
      </c>
      <c r="U97" s="2"/>
    </row>
    <row r="98" spans="3:21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>60/N98</f>
        <v>#DIV/0!</v>
      </c>
      <c r="U98" s="2"/>
    </row>
    <row r="99" spans="3:21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>60/N99</f>
        <v>#DIV/0!</v>
      </c>
      <c r="U99" s="2"/>
    </row>
    <row r="100" spans="3:21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>60/N100</f>
        <v>#DIV/0!</v>
      </c>
      <c r="U100" s="2"/>
    </row>
    <row r="101" spans="3:21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>60/N101</f>
        <v>#DIV/0!</v>
      </c>
      <c r="U101" s="2"/>
    </row>
    <row r="102" spans="3:21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>60/N102</f>
        <v>#DIV/0!</v>
      </c>
      <c r="U102" s="2"/>
    </row>
    <row r="103" spans="3:21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>60/N103</f>
        <v>#DIV/0!</v>
      </c>
      <c r="U103" s="2"/>
    </row>
    <row r="104" spans="3:21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>60/N104</f>
        <v>#DIV/0!</v>
      </c>
      <c r="U104" s="2"/>
    </row>
    <row r="105" spans="3:21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>60/N105</f>
        <v>#DIV/0!</v>
      </c>
      <c r="U105" s="2"/>
    </row>
    <row r="106" spans="3:21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>60/N106</f>
        <v>#DIV/0!</v>
      </c>
      <c r="U106" s="2"/>
    </row>
    <row r="107" spans="3:21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>60/N107</f>
        <v>#DIV/0!</v>
      </c>
      <c r="U107" s="2"/>
    </row>
    <row r="108" spans="3:21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>60/N108</f>
        <v>#DIV/0!</v>
      </c>
      <c r="U108" s="2"/>
    </row>
    <row r="109" spans="3:21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>60/N109</f>
        <v>#DIV/0!</v>
      </c>
      <c r="U109" s="2"/>
    </row>
    <row r="110" spans="3:21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>60/N110</f>
        <v>#DIV/0!</v>
      </c>
      <c r="U110" s="2"/>
    </row>
    <row r="111" spans="3:21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>60/N111</f>
        <v>#DIV/0!</v>
      </c>
      <c r="U111" s="2"/>
    </row>
    <row r="112" spans="3:21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>60/N112</f>
        <v>#DIV/0!</v>
      </c>
      <c r="U112" s="2"/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>60/N113</f>
        <v>#DIV/0!</v>
      </c>
      <c r="U113" s="2"/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>60/N114</f>
        <v>#DIV/0!</v>
      </c>
      <c r="U114" s="2"/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>60/N115</f>
        <v>#DIV/0!</v>
      </c>
      <c r="U115" s="2"/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>60/N116</f>
        <v>#DIV/0!</v>
      </c>
      <c r="U116" s="2"/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>60/N117</f>
        <v>#DIV/0!</v>
      </c>
      <c r="U117" s="2"/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>60/N118</f>
        <v>#DIV/0!</v>
      </c>
      <c r="U118" s="2"/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>60/N119</f>
        <v>#DIV/0!</v>
      </c>
      <c r="U119" s="2"/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>60/N120</f>
        <v>#DIV/0!</v>
      </c>
      <c r="U120" s="2"/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>60/N121</f>
        <v>#DIV/0!</v>
      </c>
      <c r="U121" s="2"/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>60/N122</f>
        <v>#DIV/0!</v>
      </c>
      <c r="U122" s="2"/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>60/N123</f>
        <v>#DIV/0!</v>
      </c>
      <c r="P123" s="7"/>
      <c r="Q123" s="7"/>
      <c r="R123" s="7"/>
      <c r="S123" s="7"/>
      <c r="T123" s="7"/>
      <c r="U123" s="8"/>
      <c r="V123" s="47"/>
      <c r="W123" s="7"/>
    </row>
  </sheetData>
  <conditionalFormatting sqref="C4:C997">
    <cfRule type="cellIs" dxfId="71" priority="2" operator="greaterThan">
      <formula>3.2</formula>
    </cfRule>
  </conditionalFormatting>
  <conditionalFormatting sqref="O4:O123">
    <cfRule type="cellIs" dxfId="7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I24" sqref="I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64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2.5494545454545454</v>
      </c>
      <c r="D4" s="3">
        <f>SUM(Table1681011[[#This Row],[DPS]]*Table1681011[[#This Row],[Avg Accuracy]])</f>
        <v>3.2727272727272729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4">
        <v>42.9</v>
      </c>
      <c r="G4" s="2">
        <f>SUM((Table1681011[[#This Row],[Accuracy (Close)]]+Table1681011[[#This Row],[Accuracy (Short)]]+Table1681011[[#This Row],[Accuracy (Medium)]]+Table1681011[[#This Row],[Accuracy (Long)]])/4)</f>
        <v>0.72</v>
      </c>
      <c r="H4">
        <v>25</v>
      </c>
      <c r="I4">
        <v>1.5</v>
      </c>
      <c r="J4">
        <v>35</v>
      </c>
      <c r="K4">
        <v>1</v>
      </c>
      <c r="L4">
        <v>2</v>
      </c>
      <c r="M4">
        <v>3.5</v>
      </c>
      <c r="N4">
        <v>0</v>
      </c>
      <c r="O4" s="2">
        <v>0</v>
      </c>
      <c r="P4">
        <v>0.4</v>
      </c>
      <c r="Q4">
        <v>0.71</v>
      </c>
      <c r="R4">
        <v>0.9</v>
      </c>
      <c r="S4">
        <v>0.87</v>
      </c>
      <c r="U4" s="69"/>
      <c r="V4" t="s">
        <v>86</v>
      </c>
      <c r="W4" s="57" t="e">
        <f>Table1681011[[#This Row],[Balance]]*#REF!</f>
        <v>#REF!</v>
      </c>
    </row>
    <row r="5" spans="1:23">
      <c r="A5" t="s">
        <v>109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2.757509615384615</v>
      </c>
      <c r="D5" s="3">
        <f>SUM(Table1681011[[#This Row],[DPS]]*Table1681011[[#This Row],[Avg Accuracy]])</f>
        <v>3.0673076923076925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5">
        <v>47.9</v>
      </c>
      <c r="G5" s="2">
        <f>SUM((Table1681011[[#This Row],[Accuracy (Close)]]+Table1681011[[#This Row],[Accuracy (Short)]]+Table1681011[[#This Row],[Accuracy (Medium)]]+Table1681011[[#This Row],[Accuracy (Long)]])/4)</f>
        <v>0.6875</v>
      </c>
      <c r="H5">
        <v>29</v>
      </c>
      <c r="I5">
        <v>1.5</v>
      </c>
      <c r="J5">
        <v>42</v>
      </c>
      <c r="K5">
        <v>1</v>
      </c>
      <c r="L5">
        <v>2.6</v>
      </c>
      <c r="M5">
        <v>3.9</v>
      </c>
      <c r="N5">
        <v>0</v>
      </c>
      <c r="O5" s="2">
        <v>0</v>
      </c>
      <c r="P5">
        <v>0.4</v>
      </c>
      <c r="Q5">
        <v>0.68</v>
      </c>
      <c r="R5">
        <v>0.82</v>
      </c>
      <c r="S5">
        <v>0.85</v>
      </c>
      <c r="T5">
        <v>120</v>
      </c>
      <c r="U5" s="69">
        <v>7.54</v>
      </c>
      <c r="V5" t="s">
        <v>87</v>
      </c>
      <c r="W5" s="57" t="e">
        <f>Table1681011[[#This Row],[Balance]]*#REF!</f>
        <v>#REF!</v>
      </c>
    </row>
    <row r="6" spans="1:23">
      <c r="A6" t="s">
        <v>119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2.4359125000000006</v>
      </c>
      <c r="D6" s="3">
        <f>SUM(Table1681011[[#This Row],[DPS]]*Table1681011[[#This Row],[Avg Accuracy]])</f>
        <v>3.5875000000000008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6">
        <v>36.9</v>
      </c>
      <c r="G6" s="2">
        <f>SUM((Table1681011[[#This Row],[Accuracy (Close)]]+Table1681011[[#This Row],[Accuracy (Short)]]+Table1681011[[#This Row],[Accuracy (Medium)]]+Table1681011[[#This Row],[Accuracy (Long)]])/4)</f>
        <v>0.71750000000000003</v>
      </c>
      <c r="H6">
        <v>21</v>
      </c>
      <c r="I6">
        <v>1.5</v>
      </c>
      <c r="J6">
        <v>31</v>
      </c>
      <c r="K6">
        <v>1</v>
      </c>
      <c r="L6">
        <v>1.9</v>
      </c>
      <c r="M6">
        <v>2.2999999999999998</v>
      </c>
      <c r="N6">
        <v>0</v>
      </c>
      <c r="O6" s="2">
        <v>0</v>
      </c>
      <c r="P6">
        <v>0.5</v>
      </c>
      <c r="Q6">
        <v>0.71</v>
      </c>
      <c r="R6">
        <v>0.86</v>
      </c>
      <c r="S6">
        <v>0.8</v>
      </c>
      <c r="T6">
        <v>90</v>
      </c>
      <c r="U6">
        <v>3.1</v>
      </c>
      <c r="V6" t="s">
        <v>87</v>
      </c>
      <c r="W6" s="57" t="e">
        <f>Table1681011[[#This Row],[Balance]]*#REF!</f>
        <v>#REF!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24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 t="e">
        <f>Table1681011[[#This Row],[Balance]]*#REF!</f>
        <v>#REF!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s="4" t="s">
        <v>233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1.9793465346534658</v>
      </c>
      <c r="D10" s="3">
        <f>SUM(Table1681011[[#This Row],[DPS]]*Table1681011[[#This Row],[Avg Accuracy]])</f>
        <v>2.831683168316832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0">
        <v>32.9</v>
      </c>
      <c r="G10" s="2">
        <f>SUM((Table1681011[[#This Row],[Accuracy (Close)]]+Table1681011[[#This Row],[Accuracy (Short)]]+Table1681011[[#This Row],[Accuracy (Medium)]]+Table1681011[[#This Row],[Accuracy (Long)]])/4)</f>
        <v>0.65</v>
      </c>
      <c r="H10">
        <v>22</v>
      </c>
      <c r="I10">
        <v>0.5</v>
      </c>
      <c r="J10">
        <v>37</v>
      </c>
      <c r="K10">
        <v>1</v>
      </c>
      <c r="L10">
        <v>2.15</v>
      </c>
      <c r="M10">
        <v>2.9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>
        <v>3.3</v>
      </c>
      <c r="V10" t="s">
        <v>87</v>
      </c>
      <c r="W10" s="53" t="e">
        <f>Table1681011[[#This Row],[Balance]]*#REF!</f>
        <v>#REF!</v>
      </c>
    </row>
    <row r="11" spans="1:23">
      <c r="A11" s="1" t="s">
        <v>228</v>
      </c>
      <c r="B11">
        <v>3</v>
      </c>
      <c r="C11" s="2">
        <f>SUM(((Table1681011[[#This Row],[Avg DPS]]*(Table1681011[[#This Row],[Range]]))+(Table1681011[[#This Row],[Avg DPS]]*Table1681011[[#This Row],[Arm Pen (%)]]))/100)</f>
        <v>2.1281602409638549</v>
      </c>
      <c r="D11" s="3">
        <f>SUM(Table1681011[[#This Row],[DPS]]*Table1681011[[#This Row],[Avg Accuracy]])</f>
        <v>3.0445783132530111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1">
        <v>34.9</v>
      </c>
      <c r="G11" s="2">
        <f>SUM((Table1681011[[#This Row],[Accuracy (Close)]]+Table1681011[[#This Row],[Accuracy (Short)]]+Table1681011[[#This Row],[Accuracy (Medium)]]+Table1681011[[#This Row],[Accuracy (Long)]])/4)</f>
        <v>0.66499999999999992</v>
      </c>
      <c r="H11">
        <v>19</v>
      </c>
      <c r="I11">
        <v>1</v>
      </c>
      <c r="J11">
        <v>35</v>
      </c>
      <c r="K11">
        <v>1</v>
      </c>
      <c r="L11">
        <v>1.5</v>
      </c>
      <c r="M11">
        <v>2.65</v>
      </c>
      <c r="N11">
        <v>0</v>
      </c>
      <c r="O11" s="2">
        <v>0</v>
      </c>
      <c r="P11">
        <v>0.6</v>
      </c>
      <c r="Q11">
        <v>0.68</v>
      </c>
      <c r="R11">
        <v>0.73</v>
      </c>
      <c r="S11">
        <v>0.65</v>
      </c>
      <c r="T11">
        <v>100</v>
      </c>
      <c r="U11">
        <v>4.3</v>
      </c>
      <c r="V11" t="s">
        <v>86</v>
      </c>
      <c r="W11" s="53" t="e">
        <f>Table1681011[[#This Row],[Balance]]*#REF!</f>
        <v>#REF!</v>
      </c>
    </row>
    <row r="12" spans="1:23">
      <c r="A12" t="s">
        <v>230</v>
      </c>
      <c r="B12">
        <v>3</v>
      </c>
      <c r="C12" s="2">
        <f>SUM(((Table1681011[[#This Row],[Avg DPS]]*(Table1681011[[#This Row],[Range]]))+(Table1681011[[#This Row],[Avg DPS]]*Table1681011[[#This Row],[Arm Pen (%)]]))/100)</f>
        <v>2.2061842105263154</v>
      </c>
      <c r="D12" s="3">
        <f>SUM(Table1681011[[#This Row],[DPS]]*Table1681011[[#This Row],[Avg Accuracy]])</f>
        <v>3.0263157894736841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2">
        <v>40.9</v>
      </c>
      <c r="G12" s="2">
        <f>SUM((Table1681011[[#This Row],[Accuracy (Close)]]+Table1681011[[#This Row],[Accuracy (Short)]]+Table1681011[[#This Row],[Accuracy (Medium)]]+Table1681011[[#This Row],[Accuracy (Long)]])/4)</f>
        <v>0.75</v>
      </c>
      <c r="H12">
        <v>23</v>
      </c>
      <c r="I12">
        <v>1.5</v>
      </c>
      <c r="J12">
        <v>32</v>
      </c>
      <c r="K12">
        <v>1</v>
      </c>
      <c r="L12">
        <v>2.2000000000000002</v>
      </c>
      <c r="M12">
        <v>3.5</v>
      </c>
      <c r="N12">
        <v>0</v>
      </c>
      <c r="O12" s="2">
        <v>0</v>
      </c>
      <c r="P12">
        <v>0.5</v>
      </c>
      <c r="Q12">
        <v>0.73</v>
      </c>
      <c r="R12">
        <v>0.89</v>
      </c>
      <c r="S12">
        <v>0.88</v>
      </c>
      <c r="T12">
        <v>120</v>
      </c>
      <c r="U12">
        <v>5</v>
      </c>
      <c r="V12" t="s">
        <v>87</v>
      </c>
      <c r="W12" s="53" t="e">
        <f>Table1681011[[#This Row],[Balance]]*#REF!</f>
        <v>#REF!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2.6368861607142855</v>
      </c>
      <c r="D13" s="3">
        <f>SUM(Table1681011[[#This Row],[DPS]]*Table1681011[[#This Row],[Avg Accuracy]])</f>
        <v>3.1808035714285712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3">
        <v>44.9</v>
      </c>
      <c r="G13" s="2">
        <f>SUM((Table1681011[[#This Row],[Accuracy (Close)]]+Table1681011[[#This Row],[Accuracy (Short)]]+Table1681011[[#This Row],[Accuracy (Medium)]]+Table1681011[[#This Row],[Accuracy (Long)]])/4)</f>
        <v>0.71249999999999991</v>
      </c>
      <c r="H13">
        <v>25</v>
      </c>
      <c r="I13">
        <v>1.5</v>
      </c>
      <c r="J13">
        <v>38</v>
      </c>
      <c r="K13">
        <v>1</v>
      </c>
      <c r="L13">
        <v>2.2999999999999998</v>
      </c>
      <c r="M13">
        <v>3.3</v>
      </c>
      <c r="N13">
        <v>0</v>
      </c>
      <c r="O13" s="2">
        <v>0</v>
      </c>
      <c r="P13">
        <v>0.5</v>
      </c>
      <c r="Q13">
        <v>0.7</v>
      </c>
      <c r="R13">
        <v>0.85</v>
      </c>
      <c r="S13">
        <v>0.8</v>
      </c>
      <c r="T13">
        <v>100</v>
      </c>
      <c r="U13">
        <v>4.2</v>
      </c>
      <c r="V13" t="s">
        <v>87</v>
      </c>
      <c r="W13" s="53" t="e">
        <f>Table1681011[[#This Row],[Balance]]*#REF!</f>
        <v>#REF!</v>
      </c>
    </row>
    <row r="14" spans="1:23">
      <c r="A14" s="1" t="s">
        <v>229</v>
      </c>
      <c r="B14">
        <v>3</v>
      </c>
      <c r="C14" s="2">
        <f>SUM(((Table1681011[[#This Row],[Avg DPS]]*(Table1681011[[#This Row],[Range]]))+(Table1681011[[#This Row],[Avg DPS]]*Table1681011[[#This Row],[Arm Pen (%)]]))/100)</f>
        <v>2.4613797169811322</v>
      </c>
      <c r="D14" s="3">
        <f>SUM(Table1681011[[#This Row],[DPS]]*Table1681011[[#This Row],[Avg Accuracy]])</f>
        <v>3.242924528301887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4">
        <v>37.9</v>
      </c>
      <c r="G14" s="2">
        <f>SUM((Table1681011[[#This Row],[Accuracy (Close)]]+Table1681011[[#This Row],[Accuracy (Short)]]+Table1681011[[#This Row],[Accuracy (Medium)]]+Table1681011[[#This Row],[Accuracy (Long)]])/4)</f>
        <v>0.6875</v>
      </c>
      <c r="H14">
        <v>25</v>
      </c>
      <c r="I14">
        <v>1.5</v>
      </c>
      <c r="J14">
        <v>38</v>
      </c>
      <c r="K14">
        <v>1</v>
      </c>
      <c r="L14">
        <v>1.8</v>
      </c>
      <c r="M14">
        <v>3.5</v>
      </c>
      <c r="N14">
        <v>0</v>
      </c>
      <c r="O14" s="2">
        <v>0</v>
      </c>
      <c r="P14">
        <v>0.5</v>
      </c>
      <c r="Q14">
        <v>0.7</v>
      </c>
      <c r="R14">
        <v>0.8</v>
      </c>
      <c r="S14">
        <v>0.75</v>
      </c>
      <c r="T14">
        <v>100</v>
      </c>
      <c r="U14">
        <v>3.6</v>
      </c>
      <c r="V14" t="s">
        <v>86</v>
      </c>
      <c r="W14" s="53" t="e">
        <f>Table1681011[[#This Row],[Balance]]*#REF!</f>
        <v>#REF!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2.6975460176991159</v>
      </c>
      <c r="D15" s="3">
        <f>SUM(Table1681011[[#This Row],[DPS]]*Table1681011[[#This Row],[Avg Accuracy]])</f>
        <v>3.4628318584070801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5">
        <v>42.9</v>
      </c>
      <c r="G15" s="2">
        <f>SUM((Table1681011[[#This Row],[Accuracy (Close)]]+Table1681011[[#This Row],[Accuracy (Short)]]+Table1681011[[#This Row],[Accuracy (Medium)]]+Table1681011[[#This Row],[Accuracy (Long)]])/4)</f>
        <v>0.75250000000000006</v>
      </c>
      <c r="H15">
        <v>26</v>
      </c>
      <c r="I15">
        <v>1.5</v>
      </c>
      <c r="J15">
        <v>35</v>
      </c>
      <c r="K15">
        <v>1</v>
      </c>
      <c r="L15">
        <v>2.25</v>
      </c>
      <c r="M15">
        <v>3.4</v>
      </c>
      <c r="N15">
        <v>0</v>
      </c>
      <c r="O15" s="2">
        <v>0</v>
      </c>
      <c r="P15">
        <v>0.5</v>
      </c>
      <c r="Q15">
        <v>0.7</v>
      </c>
      <c r="R15">
        <v>0.92</v>
      </c>
      <c r="S15">
        <v>0.89</v>
      </c>
      <c r="T15">
        <v>100</v>
      </c>
      <c r="U15">
        <v>6.3</v>
      </c>
      <c r="V15" t="s">
        <v>87</v>
      </c>
      <c r="W15" s="53" t="e">
        <f>Table1681011[[#This Row],[Balance]]*#REF!</f>
        <v>#REF!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 s="70">
        <v>13.5</v>
      </c>
      <c r="V16" s="24" t="s">
        <v>87</v>
      </c>
      <c r="W16" s="24">
        <v>650</v>
      </c>
    </row>
    <row r="17" spans="1:23" s="4" customFormat="1">
      <c r="A17" t="s">
        <v>241</v>
      </c>
      <c r="B17">
        <v>4</v>
      </c>
      <c r="C17" s="2">
        <f>SUM(((Table1681011[[#This Row],[Avg DPS]]*(Table1681011[[#This Row],[Range]]))+(Table1681011[[#This Row],[Avg DPS]]*Table1681011[[#This Row],[Arm Pen (%)]]))/100)</f>
        <v>3.540375</v>
      </c>
      <c r="D17" s="3">
        <f>SUM(Table1681011[[#This Row],[DPS]]*Table1681011[[#This Row],[Avg Accuracy]])</f>
        <v>3.375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54.9</v>
      </c>
      <c r="G17" s="2">
        <f>SUM((Table1681011[[#This Row],[Accuracy (Close)]]+Table1681011[[#This Row],[Accuracy (Short)]]+Table1681011[[#This Row],[Accuracy (Medium)]]+Table1681011[[#This Row],[Accuracy (Long)]])/4)</f>
        <v>0.67500000000000004</v>
      </c>
      <c r="H17">
        <v>45</v>
      </c>
      <c r="I17">
        <v>4</v>
      </c>
      <c r="J17">
        <v>50</v>
      </c>
      <c r="K17">
        <v>1</v>
      </c>
      <c r="L17">
        <v>4</v>
      </c>
      <c r="M17">
        <v>5</v>
      </c>
      <c r="N17">
        <v>0</v>
      </c>
      <c r="O17" s="2">
        <v>0</v>
      </c>
      <c r="P17">
        <v>0.4</v>
      </c>
      <c r="Q17">
        <v>0.7</v>
      </c>
      <c r="R17">
        <v>0.82</v>
      </c>
      <c r="S17">
        <v>0.78</v>
      </c>
      <c r="T17" s="62">
        <v>150</v>
      </c>
      <c r="U17" s="62">
        <v>27</v>
      </c>
      <c r="V17" s="62" t="s">
        <v>87</v>
      </c>
      <c r="W17" s="38">
        <v>1500</v>
      </c>
    </row>
    <row r="18" spans="1:23">
      <c r="A18" s="48" t="s">
        <v>298</v>
      </c>
      <c r="B18" s="7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8" s="7"/>
      <c r="G18" s="2">
        <f>SUM((Table1681011[[#This Row],[Accuracy (Close)]]+Table1681011[[#This Row],[Accuracy (Short)]]+Table1681011[[#This Row],[Accuracy (Medium)]]+Table1681011[[#This Row],[Accuracy (Long)]])/4)</f>
        <v>0</v>
      </c>
      <c r="H18" s="7"/>
      <c r="I18" s="7"/>
      <c r="J18" s="7"/>
      <c r="K18" s="7"/>
      <c r="L18" s="7"/>
      <c r="M18" s="7"/>
      <c r="N18" s="7"/>
      <c r="O18" s="2" t="e">
        <f>60/N18</f>
        <v>#DIV/0!</v>
      </c>
      <c r="P18" s="7"/>
      <c r="Q18" s="7"/>
      <c r="R18" s="7"/>
      <c r="S18" s="7"/>
      <c r="T18" s="49"/>
      <c r="U18" s="62"/>
      <c r="V18" s="62" t="s">
        <v>86</v>
      </c>
      <c r="W18" s="38"/>
    </row>
    <row r="19" spans="1:23">
      <c r="A19" s="6" t="s">
        <v>41</v>
      </c>
      <c r="B19" s="11" t="s">
        <v>35</v>
      </c>
      <c r="C19" s="2">
        <f>SUM(((Table1681011[[#This Row],[Avg DPS]]*(Table1681011[[#This Row],[Range]]))+(Table1681011[[#This Row],[Avg DPS]]*Table1681011[[#This Row],[Arm Pen (%)]]))/100)</f>
        <v>2.6263577586206894</v>
      </c>
      <c r="D19" s="3">
        <f>SUM(Table1681011[[#This Row],[DPS]]*Table1681011[[#This Row],[Avg Accuracy]])</f>
        <v>3.1681034482758621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9">
        <v>44.9</v>
      </c>
      <c r="G19" s="2">
        <f>SUM((Table1681011[[#This Row],[Accuracy (Close)]]+Table1681011[[#This Row],[Accuracy (Short)]]+Table1681011[[#This Row],[Accuracy (Medium)]]+Table1681011[[#This Row],[Accuracy (Long)]])/4)</f>
        <v>0.73499999999999999</v>
      </c>
      <c r="H19">
        <v>25</v>
      </c>
      <c r="I19">
        <v>1.5</v>
      </c>
      <c r="J19">
        <v>38</v>
      </c>
      <c r="K19">
        <v>1</v>
      </c>
      <c r="L19">
        <v>2.2999999999999998</v>
      </c>
      <c r="M19">
        <v>3.5</v>
      </c>
      <c r="N19">
        <v>0</v>
      </c>
      <c r="O19" s="2">
        <v>0</v>
      </c>
      <c r="P19">
        <v>0.5</v>
      </c>
      <c r="Q19">
        <v>0.7</v>
      </c>
      <c r="R19">
        <v>0.86</v>
      </c>
      <c r="S19">
        <v>0.88</v>
      </c>
      <c r="T19" s="67">
        <v>100</v>
      </c>
      <c r="U19" s="68"/>
      <c r="V19" s="23" t="s">
        <v>86</v>
      </c>
      <c r="W19" s="23">
        <v>530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T20" s="50"/>
      <c r="U20" s="38"/>
      <c r="V20" s="49"/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T21" s="50"/>
      <c r="U21" s="38"/>
      <c r="V21" s="49"/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T22" s="50"/>
      <c r="U22" s="38"/>
      <c r="V22" s="49"/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T23" s="50"/>
      <c r="U23" s="38"/>
      <c r="V23" s="49"/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T24" s="50"/>
      <c r="U24" s="38"/>
      <c r="V24" s="49"/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T25" s="50"/>
      <c r="U25" s="38"/>
      <c r="V25" s="49"/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T26" s="50"/>
      <c r="U26" s="38"/>
      <c r="V26" s="49"/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T27" s="50"/>
      <c r="U27" s="38"/>
      <c r="V27" s="49"/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T28" s="50"/>
      <c r="U28" s="38"/>
      <c r="V28" s="49"/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T29" s="50"/>
      <c r="U29" s="38"/>
      <c r="V29" s="49"/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T30" s="50"/>
      <c r="U30" s="38"/>
      <c r="V30" s="49"/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T31" s="50"/>
      <c r="U31" s="38"/>
      <c r="V31" s="49"/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T32" s="50"/>
      <c r="U32" s="38"/>
      <c r="V32" s="49"/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T33" s="50"/>
      <c r="U33" s="38"/>
      <c r="V33" s="49"/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T34" s="50"/>
      <c r="U34" s="38"/>
      <c r="V34" s="49"/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T35" s="50"/>
      <c r="U35" s="38"/>
      <c r="V35" s="49"/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T36" s="50"/>
      <c r="U36" s="38"/>
      <c r="V36" s="49"/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T37" s="50"/>
      <c r="U37" s="38"/>
      <c r="V37" s="38"/>
      <c r="W37" s="38"/>
    </row>
  </sheetData>
  <conditionalFormatting sqref="C4:C37">
    <cfRule type="cellIs" dxfId="60" priority="2" operator="greaterThan">
      <formula>2.639</formula>
    </cfRule>
  </conditionalFormatting>
  <conditionalFormatting sqref="O1:O1048576">
    <cfRule type="cellIs" dxfId="5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9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topLeftCell="C1" workbookViewId="0">
      <selection activeCell="X8" sqref="X8: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280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3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>
      <selection activeCell="D5" sqref="D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256</v>
      </c>
      <c r="H1" s="1" t="s">
        <v>248</v>
      </c>
      <c r="J1" t="s">
        <v>249</v>
      </c>
      <c r="M1" t="s">
        <v>251</v>
      </c>
      <c r="O1" t="s">
        <v>270</v>
      </c>
      <c r="S1" t="s">
        <v>260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301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273</v>
      </c>
      <c r="Y4" s="56" t="s">
        <v>271</v>
      </c>
      <c r="Z4" t="s">
        <v>253</v>
      </c>
    </row>
    <row r="5" spans="1:26">
      <c r="A5" s="14" t="s">
        <v>252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3.6768335904263738</v>
      </c>
      <c r="D5" s="3">
        <f>SUM(Table1681011124[[#This Row],[DPS]]*Table1681011124[[#This Row],[Avg Accuracy]])</f>
        <v>8.0105306980966748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40.559649104286962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30</v>
      </c>
      <c r="L5">
        <v>3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86</v>
      </c>
      <c r="W5">
        <v>965</v>
      </c>
      <c r="Y5" s="56" t="s">
        <v>272</v>
      </c>
      <c r="Z5" t="s">
        <v>254</v>
      </c>
    </row>
    <row r="6" spans="1:26">
      <c r="A6" s="14" t="s">
        <v>255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4.7751101694915246</v>
      </c>
      <c r="D6" s="3">
        <f>SUM(Table1681011124[[#This Row],[DPS]]*Table1681011124[[#This Row],[Avg Accuracy]])</f>
        <v>9.3813559322033875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45.762711864406775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0.20499999999999999</v>
      </c>
      <c r="H6">
        <v>12</v>
      </c>
      <c r="I6">
        <v>1</v>
      </c>
      <c r="J6">
        <v>15</v>
      </c>
      <c r="K6">
        <v>30</v>
      </c>
      <c r="L6">
        <v>3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0.21</v>
      </c>
      <c r="T6">
        <v>100</v>
      </c>
      <c r="U6">
        <v>58</v>
      </c>
      <c r="V6" t="s">
        <v>86</v>
      </c>
      <c r="W6">
        <v>1050</v>
      </c>
      <c r="Y6" s="56" t="s">
        <v>274</v>
      </c>
      <c r="Z6" t="s">
        <v>254</v>
      </c>
    </row>
    <row r="7" spans="1:26">
      <c r="A7" s="14" t="s">
        <v>257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86</v>
      </c>
      <c r="W7" s="53"/>
      <c r="X7" s="53"/>
      <c r="Y7" s="53"/>
      <c r="Z7" s="53" t="s">
        <v>254</v>
      </c>
    </row>
    <row r="8" spans="1:26">
      <c r="A8" s="4" t="s">
        <v>302</v>
      </c>
      <c r="B8" s="12" t="s">
        <v>258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86</v>
      </c>
      <c r="Z8" t="s">
        <v>253</v>
      </c>
    </row>
    <row r="9" spans="1:26">
      <c r="A9" s="14" t="s">
        <v>259</v>
      </c>
      <c r="B9" s="12" t="s">
        <v>258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86</v>
      </c>
      <c r="Z9" t="s">
        <v>254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39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39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39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39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4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287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288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299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300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2024-04-15T04:54:39Z</dcterms:modified>
</cp:coreProperties>
</file>