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1368" windowWidth="7200" windowHeight="6312" tabRatio="771" activeTab="1"/>
  </bookViews>
  <sheets>
    <sheet name="개발진척현황" sheetId="3" r:id="rId1"/>
    <sheet name="개발일정표" sheetId="4" r:id="rId2"/>
    <sheet name="Sheet1" sheetId="5" r:id="rId3"/>
    <sheet name="Sheet2" sheetId="10" r:id="rId4"/>
    <sheet name="Sheet3" sheetId="11" r:id="rId5"/>
    <sheet name="주간진척" sheetId="9" r:id="rId6"/>
    <sheet name="담당자별-개발진척" sheetId="7" r:id="rId7"/>
    <sheet name="결함조치현황" sheetId="6" r:id="rId8"/>
    <sheet name="개발진척추이" sheetId="12" r:id="rId9"/>
  </sheets>
  <externalReferences>
    <externalReference r:id="rId10"/>
  </externalReferences>
  <definedNames>
    <definedName name="_xlnm._FilterDatabase" localSheetId="1" hidden="1">개발일정표!$A$5:$AI$158</definedName>
    <definedName name="Z_547BC5B2_EA04_40A3_8A00_B318763FAD5F_.wvu.FilterData" localSheetId="1" hidden="1">개발일정표!$A$4:$AI$5</definedName>
    <definedName name="Z_83D121E0_7FB9_4CC4_AFCC_E3415F981E88_.wvu.FilterData" localSheetId="1" hidden="1">개발일정표!$A$4:$AI$5</definedName>
    <definedName name="Z_C7F8E92F_2624_43C8_B0E5_1DE51C127779_.wvu.FilterData" localSheetId="1" hidden="1">개발일정표!$A$4:$AI$5</definedName>
    <definedName name="라이센스유형">[1]코드표!$G$91:$G$98</definedName>
  </definedNames>
  <calcPr calcId="152511"/>
  <customWorkbookViews>
    <customWorkbookView name="Jung - 사용자 보기" guid="{83D121E0-7FB9-4CC4-AFCC-E3415F981E88}" mergeInterval="0" personalView="1" maximized="1" xWindow="1" yWindow="1" windowWidth="1366" windowHeight="540" activeSheetId="4"/>
    <customWorkbookView name="조현덕 - 사용자 보기" guid="{C7F8E92F-2624-43C8-B0E5-1DE51C127779}" mergeInterval="0" personalView="1" maximized="1" xWindow="-8" yWindow="-8" windowWidth="1936" windowHeight="1050" activeSheetId="4"/>
    <customWorkbookView name="pc - 사용자 보기" guid="{547BC5B2-EA04-40A3-8A00-B318763FAD5F}" mergeInterval="0" personalView="1" maximized="1" windowWidth="1916" windowHeight="802" activeSheetId="3"/>
  </customWorkbookViews>
</workbook>
</file>

<file path=xl/calcChain.xml><?xml version="1.0" encoding="utf-8"?>
<calcChain xmlns="http://schemas.openxmlformats.org/spreadsheetml/2006/main">
  <c r="N39" i="4" l="1"/>
  <c r="N126" i="4" l="1"/>
  <c r="N122" i="4"/>
  <c r="N123" i="4"/>
  <c r="N112" i="4"/>
  <c r="N113" i="4"/>
  <c r="N114" i="4"/>
  <c r="N115" i="4"/>
  <c r="N116" i="4"/>
  <c r="N117" i="4"/>
  <c r="N118" i="4"/>
  <c r="N109" i="4"/>
  <c r="N110" i="4"/>
  <c r="N106" i="4"/>
  <c r="N107" i="4"/>
  <c r="N101" i="4"/>
  <c r="N102" i="4"/>
  <c r="N104" i="4"/>
  <c r="N98" i="4"/>
  <c r="N99" i="4"/>
  <c r="N137" i="4"/>
  <c r="N128" i="4"/>
  <c r="N129" i="4"/>
  <c r="N130" i="4"/>
  <c r="N93" i="4"/>
  <c r="N94" i="4"/>
  <c r="N95" i="4"/>
  <c r="N138" i="4"/>
  <c r="N139" i="4"/>
  <c r="N140" i="4"/>
  <c r="N141" i="4"/>
  <c r="N142" i="4"/>
  <c r="N143" i="4"/>
  <c r="N88" i="4"/>
  <c r="N89" i="4"/>
  <c r="N90" i="4"/>
  <c r="N144" i="4" l="1"/>
  <c r="N127" i="4"/>
  <c r="N97" i="4"/>
  <c r="N92" i="4"/>
  <c r="N87" i="4"/>
  <c r="E28" i="12" l="1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E12" i="12"/>
  <c r="E4" i="12" s="1"/>
  <c r="F12" i="12"/>
  <c r="G12" i="12"/>
  <c r="G4" i="12" s="1"/>
  <c r="H12" i="12"/>
  <c r="H4" i="12" s="1"/>
  <c r="I12" i="12"/>
  <c r="J12" i="12"/>
  <c r="K12" i="12"/>
  <c r="K4" i="12" s="1"/>
  <c r="L12" i="12"/>
  <c r="L4" i="12" s="1"/>
  <c r="M12" i="12"/>
  <c r="N12" i="12"/>
  <c r="O12" i="12"/>
  <c r="O4" i="12" s="1"/>
  <c r="P12" i="12"/>
  <c r="P4" i="12" s="1"/>
  <c r="Q12" i="12"/>
  <c r="Q4" i="12" s="1"/>
  <c r="R12" i="12"/>
  <c r="S12" i="12"/>
  <c r="S4" i="12" s="1"/>
  <c r="E13" i="12"/>
  <c r="E5" i="12" s="1"/>
  <c r="F13" i="12"/>
  <c r="G13" i="12"/>
  <c r="G5" i="12" s="1"/>
  <c r="H13" i="12"/>
  <c r="I13" i="12"/>
  <c r="J13" i="12"/>
  <c r="K13" i="12"/>
  <c r="K5" i="12" s="1"/>
  <c r="L13" i="12"/>
  <c r="M13" i="12"/>
  <c r="N13" i="12"/>
  <c r="O13" i="12"/>
  <c r="O5" i="12" s="1"/>
  <c r="P13" i="12"/>
  <c r="Q13" i="12"/>
  <c r="R13" i="12"/>
  <c r="S13" i="12"/>
  <c r="S5" i="12" s="1"/>
  <c r="E16" i="12"/>
  <c r="F16" i="12"/>
  <c r="G16" i="12"/>
  <c r="H16" i="12"/>
  <c r="I16" i="12"/>
  <c r="J16" i="12"/>
  <c r="K16" i="12"/>
  <c r="K8" i="12" s="1"/>
  <c r="L16" i="12"/>
  <c r="M16" i="12"/>
  <c r="N16" i="12"/>
  <c r="O16" i="12"/>
  <c r="O8" i="12" s="1"/>
  <c r="P16" i="12"/>
  <c r="Q16" i="12"/>
  <c r="R16" i="12"/>
  <c r="S16" i="12"/>
  <c r="S8" i="12" s="1"/>
  <c r="E17" i="12"/>
  <c r="F17" i="12"/>
  <c r="F9" i="12" s="1"/>
  <c r="G17" i="12"/>
  <c r="G9" i="12" s="1"/>
  <c r="H17" i="12"/>
  <c r="H9" i="12" s="1"/>
  <c r="I17" i="12"/>
  <c r="J17" i="12"/>
  <c r="J9" i="12" s="1"/>
  <c r="K17" i="12"/>
  <c r="K9" i="12" s="1"/>
  <c r="L17" i="12"/>
  <c r="L9" i="12" s="1"/>
  <c r="M17" i="12"/>
  <c r="N17" i="12"/>
  <c r="N9" i="12" s="1"/>
  <c r="O17" i="12"/>
  <c r="O9" i="12" s="1"/>
  <c r="P17" i="12"/>
  <c r="P9" i="12" s="1"/>
  <c r="Q17" i="12"/>
  <c r="Q9" i="12" s="1"/>
  <c r="R17" i="12"/>
  <c r="R9" i="12" s="1"/>
  <c r="S17" i="12"/>
  <c r="S9" i="12" s="1"/>
  <c r="E18" i="12"/>
  <c r="F18" i="12"/>
  <c r="F10" i="12" s="1"/>
  <c r="G18" i="12"/>
  <c r="G10" i="12" s="1"/>
  <c r="H18" i="12"/>
  <c r="H10" i="12" s="1"/>
  <c r="I18" i="12"/>
  <c r="J18" i="12"/>
  <c r="J10" i="12" s="1"/>
  <c r="K18" i="12"/>
  <c r="K10" i="12" s="1"/>
  <c r="L18" i="12"/>
  <c r="L10" i="12" s="1"/>
  <c r="M18" i="12"/>
  <c r="M10" i="12" s="1"/>
  <c r="N18" i="12"/>
  <c r="N10" i="12" s="1"/>
  <c r="O18" i="12"/>
  <c r="O10" i="12" s="1"/>
  <c r="P18" i="12"/>
  <c r="P10" i="12" s="1"/>
  <c r="Q18" i="12"/>
  <c r="Q10" i="12" s="1"/>
  <c r="R18" i="12"/>
  <c r="R10" i="12" s="1"/>
  <c r="S18" i="12"/>
  <c r="S10" i="12" s="1"/>
  <c r="E19" i="12"/>
  <c r="E11" i="12" s="1"/>
  <c r="F19" i="12"/>
  <c r="F11" i="12" s="1"/>
  <c r="G19" i="12"/>
  <c r="G11" i="12" s="1"/>
  <c r="H19" i="12"/>
  <c r="H11" i="12" s="1"/>
  <c r="I19" i="12"/>
  <c r="I11" i="12" s="1"/>
  <c r="J19" i="12"/>
  <c r="J11" i="12" s="1"/>
  <c r="K19" i="12"/>
  <c r="K11" i="12" s="1"/>
  <c r="L19" i="12"/>
  <c r="M19" i="12"/>
  <c r="N19" i="12"/>
  <c r="N11" i="12" s="1"/>
  <c r="O19" i="12"/>
  <c r="O11" i="12" s="1"/>
  <c r="P19" i="12"/>
  <c r="Q19" i="12"/>
  <c r="R19" i="12"/>
  <c r="R11" i="12" s="1"/>
  <c r="S19" i="12"/>
  <c r="F4" i="12"/>
  <c r="F5" i="12"/>
  <c r="J5" i="12"/>
  <c r="E8" i="12"/>
  <c r="F8" i="12"/>
  <c r="G8" i="12"/>
  <c r="H8" i="12"/>
  <c r="I8" i="12"/>
  <c r="J8" i="12"/>
  <c r="L8" i="12"/>
  <c r="M8" i="12"/>
  <c r="N8" i="12"/>
  <c r="P8" i="12"/>
  <c r="Q8" i="12"/>
  <c r="R8" i="12"/>
  <c r="E9" i="12"/>
  <c r="I9" i="12"/>
  <c r="M9" i="12"/>
  <c r="E10" i="12"/>
  <c r="I10" i="12"/>
  <c r="D75" i="12"/>
  <c r="D74" i="12"/>
  <c r="D73" i="12"/>
  <c r="D72" i="12"/>
  <c r="D69" i="12"/>
  <c r="D68" i="12"/>
  <c r="D67" i="12"/>
  <c r="D66" i="12"/>
  <c r="D65" i="12"/>
  <c r="D64" i="12"/>
  <c r="D61" i="12"/>
  <c r="D60" i="12"/>
  <c r="D59" i="12"/>
  <c r="D58" i="12"/>
  <c r="D57" i="12"/>
  <c r="D56" i="12"/>
  <c r="D53" i="12"/>
  <c r="D52" i="12"/>
  <c r="D51" i="12"/>
  <c r="D50" i="12"/>
  <c r="D49" i="12"/>
  <c r="D48" i="12"/>
  <c r="D45" i="12"/>
  <c r="D44" i="12"/>
  <c r="D43" i="12"/>
  <c r="D42" i="12"/>
  <c r="D41" i="12"/>
  <c r="D40" i="12"/>
  <c r="D37" i="12"/>
  <c r="D36" i="12"/>
  <c r="D35" i="12"/>
  <c r="D34" i="12"/>
  <c r="D33" i="12"/>
  <c r="D32" i="12"/>
  <c r="D29" i="12"/>
  <c r="D28" i="12"/>
  <c r="D27" i="12"/>
  <c r="D26" i="12"/>
  <c r="D25" i="12"/>
  <c r="D24" i="12"/>
  <c r="D21" i="12"/>
  <c r="D20" i="12"/>
  <c r="D19" i="12"/>
  <c r="D18" i="12"/>
  <c r="D17" i="12"/>
  <c r="D16" i="12"/>
  <c r="D13" i="12"/>
  <c r="D12" i="12"/>
  <c r="R5" i="12" l="1"/>
  <c r="N5" i="12"/>
  <c r="M5" i="12"/>
  <c r="P5" i="12"/>
  <c r="L5" i="12"/>
  <c r="H5" i="12"/>
  <c r="Q5" i="12"/>
  <c r="I5" i="12"/>
  <c r="N4" i="12"/>
  <c r="J4" i="12"/>
  <c r="M4" i="12"/>
  <c r="I4" i="12"/>
  <c r="R4" i="12"/>
  <c r="D11" i="12"/>
  <c r="D10" i="12"/>
  <c r="P11" i="12"/>
  <c r="L11" i="12"/>
  <c r="Q11" i="12"/>
  <c r="M11" i="12"/>
  <c r="S11" i="12"/>
  <c r="N9" i="4" l="1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4" i="4"/>
  <c r="N45" i="4"/>
  <c r="N47" i="4"/>
  <c r="N48" i="4"/>
  <c r="N51" i="4"/>
  <c r="N52" i="4"/>
  <c r="N53" i="4"/>
  <c r="N71" i="4"/>
  <c r="N72" i="4"/>
  <c r="N73" i="4"/>
  <c r="N74" i="4"/>
  <c r="N75" i="4"/>
  <c r="N79" i="4"/>
  <c r="N81" i="4"/>
  <c r="N83" i="4"/>
  <c r="N84" i="4"/>
  <c r="N85" i="4"/>
  <c r="N86" i="4"/>
  <c r="N91" i="4"/>
  <c r="N96" i="4"/>
  <c r="N100" i="4"/>
  <c r="N105" i="4"/>
  <c r="N108" i="4"/>
  <c r="N111" i="4"/>
  <c r="N119" i="4"/>
  <c r="N120" i="4"/>
  <c r="N121" i="4"/>
  <c r="N124" i="4"/>
  <c r="N125" i="4"/>
  <c r="N131" i="4"/>
  <c r="N132" i="4"/>
  <c r="N133" i="4"/>
  <c r="N134" i="4"/>
  <c r="N135" i="4"/>
  <c r="N136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6" i="4"/>
  <c r="D43" i="11"/>
  <c r="D42" i="11"/>
  <c r="D41" i="11"/>
  <c r="D40" i="11"/>
  <c r="D39" i="11"/>
  <c r="D38" i="11"/>
  <c r="D37" i="11"/>
  <c r="D36" i="11"/>
  <c r="G35" i="11"/>
  <c r="D35" i="11"/>
  <c r="D34" i="11"/>
  <c r="D33" i="11"/>
  <c r="D32" i="11"/>
  <c r="D31" i="11"/>
  <c r="D30" i="11"/>
  <c r="D29" i="11"/>
  <c r="D28" i="11"/>
  <c r="D27" i="11"/>
  <c r="D26" i="11"/>
  <c r="G25" i="11"/>
  <c r="D25" i="11"/>
  <c r="D24" i="11"/>
  <c r="D23" i="11"/>
  <c r="D22" i="11"/>
  <c r="D21" i="11"/>
  <c r="D20" i="11"/>
  <c r="D19" i="11"/>
  <c r="D18" i="11"/>
  <c r="D17" i="11"/>
  <c r="D16" i="11"/>
  <c r="G15" i="11"/>
  <c r="D15" i="11"/>
  <c r="D14" i="11"/>
  <c r="D13" i="11"/>
  <c r="D12" i="11"/>
  <c r="D11" i="11"/>
  <c r="D10" i="11"/>
  <c r="D9" i="11"/>
  <c r="D8" i="11"/>
  <c r="D7" i="11"/>
  <c r="G6" i="11"/>
  <c r="D6" i="11"/>
  <c r="D5" i="11"/>
  <c r="D4" i="11"/>
  <c r="G14" i="12" l="1"/>
  <c r="K14" i="12"/>
  <c r="O14" i="12"/>
  <c r="S14" i="12"/>
  <c r="H15" i="12"/>
  <c r="L15" i="12"/>
  <c r="P15" i="12"/>
  <c r="H14" i="12"/>
  <c r="L14" i="12"/>
  <c r="P14" i="12"/>
  <c r="E15" i="12"/>
  <c r="I15" i="12"/>
  <c r="M15" i="12"/>
  <c r="Q15" i="12"/>
  <c r="E14" i="12"/>
  <c r="I14" i="12"/>
  <c r="M14" i="12"/>
  <c r="Q14" i="12"/>
  <c r="F15" i="12"/>
  <c r="J15" i="12"/>
  <c r="N15" i="12"/>
  <c r="R15" i="12"/>
  <c r="F14" i="12"/>
  <c r="J14" i="12"/>
  <c r="N14" i="12"/>
  <c r="R14" i="12"/>
  <c r="G15" i="12"/>
  <c r="K15" i="12"/>
  <c r="O15" i="12"/>
  <c r="S15" i="12"/>
  <c r="G38" i="12"/>
  <c r="K38" i="12"/>
  <c r="O38" i="12"/>
  <c r="S38" i="12"/>
  <c r="H39" i="12"/>
  <c r="L39" i="12"/>
  <c r="P39" i="12"/>
  <c r="H38" i="12"/>
  <c r="L38" i="12"/>
  <c r="P38" i="12"/>
  <c r="E39" i="12"/>
  <c r="I39" i="12"/>
  <c r="M39" i="12"/>
  <c r="Q39" i="12"/>
  <c r="E38" i="12"/>
  <c r="I38" i="12"/>
  <c r="M38" i="12"/>
  <c r="Q38" i="12"/>
  <c r="F39" i="12"/>
  <c r="J39" i="12"/>
  <c r="N39" i="12"/>
  <c r="R39" i="12"/>
  <c r="F38" i="12"/>
  <c r="J38" i="12"/>
  <c r="N38" i="12"/>
  <c r="R38" i="12"/>
  <c r="G39" i="12"/>
  <c r="K39" i="12"/>
  <c r="O39" i="12"/>
  <c r="S39" i="12"/>
  <c r="G30" i="12"/>
  <c r="K30" i="12"/>
  <c r="O30" i="12"/>
  <c r="S30" i="12"/>
  <c r="H31" i="12"/>
  <c r="L31" i="12"/>
  <c r="P31" i="12"/>
  <c r="H30" i="12"/>
  <c r="L30" i="12"/>
  <c r="P30" i="12"/>
  <c r="E31" i="12"/>
  <c r="I31" i="12"/>
  <c r="M31" i="12"/>
  <c r="Q31" i="12"/>
  <c r="E30" i="12"/>
  <c r="I30" i="12"/>
  <c r="M30" i="12"/>
  <c r="Q30" i="12"/>
  <c r="F31" i="12"/>
  <c r="J31" i="12"/>
  <c r="N31" i="12"/>
  <c r="R31" i="12"/>
  <c r="F30" i="12"/>
  <c r="J30" i="12"/>
  <c r="N30" i="12"/>
  <c r="R30" i="12"/>
  <c r="G31" i="12"/>
  <c r="K31" i="12"/>
  <c r="O31" i="12"/>
  <c r="S31" i="12"/>
  <c r="G22" i="12"/>
  <c r="K22" i="12"/>
  <c r="O22" i="12"/>
  <c r="S22" i="12"/>
  <c r="H23" i="12"/>
  <c r="L23" i="12"/>
  <c r="P23" i="12"/>
  <c r="H22" i="12"/>
  <c r="L22" i="12"/>
  <c r="P22" i="12"/>
  <c r="E23" i="12"/>
  <c r="I23" i="12"/>
  <c r="M23" i="12"/>
  <c r="Q23" i="12"/>
  <c r="E22" i="12"/>
  <c r="I22" i="12"/>
  <c r="M22" i="12"/>
  <c r="Q22" i="12"/>
  <c r="F23" i="12"/>
  <c r="J23" i="12"/>
  <c r="N23" i="12"/>
  <c r="R23" i="12"/>
  <c r="F22" i="12"/>
  <c r="J22" i="12"/>
  <c r="N22" i="12"/>
  <c r="R22" i="12"/>
  <c r="G23" i="12"/>
  <c r="K23" i="12"/>
  <c r="O23" i="12"/>
  <c r="S23" i="12"/>
  <c r="G70" i="12"/>
  <c r="K70" i="12"/>
  <c r="O70" i="12"/>
  <c r="S70" i="12"/>
  <c r="H71" i="12"/>
  <c r="L71" i="12"/>
  <c r="P71" i="12"/>
  <c r="H70" i="12"/>
  <c r="L70" i="12"/>
  <c r="P70" i="12"/>
  <c r="E71" i="12"/>
  <c r="I71" i="12"/>
  <c r="M71" i="12"/>
  <c r="Q71" i="12"/>
  <c r="E70" i="12"/>
  <c r="I70" i="12"/>
  <c r="M70" i="12"/>
  <c r="Q70" i="12"/>
  <c r="F71" i="12"/>
  <c r="J71" i="12"/>
  <c r="N71" i="12"/>
  <c r="R71" i="12"/>
  <c r="F70" i="12"/>
  <c r="J70" i="12"/>
  <c r="N70" i="12"/>
  <c r="R70" i="12"/>
  <c r="G71" i="12"/>
  <c r="K71" i="12"/>
  <c r="O71" i="12"/>
  <c r="S71" i="12"/>
  <c r="G62" i="12"/>
  <c r="K62" i="12"/>
  <c r="O62" i="12"/>
  <c r="S62" i="12"/>
  <c r="H63" i="12"/>
  <c r="L63" i="12"/>
  <c r="P63" i="12"/>
  <c r="H62" i="12"/>
  <c r="L62" i="12"/>
  <c r="P62" i="12"/>
  <c r="E63" i="12"/>
  <c r="I63" i="12"/>
  <c r="M63" i="12"/>
  <c r="Q63" i="12"/>
  <c r="E62" i="12"/>
  <c r="I62" i="12"/>
  <c r="M62" i="12"/>
  <c r="Q62" i="12"/>
  <c r="F63" i="12"/>
  <c r="J63" i="12"/>
  <c r="N63" i="12"/>
  <c r="R63" i="12"/>
  <c r="F62" i="12"/>
  <c r="J62" i="12"/>
  <c r="N62" i="12"/>
  <c r="R62" i="12"/>
  <c r="G63" i="12"/>
  <c r="K63" i="12"/>
  <c r="O63" i="12"/>
  <c r="S63" i="12"/>
  <c r="G54" i="12"/>
  <c r="K54" i="12"/>
  <c r="O54" i="12"/>
  <c r="S54" i="12"/>
  <c r="H55" i="12"/>
  <c r="L55" i="12"/>
  <c r="P55" i="12"/>
  <c r="H54" i="12"/>
  <c r="L54" i="12"/>
  <c r="P54" i="12"/>
  <c r="E55" i="12"/>
  <c r="I55" i="12"/>
  <c r="M55" i="12"/>
  <c r="Q55" i="12"/>
  <c r="E54" i="12"/>
  <c r="I54" i="12"/>
  <c r="M54" i="12"/>
  <c r="Q54" i="12"/>
  <c r="F55" i="12"/>
  <c r="J55" i="12"/>
  <c r="N55" i="12"/>
  <c r="R55" i="12"/>
  <c r="F54" i="12"/>
  <c r="J54" i="12"/>
  <c r="N54" i="12"/>
  <c r="R54" i="12"/>
  <c r="G55" i="12"/>
  <c r="K55" i="12"/>
  <c r="O55" i="12"/>
  <c r="S55" i="12"/>
  <c r="G46" i="12"/>
  <c r="K46" i="12"/>
  <c r="O46" i="12"/>
  <c r="S46" i="12"/>
  <c r="H47" i="12"/>
  <c r="L47" i="12"/>
  <c r="P47" i="12"/>
  <c r="H46" i="12"/>
  <c r="L46" i="12"/>
  <c r="P46" i="12"/>
  <c r="E47" i="12"/>
  <c r="I47" i="12"/>
  <c r="M47" i="12"/>
  <c r="Q47" i="12"/>
  <c r="E46" i="12"/>
  <c r="I46" i="12"/>
  <c r="M46" i="12"/>
  <c r="Q46" i="12"/>
  <c r="F47" i="12"/>
  <c r="J47" i="12"/>
  <c r="N47" i="12"/>
  <c r="R47" i="12"/>
  <c r="F46" i="12"/>
  <c r="J46" i="12"/>
  <c r="N46" i="12"/>
  <c r="R46" i="12"/>
  <c r="G47" i="12"/>
  <c r="K47" i="12"/>
  <c r="O47" i="12"/>
  <c r="S47" i="12"/>
  <c r="D47" i="12"/>
  <c r="D46" i="12"/>
  <c r="AI5" i="7"/>
  <c r="D15" i="12"/>
  <c r="D14" i="12"/>
  <c r="D39" i="12"/>
  <c r="D38" i="12"/>
  <c r="D31" i="12"/>
  <c r="D30" i="12"/>
  <c r="D23" i="12"/>
  <c r="D22" i="12"/>
  <c r="D71" i="12"/>
  <c r="D70" i="12"/>
  <c r="D63" i="12"/>
  <c r="D62" i="12"/>
  <c r="D55" i="12"/>
  <c r="D54" i="12"/>
  <c r="AI7" i="7"/>
  <c r="AI8" i="7"/>
  <c r="AI11" i="7"/>
  <c r="AI6" i="7"/>
  <c r="AI10" i="7"/>
  <c r="AI9" i="7"/>
  <c r="K7" i="12" l="1"/>
  <c r="J6" i="12"/>
  <c r="J7" i="12"/>
  <c r="I6" i="12"/>
  <c r="I7" i="12"/>
  <c r="H6" i="12"/>
  <c r="S6" i="12"/>
  <c r="G7" i="12"/>
  <c r="F6" i="12"/>
  <c r="F7" i="12"/>
  <c r="E6" i="12"/>
  <c r="E7" i="12"/>
  <c r="P7" i="12"/>
  <c r="O6" i="12"/>
  <c r="S7" i="12"/>
  <c r="R6" i="12"/>
  <c r="R7" i="12"/>
  <c r="Q6" i="12"/>
  <c r="Q7" i="12"/>
  <c r="P6" i="12"/>
  <c r="L7" i="12"/>
  <c r="K6" i="12"/>
  <c r="O7" i="12"/>
  <c r="N6" i="12"/>
  <c r="N7" i="12"/>
  <c r="M6" i="12"/>
  <c r="M7" i="12"/>
  <c r="L6" i="12"/>
  <c r="H7" i="12"/>
  <c r="G6" i="12"/>
  <c r="AI12" i="7"/>
  <c r="B40" i="9"/>
  <c r="M40" i="9" s="1"/>
  <c r="B38" i="9"/>
  <c r="B37" i="9"/>
  <c r="B36" i="9"/>
  <c r="B35" i="9"/>
  <c r="B34" i="9"/>
  <c r="B33" i="9"/>
  <c r="B32" i="9"/>
  <c r="B39" i="9" l="1"/>
  <c r="H40" i="9"/>
  <c r="B26" i="9"/>
  <c r="B19" i="9"/>
  <c r="B20" i="9"/>
  <c r="B21" i="9"/>
  <c r="B22" i="9"/>
  <c r="B23" i="9"/>
  <c r="B24" i="9"/>
  <c r="B18" i="9"/>
  <c r="B41" i="9" l="1"/>
  <c r="B25" i="9"/>
  <c r="B4" i="9"/>
  <c r="B27" i="9" l="1"/>
  <c r="E5" i="3"/>
  <c r="AI24" i="3" l="1"/>
  <c r="AI22" i="3"/>
  <c r="AI21" i="3"/>
  <c r="AI19" i="3"/>
  <c r="AI17" i="3"/>
  <c r="AI15" i="3"/>
  <c r="AI14" i="3"/>
  <c r="AI13" i="3"/>
  <c r="AI11" i="3"/>
  <c r="AI10" i="3"/>
  <c r="AI9" i="3"/>
  <c r="AI8" i="3"/>
  <c r="AI6" i="3"/>
  <c r="AI32" i="3"/>
  <c r="AI31" i="3"/>
  <c r="AI30" i="3"/>
  <c r="AI29" i="3"/>
  <c r="AH30" i="3"/>
  <c r="AH31" i="3"/>
  <c r="AH32" i="3"/>
  <c r="AH29" i="3"/>
  <c r="AH24" i="3"/>
  <c r="AH22" i="3"/>
  <c r="AH21" i="3"/>
  <c r="AH19" i="3"/>
  <c r="AH20" i="3" s="1"/>
  <c r="AH17" i="3"/>
  <c r="AH18" i="3" s="1"/>
  <c r="AH15" i="3"/>
  <c r="AH14" i="3"/>
  <c r="AH13" i="3"/>
  <c r="AH11" i="3"/>
  <c r="AH10" i="3"/>
  <c r="AH9" i="3"/>
  <c r="AH8" i="3"/>
  <c r="AH6" i="3"/>
  <c r="AH5" i="3"/>
  <c r="AI5" i="3"/>
  <c r="AI25" i="3"/>
  <c r="AI26" i="3" s="1"/>
  <c r="AI20" i="3"/>
  <c r="AI18" i="3"/>
  <c r="AH25" i="3"/>
  <c r="AI12" i="3" l="1"/>
  <c r="AI16" i="3"/>
  <c r="AI23" i="3"/>
  <c r="AI33" i="3"/>
  <c r="AH26" i="3"/>
  <c r="AI7" i="3"/>
  <c r="AH7" i="3"/>
  <c r="AH12" i="3"/>
  <c r="AH23" i="3"/>
  <c r="AH33" i="3"/>
  <c r="AH16" i="3"/>
  <c r="I6" i="7"/>
  <c r="I7" i="7"/>
  <c r="I8" i="7"/>
  <c r="I9" i="7"/>
  <c r="I10" i="7"/>
  <c r="I11" i="7"/>
  <c r="I5" i="7"/>
  <c r="AI34" i="3" l="1"/>
  <c r="AI27" i="3"/>
  <c r="AH34" i="3"/>
  <c r="AH27" i="3"/>
  <c r="I12" i="7"/>
  <c r="H10" i="10"/>
  <c r="B24" i="10"/>
  <c r="G10" i="10"/>
  <c r="F10" i="10"/>
  <c r="E10" i="10"/>
  <c r="D10" i="10"/>
  <c r="C10" i="10"/>
  <c r="C12" i="10" s="1"/>
  <c r="Y9" i="7" l="1"/>
  <c r="Q9" i="7"/>
  <c r="B9" i="7"/>
  <c r="B39" i="7"/>
  <c r="B40" i="7"/>
  <c r="B41" i="7"/>
  <c r="B29" i="7"/>
  <c r="B30" i="7"/>
  <c r="B31" i="7"/>
  <c r="I38" i="7"/>
  <c r="B38" i="7"/>
  <c r="I29" i="7"/>
  <c r="I28" i="7"/>
  <c r="B28" i="7"/>
  <c r="I18" i="7"/>
  <c r="B18" i="7"/>
  <c r="Y11" i="7"/>
  <c r="Q11" i="7"/>
  <c r="B11" i="7"/>
  <c r="Y10" i="7"/>
  <c r="Q10" i="7"/>
  <c r="B10" i="7"/>
  <c r="Y8" i="7"/>
  <c r="Q8" i="7"/>
  <c r="B8" i="7"/>
  <c r="Y7" i="7"/>
  <c r="Q7" i="7"/>
  <c r="B7" i="7"/>
  <c r="Y6" i="7"/>
  <c r="Q6" i="7"/>
  <c r="B6" i="7"/>
  <c r="Y5" i="7"/>
  <c r="Q5" i="7"/>
  <c r="B5" i="7"/>
  <c r="AG5" i="7" s="1"/>
  <c r="B1" i="7"/>
  <c r="N5" i="7" s="1"/>
  <c r="AG6" i="7" l="1"/>
  <c r="AH6" i="7"/>
  <c r="AG11" i="7"/>
  <c r="AH11" i="7"/>
  <c r="AG9" i="7"/>
  <c r="AH9" i="7"/>
  <c r="AG10" i="7"/>
  <c r="AH10" i="7"/>
  <c r="AH5" i="7"/>
  <c r="AG8" i="7"/>
  <c r="AH8" i="7"/>
  <c r="D9" i="7"/>
  <c r="H9" i="7" s="1"/>
  <c r="J9" i="7"/>
  <c r="N9" i="7"/>
  <c r="R9" i="7"/>
  <c r="V9" i="7"/>
  <c r="Z9" i="7"/>
  <c r="AD9" i="7"/>
  <c r="F9" i="7"/>
  <c r="K9" i="7"/>
  <c r="S9" i="7"/>
  <c r="AA9" i="7"/>
  <c r="C9" i="7"/>
  <c r="L9" i="7"/>
  <c r="T9" i="7"/>
  <c r="AB9" i="7"/>
  <c r="L5" i="7"/>
  <c r="Z5" i="7"/>
  <c r="D5" i="7"/>
  <c r="S5" i="7"/>
  <c r="J6" i="7"/>
  <c r="T5" i="7"/>
  <c r="AA5" i="7"/>
  <c r="C6" i="7"/>
  <c r="K6" i="7"/>
  <c r="R6" i="7"/>
  <c r="AD6" i="7"/>
  <c r="F7" i="7"/>
  <c r="N7" i="7"/>
  <c r="T7" i="7"/>
  <c r="AA7" i="7"/>
  <c r="C8" i="7"/>
  <c r="K8" i="7"/>
  <c r="R8" i="7"/>
  <c r="AD8" i="7"/>
  <c r="F10" i="7"/>
  <c r="N10" i="7"/>
  <c r="T10" i="7"/>
  <c r="AA10" i="7"/>
  <c r="C11" i="7"/>
  <c r="K11" i="7"/>
  <c r="R11" i="7"/>
  <c r="AD11" i="7"/>
  <c r="F21" i="7"/>
  <c r="F28" i="7"/>
  <c r="F40" i="7"/>
  <c r="F5" i="7"/>
  <c r="V5" i="7"/>
  <c r="AB5" i="7"/>
  <c r="D6" i="7"/>
  <c r="L6" i="7"/>
  <c r="S6" i="7"/>
  <c r="Z6" i="7"/>
  <c r="J7" i="7"/>
  <c r="V7" i="7"/>
  <c r="AB7" i="7"/>
  <c r="D8" i="7"/>
  <c r="L8" i="7"/>
  <c r="S8" i="7"/>
  <c r="Z8" i="7"/>
  <c r="J10" i="7"/>
  <c r="V10" i="7"/>
  <c r="AB10" i="7"/>
  <c r="D11" i="7"/>
  <c r="L11" i="7"/>
  <c r="S11" i="7"/>
  <c r="Z11" i="7"/>
  <c r="F18" i="7"/>
  <c r="F29" i="7"/>
  <c r="F31" i="7"/>
  <c r="J5" i="7"/>
  <c r="C5" i="7"/>
  <c r="K5" i="7"/>
  <c r="R5" i="7"/>
  <c r="AD5" i="7"/>
  <c r="F6" i="7"/>
  <c r="N6" i="7"/>
  <c r="T6" i="7"/>
  <c r="AA6" i="7"/>
  <c r="C7" i="7"/>
  <c r="K7" i="7"/>
  <c r="R7" i="7"/>
  <c r="AD7" i="7"/>
  <c r="F8" i="7"/>
  <c r="N8" i="7"/>
  <c r="T8" i="7"/>
  <c r="AA8" i="7"/>
  <c r="C10" i="7"/>
  <c r="K10" i="7"/>
  <c r="R10" i="7"/>
  <c r="AD10" i="7"/>
  <c r="F11" i="7"/>
  <c r="N11" i="7"/>
  <c r="T11" i="7"/>
  <c r="AA11" i="7"/>
  <c r="F19" i="7"/>
  <c r="F30" i="7"/>
  <c r="F38" i="7"/>
  <c r="V6" i="7"/>
  <c r="AB6" i="7"/>
  <c r="D7" i="7"/>
  <c r="L7" i="7"/>
  <c r="S7" i="7"/>
  <c r="Z7" i="7"/>
  <c r="J8" i="7"/>
  <c r="V8" i="7"/>
  <c r="AB8" i="7"/>
  <c r="D10" i="7"/>
  <c r="L10" i="7"/>
  <c r="S10" i="7"/>
  <c r="Z10" i="7"/>
  <c r="J11" i="7"/>
  <c r="V11" i="7"/>
  <c r="AB11" i="7"/>
  <c r="F20" i="7"/>
  <c r="F39" i="7"/>
  <c r="F41" i="7"/>
  <c r="B9" i="9"/>
  <c r="I14" i="6"/>
  <c r="K14" i="6" s="1"/>
  <c r="F14" i="6"/>
  <c r="H14" i="6" s="1"/>
  <c r="C14" i="6"/>
  <c r="E14" i="6" s="1"/>
  <c r="I13" i="6"/>
  <c r="K13" i="6" s="1"/>
  <c r="F13" i="6"/>
  <c r="C13" i="6"/>
  <c r="AE17" i="3"/>
  <c r="AE18" i="3" s="1"/>
  <c r="AC17" i="3"/>
  <c r="AB17" i="3"/>
  <c r="AB18" i="3" s="1"/>
  <c r="AA17" i="3"/>
  <c r="Z17" i="3"/>
  <c r="W17" i="3"/>
  <c r="W18" i="3" s="1"/>
  <c r="U17" i="3"/>
  <c r="U18" i="3" s="1"/>
  <c r="T17" i="3"/>
  <c r="T18" i="3" s="1"/>
  <c r="S17" i="3"/>
  <c r="S18" i="3" s="1"/>
  <c r="X18" i="3" s="1"/>
  <c r="R17" i="3"/>
  <c r="O17" i="3"/>
  <c r="O18" i="3" s="1"/>
  <c r="M17" i="3"/>
  <c r="M18" i="3" s="1"/>
  <c r="L17" i="3"/>
  <c r="L18" i="3" s="1"/>
  <c r="K17" i="3"/>
  <c r="K18" i="3" s="1"/>
  <c r="P18" i="3" s="1"/>
  <c r="H17" i="3"/>
  <c r="H18" i="3" s="1"/>
  <c r="G17" i="3"/>
  <c r="G18" i="3" s="1"/>
  <c r="E17" i="3"/>
  <c r="E18" i="3" s="1"/>
  <c r="D17" i="3"/>
  <c r="D18" i="3" s="1"/>
  <c r="C17" i="3"/>
  <c r="AA18" i="3"/>
  <c r="AF18" i="3" s="1"/>
  <c r="I18" i="3" l="1"/>
  <c r="AJ5" i="7"/>
  <c r="AK5" i="7"/>
  <c r="AJ6" i="7"/>
  <c r="AK6" i="7"/>
  <c r="AF9" i="7"/>
  <c r="X9" i="7"/>
  <c r="P9" i="7"/>
  <c r="G9" i="7"/>
  <c r="E9" i="7"/>
  <c r="W9" i="7"/>
  <c r="U9" i="7"/>
  <c r="AE9" i="7"/>
  <c r="AC9" i="7"/>
  <c r="O9" i="7"/>
  <c r="M9" i="7"/>
  <c r="F15" i="6"/>
  <c r="H15" i="6" s="1"/>
  <c r="C15" i="6"/>
  <c r="E15" i="6" s="1"/>
  <c r="I15" i="6"/>
  <c r="K15" i="6" s="1"/>
  <c r="H13" i="6"/>
  <c r="E13" i="6"/>
  <c r="Q17" i="3"/>
  <c r="Y17" i="3"/>
  <c r="AG17" i="3"/>
  <c r="AC18" i="3"/>
  <c r="F17" i="3"/>
  <c r="V17" i="3"/>
  <c r="J17" i="3"/>
  <c r="N17" i="3"/>
  <c r="AD17" i="3"/>
  <c r="R18" i="3"/>
  <c r="Y18" i="3" s="1"/>
  <c r="Z18" i="3"/>
  <c r="P17" i="3"/>
  <c r="X17" i="3"/>
  <c r="AF17" i="3"/>
  <c r="C18" i="3"/>
  <c r="I17" i="3"/>
  <c r="AG18" i="3" l="1"/>
  <c r="V18" i="3"/>
  <c r="AD18" i="3"/>
  <c r="F18" i="3"/>
  <c r="N18" i="3"/>
  <c r="Q18" i="3"/>
  <c r="J18" i="3"/>
  <c r="C1" i="9" l="1"/>
  <c r="L40" i="9" l="1"/>
  <c r="C40" i="9"/>
  <c r="I38" i="9"/>
  <c r="K38" i="9" s="1"/>
  <c r="L37" i="9"/>
  <c r="C37" i="9"/>
  <c r="I36" i="9"/>
  <c r="K36" i="9" s="1"/>
  <c r="L35" i="9"/>
  <c r="C35" i="9"/>
  <c r="I34" i="9"/>
  <c r="K34" i="9" s="1"/>
  <c r="L33" i="9"/>
  <c r="C33" i="9"/>
  <c r="I32" i="9"/>
  <c r="D32" i="9"/>
  <c r="J40" i="9"/>
  <c r="D38" i="9"/>
  <c r="J37" i="9"/>
  <c r="D36" i="9"/>
  <c r="J35" i="9"/>
  <c r="D34" i="9"/>
  <c r="J33" i="9"/>
  <c r="I40" i="9"/>
  <c r="K40" i="9" s="1"/>
  <c r="L38" i="9"/>
  <c r="C38" i="9"/>
  <c r="I37" i="9"/>
  <c r="K37" i="9" s="1"/>
  <c r="L36" i="9"/>
  <c r="C36" i="9"/>
  <c r="I35" i="9"/>
  <c r="K35" i="9" s="1"/>
  <c r="L34" i="9"/>
  <c r="C34" i="9"/>
  <c r="I33" i="9"/>
  <c r="K33" i="9" s="1"/>
  <c r="L32" i="9"/>
  <c r="C32" i="9"/>
  <c r="D40" i="9"/>
  <c r="G40" i="9" s="1"/>
  <c r="J38" i="9"/>
  <c r="D37" i="9"/>
  <c r="J36" i="9"/>
  <c r="D35" i="9"/>
  <c r="J34" i="9"/>
  <c r="D33" i="9"/>
  <c r="J32" i="9"/>
  <c r="I24" i="9"/>
  <c r="K24" i="9" s="1"/>
  <c r="L22" i="9"/>
  <c r="D21" i="9"/>
  <c r="C18" i="9"/>
  <c r="L26" i="9"/>
  <c r="C26" i="9"/>
  <c r="D24" i="9"/>
  <c r="I23" i="9"/>
  <c r="K23" i="9" s="1"/>
  <c r="J22" i="9"/>
  <c r="L21" i="9"/>
  <c r="C21" i="9"/>
  <c r="D20" i="9"/>
  <c r="I19" i="9"/>
  <c r="J18" i="9"/>
  <c r="J26" i="9"/>
  <c r="C24" i="9"/>
  <c r="D23" i="9"/>
  <c r="L20" i="9"/>
  <c r="C20" i="9"/>
  <c r="D19" i="9"/>
  <c r="I18" i="9"/>
  <c r="L24" i="9"/>
  <c r="I22" i="9"/>
  <c r="K22" i="9" s="1"/>
  <c r="J21" i="9"/>
  <c r="I26" i="9"/>
  <c r="K26" i="9" s="1"/>
  <c r="J24" i="9"/>
  <c r="L23" i="9"/>
  <c r="C23" i="9"/>
  <c r="D22" i="9"/>
  <c r="I21" i="9"/>
  <c r="K21" i="9" s="1"/>
  <c r="J20" i="9"/>
  <c r="L19" i="9"/>
  <c r="C19" i="9"/>
  <c r="D18" i="9"/>
  <c r="D26" i="9"/>
  <c r="J23" i="9"/>
  <c r="C22" i="9"/>
  <c r="I20" i="9"/>
  <c r="J19" i="9"/>
  <c r="L18" i="9"/>
  <c r="D9" i="9"/>
  <c r="C9" i="9"/>
  <c r="L9" i="9"/>
  <c r="I9" i="9"/>
  <c r="K9" i="9" s="1"/>
  <c r="J9" i="9"/>
  <c r="L12" i="9"/>
  <c r="L5" i="9"/>
  <c r="L6" i="9"/>
  <c r="L7" i="9"/>
  <c r="L8" i="9"/>
  <c r="L10" i="9"/>
  <c r="L4" i="9"/>
  <c r="J12" i="9"/>
  <c r="J5" i="9"/>
  <c r="J6" i="9"/>
  <c r="J7" i="9"/>
  <c r="J8" i="9"/>
  <c r="J10" i="9"/>
  <c r="J4" i="9"/>
  <c r="I12" i="9"/>
  <c r="I5" i="9"/>
  <c r="I6" i="9"/>
  <c r="I7" i="9"/>
  <c r="I8" i="9"/>
  <c r="I10" i="9"/>
  <c r="I4" i="9"/>
  <c r="D12" i="9"/>
  <c r="C12" i="9"/>
  <c r="B12" i="9"/>
  <c r="D10" i="9"/>
  <c r="C10" i="9"/>
  <c r="B10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K20" i="9" l="1"/>
  <c r="K19" i="9"/>
  <c r="L25" i="9"/>
  <c r="L27" i="9" s="1"/>
  <c r="L39" i="9"/>
  <c r="L41" i="9" s="1"/>
  <c r="M23" i="9"/>
  <c r="F23" i="9"/>
  <c r="E23" i="9"/>
  <c r="E19" i="9"/>
  <c r="H19" i="9"/>
  <c r="G19" i="9"/>
  <c r="F24" i="9"/>
  <c r="M24" i="9"/>
  <c r="E24" i="9"/>
  <c r="G20" i="9"/>
  <c r="H20" i="9"/>
  <c r="M18" i="9"/>
  <c r="E18" i="9"/>
  <c r="F18" i="9"/>
  <c r="C25" i="9"/>
  <c r="J39" i="9"/>
  <c r="J41" i="9" s="1"/>
  <c r="E32" i="9"/>
  <c r="M32" i="9"/>
  <c r="F32" i="9"/>
  <c r="C39" i="9"/>
  <c r="I39" i="9"/>
  <c r="K32" i="9"/>
  <c r="F35" i="9"/>
  <c r="M35" i="9"/>
  <c r="G26" i="9"/>
  <c r="H26" i="9"/>
  <c r="E20" i="9"/>
  <c r="F20" i="9"/>
  <c r="M20" i="9"/>
  <c r="E21" i="9"/>
  <c r="M21" i="9"/>
  <c r="F21" i="9"/>
  <c r="G24" i="9"/>
  <c r="H24" i="9"/>
  <c r="G21" i="9"/>
  <c r="H21" i="9"/>
  <c r="E33" i="9"/>
  <c r="G33" i="9"/>
  <c r="H33" i="9"/>
  <c r="G37" i="9"/>
  <c r="H37" i="9"/>
  <c r="F38" i="9"/>
  <c r="E38" i="9"/>
  <c r="M38" i="9"/>
  <c r="E34" i="9"/>
  <c r="G34" i="9"/>
  <c r="H34" i="9"/>
  <c r="G38" i="9"/>
  <c r="H38" i="9"/>
  <c r="F33" i="9"/>
  <c r="M33" i="9"/>
  <c r="D25" i="9"/>
  <c r="G18" i="9"/>
  <c r="H18" i="9"/>
  <c r="J25" i="9"/>
  <c r="J27" i="9" s="1"/>
  <c r="F26" i="9"/>
  <c r="E26" i="9"/>
  <c r="M26" i="9"/>
  <c r="F36" i="9"/>
  <c r="M36" i="9"/>
  <c r="E40" i="9"/>
  <c r="F40" i="9"/>
  <c r="F22" i="9"/>
  <c r="M22" i="9"/>
  <c r="E22" i="9"/>
  <c r="F19" i="9"/>
  <c r="M19" i="9"/>
  <c r="G22" i="9"/>
  <c r="H22" i="9"/>
  <c r="I25" i="9"/>
  <c r="K18" i="9"/>
  <c r="H23" i="9"/>
  <c r="G23" i="9"/>
  <c r="E35" i="9"/>
  <c r="G35" i="9"/>
  <c r="H35" i="9"/>
  <c r="M34" i="9"/>
  <c r="F34" i="9"/>
  <c r="E36" i="9"/>
  <c r="H36" i="9"/>
  <c r="G36" i="9"/>
  <c r="H32" i="9"/>
  <c r="G32" i="9"/>
  <c r="D39" i="9"/>
  <c r="F37" i="9"/>
  <c r="E37" i="9"/>
  <c r="M37" i="9"/>
  <c r="M7" i="9"/>
  <c r="M5" i="9"/>
  <c r="M6" i="9"/>
  <c r="M12" i="9"/>
  <c r="M8" i="9"/>
  <c r="M10" i="9"/>
  <c r="M4" i="9"/>
  <c r="F9" i="9"/>
  <c r="M9" i="9"/>
  <c r="E9" i="9"/>
  <c r="G9" i="9"/>
  <c r="H9" i="9"/>
  <c r="G7" i="9"/>
  <c r="G6" i="9"/>
  <c r="E6" i="9"/>
  <c r="E12" i="9"/>
  <c r="E7" i="9"/>
  <c r="G5" i="9"/>
  <c r="G10" i="9"/>
  <c r="G12" i="9"/>
  <c r="E4" i="9"/>
  <c r="G4" i="9"/>
  <c r="E5" i="9"/>
  <c r="G8" i="9"/>
  <c r="E10" i="9"/>
  <c r="E8" i="9"/>
  <c r="K6" i="9"/>
  <c r="J11" i="9"/>
  <c r="J13" i="9" s="1"/>
  <c r="K12" i="9"/>
  <c r="L11" i="9"/>
  <c r="I11" i="9"/>
  <c r="I13" i="9" s="1"/>
  <c r="K8" i="9"/>
  <c r="K7" i="9"/>
  <c r="B11" i="9"/>
  <c r="C11" i="9"/>
  <c r="C13" i="9" s="1"/>
  <c r="D11" i="9"/>
  <c r="D13" i="9" s="1"/>
  <c r="K5" i="9"/>
  <c r="K10" i="9"/>
  <c r="K4" i="9"/>
  <c r="D41" i="9" l="1"/>
  <c r="M39" i="9"/>
  <c r="H39" i="9"/>
  <c r="D27" i="9"/>
  <c r="M25" i="9"/>
  <c r="H25" i="9"/>
  <c r="C41" i="9"/>
  <c r="F41" i="9" s="1"/>
  <c r="F39" i="9"/>
  <c r="G39" i="9"/>
  <c r="G41" i="9" s="1"/>
  <c r="F25" i="9"/>
  <c r="C27" i="9"/>
  <c r="I27" i="9"/>
  <c r="K27" i="9" s="1"/>
  <c r="K25" i="9"/>
  <c r="G25" i="9"/>
  <c r="G27" i="9" s="1"/>
  <c r="I41" i="9"/>
  <c r="K41" i="9" s="1"/>
  <c r="K39" i="9"/>
  <c r="E39" i="9"/>
  <c r="E41" i="9" s="1"/>
  <c r="E25" i="9"/>
  <c r="E27" i="9" s="1"/>
  <c r="G11" i="9"/>
  <c r="G13" i="9" s="1"/>
  <c r="B13" i="9"/>
  <c r="M11" i="9"/>
  <c r="E11" i="9"/>
  <c r="E13" i="9" s="1"/>
  <c r="K13" i="9"/>
  <c r="K11" i="9"/>
  <c r="L13" i="9"/>
  <c r="F27" i="9" l="1"/>
  <c r="H27" i="9"/>
  <c r="M27" i="9"/>
  <c r="H41" i="9"/>
  <c r="M41" i="9"/>
  <c r="M13" i="9"/>
  <c r="H10" i="9" l="1"/>
  <c r="H5" i="9"/>
  <c r="H4" i="9"/>
  <c r="F6" i="9"/>
  <c r="H12" i="9"/>
  <c r="F10" i="9"/>
  <c r="F12" i="9"/>
  <c r="F4" i="9"/>
  <c r="F5" i="9"/>
  <c r="H8" i="9"/>
  <c r="H7" i="9"/>
  <c r="H6" i="9"/>
  <c r="F7" i="9"/>
  <c r="F8" i="9"/>
  <c r="H13" i="9" l="1"/>
  <c r="F13" i="9"/>
  <c r="H11" i="9" l="1"/>
  <c r="F11" i="9"/>
  <c r="C35" i="6" l="1"/>
  <c r="F35" i="6"/>
  <c r="I35" i="6"/>
  <c r="I29" i="6"/>
  <c r="F29" i="6"/>
  <c r="C29" i="6"/>
  <c r="I28" i="6"/>
  <c r="F28" i="6"/>
  <c r="C28" i="6"/>
  <c r="L35" i="6" l="1"/>
  <c r="C30" i="6"/>
  <c r="F30" i="6"/>
  <c r="I30" i="6"/>
  <c r="I23" i="6" l="1"/>
  <c r="F23" i="6"/>
  <c r="C23" i="6"/>
  <c r="I22" i="6"/>
  <c r="F22" i="6"/>
  <c r="C22" i="6"/>
  <c r="I20" i="6"/>
  <c r="F20" i="6"/>
  <c r="C20" i="6"/>
  <c r="I19" i="6"/>
  <c r="F19" i="6"/>
  <c r="C19" i="6"/>
  <c r="I17" i="6"/>
  <c r="F17" i="6"/>
  <c r="C17" i="6"/>
  <c r="I16" i="6"/>
  <c r="F16" i="6"/>
  <c r="C16" i="6"/>
  <c r="I11" i="6"/>
  <c r="F11" i="6"/>
  <c r="C11" i="6"/>
  <c r="I10" i="6"/>
  <c r="K10" i="6" s="1"/>
  <c r="F10" i="6"/>
  <c r="C10" i="6"/>
  <c r="I8" i="6"/>
  <c r="F8" i="6"/>
  <c r="C8" i="6"/>
  <c r="I7" i="6"/>
  <c r="F7" i="6"/>
  <c r="C7" i="6"/>
  <c r="I5" i="6"/>
  <c r="F5" i="6"/>
  <c r="C5" i="6"/>
  <c r="I4" i="6"/>
  <c r="F4" i="6"/>
  <c r="C4" i="6"/>
  <c r="C1" i="6"/>
  <c r="I41" i="7"/>
  <c r="I40" i="7"/>
  <c r="I39" i="7"/>
  <c r="B34" i="7"/>
  <c r="I31" i="7"/>
  <c r="I30" i="7"/>
  <c r="B24" i="7"/>
  <c r="I21" i="7"/>
  <c r="B21" i="7"/>
  <c r="I20" i="7"/>
  <c r="B20" i="7"/>
  <c r="I19" i="7"/>
  <c r="B19" i="7"/>
  <c r="B14" i="7"/>
  <c r="AE32" i="3"/>
  <c r="AC32" i="3"/>
  <c r="AB32" i="3"/>
  <c r="AA32" i="3"/>
  <c r="Z32" i="3"/>
  <c r="W32" i="3"/>
  <c r="U32" i="3"/>
  <c r="T32" i="3"/>
  <c r="S32" i="3"/>
  <c r="X32" i="3" s="1"/>
  <c r="R32" i="3"/>
  <c r="O32" i="3"/>
  <c r="M32" i="3"/>
  <c r="L32" i="3"/>
  <c r="K32" i="3"/>
  <c r="H32" i="3"/>
  <c r="G32" i="3"/>
  <c r="E32" i="3"/>
  <c r="D32" i="3"/>
  <c r="C32" i="3"/>
  <c r="AE31" i="3"/>
  <c r="AC31" i="3"/>
  <c r="AB31" i="3"/>
  <c r="AA31" i="3"/>
  <c r="Z31" i="3"/>
  <c r="W31" i="3"/>
  <c r="U31" i="3"/>
  <c r="T31" i="3"/>
  <c r="S31" i="3"/>
  <c r="X31" i="3" s="1"/>
  <c r="R31" i="3"/>
  <c r="O31" i="3"/>
  <c r="M31" i="3"/>
  <c r="L31" i="3"/>
  <c r="K31" i="3"/>
  <c r="H31" i="3"/>
  <c r="G31" i="3"/>
  <c r="E31" i="3"/>
  <c r="D31" i="3"/>
  <c r="C31" i="3"/>
  <c r="AE30" i="3"/>
  <c r="AC30" i="3"/>
  <c r="AB30" i="3"/>
  <c r="AA30" i="3"/>
  <c r="Z30" i="3"/>
  <c r="W30" i="3"/>
  <c r="U30" i="3"/>
  <c r="T30" i="3"/>
  <c r="S30" i="3"/>
  <c r="X30" i="3" s="1"/>
  <c r="R30" i="3"/>
  <c r="O30" i="3"/>
  <c r="M30" i="3"/>
  <c r="L30" i="3"/>
  <c r="K30" i="3"/>
  <c r="H30" i="3"/>
  <c r="G30" i="3"/>
  <c r="E30" i="3"/>
  <c r="D30" i="3"/>
  <c r="C30" i="3"/>
  <c r="AE29" i="3"/>
  <c r="AC29" i="3"/>
  <c r="AB29" i="3"/>
  <c r="AA29" i="3"/>
  <c r="Z29" i="3"/>
  <c r="W29" i="3"/>
  <c r="U29" i="3"/>
  <c r="T29" i="3"/>
  <c r="S29" i="3"/>
  <c r="R29" i="3"/>
  <c r="O29" i="3"/>
  <c r="M29" i="3"/>
  <c r="L29" i="3"/>
  <c r="K29" i="3"/>
  <c r="H29" i="3"/>
  <c r="G29" i="3"/>
  <c r="E29" i="3"/>
  <c r="D29" i="3"/>
  <c r="C29" i="3"/>
  <c r="AE25" i="3"/>
  <c r="AC25" i="3"/>
  <c r="AB25" i="3"/>
  <c r="AA25" i="3"/>
  <c r="AF25" i="3" s="1"/>
  <c r="Z25" i="3"/>
  <c r="AG25" i="3" s="1"/>
  <c r="W25" i="3"/>
  <c r="U25" i="3"/>
  <c r="T25" i="3"/>
  <c r="S25" i="3"/>
  <c r="R25" i="3"/>
  <c r="Y25" i="3" s="1"/>
  <c r="O25" i="3"/>
  <c r="M25" i="3"/>
  <c r="L25" i="3"/>
  <c r="K25" i="3"/>
  <c r="H25" i="3"/>
  <c r="G25" i="3"/>
  <c r="E25" i="3"/>
  <c r="D25" i="3"/>
  <c r="C25" i="3"/>
  <c r="J25" i="3" s="1"/>
  <c r="AE24" i="3"/>
  <c r="AC24" i="3"/>
  <c r="AB24" i="3"/>
  <c r="AA24" i="3"/>
  <c r="Z24" i="3"/>
  <c r="W24" i="3"/>
  <c r="U24" i="3"/>
  <c r="T24" i="3"/>
  <c r="S24" i="3"/>
  <c r="R24" i="3"/>
  <c r="O24" i="3"/>
  <c r="M24" i="3"/>
  <c r="L24" i="3"/>
  <c r="K24" i="3"/>
  <c r="H24" i="3"/>
  <c r="G24" i="3"/>
  <c r="E24" i="3"/>
  <c r="D24" i="3"/>
  <c r="C24" i="3"/>
  <c r="AE22" i="3"/>
  <c r="AC22" i="3"/>
  <c r="AB22" i="3"/>
  <c r="AA22" i="3"/>
  <c r="Z22" i="3"/>
  <c r="W22" i="3"/>
  <c r="U22" i="3"/>
  <c r="T22" i="3"/>
  <c r="S22" i="3"/>
  <c r="R22" i="3"/>
  <c r="O22" i="3"/>
  <c r="M22" i="3"/>
  <c r="L22" i="3"/>
  <c r="K22" i="3"/>
  <c r="H22" i="3"/>
  <c r="G22" i="3"/>
  <c r="E22" i="3"/>
  <c r="D22" i="3"/>
  <c r="C22" i="3"/>
  <c r="AE21" i="3"/>
  <c r="AC21" i="3"/>
  <c r="AB21" i="3"/>
  <c r="AA21" i="3"/>
  <c r="Z21" i="3"/>
  <c r="W21" i="3"/>
  <c r="U21" i="3"/>
  <c r="T21" i="3"/>
  <c r="S21" i="3"/>
  <c r="R21" i="3"/>
  <c r="O21" i="3"/>
  <c r="M21" i="3"/>
  <c r="L21" i="3"/>
  <c r="K21" i="3"/>
  <c r="H21" i="3"/>
  <c r="G21" i="3"/>
  <c r="E21" i="3"/>
  <c r="D21" i="3"/>
  <c r="C21" i="3"/>
  <c r="AE15" i="3"/>
  <c r="AC15" i="3"/>
  <c r="AB15" i="3"/>
  <c r="AA15" i="3"/>
  <c r="Z15" i="3"/>
  <c r="W15" i="3"/>
  <c r="U15" i="3"/>
  <c r="T15" i="3"/>
  <c r="S15" i="3"/>
  <c r="R15" i="3"/>
  <c r="O15" i="3"/>
  <c r="M15" i="3"/>
  <c r="L15" i="3"/>
  <c r="K15" i="3"/>
  <c r="H15" i="3"/>
  <c r="G15" i="3"/>
  <c r="E15" i="3"/>
  <c r="D15" i="3"/>
  <c r="C15" i="3"/>
  <c r="AE14" i="3"/>
  <c r="AC14" i="3"/>
  <c r="AB14" i="3"/>
  <c r="AA14" i="3"/>
  <c r="Z14" i="3"/>
  <c r="W14" i="3"/>
  <c r="U14" i="3"/>
  <c r="T14" i="3"/>
  <c r="S14" i="3"/>
  <c r="R14" i="3"/>
  <c r="O14" i="3"/>
  <c r="M14" i="3"/>
  <c r="L14" i="3"/>
  <c r="K14" i="3"/>
  <c r="H14" i="3"/>
  <c r="G14" i="3"/>
  <c r="E14" i="3"/>
  <c r="D14" i="3"/>
  <c r="C14" i="3"/>
  <c r="AE13" i="3"/>
  <c r="AC13" i="3"/>
  <c r="AB13" i="3"/>
  <c r="AA13" i="3"/>
  <c r="Z13" i="3"/>
  <c r="W13" i="3"/>
  <c r="U13" i="3"/>
  <c r="T13" i="3"/>
  <c r="S13" i="3"/>
  <c r="R13" i="3"/>
  <c r="O13" i="3"/>
  <c r="M13" i="3"/>
  <c r="L13" i="3"/>
  <c r="K13" i="3"/>
  <c r="H13" i="3"/>
  <c r="G13" i="3"/>
  <c r="E13" i="3"/>
  <c r="D13" i="3"/>
  <c r="C13" i="3"/>
  <c r="AE11" i="3"/>
  <c r="AC11" i="3"/>
  <c r="AB11" i="3"/>
  <c r="AA11" i="3"/>
  <c r="Z11" i="3"/>
  <c r="W11" i="3"/>
  <c r="U11" i="3"/>
  <c r="T11" i="3"/>
  <c r="S11" i="3"/>
  <c r="R11" i="3"/>
  <c r="O11" i="3"/>
  <c r="M11" i="3"/>
  <c r="L11" i="3"/>
  <c r="K11" i="3"/>
  <c r="H11" i="3"/>
  <c r="G11" i="3"/>
  <c r="E11" i="3"/>
  <c r="D11" i="3"/>
  <c r="C11" i="3"/>
  <c r="AE10" i="3"/>
  <c r="AC10" i="3"/>
  <c r="AB10" i="3"/>
  <c r="AA10" i="3"/>
  <c r="Z10" i="3"/>
  <c r="W10" i="3"/>
  <c r="U10" i="3"/>
  <c r="T10" i="3"/>
  <c r="S10" i="3"/>
  <c r="R10" i="3"/>
  <c r="O10" i="3"/>
  <c r="M10" i="3"/>
  <c r="L10" i="3"/>
  <c r="K10" i="3"/>
  <c r="H10" i="3"/>
  <c r="G10" i="3"/>
  <c r="E10" i="3"/>
  <c r="D10" i="3"/>
  <c r="C10" i="3"/>
  <c r="AE9" i="3"/>
  <c r="AC9" i="3"/>
  <c r="AB9" i="3"/>
  <c r="AA9" i="3"/>
  <c r="Z9" i="3"/>
  <c r="W9" i="3"/>
  <c r="U9" i="3"/>
  <c r="T9" i="3"/>
  <c r="S9" i="3"/>
  <c r="R9" i="3"/>
  <c r="O9" i="3"/>
  <c r="M9" i="3"/>
  <c r="L9" i="3"/>
  <c r="K9" i="3"/>
  <c r="H9" i="3"/>
  <c r="G9" i="3"/>
  <c r="E9" i="3"/>
  <c r="D9" i="3"/>
  <c r="C9" i="3"/>
  <c r="AE8" i="3"/>
  <c r="AC8" i="3"/>
  <c r="AB8" i="3"/>
  <c r="AA8" i="3"/>
  <c r="Z8" i="3"/>
  <c r="W8" i="3"/>
  <c r="U8" i="3"/>
  <c r="T8" i="3"/>
  <c r="S8" i="3"/>
  <c r="R8" i="3"/>
  <c r="O8" i="3"/>
  <c r="M8" i="3"/>
  <c r="L8" i="3"/>
  <c r="K8" i="3"/>
  <c r="H8" i="3"/>
  <c r="G8" i="3"/>
  <c r="E8" i="3"/>
  <c r="D8" i="3"/>
  <c r="C8" i="3"/>
  <c r="AE19" i="3"/>
  <c r="AC19" i="3"/>
  <c r="AB19" i="3"/>
  <c r="AA19" i="3"/>
  <c r="Z19" i="3"/>
  <c r="W19" i="3"/>
  <c r="U19" i="3"/>
  <c r="T19" i="3"/>
  <c r="S19" i="3"/>
  <c r="R19" i="3"/>
  <c r="O19" i="3"/>
  <c r="M19" i="3"/>
  <c r="L19" i="3"/>
  <c r="K19" i="3"/>
  <c r="H19" i="3"/>
  <c r="G19" i="3"/>
  <c r="E19" i="3"/>
  <c r="D19" i="3"/>
  <c r="C19" i="3"/>
  <c r="AE6" i="3"/>
  <c r="AC6" i="3"/>
  <c r="AB6" i="3"/>
  <c r="AA6" i="3"/>
  <c r="Z6" i="3"/>
  <c r="W6" i="3"/>
  <c r="U6" i="3"/>
  <c r="T6" i="3"/>
  <c r="S6" i="3"/>
  <c r="R6" i="3"/>
  <c r="O6" i="3"/>
  <c r="M6" i="3"/>
  <c r="L6" i="3"/>
  <c r="K6" i="3"/>
  <c r="H6" i="3"/>
  <c r="G6" i="3"/>
  <c r="E6" i="3"/>
  <c r="D6" i="3"/>
  <c r="C6" i="3"/>
  <c r="AE5" i="3"/>
  <c r="AC5" i="3"/>
  <c r="AB5" i="3"/>
  <c r="AA5" i="3"/>
  <c r="Z5" i="3"/>
  <c r="W5" i="3"/>
  <c r="U5" i="3"/>
  <c r="T5" i="3"/>
  <c r="S5" i="3"/>
  <c r="R5" i="3"/>
  <c r="O5" i="3"/>
  <c r="M5" i="3"/>
  <c r="L5" i="3"/>
  <c r="K5" i="3"/>
  <c r="H5" i="3"/>
  <c r="G5" i="3"/>
  <c r="D5" i="3"/>
  <c r="C5" i="3"/>
  <c r="F25" i="6" l="1"/>
  <c r="F31" i="6" s="1"/>
  <c r="I26" i="6"/>
  <c r="I32" i="6" s="1"/>
  <c r="I25" i="6"/>
  <c r="I31" i="6" s="1"/>
  <c r="C26" i="6"/>
  <c r="C32" i="6" s="1"/>
  <c r="D18" i="7"/>
  <c r="C18" i="7"/>
  <c r="G18" i="7" s="1"/>
  <c r="C29" i="7"/>
  <c r="D28" i="7"/>
  <c r="D29" i="7"/>
  <c r="C28" i="7"/>
  <c r="C38" i="7"/>
  <c r="D38" i="7"/>
  <c r="C25" i="6"/>
  <c r="C31" i="6" s="1"/>
  <c r="F26" i="6"/>
  <c r="F32" i="6" s="1"/>
  <c r="Y30" i="3"/>
  <c r="D14" i="6"/>
  <c r="J13" i="6"/>
  <c r="G14" i="6"/>
  <c r="D13" i="6"/>
  <c r="G13" i="6"/>
  <c r="G15" i="6" s="1"/>
  <c r="J14" i="6"/>
  <c r="Y32" i="3"/>
  <c r="Y31" i="3"/>
  <c r="Y29" i="3"/>
  <c r="AC26" i="3"/>
  <c r="C24" i="6"/>
  <c r="R12" i="3"/>
  <c r="R20" i="3"/>
  <c r="C12" i="3"/>
  <c r="U26" i="3"/>
  <c r="Z33" i="3"/>
  <c r="T23" i="3"/>
  <c r="G26" i="3"/>
  <c r="T26" i="3"/>
  <c r="D33" i="3"/>
  <c r="I33" i="3" s="1"/>
  <c r="W33" i="3"/>
  <c r="AC33" i="3"/>
  <c r="W26" i="3"/>
  <c r="Z20" i="3"/>
  <c r="I21" i="6"/>
  <c r="J29" i="6"/>
  <c r="D29" i="6"/>
  <c r="G28" i="6"/>
  <c r="G29" i="6"/>
  <c r="J28" i="6"/>
  <c r="D28" i="6"/>
  <c r="C12" i="6"/>
  <c r="I18" i="6"/>
  <c r="C21" i="6"/>
  <c r="F12" i="6"/>
  <c r="F21" i="6"/>
  <c r="C9" i="6"/>
  <c r="J23" i="6"/>
  <c r="K23" i="6" s="1"/>
  <c r="E29" i="6"/>
  <c r="H29" i="6"/>
  <c r="K29" i="6"/>
  <c r="W7" i="3"/>
  <c r="AC7" i="3"/>
  <c r="Z12" i="3"/>
  <c r="G16" i="3"/>
  <c r="M16" i="3"/>
  <c r="T16" i="3"/>
  <c r="AA16" i="3"/>
  <c r="E23" i="3"/>
  <c r="I32" i="3"/>
  <c r="G20" i="3"/>
  <c r="M20" i="3"/>
  <c r="T20" i="3"/>
  <c r="E12" i="3"/>
  <c r="J12" i="3" s="1"/>
  <c r="AF10" i="3"/>
  <c r="C18" i="6"/>
  <c r="F9" i="6"/>
  <c r="Q12" i="7"/>
  <c r="B32" i="7"/>
  <c r="I42" i="7"/>
  <c r="C6" i="6"/>
  <c r="I9" i="6"/>
  <c r="F18" i="6"/>
  <c r="F24" i="6"/>
  <c r="I24" i="6"/>
  <c r="F6" i="6"/>
  <c r="AD21" i="3"/>
  <c r="J9" i="3"/>
  <c r="J24" i="3"/>
  <c r="AD30" i="3"/>
  <c r="I6" i="6"/>
  <c r="I12" i="6"/>
  <c r="AD24" i="3"/>
  <c r="B12" i="7"/>
  <c r="Q25" i="3"/>
  <c r="F31" i="3"/>
  <c r="F5" i="3"/>
  <c r="N5" i="3"/>
  <c r="V6" i="3"/>
  <c r="AD19" i="3"/>
  <c r="AD9" i="3"/>
  <c r="F11" i="3"/>
  <c r="F15" i="3"/>
  <c r="D20" i="3"/>
  <c r="W20" i="3"/>
  <c r="AC20" i="3"/>
  <c r="H12" i="3"/>
  <c r="O12" i="3"/>
  <c r="U12" i="3"/>
  <c r="AB12" i="3"/>
  <c r="D16" i="3"/>
  <c r="K16" i="3"/>
  <c r="W16" i="3"/>
  <c r="AC16" i="3"/>
  <c r="Q21" i="3"/>
  <c r="O23" i="3"/>
  <c r="U23" i="3"/>
  <c r="AB23" i="3"/>
  <c r="G33" i="3"/>
  <c r="M33" i="3"/>
  <c r="T33" i="3"/>
  <c r="O7" i="3"/>
  <c r="U7" i="3"/>
  <c r="AB7" i="3"/>
  <c r="AE20" i="3"/>
  <c r="J11" i="3"/>
  <c r="E16" i="3"/>
  <c r="L16" i="3"/>
  <c r="S16" i="3"/>
  <c r="N21" i="3"/>
  <c r="L7" i="3"/>
  <c r="S7" i="3"/>
  <c r="AG6" i="3"/>
  <c r="P8" i="3"/>
  <c r="S12" i="3"/>
  <c r="AE12" i="3"/>
  <c r="N9" i="3"/>
  <c r="E7" i="3"/>
  <c r="AE7" i="3"/>
  <c r="G7" i="3"/>
  <c r="M7" i="3"/>
  <c r="AA7" i="3"/>
  <c r="J19" i="3"/>
  <c r="I10" i="3"/>
  <c r="Q13" i="3"/>
  <c r="H16" i="3"/>
  <c r="AB16" i="3"/>
  <c r="G23" i="3"/>
  <c r="AG21" i="3"/>
  <c r="V22" i="3"/>
  <c r="AG22" i="3"/>
  <c r="D26" i="3"/>
  <c r="AD25" i="3"/>
  <c r="AF32" i="3"/>
  <c r="V10" i="3"/>
  <c r="AD11" i="3"/>
  <c r="V14" i="3"/>
  <c r="AG14" i="3"/>
  <c r="Y15" i="3"/>
  <c r="AD15" i="3"/>
  <c r="V25" i="3"/>
  <c r="N29" i="3"/>
  <c r="N30" i="3"/>
  <c r="AF31" i="3"/>
  <c r="E5" i="7"/>
  <c r="C19" i="7"/>
  <c r="H29" i="7"/>
  <c r="Y5" i="3"/>
  <c r="V5" i="3"/>
  <c r="AF6" i="3"/>
  <c r="H20" i="3"/>
  <c r="O20" i="3"/>
  <c r="U20" i="3"/>
  <c r="AB20" i="3"/>
  <c r="G12" i="3"/>
  <c r="M12" i="3"/>
  <c r="T12" i="3"/>
  <c r="AA12" i="3"/>
  <c r="V9" i="3"/>
  <c r="Q10" i="3"/>
  <c r="AG10" i="3"/>
  <c r="AD10" i="3"/>
  <c r="V11" i="3"/>
  <c r="AG11" i="3"/>
  <c r="F13" i="3"/>
  <c r="O16" i="3"/>
  <c r="U16" i="3"/>
  <c r="AE16" i="3"/>
  <c r="AD14" i="3"/>
  <c r="J15" i="3"/>
  <c r="AG15" i="3"/>
  <c r="I21" i="3"/>
  <c r="H23" i="3"/>
  <c r="M23" i="3"/>
  <c r="X21" i="3"/>
  <c r="W23" i="3"/>
  <c r="AC23" i="3"/>
  <c r="F22" i="3"/>
  <c r="N22" i="3"/>
  <c r="Y22" i="3"/>
  <c r="J6" i="3"/>
  <c r="P9" i="3"/>
  <c r="Y9" i="3"/>
  <c r="Y13" i="3"/>
  <c r="V13" i="3"/>
  <c r="J14" i="3"/>
  <c r="N15" i="3"/>
  <c r="J21" i="3"/>
  <c r="Q5" i="3"/>
  <c r="D7" i="3"/>
  <c r="H7" i="3"/>
  <c r="T7" i="3"/>
  <c r="AG5" i="3"/>
  <c r="AD5" i="3"/>
  <c r="F6" i="3"/>
  <c r="N6" i="3"/>
  <c r="Y6" i="3"/>
  <c r="AD6" i="3"/>
  <c r="E20" i="3"/>
  <c r="L20" i="3"/>
  <c r="S20" i="3"/>
  <c r="X20" i="3" s="1"/>
  <c r="K12" i="3"/>
  <c r="W12" i="3"/>
  <c r="AC12" i="3"/>
  <c r="X9" i="3"/>
  <c r="AG9" i="3"/>
  <c r="P10" i="3"/>
  <c r="Y10" i="3"/>
  <c r="F14" i="3"/>
  <c r="N14" i="3"/>
  <c r="Y14" i="3"/>
  <c r="Q15" i="3"/>
  <c r="V15" i="3"/>
  <c r="F21" i="3"/>
  <c r="P21" i="3"/>
  <c r="AF21" i="3"/>
  <c r="AE23" i="3"/>
  <c r="AD22" i="3"/>
  <c r="AF9" i="3"/>
  <c r="F10" i="3"/>
  <c r="X10" i="3"/>
  <c r="N11" i="3"/>
  <c r="Y11" i="3"/>
  <c r="J13" i="3"/>
  <c r="N13" i="3"/>
  <c r="AG13" i="3"/>
  <c r="AD13" i="3"/>
  <c r="AF15" i="3"/>
  <c r="L23" i="3"/>
  <c r="Y21" i="3"/>
  <c r="V21" i="3"/>
  <c r="J22" i="3"/>
  <c r="E26" i="3"/>
  <c r="L26" i="3"/>
  <c r="V24" i="3"/>
  <c r="AG24" i="3"/>
  <c r="AE26" i="3"/>
  <c r="M26" i="3"/>
  <c r="J29" i="3"/>
  <c r="H33" i="3"/>
  <c r="O33" i="3"/>
  <c r="U33" i="3"/>
  <c r="AB33" i="3"/>
  <c r="F30" i="3"/>
  <c r="AF30" i="3"/>
  <c r="J31" i="3"/>
  <c r="AG31" i="3"/>
  <c r="AD31" i="3"/>
  <c r="AG32" i="3"/>
  <c r="G8" i="7"/>
  <c r="AC7" i="7"/>
  <c r="U5" i="7"/>
  <c r="AC5" i="7"/>
  <c r="G6" i="7"/>
  <c r="W6" i="7"/>
  <c r="M7" i="7"/>
  <c r="U7" i="7"/>
  <c r="X25" i="3"/>
  <c r="H26" i="3"/>
  <c r="O26" i="3"/>
  <c r="AB26" i="3"/>
  <c r="F25" i="3"/>
  <c r="N25" i="3"/>
  <c r="P25" i="3"/>
  <c r="E33" i="3"/>
  <c r="L33" i="3"/>
  <c r="V29" i="3"/>
  <c r="AE33" i="3"/>
  <c r="V30" i="3"/>
  <c r="AG30" i="3"/>
  <c r="I31" i="3"/>
  <c r="P31" i="3"/>
  <c r="V31" i="3"/>
  <c r="Q32" i="3"/>
  <c r="AE6" i="7"/>
  <c r="M8" i="7"/>
  <c r="AC8" i="7"/>
  <c r="H10" i="7"/>
  <c r="U11" i="7"/>
  <c r="N24" i="3"/>
  <c r="Y24" i="3"/>
  <c r="AD29" i="3"/>
  <c r="J30" i="3"/>
  <c r="P32" i="3"/>
  <c r="J12" i="7"/>
  <c r="U10" i="7"/>
  <c r="D12" i="7"/>
  <c r="V12" i="7"/>
  <c r="J4" i="6"/>
  <c r="J7" i="6"/>
  <c r="J10" i="6"/>
  <c r="D17" i="6"/>
  <c r="E17" i="6" s="1"/>
  <c r="D19" i="6"/>
  <c r="G20" i="6"/>
  <c r="D22" i="6"/>
  <c r="G23" i="6"/>
  <c r="H23" i="6" s="1"/>
  <c r="G4" i="6"/>
  <c r="J5" i="6"/>
  <c r="G7" i="6"/>
  <c r="J8" i="6"/>
  <c r="K8" i="6" s="1"/>
  <c r="G10" i="6"/>
  <c r="J11" i="6"/>
  <c r="K11" i="6" s="1"/>
  <c r="J16" i="6"/>
  <c r="D20" i="6"/>
  <c r="D23" i="6"/>
  <c r="E23" i="6" s="1"/>
  <c r="G29" i="7"/>
  <c r="D41" i="7"/>
  <c r="H41" i="7" s="1"/>
  <c r="D4" i="6"/>
  <c r="G5" i="6"/>
  <c r="D7" i="6"/>
  <c r="G8" i="6"/>
  <c r="H8" i="6" s="1"/>
  <c r="D10" i="6"/>
  <c r="G11" i="6"/>
  <c r="H11" i="6" s="1"/>
  <c r="G16" i="6"/>
  <c r="J17" i="6"/>
  <c r="K17" i="6" s="1"/>
  <c r="J19" i="6"/>
  <c r="J22" i="6"/>
  <c r="D5" i="6"/>
  <c r="D8" i="6"/>
  <c r="E8" i="6" s="1"/>
  <c r="D11" i="6"/>
  <c r="E11" i="6" s="1"/>
  <c r="D16" i="6"/>
  <c r="G17" i="6"/>
  <c r="H17" i="6" s="1"/>
  <c r="G19" i="6"/>
  <c r="J20" i="6"/>
  <c r="G22" i="6"/>
  <c r="K7" i="3"/>
  <c r="P10" i="7"/>
  <c r="F42" i="7"/>
  <c r="D30" i="7"/>
  <c r="H30" i="7" s="1"/>
  <c r="D31" i="7"/>
  <c r="H31" i="7" s="1"/>
  <c r="B42" i="7"/>
  <c r="D40" i="7"/>
  <c r="H40" i="7" s="1"/>
  <c r="C41" i="7"/>
  <c r="D19" i="7"/>
  <c r="C20" i="7"/>
  <c r="C21" i="7"/>
  <c r="H28" i="7"/>
  <c r="G38" i="7"/>
  <c r="C39" i="7"/>
  <c r="B22" i="7"/>
  <c r="I22" i="7"/>
  <c r="D20" i="7"/>
  <c r="D21" i="7"/>
  <c r="I32" i="7"/>
  <c r="E29" i="7"/>
  <c r="C30" i="7"/>
  <c r="C31" i="7"/>
  <c r="D39" i="7"/>
  <c r="H39" i="7" s="1"/>
  <c r="C40" i="7"/>
  <c r="Y12" i="7"/>
  <c r="AD12" i="7"/>
  <c r="AF7" i="7"/>
  <c r="Z12" i="7"/>
  <c r="P6" i="7"/>
  <c r="E7" i="7"/>
  <c r="E8" i="7"/>
  <c r="X8" i="7"/>
  <c r="AE8" i="7"/>
  <c r="M10" i="7"/>
  <c r="AC10" i="7"/>
  <c r="W11" i="7"/>
  <c r="O6" i="7"/>
  <c r="AF6" i="7"/>
  <c r="H7" i="7"/>
  <c r="P7" i="7"/>
  <c r="P8" i="7"/>
  <c r="AF8" i="7"/>
  <c r="E10" i="7"/>
  <c r="X11" i="7"/>
  <c r="AE11" i="7"/>
  <c r="I27" i="6"/>
  <c r="X7" i="3"/>
  <c r="P6" i="3"/>
  <c r="X6" i="3"/>
  <c r="F19" i="3"/>
  <c r="N19" i="3"/>
  <c r="P19" i="3"/>
  <c r="Y19" i="3"/>
  <c r="C20" i="3"/>
  <c r="J5" i="3"/>
  <c r="I6" i="3"/>
  <c r="Q6" i="3"/>
  <c r="R7" i="3"/>
  <c r="Z7" i="3"/>
  <c r="Q19" i="3"/>
  <c r="D12" i="3"/>
  <c r="F8" i="3"/>
  <c r="I8" i="3"/>
  <c r="P5" i="3"/>
  <c r="X5" i="3"/>
  <c r="AF5" i="3"/>
  <c r="C7" i="3"/>
  <c r="AF19" i="3"/>
  <c r="K20" i="3"/>
  <c r="P20" i="3" s="1"/>
  <c r="AA20" i="3"/>
  <c r="AF20" i="3" s="1"/>
  <c r="L12" i="3"/>
  <c r="Q8" i="3"/>
  <c r="I5" i="3"/>
  <c r="I19" i="3"/>
  <c r="V19" i="3"/>
  <c r="X19" i="3"/>
  <c r="AG19" i="3"/>
  <c r="X8" i="3"/>
  <c r="AF8" i="3"/>
  <c r="I9" i="3"/>
  <c r="Q9" i="3"/>
  <c r="J10" i="3"/>
  <c r="N10" i="3"/>
  <c r="P15" i="3"/>
  <c r="X15" i="3"/>
  <c r="R23" i="3"/>
  <c r="Z23" i="3"/>
  <c r="P30" i="3"/>
  <c r="Q31" i="3"/>
  <c r="F32" i="3"/>
  <c r="J32" i="3"/>
  <c r="N32" i="3"/>
  <c r="V32" i="3"/>
  <c r="AD32" i="3"/>
  <c r="K33" i="3"/>
  <c r="P33" i="3" s="1"/>
  <c r="AA33" i="3"/>
  <c r="AF33" i="3" s="1"/>
  <c r="Y8" i="3"/>
  <c r="AG8" i="3"/>
  <c r="F9" i="3"/>
  <c r="P11" i="3"/>
  <c r="X11" i="3"/>
  <c r="AF11" i="3"/>
  <c r="P14" i="3"/>
  <c r="X14" i="3"/>
  <c r="AF14" i="3"/>
  <c r="I15" i="3"/>
  <c r="R16" i="3"/>
  <c r="Z16" i="3"/>
  <c r="P22" i="3"/>
  <c r="X22" i="3"/>
  <c r="AF22" i="3"/>
  <c r="C23" i="3"/>
  <c r="K23" i="3"/>
  <c r="P23" i="3" s="1"/>
  <c r="S23" i="3"/>
  <c r="AA23" i="3"/>
  <c r="P24" i="3"/>
  <c r="X24" i="3"/>
  <c r="AF24" i="3"/>
  <c r="I25" i="3"/>
  <c r="R26" i="3"/>
  <c r="Y26" i="3" s="1"/>
  <c r="Z26" i="3"/>
  <c r="P29" i="3"/>
  <c r="X29" i="3"/>
  <c r="AF29" i="3"/>
  <c r="I30" i="3"/>
  <c r="Q30" i="3"/>
  <c r="N31" i="3"/>
  <c r="R33" i="3"/>
  <c r="J8" i="3"/>
  <c r="N8" i="3"/>
  <c r="V8" i="3"/>
  <c r="AD8" i="3"/>
  <c r="I11" i="3"/>
  <c r="Q11" i="3"/>
  <c r="P13" i="3"/>
  <c r="X13" i="3"/>
  <c r="AF13" i="3"/>
  <c r="I14" i="3"/>
  <c r="Q14" i="3"/>
  <c r="C16" i="3"/>
  <c r="I22" i="3"/>
  <c r="Q22" i="3"/>
  <c r="D23" i="3"/>
  <c r="I23" i="3" s="1"/>
  <c r="I24" i="3"/>
  <c r="Q24" i="3"/>
  <c r="C26" i="3"/>
  <c r="K26" i="3"/>
  <c r="S26" i="3"/>
  <c r="X26" i="3" s="1"/>
  <c r="AA26" i="3"/>
  <c r="I29" i="3"/>
  <c r="Q29" i="3"/>
  <c r="AG29" i="3"/>
  <c r="C33" i="3"/>
  <c r="S33" i="3"/>
  <c r="X33" i="3" s="1"/>
  <c r="I13" i="3"/>
  <c r="F24" i="3"/>
  <c r="F29" i="3"/>
  <c r="O5" i="7"/>
  <c r="W5" i="7"/>
  <c r="AE5" i="7"/>
  <c r="H6" i="7"/>
  <c r="U6" i="7"/>
  <c r="O7" i="7"/>
  <c r="W7" i="7"/>
  <c r="AE7" i="7"/>
  <c r="H8" i="7"/>
  <c r="U8" i="7"/>
  <c r="O10" i="7"/>
  <c r="H11" i="7"/>
  <c r="M11" i="7"/>
  <c r="G5" i="7"/>
  <c r="P5" i="7"/>
  <c r="X5" i="7"/>
  <c r="AF5" i="7"/>
  <c r="G7" i="7"/>
  <c r="G10" i="7"/>
  <c r="X10" i="7"/>
  <c r="AF10" i="7"/>
  <c r="H5" i="7"/>
  <c r="H18" i="7"/>
  <c r="F27" i="6"/>
  <c r="C27" i="6"/>
  <c r="G28" i="7"/>
  <c r="Y33" i="3" l="1"/>
  <c r="V16" i="3"/>
  <c r="AG26" i="3"/>
  <c r="N26" i="3"/>
  <c r="I16" i="3"/>
  <c r="L25" i="6"/>
  <c r="F26" i="3"/>
  <c r="F16" i="3"/>
  <c r="E19" i="7"/>
  <c r="AG33" i="3"/>
  <c r="D26" i="6"/>
  <c r="D32" i="6" s="1"/>
  <c r="H12" i="7"/>
  <c r="M6" i="7"/>
  <c r="AC11" i="7"/>
  <c r="S12" i="7"/>
  <c r="K12" i="7"/>
  <c r="L12" i="7"/>
  <c r="C12" i="7"/>
  <c r="G12" i="7" s="1"/>
  <c r="AC6" i="7"/>
  <c r="E6" i="7"/>
  <c r="M5" i="7"/>
  <c r="K34" i="3"/>
  <c r="H34" i="3"/>
  <c r="AE34" i="3"/>
  <c r="O34" i="3"/>
  <c r="C34" i="3"/>
  <c r="C27" i="3"/>
  <c r="I33" i="6"/>
  <c r="I36" i="6" s="1"/>
  <c r="C33" i="6"/>
  <c r="C36" i="6" s="1"/>
  <c r="F33" i="6"/>
  <c r="F36" i="6" s="1"/>
  <c r="Z34" i="3"/>
  <c r="Z27" i="3"/>
  <c r="D34" i="3"/>
  <c r="AA34" i="3"/>
  <c r="E34" i="3"/>
  <c r="AC34" i="3"/>
  <c r="R34" i="3"/>
  <c r="R27" i="3"/>
  <c r="M34" i="3"/>
  <c r="S34" i="3"/>
  <c r="AB34" i="3"/>
  <c r="W34" i="3"/>
  <c r="T34" i="3"/>
  <c r="G34" i="3"/>
  <c r="L34" i="3"/>
  <c r="U34" i="3"/>
  <c r="G26" i="6"/>
  <c r="G32" i="6" s="1"/>
  <c r="J25" i="6"/>
  <c r="J31" i="6" s="1"/>
  <c r="D25" i="6"/>
  <c r="D31" i="6" s="1"/>
  <c r="J26" i="6"/>
  <c r="J32" i="6" s="1"/>
  <c r="G25" i="6"/>
  <c r="G31" i="6" s="1"/>
  <c r="D15" i="6"/>
  <c r="J15" i="6"/>
  <c r="K27" i="3"/>
  <c r="H27" i="3"/>
  <c r="AE27" i="3"/>
  <c r="O27" i="3"/>
  <c r="D27" i="3"/>
  <c r="AA27" i="3"/>
  <c r="E27" i="3"/>
  <c r="AC27" i="3"/>
  <c r="M27" i="3"/>
  <c r="S27" i="3"/>
  <c r="AB27" i="3"/>
  <c r="W27" i="3"/>
  <c r="T27" i="3"/>
  <c r="G27" i="3"/>
  <c r="L27" i="3"/>
  <c r="U27" i="3"/>
  <c r="F32" i="7"/>
  <c r="E11" i="7"/>
  <c r="W10" i="7"/>
  <c r="R12" i="7"/>
  <c r="I7" i="3"/>
  <c r="AG12" i="3"/>
  <c r="AD20" i="3"/>
  <c r="N16" i="3"/>
  <c r="AD23" i="3"/>
  <c r="N7" i="3"/>
  <c r="Y16" i="3"/>
  <c r="O8" i="7"/>
  <c r="AB12" i="7"/>
  <c r="AE10" i="7"/>
  <c r="AF16" i="3"/>
  <c r="AD16" i="3"/>
  <c r="I26" i="3"/>
  <c r="P7" i="3"/>
  <c r="N23" i="3"/>
  <c r="X16" i="3"/>
  <c r="AF7" i="3"/>
  <c r="P16" i="3"/>
  <c r="I20" i="3"/>
  <c r="AG20" i="3"/>
  <c r="Y20" i="3"/>
  <c r="AD7" i="3"/>
  <c r="F7" i="3"/>
  <c r="X12" i="3"/>
  <c r="Y12" i="3"/>
  <c r="V23" i="3"/>
  <c r="AF26" i="3"/>
  <c r="AG23" i="3"/>
  <c r="AD12" i="3"/>
  <c r="AF23" i="3"/>
  <c r="AG16" i="3"/>
  <c r="Y23" i="3"/>
  <c r="P26" i="3"/>
  <c r="V12" i="3"/>
  <c r="X23" i="3"/>
  <c r="I12" i="3"/>
  <c r="N20" i="3"/>
  <c r="V7" i="3"/>
  <c r="AD26" i="3"/>
  <c r="V26" i="3"/>
  <c r="O11" i="7"/>
  <c r="P11" i="7"/>
  <c r="E18" i="7"/>
  <c r="G20" i="7"/>
  <c r="E40" i="7"/>
  <c r="L32" i="6"/>
  <c r="L31" i="6"/>
  <c r="K20" i="6"/>
  <c r="E20" i="6"/>
  <c r="H20" i="6"/>
  <c r="L26" i="6"/>
  <c r="J30" i="6"/>
  <c r="K30" i="6" s="1"/>
  <c r="K28" i="6"/>
  <c r="G30" i="6"/>
  <c r="H30" i="6" s="1"/>
  <c r="H28" i="6"/>
  <c r="D30" i="6"/>
  <c r="E30" i="6" s="1"/>
  <c r="E28" i="6"/>
  <c r="D22" i="7"/>
  <c r="X6" i="7"/>
  <c r="D32" i="7"/>
  <c r="H32" i="7" s="1"/>
  <c r="G19" i="7"/>
  <c r="N12" i="3"/>
  <c r="G39" i="7"/>
  <c r="C32" i="7"/>
  <c r="E20" i="7"/>
  <c r="K22" i="6"/>
  <c r="J24" i="6"/>
  <c r="H5" i="6"/>
  <c r="G12" i="6"/>
  <c r="H12" i="6" s="1"/>
  <c r="H10" i="6"/>
  <c r="K5" i="6"/>
  <c r="AA12" i="7"/>
  <c r="X7" i="7"/>
  <c r="W8" i="7"/>
  <c r="E38" i="7"/>
  <c r="H38" i="7"/>
  <c r="F23" i="3"/>
  <c r="E21" i="7"/>
  <c r="G21" i="6"/>
  <c r="H21" i="6" s="1"/>
  <c r="H19" i="6"/>
  <c r="K19" i="6"/>
  <c r="J21" i="6"/>
  <c r="K21" i="6" s="1"/>
  <c r="E10" i="6"/>
  <c r="D12" i="6"/>
  <c r="E12" i="6" s="1"/>
  <c r="E4" i="6"/>
  <c r="D6" i="6"/>
  <c r="E6" i="6" s="1"/>
  <c r="G6" i="6"/>
  <c r="H6" i="6" s="1"/>
  <c r="H4" i="6"/>
  <c r="D24" i="6"/>
  <c r="E22" i="6"/>
  <c r="J12" i="6"/>
  <c r="K12" i="6" s="1"/>
  <c r="T12" i="7"/>
  <c r="C42" i="7"/>
  <c r="G24" i="6"/>
  <c r="H22" i="6"/>
  <c r="J18" i="6"/>
  <c r="K18" i="6" s="1"/>
  <c r="K16" i="6"/>
  <c r="G9" i="6"/>
  <c r="H9" i="6" s="1"/>
  <c r="H7" i="6"/>
  <c r="K7" i="6"/>
  <c r="J9" i="6"/>
  <c r="K9" i="6" s="1"/>
  <c r="AF11" i="7"/>
  <c r="N12" i="7"/>
  <c r="G11" i="7"/>
  <c r="AF12" i="3"/>
  <c r="F33" i="3"/>
  <c r="V33" i="3"/>
  <c r="D18" i="6"/>
  <c r="E18" i="6" s="1"/>
  <c r="E16" i="6"/>
  <c r="E5" i="6"/>
  <c r="H16" i="6"/>
  <c r="G18" i="6"/>
  <c r="H18" i="6" s="1"/>
  <c r="E7" i="6"/>
  <c r="D9" i="6"/>
  <c r="E9" i="6" s="1"/>
  <c r="D21" i="6"/>
  <c r="E21" i="6" s="1"/>
  <c r="E19" i="6"/>
  <c r="K4" i="6"/>
  <c r="J6" i="6"/>
  <c r="K6" i="6" s="1"/>
  <c r="F12" i="7"/>
  <c r="E39" i="7"/>
  <c r="G40" i="7"/>
  <c r="H21" i="7"/>
  <c r="P12" i="3"/>
  <c r="H20" i="7"/>
  <c r="AD33" i="3"/>
  <c r="H19" i="7"/>
  <c r="D42" i="7"/>
  <c r="N33" i="3"/>
  <c r="G21" i="7"/>
  <c r="C22" i="7"/>
  <c r="E28" i="7"/>
  <c r="F22" i="7"/>
  <c r="G31" i="7"/>
  <c r="E31" i="7"/>
  <c r="G30" i="7"/>
  <c r="E30" i="7"/>
  <c r="E41" i="7"/>
  <c r="G41" i="7"/>
  <c r="J26" i="3"/>
  <c r="Q26" i="3"/>
  <c r="J16" i="3"/>
  <c r="Q16" i="3"/>
  <c r="V20" i="3"/>
  <c r="J7" i="3"/>
  <c r="Q7" i="3"/>
  <c r="AG7" i="3"/>
  <c r="J20" i="3"/>
  <c r="Q20" i="3"/>
  <c r="J33" i="3"/>
  <c r="Q33" i="3"/>
  <c r="Y7" i="3"/>
  <c r="Q23" i="3"/>
  <c r="J23" i="3"/>
  <c r="Q12" i="3"/>
  <c r="U12" i="7"/>
  <c r="F12" i="3"/>
  <c r="F20" i="3"/>
  <c r="O12" i="7" l="1"/>
  <c r="I27" i="3"/>
  <c r="I34" i="3"/>
  <c r="M12" i="7"/>
  <c r="U28" i="3"/>
  <c r="AC12" i="7"/>
  <c r="E12" i="7"/>
  <c r="P12" i="7"/>
  <c r="W12" i="7"/>
  <c r="AD34" i="3"/>
  <c r="I43" i="6"/>
  <c r="I42" i="6"/>
  <c r="I41" i="6"/>
  <c r="C43" i="6"/>
  <c r="C42" i="6"/>
  <c r="C41" i="6"/>
  <c r="F43" i="6"/>
  <c r="F42" i="6"/>
  <c r="F41" i="6"/>
  <c r="N34" i="3"/>
  <c r="V34" i="3"/>
  <c r="F34" i="3"/>
  <c r="N27" i="3"/>
  <c r="F27" i="3"/>
  <c r="V27" i="3"/>
  <c r="AD27" i="3"/>
  <c r="M28" i="3"/>
  <c r="W28" i="3"/>
  <c r="U35" i="3"/>
  <c r="AC35" i="3"/>
  <c r="AE35" i="3"/>
  <c r="AC28" i="3"/>
  <c r="W35" i="3"/>
  <c r="AE28" i="3"/>
  <c r="M35" i="3"/>
  <c r="X35" i="3"/>
  <c r="K31" i="6"/>
  <c r="D39" i="6"/>
  <c r="H31" i="6"/>
  <c r="D38" i="6"/>
  <c r="K32" i="6"/>
  <c r="H32" i="6"/>
  <c r="L36" i="6"/>
  <c r="L43" i="6" s="1"/>
  <c r="X34" i="3"/>
  <c r="H42" i="7"/>
  <c r="O35" i="3"/>
  <c r="E22" i="7"/>
  <c r="X12" i="7"/>
  <c r="G22" i="7"/>
  <c r="O28" i="3"/>
  <c r="H22" i="7"/>
  <c r="E42" i="7"/>
  <c r="G32" i="7"/>
  <c r="E26" i="6"/>
  <c r="E25" i="6"/>
  <c r="J39" i="6"/>
  <c r="K26" i="6"/>
  <c r="K24" i="6"/>
  <c r="J27" i="6"/>
  <c r="J33" i="6" s="1"/>
  <c r="H24" i="6"/>
  <c r="G27" i="6"/>
  <c r="G33" i="6" s="1"/>
  <c r="G38" i="6"/>
  <c r="H25" i="6"/>
  <c r="K25" i="6"/>
  <c r="J38" i="6"/>
  <c r="E24" i="6"/>
  <c r="D27" i="6"/>
  <c r="D33" i="6" s="1"/>
  <c r="AF12" i="7"/>
  <c r="AE12" i="7"/>
  <c r="H26" i="6"/>
  <c r="G39" i="6"/>
  <c r="E32" i="7"/>
  <c r="G42" i="7"/>
  <c r="P35" i="3"/>
  <c r="P34" i="3"/>
  <c r="P28" i="3"/>
  <c r="P27" i="3"/>
  <c r="AF35" i="3"/>
  <c r="AF34" i="3"/>
  <c r="AG28" i="3"/>
  <c r="AG27" i="3"/>
  <c r="Q28" i="3"/>
  <c r="Q27" i="3"/>
  <c r="J27" i="3"/>
  <c r="AF28" i="3"/>
  <c r="AF27" i="3"/>
  <c r="Y28" i="3"/>
  <c r="Y27" i="3"/>
  <c r="AG35" i="3"/>
  <c r="AG34" i="3"/>
  <c r="J34" i="3"/>
  <c r="Q35" i="3"/>
  <c r="Q34" i="3"/>
  <c r="Y35" i="3"/>
  <c r="Y34" i="3"/>
  <c r="X28" i="3"/>
  <c r="X27" i="3"/>
  <c r="L41" i="6" l="1"/>
  <c r="L42" i="6"/>
  <c r="E31" i="6"/>
  <c r="E32" i="6"/>
  <c r="E27" i="6"/>
  <c r="E33" i="6"/>
  <c r="H27" i="6"/>
  <c r="H33" i="6"/>
  <c r="K27" i="6"/>
  <c r="K33" i="6"/>
  <c r="D6" i="12"/>
  <c r="D4" i="12"/>
  <c r="D9" i="12"/>
  <c r="D8" i="12"/>
  <c r="D5" i="12"/>
  <c r="D7" i="12"/>
</calcChain>
</file>

<file path=xl/comments1.xml><?xml version="1.0" encoding="utf-8"?>
<comments xmlns="http://schemas.openxmlformats.org/spreadsheetml/2006/main">
  <authors>
    <author>pc</author>
  </authors>
  <commentList>
    <comment ref="T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U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A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B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H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I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</commentList>
</comments>
</file>

<file path=xl/sharedStrings.xml><?xml version="1.0" encoding="utf-8"?>
<sst xmlns="http://schemas.openxmlformats.org/spreadsheetml/2006/main" count="1487" uniqueCount="583">
  <si>
    <t>프로젝트명</t>
    <phoneticPr fontId="22" type="noConversion"/>
  </si>
  <si>
    <t>작성자</t>
    <phoneticPr fontId="22" type="noConversion"/>
  </si>
  <si>
    <t>산출물명</t>
    <phoneticPr fontId="22" type="noConversion"/>
  </si>
  <si>
    <t>작성일</t>
    <phoneticPr fontId="22" type="noConversion"/>
  </si>
  <si>
    <t>시스템 구분</t>
    <phoneticPr fontId="22" type="noConversion"/>
  </si>
  <si>
    <t>종료일</t>
    <phoneticPr fontId="22" type="noConversion"/>
  </si>
  <si>
    <t>프로그램 명</t>
    <phoneticPr fontId="22" type="noConversion"/>
  </si>
  <si>
    <t>프로그램 ID</t>
    <phoneticPr fontId="22" type="noConversion"/>
  </si>
  <si>
    <t>계획시작일</t>
    <phoneticPr fontId="22" type="noConversion"/>
  </si>
  <si>
    <t>시작일</t>
    <phoneticPr fontId="22" type="noConversion"/>
  </si>
  <si>
    <t>계획종료일</t>
    <phoneticPr fontId="22" type="noConversion"/>
  </si>
  <si>
    <t>대</t>
    <phoneticPr fontId="22" type="noConversion"/>
  </si>
  <si>
    <t>중</t>
    <phoneticPr fontId="22" type="noConversion"/>
  </si>
  <si>
    <t>소</t>
    <phoneticPr fontId="22" type="noConversion"/>
  </si>
  <si>
    <t>계획</t>
  </si>
  <si>
    <t>개발</t>
    <phoneticPr fontId="22" type="noConversion"/>
  </si>
  <si>
    <t>PL 단위테스트</t>
    <phoneticPr fontId="22" type="noConversion"/>
  </si>
  <si>
    <t>IT 단위테스트</t>
    <phoneticPr fontId="22" type="noConversion"/>
  </si>
  <si>
    <t>TFT 단위테스트</t>
    <phoneticPr fontId="22" type="noConversion"/>
  </si>
  <si>
    <t>담당자</t>
    <phoneticPr fontId="22" type="noConversion"/>
  </si>
  <si>
    <t>◈ 누적 진척현황</t>
    <phoneticPr fontId="22" type="noConversion"/>
  </si>
  <si>
    <t>지연</t>
  </si>
  <si>
    <t>테스트결과</t>
    <phoneticPr fontId="22" type="noConversion"/>
  </si>
  <si>
    <t>테스트결과</t>
    <phoneticPr fontId="22" type="noConversion"/>
  </si>
  <si>
    <t>L1</t>
    <phoneticPr fontId="22" type="noConversion"/>
  </si>
  <si>
    <t>L2</t>
  </si>
  <si>
    <t>L3</t>
  </si>
  <si>
    <t>결함조치</t>
    <phoneticPr fontId="22" type="noConversion"/>
  </si>
  <si>
    <t>결함조치</t>
    <phoneticPr fontId="22" type="noConversion"/>
  </si>
  <si>
    <t>Y</t>
    <phoneticPr fontId="22" type="noConversion"/>
  </si>
  <si>
    <t>N</t>
    <phoneticPr fontId="22" type="noConversion"/>
  </si>
  <si>
    <t>조치완료</t>
    <phoneticPr fontId="22" type="noConversion"/>
  </si>
  <si>
    <t>조치전</t>
    <phoneticPr fontId="22" type="noConversion"/>
  </si>
  <si>
    <t>업무구분</t>
    <phoneticPr fontId="22" type="noConversion"/>
  </si>
  <si>
    <t>총 본수</t>
    <phoneticPr fontId="22" type="noConversion"/>
  </si>
  <si>
    <t>개발</t>
    <phoneticPr fontId="22" type="noConversion"/>
  </si>
  <si>
    <t>PL 검수</t>
    <phoneticPr fontId="22" type="noConversion"/>
  </si>
  <si>
    <t>IT검수/승인</t>
    <phoneticPr fontId="22" type="noConversion"/>
  </si>
  <si>
    <t>계획</t>
    <phoneticPr fontId="22" type="noConversion"/>
  </si>
  <si>
    <t>실적</t>
    <phoneticPr fontId="22" type="noConversion"/>
  </si>
  <si>
    <t>지연</t>
    <phoneticPr fontId="22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</si>
  <si>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2" type="noConversion"/>
  </si>
  <si>
    <t>완료율</t>
    <phoneticPr fontId="22" type="noConversion"/>
  </si>
  <si>
    <t>Pass</t>
    <phoneticPr fontId="22" type="noConversion"/>
  </si>
  <si>
    <r>
      <t xml:space="preserve">결함
</t>
    </r>
    <r>
      <rPr>
        <b/>
        <sz val="10"/>
        <rFont val="맑은 고딕"/>
        <family val="3"/>
        <charset val="129"/>
      </rPr>
      <t>(L1)</t>
    </r>
    <phoneticPr fontId="22" type="noConversion"/>
  </si>
  <si>
    <t>Pass율
(계획대비)</t>
    <phoneticPr fontId="22" type="noConversion"/>
  </si>
  <si>
    <t>Pass율
(전체대비)</t>
    <phoneticPr fontId="22" type="noConversion"/>
  </si>
  <si>
    <t>총본수</t>
    <phoneticPr fontId="22" type="noConversion"/>
  </si>
  <si>
    <t>Pass율
(계획대비)</t>
  </si>
  <si>
    <t>Pass율
(전체대비)</t>
  </si>
  <si>
    <t>L3</t>
    <phoneticPr fontId="22" type="noConversion"/>
  </si>
  <si>
    <t>L2</t>
    <phoneticPr fontId="22" type="noConversion"/>
  </si>
  <si>
    <t>결함 (Fail)</t>
    <phoneticPr fontId="22" type="noConversion"/>
  </si>
  <si>
    <t>개선 (Pass)</t>
    <phoneticPr fontId="22" type="noConversion"/>
  </si>
  <si>
    <t>정상 (Pass)</t>
    <phoneticPr fontId="22" type="noConversion"/>
  </si>
  <si>
    <t>서브프로그램 명</t>
    <phoneticPr fontId="22" type="noConversion"/>
  </si>
  <si>
    <t>소요일
(Day)</t>
    <phoneticPr fontId="22" type="noConversion"/>
  </si>
  <si>
    <t>소계</t>
    <phoneticPr fontId="22" type="noConversion"/>
  </si>
  <si>
    <t>입고관리</t>
    <phoneticPr fontId="22" type="noConversion"/>
  </si>
  <si>
    <t>업무구분</t>
    <phoneticPr fontId="22" type="noConversion"/>
  </si>
  <si>
    <t>결함수준</t>
    <phoneticPr fontId="22" type="noConversion"/>
  </si>
  <si>
    <t>PL검수</t>
    <phoneticPr fontId="22" type="noConversion"/>
  </si>
  <si>
    <t>IT검수</t>
    <phoneticPr fontId="22" type="noConversion"/>
  </si>
  <si>
    <t>조치율</t>
    <phoneticPr fontId="22" type="noConversion"/>
  </si>
  <si>
    <t>◈결함조치 현황</t>
    <phoneticPr fontId="22" type="noConversion"/>
  </si>
  <si>
    <t>결함</t>
    <phoneticPr fontId="22" type="noConversion"/>
  </si>
  <si>
    <t>조치</t>
    <phoneticPr fontId="22" type="noConversion"/>
  </si>
  <si>
    <t>L1</t>
    <phoneticPr fontId="22" type="noConversion"/>
  </si>
  <si>
    <t>L2</t>
    <phoneticPr fontId="22" type="noConversion"/>
  </si>
  <si>
    <t>소계</t>
    <phoneticPr fontId="22" type="noConversion"/>
  </si>
  <si>
    <t>합계</t>
    <phoneticPr fontId="22" type="noConversion"/>
  </si>
  <si>
    <t>◈ 개발자 진척현황</t>
    <phoneticPr fontId="22" type="noConversion"/>
  </si>
  <si>
    <t>개발
시작</t>
    <phoneticPr fontId="22" type="noConversion"/>
  </si>
  <si>
    <t>당일
계획</t>
    <phoneticPr fontId="22" type="noConversion"/>
  </si>
  <si>
    <t>당일계획</t>
    <phoneticPr fontId="22" type="noConversion"/>
  </si>
  <si>
    <t>PL 검수</t>
    <phoneticPr fontId="22" type="noConversion"/>
  </si>
  <si>
    <t>◈ IT검수 진척현황</t>
    <phoneticPr fontId="22" type="noConversion"/>
  </si>
  <si>
    <t>IT 검수</t>
    <phoneticPr fontId="22" type="noConversion"/>
  </si>
  <si>
    <t>결함(L1)</t>
    <phoneticPr fontId="22" type="noConversion"/>
  </si>
  <si>
    <t>결함(L1)</t>
    <phoneticPr fontId="22" type="noConversion"/>
  </si>
  <si>
    <t>L3</t>
    <phoneticPr fontId="22" type="noConversion"/>
  </si>
  <si>
    <t>계</t>
    <phoneticPr fontId="22" type="noConversion"/>
  </si>
  <si>
    <t>미조치</t>
    <phoneticPr fontId="22" type="noConversion"/>
  </si>
  <si>
    <t>L1</t>
    <phoneticPr fontId="22" type="noConversion"/>
  </si>
  <si>
    <t>(건수 : 프로그램 본수)</t>
    <phoneticPr fontId="22" type="noConversion"/>
  </si>
  <si>
    <t>총합계</t>
    <phoneticPr fontId="22" type="noConversion"/>
  </si>
  <si>
    <t>합계</t>
    <phoneticPr fontId="22" type="noConversion"/>
  </si>
  <si>
    <t>결함유형</t>
    <phoneticPr fontId="22" type="noConversion"/>
  </si>
  <si>
    <t>결함등급
(테스트결과)</t>
    <phoneticPr fontId="22" type="noConversion"/>
  </si>
  <si>
    <t>결함</t>
    <phoneticPr fontId="22" type="noConversion"/>
  </si>
  <si>
    <t>개선</t>
    <phoneticPr fontId="22" type="noConversion"/>
  </si>
  <si>
    <t>결함아님</t>
    <phoneticPr fontId="22" type="noConversion"/>
  </si>
  <si>
    <t>L1</t>
    <phoneticPr fontId="22" type="noConversion"/>
  </si>
  <si>
    <t>L2</t>
    <phoneticPr fontId="22" type="noConversion"/>
  </si>
  <si>
    <t>L3</t>
    <phoneticPr fontId="22" type="noConversion"/>
  </si>
  <si>
    <t>정상 (Pass)</t>
  </si>
  <si>
    <t>바로 조치해야할 오류 (Fail)</t>
    <phoneticPr fontId="22" type="noConversion"/>
  </si>
  <si>
    <t>나중에 조치해도 무방한 사소 오류 (Pass)</t>
    <phoneticPr fontId="22" type="noConversion"/>
  </si>
  <si>
    <t>개선요구사항 (Pass)</t>
    <phoneticPr fontId="22" type="noConversion"/>
  </si>
  <si>
    <t>설명</t>
    <phoneticPr fontId="22" type="noConversion"/>
  </si>
  <si>
    <t>소스</t>
    <phoneticPr fontId="22" type="noConversion"/>
  </si>
  <si>
    <t>소스코드의 개발 가이드와 상이</t>
    <phoneticPr fontId="22" type="noConversion"/>
  </si>
  <si>
    <t>결함율</t>
    <phoneticPr fontId="22" type="noConversion"/>
  </si>
  <si>
    <t>L1</t>
    <phoneticPr fontId="22" type="noConversion"/>
  </si>
  <si>
    <t>◈ PL검수 진척현황</t>
    <phoneticPr fontId="22" type="noConversion"/>
  </si>
  <si>
    <t>총합계</t>
    <phoneticPr fontId="22" type="noConversion"/>
  </si>
  <si>
    <t>합계</t>
    <phoneticPr fontId="22" type="noConversion"/>
  </si>
  <si>
    <t>전체</t>
    <phoneticPr fontId="22" type="noConversion"/>
  </si>
  <si>
    <t>지연</t>
    <phoneticPr fontId="22" type="noConversion"/>
  </si>
  <si>
    <t>잔여</t>
    <phoneticPr fontId="22" type="noConversion"/>
  </si>
  <si>
    <t>전주</t>
    <phoneticPr fontId="22" type="noConversion"/>
  </si>
  <si>
    <t>계획</t>
    <phoneticPr fontId="22" type="noConversion"/>
  </si>
  <si>
    <t>실적</t>
    <phoneticPr fontId="22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</si>
  <si>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2" type="noConversion"/>
  </si>
  <si>
    <t>금주</t>
    <phoneticPr fontId="22" type="noConversion"/>
  </si>
  <si>
    <t>완료율</t>
    <phoneticPr fontId="22" type="noConversion"/>
  </si>
  <si>
    <t>총 본수</t>
    <phoneticPr fontId="22" type="noConversion"/>
  </si>
  <si>
    <t>입고</t>
    <phoneticPr fontId="22" type="noConversion"/>
  </si>
  <si>
    <t>마스터</t>
    <phoneticPr fontId="22" type="noConversion"/>
  </si>
  <si>
    <t>PWMIB103E_R1</t>
  </si>
  <si>
    <t>PWMIB103E_R2</t>
  </si>
  <si>
    <t>PWMIB105E_R1</t>
  </si>
  <si>
    <t>적치지시서</t>
  </si>
  <si>
    <t>PWMIB105E_R2</t>
  </si>
  <si>
    <t>입고라벨</t>
  </si>
  <si>
    <t>PWMIB108Q</t>
  </si>
  <si>
    <t>PWMIB109Q</t>
  </si>
  <si>
    <t>PWMIB110Q</t>
  </si>
  <si>
    <t>입고</t>
    <phoneticPr fontId="22" type="noConversion"/>
  </si>
  <si>
    <t>입고</t>
    <phoneticPr fontId="22" type="noConversion"/>
  </si>
  <si>
    <t>마스터</t>
    <phoneticPr fontId="22" type="noConversion"/>
  </si>
  <si>
    <t>공통</t>
    <phoneticPr fontId="22" type="noConversion"/>
  </si>
  <si>
    <t>입하관리</t>
    <phoneticPr fontId="22" type="noConversion"/>
  </si>
  <si>
    <t>입고관리</t>
    <phoneticPr fontId="22" type="noConversion"/>
  </si>
  <si>
    <t>입고현황</t>
    <phoneticPr fontId="22" type="noConversion"/>
  </si>
  <si>
    <t>입하관리</t>
    <phoneticPr fontId="22" type="noConversion"/>
  </si>
  <si>
    <t>입고현황</t>
    <phoneticPr fontId="22" type="noConversion"/>
  </si>
  <si>
    <t>이고의뢰</t>
    <phoneticPr fontId="22" type="noConversion"/>
  </si>
  <si>
    <t>출고</t>
    <phoneticPr fontId="22" type="noConversion"/>
  </si>
  <si>
    <t>PWMOB105E_R1</t>
  </si>
  <si>
    <t>PWMOB105E_R2</t>
  </si>
  <si>
    <t>PWMOB105E_R3</t>
  </si>
  <si>
    <t>PWMOB105E_R4</t>
  </si>
  <si>
    <t>PWMOB105E_R5</t>
  </si>
  <si>
    <t>출고피킹</t>
  </si>
  <si>
    <t>출고</t>
    <phoneticPr fontId="22" type="noConversion"/>
  </si>
  <si>
    <t>출고관리</t>
    <phoneticPr fontId="22" type="noConversion"/>
  </si>
  <si>
    <t>출하관리</t>
    <phoneticPr fontId="22" type="noConversion"/>
  </si>
  <si>
    <t>출고상차</t>
  </si>
  <si>
    <t>PWMOB108E_R1</t>
  </si>
  <si>
    <t>PWMOB109E_R1</t>
  </si>
  <si>
    <t>출고현황</t>
    <phoneticPr fontId="22" type="noConversion"/>
  </si>
  <si>
    <t>PWMOB111Q</t>
  </si>
  <si>
    <t>PWMOB112Q</t>
  </si>
  <si>
    <t>PWMOB113Q</t>
  </si>
  <si>
    <t>PWMOB114Q</t>
  </si>
  <si>
    <t>PWMRI104Q</t>
  </si>
  <si>
    <t>반입내역조회</t>
  </si>
  <si>
    <t>PWMRO104Q</t>
  </si>
  <si>
    <t>반입</t>
    <phoneticPr fontId="22" type="noConversion"/>
  </si>
  <si>
    <t>반입관리</t>
    <phoneticPr fontId="22" type="noConversion"/>
  </si>
  <si>
    <t>반출</t>
    <phoneticPr fontId="22" type="noConversion"/>
  </si>
  <si>
    <t>반출관리</t>
    <phoneticPr fontId="22" type="noConversion"/>
  </si>
  <si>
    <t>PWMST101E_R1</t>
  </si>
  <si>
    <t>재고이동지시서</t>
  </si>
  <si>
    <t>PWMST103E_R1</t>
  </si>
  <si>
    <t>제품코드변경지시서</t>
  </si>
  <si>
    <t>PWMST104E_R1</t>
  </si>
  <si>
    <t>제품상태변경지시서</t>
  </si>
  <si>
    <t>PWMST105E_R1</t>
  </si>
  <si>
    <t>제품LOT변경지시서</t>
  </si>
  <si>
    <t>재고</t>
    <phoneticPr fontId="22" type="noConversion"/>
  </si>
  <si>
    <t>재고관리</t>
    <phoneticPr fontId="22" type="noConversion"/>
  </si>
  <si>
    <t>PWMST107E_R1</t>
  </si>
  <si>
    <t>유통가공 조립지시서</t>
  </si>
  <si>
    <t>PWMST107E_R2</t>
  </si>
  <si>
    <t>유통가공 해체지시서</t>
  </si>
  <si>
    <t>PWMST107E_R3</t>
  </si>
  <si>
    <t>유통가공 입고라벨</t>
  </si>
  <si>
    <t>PWMST108E_R1</t>
  </si>
  <si>
    <t>재고실사지시서</t>
  </si>
  <si>
    <t>PWMST108E_R2</t>
  </si>
  <si>
    <t>재고실사차이내역</t>
  </si>
  <si>
    <t>재고현황</t>
    <phoneticPr fontId="22" type="noConversion"/>
  </si>
  <si>
    <t>PWMST205Q</t>
  </si>
  <si>
    <t>임박재고현황</t>
  </si>
  <si>
    <t>PWMST206Q</t>
  </si>
  <si>
    <t>체화재고현황</t>
  </si>
  <si>
    <t>PWMST207Q</t>
  </si>
  <si>
    <t>일자별수불</t>
  </si>
  <si>
    <t>PWMST208Q</t>
  </si>
  <si>
    <t>기간별 수불</t>
  </si>
  <si>
    <t>PWMST209Q</t>
  </si>
  <si>
    <t>제품별 수불</t>
  </si>
  <si>
    <t>PWMST210Q</t>
  </si>
  <si>
    <t>제품별입출고현황</t>
  </si>
  <si>
    <t>PWMIF107E</t>
  </si>
  <si>
    <t>송수신스케쥴관리</t>
  </si>
  <si>
    <t>IF</t>
    <phoneticPr fontId="22" type="noConversion"/>
  </si>
  <si>
    <t>인터페이스</t>
    <phoneticPr fontId="22" type="noConversion"/>
  </si>
  <si>
    <t>PWMSM101E</t>
  </si>
  <si>
    <t>PWMSM102E</t>
  </si>
  <si>
    <t>PWMSM103E</t>
  </si>
  <si>
    <t>PWMSM104E</t>
  </si>
  <si>
    <t>PWMSM104E_P1</t>
  </si>
  <si>
    <t>PWMSM105E</t>
  </si>
  <si>
    <t>PWMSM105E_P1</t>
  </si>
  <si>
    <t>PWMSM106E</t>
  </si>
  <si>
    <t>PWMSM106E_P1</t>
  </si>
  <si>
    <t>PWMSM107E</t>
  </si>
  <si>
    <t>PWMSM108E</t>
  </si>
  <si>
    <t>시스템</t>
    <phoneticPr fontId="22" type="noConversion"/>
  </si>
  <si>
    <t>PWMPDAIB101E</t>
  </si>
  <si>
    <t>입고검수</t>
  </si>
  <si>
    <t>PWMPDAIB102E</t>
  </si>
  <si>
    <t>입고적치</t>
  </si>
  <si>
    <t>PWMPDAOB101E</t>
  </si>
  <si>
    <t>PWMPDAOB102E</t>
  </si>
  <si>
    <t>PWMPDAST101E</t>
  </si>
  <si>
    <t>재고이동-지시</t>
  </si>
  <si>
    <t>PWMPDAST102E</t>
  </si>
  <si>
    <t>재고이동-임의이동</t>
  </si>
  <si>
    <t>PWMPDAST103E</t>
  </si>
  <si>
    <t>재고실사</t>
  </si>
  <si>
    <t>PWMPDAST104E</t>
  </si>
  <si>
    <t>재고상태변경</t>
  </si>
  <si>
    <t>PWMPDAST105E</t>
  </si>
  <si>
    <t>파렛트 분할</t>
  </si>
  <si>
    <t>PWMPDAST107E</t>
  </si>
  <si>
    <t>파렛트 병합</t>
  </si>
  <si>
    <t>PWMPDAST108E</t>
  </si>
  <si>
    <t>제품조회</t>
  </si>
  <si>
    <t>PWMPDAST109E</t>
  </si>
  <si>
    <t>제품재고조회</t>
  </si>
  <si>
    <t>PWMPDAST110E</t>
  </si>
  <si>
    <t>로케이션재고조회</t>
  </si>
  <si>
    <t>PDA</t>
    <phoneticPr fontId="22" type="noConversion"/>
  </si>
  <si>
    <t>입고처리</t>
    <phoneticPr fontId="22" type="noConversion"/>
  </si>
  <si>
    <t>출고처리</t>
    <phoneticPr fontId="22" type="noConversion"/>
  </si>
  <si>
    <t>재고처리</t>
    <phoneticPr fontId="22" type="noConversion"/>
  </si>
  <si>
    <t>조회</t>
    <phoneticPr fontId="22" type="noConversion"/>
  </si>
  <si>
    <t>출고관리</t>
    <phoneticPr fontId="22" type="noConversion"/>
  </si>
  <si>
    <t>출하관리</t>
    <phoneticPr fontId="22" type="noConversion"/>
  </si>
  <si>
    <t>출고현황</t>
    <phoneticPr fontId="22" type="noConversion"/>
  </si>
  <si>
    <t>반입</t>
    <phoneticPr fontId="22" type="noConversion"/>
  </si>
  <si>
    <t>반입관리</t>
    <phoneticPr fontId="22" type="noConversion"/>
  </si>
  <si>
    <t>시스템</t>
    <phoneticPr fontId="22" type="noConversion"/>
  </si>
  <si>
    <t>반출관리</t>
    <phoneticPr fontId="22" type="noConversion"/>
  </si>
  <si>
    <t>재고</t>
    <phoneticPr fontId="22" type="noConversion"/>
  </si>
  <si>
    <t>재고관리</t>
    <phoneticPr fontId="22" type="noConversion"/>
  </si>
  <si>
    <t>재고현황</t>
    <phoneticPr fontId="22" type="noConversion"/>
  </si>
  <si>
    <t>IF</t>
    <phoneticPr fontId="22" type="noConversion"/>
  </si>
  <si>
    <t>인터페이스</t>
    <phoneticPr fontId="22" type="noConversion"/>
  </si>
  <si>
    <t>PDA</t>
    <phoneticPr fontId="22" type="noConversion"/>
  </si>
  <si>
    <t>입고처리</t>
    <phoneticPr fontId="22" type="noConversion"/>
  </si>
  <si>
    <t>출고처리</t>
    <phoneticPr fontId="22" type="noConversion"/>
  </si>
  <si>
    <t>재고처리</t>
    <phoneticPr fontId="22" type="noConversion"/>
  </si>
  <si>
    <t>조회</t>
    <phoneticPr fontId="22" type="noConversion"/>
  </si>
  <si>
    <t>재고</t>
    <phoneticPr fontId="22" type="noConversion"/>
  </si>
  <si>
    <t>PDA</t>
    <phoneticPr fontId="22" type="noConversion"/>
  </si>
  <si>
    <t>반출</t>
    <phoneticPr fontId="22" type="noConversion"/>
  </si>
  <si>
    <t>반입</t>
    <phoneticPr fontId="22" type="noConversion"/>
  </si>
  <si>
    <t>출고</t>
    <phoneticPr fontId="22" type="noConversion"/>
  </si>
  <si>
    <t>반입</t>
    <phoneticPr fontId="22" type="noConversion"/>
  </si>
  <si>
    <t>반출</t>
    <phoneticPr fontId="22" type="noConversion"/>
  </si>
  <si>
    <t>이종건</t>
    <phoneticPr fontId="22" type="noConversion"/>
  </si>
  <si>
    <t>2016.12..27</t>
    <phoneticPr fontId="22" type="noConversion"/>
  </si>
  <si>
    <t>D4100_개발일정</t>
    <phoneticPr fontId="22" type="noConversion"/>
  </si>
  <si>
    <t>창고관리시스템(PWM) 구축</t>
    <phoneticPr fontId="22" type="noConversion"/>
  </si>
  <si>
    <t>TFT검수</t>
    <phoneticPr fontId="22" type="noConversion"/>
  </si>
  <si>
    <t>TFT검수/승인</t>
    <phoneticPr fontId="22" type="noConversion"/>
  </si>
  <si>
    <t>김경우</t>
    <phoneticPr fontId="22" type="noConversion"/>
  </si>
  <si>
    <t>김민수</t>
    <phoneticPr fontId="22" type="noConversion"/>
  </si>
  <si>
    <t>이성국</t>
    <phoneticPr fontId="22" type="noConversion"/>
  </si>
  <si>
    <t>김경우</t>
    <phoneticPr fontId="22" type="noConversion"/>
  </si>
  <si>
    <t>◈ TFT검수 진척현황</t>
  </si>
  <si>
    <t>TFT 검수</t>
  </si>
  <si>
    <t>합계</t>
    <phoneticPr fontId="22" type="noConversion"/>
  </si>
  <si>
    <t>개발담당</t>
    <phoneticPr fontId="22" type="noConversion"/>
  </si>
  <si>
    <t>김민수R</t>
    <phoneticPr fontId="22" type="noConversion"/>
  </si>
  <si>
    <t>이성국R</t>
    <phoneticPr fontId="22" type="noConversion"/>
  </si>
  <si>
    <t>김민수R</t>
    <phoneticPr fontId="22" type="noConversion"/>
  </si>
  <si>
    <t>이성국R</t>
    <phoneticPr fontId="22" type="noConversion"/>
  </si>
  <si>
    <t>본수</t>
    <phoneticPr fontId="70" type="noConversion"/>
  </si>
  <si>
    <t>탭</t>
    <phoneticPr fontId="70" type="noConversion"/>
  </si>
  <si>
    <t>팝업</t>
    <phoneticPr fontId="70" type="noConversion"/>
  </si>
  <si>
    <t>레포트</t>
    <phoneticPr fontId="70" type="noConversion"/>
  </si>
  <si>
    <t>로직</t>
    <phoneticPr fontId="70" type="noConversion"/>
  </si>
  <si>
    <t>화면</t>
    <phoneticPr fontId="70" type="noConversion"/>
  </si>
  <si>
    <t>MS</t>
    <phoneticPr fontId="70" type="noConversion"/>
  </si>
  <si>
    <t>마스터</t>
    <phoneticPr fontId="70" type="noConversion"/>
  </si>
  <si>
    <t>김민수D, 이성국D</t>
    <phoneticPr fontId="70" type="noConversion"/>
  </si>
  <si>
    <t>IB</t>
    <phoneticPr fontId="70" type="noConversion"/>
  </si>
  <si>
    <t>입고</t>
    <phoneticPr fontId="70" type="noConversion"/>
  </si>
  <si>
    <t>이종혁K</t>
    <phoneticPr fontId="70" type="noConversion"/>
  </si>
  <si>
    <t>김민수D</t>
    <phoneticPr fontId="70" type="noConversion"/>
  </si>
  <si>
    <t>OB</t>
    <phoneticPr fontId="70" type="noConversion"/>
  </si>
  <si>
    <t>출고</t>
    <phoneticPr fontId="70" type="noConversion"/>
  </si>
  <si>
    <t>이성국D</t>
    <phoneticPr fontId="70" type="noConversion"/>
  </si>
  <si>
    <t>RI</t>
    <phoneticPr fontId="70" type="noConversion"/>
  </si>
  <si>
    <t>반입</t>
    <phoneticPr fontId="70" type="noConversion"/>
  </si>
  <si>
    <t>김민수D</t>
    <phoneticPr fontId="70" type="noConversion"/>
  </si>
  <si>
    <t>RO</t>
    <phoneticPr fontId="70" type="noConversion"/>
  </si>
  <si>
    <t>반출</t>
    <phoneticPr fontId="70" type="noConversion"/>
  </si>
  <si>
    <t>이성국D</t>
    <phoneticPr fontId="70" type="noConversion"/>
  </si>
  <si>
    <t>ST</t>
    <phoneticPr fontId="70" type="noConversion"/>
  </si>
  <si>
    <t>재고</t>
    <phoneticPr fontId="70" type="noConversion"/>
  </si>
  <si>
    <t>김민수D,(공통:이종혁K)</t>
    <phoneticPr fontId="70" type="noConversion"/>
  </si>
  <si>
    <t>IF</t>
    <phoneticPr fontId="70" type="noConversion"/>
  </si>
  <si>
    <t>인터페이스</t>
    <phoneticPr fontId="70" type="noConversion"/>
  </si>
  <si>
    <t>이종혁K</t>
    <phoneticPr fontId="70" type="noConversion"/>
  </si>
  <si>
    <t>SYS</t>
    <phoneticPr fontId="70" type="noConversion"/>
  </si>
  <si>
    <t>시스템</t>
    <phoneticPr fontId="70" type="noConversion"/>
  </si>
  <si>
    <t>소계</t>
    <phoneticPr fontId="70" type="noConversion"/>
  </si>
  <si>
    <t>PDA</t>
    <phoneticPr fontId="70" type="noConversion"/>
  </si>
  <si>
    <t>모바일</t>
    <phoneticPr fontId="70" type="noConversion"/>
  </si>
  <si>
    <t>이종혁K</t>
    <phoneticPr fontId="70" type="noConversion"/>
  </si>
  <si>
    <t>김경우선임</t>
    <phoneticPr fontId="70" type="noConversion"/>
  </si>
  <si>
    <t>합계</t>
    <phoneticPr fontId="70" type="noConversion"/>
  </si>
  <si>
    <t>2월</t>
    <phoneticPr fontId="22" type="noConversion"/>
  </si>
  <si>
    <t>3월</t>
  </si>
  <si>
    <t>4월</t>
  </si>
  <si>
    <t>소계</t>
    <phoneticPr fontId="22" type="noConversion"/>
  </si>
  <si>
    <t>5월</t>
    <phoneticPr fontId="22" type="noConversion"/>
  </si>
  <si>
    <t>근무일수</t>
    <phoneticPr fontId="22" type="noConversion"/>
  </si>
  <si>
    <t>월</t>
    <phoneticPr fontId="22" type="noConversion"/>
  </si>
  <si>
    <t>조회</t>
    <phoneticPr fontId="22" type="noConversion"/>
  </si>
  <si>
    <t>PL담당</t>
    <phoneticPr fontId="22" type="noConversion"/>
  </si>
  <si>
    <t>IT담당</t>
    <phoneticPr fontId="22" type="noConversion"/>
  </si>
  <si>
    <t>TFT담당</t>
    <phoneticPr fontId="22" type="noConversion"/>
  </si>
  <si>
    <t>계획</t>
    <phoneticPr fontId="22" type="noConversion"/>
  </si>
  <si>
    <t>1M/D당본수</t>
    <phoneticPr fontId="22" type="noConversion"/>
  </si>
  <si>
    <t>1본당M/D</t>
    <phoneticPr fontId="22" type="noConversion"/>
  </si>
  <si>
    <t>계획</t>
    <phoneticPr fontId="22" type="noConversion"/>
  </si>
  <si>
    <t>2017.04.10</t>
    <phoneticPr fontId="22" type="noConversion"/>
  </si>
  <si>
    <t>1차</t>
    <phoneticPr fontId="22" type="noConversion"/>
  </si>
  <si>
    <t>2차</t>
    <phoneticPr fontId="22" type="noConversion"/>
  </si>
  <si>
    <t>미정</t>
    <phoneticPr fontId="22" type="noConversion"/>
  </si>
  <si>
    <t>화면</t>
    <phoneticPr fontId="70" type="noConversion"/>
  </si>
  <si>
    <t>◈ 주간 진척현황</t>
    <phoneticPr fontId="22" type="noConversion"/>
  </si>
  <si>
    <t>김민수Q</t>
  </si>
  <si>
    <t>이성국Q</t>
  </si>
  <si>
    <t>김민수Q</t>
    <phoneticPr fontId="22" type="noConversion"/>
  </si>
  <si>
    <t>이성국Q</t>
    <phoneticPr fontId="22" type="noConversion"/>
  </si>
  <si>
    <t>1차계획</t>
    <phoneticPr fontId="22" type="noConversion"/>
  </si>
  <si>
    <t>1차본수</t>
    <phoneticPr fontId="22" type="noConversion"/>
  </si>
  <si>
    <t>1차</t>
    <phoneticPr fontId="22" type="noConversion"/>
  </si>
  <si>
    <t>2차</t>
    <phoneticPr fontId="22" type="noConversion"/>
  </si>
  <si>
    <t>2차계획</t>
    <phoneticPr fontId="22" type="noConversion"/>
  </si>
  <si>
    <t>2017.03.06</t>
    <phoneticPr fontId="22" type="noConversion"/>
  </si>
  <si>
    <t>실소요일</t>
    <phoneticPr fontId="22" type="noConversion"/>
  </si>
  <si>
    <t>휴일</t>
    <phoneticPr fontId="22" type="noConversion"/>
  </si>
  <si>
    <t>요일</t>
    <phoneticPr fontId="22" type="noConversion"/>
  </si>
  <si>
    <t>비고</t>
    <phoneticPr fontId="22" type="noConversion"/>
  </si>
  <si>
    <t>휴일수</t>
    <phoneticPr fontId="22" type="noConversion"/>
  </si>
  <si>
    <t>=NETWORKDAYS(C2,C3,C:C)</t>
    <phoneticPr fontId="22" type="noConversion"/>
  </si>
  <si>
    <t>2017.02.18</t>
  </si>
  <si>
    <t>토</t>
  </si>
  <si>
    <t>2017.02.19</t>
    <phoneticPr fontId="22" type="noConversion"/>
  </si>
  <si>
    <t>일</t>
    <phoneticPr fontId="22" type="noConversion"/>
  </si>
  <si>
    <t>2017.02.25</t>
  </si>
  <si>
    <t>2017.02.26</t>
    <phoneticPr fontId="22" type="noConversion"/>
  </si>
  <si>
    <t>3월</t>
    <phoneticPr fontId="22" type="noConversion"/>
  </si>
  <si>
    <t>2017.03.01</t>
    <phoneticPr fontId="22" type="noConversion"/>
  </si>
  <si>
    <t>삼일절</t>
    <phoneticPr fontId="22" type="noConversion"/>
  </si>
  <si>
    <t>3월</t>
    <phoneticPr fontId="22" type="noConversion"/>
  </si>
  <si>
    <t>2017.03.04</t>
  </si>
  <si>
    <t>2017.03.05</t>
    <phoneticPr fontId="22" type="noConversion"/>
  </si>
  <si>
    <t>2017.03.11</t>
  </si>
  <si>
    <t>3월</t>
    <phoneticPr fontId="22" type="noConversion"/>
  </si>
  <si>
    <t>2017.03.12</t>
    <phoneticPr fontId="22" type="noConversion"/>
  </si>
  <si>
    <t>2017.03.18</t>
  </si>
  <si>
    <t>2017.03.19</t>
    <phoneticPr fontId="22" type="noConversion"/>
  </si>
  <si>
    <t>2017.03.25</t>
  </si>
  <si>
    <t>2017.03.26</t>
    <phoneticPr fontId="22" type="noConversion"/>
  </si>
  <si>
    <t>2017.04.01</t>
    <phoneticPr fontId="22" type="noConversion"/>
  </si>
  <si>
    <t>2017.04.02</t>
  </si>
  <si>
    <t>2017.04.08</t>
    <phoneticPr fontId="22" type="noConversion"/>
  </si>
  <si>
    <t>2017.04.09</t>
  </si>
  <si>
    <t>2017.04.15</t>
    <phoneticPr fontId="22" type="noConversion"/>
  </si>
  <si>
    <t>2017.04.16</t>
  </si>
  <si>
    <t>2017.04.22</t>
    <phoneticPr fontId="22" type="noConversion"/>
  </si>
  <si>
    <t>2017.04.23</t>
  </si>
  <si>
    <t>2017.04.29</t>
    <phoneticPr fontId="22" type="noConversion"/>
  </si>
  <si>
    <t>2017.04.30</t>
    <phoneticPr fontId="22" type="noConversion"/>
  </si>
  <si>
    <t>5월</t>
  </si>
  <si>
    <t>2017.05.03</t>
    <phoneticPr fontId="22" type="noConversion"/>
  </si>
  <si>
    <t>석가탄신일</t>
    <phoneticPr fontId="22" type="noConversion"/>
  </si>
  <si>
    <t>2017.05.05</t>
    <phoneticPr fontId="22" type="noConversion"/>
  </si>
  <si>
    <t>어린이날</t>
    <phoneticPr fontId="22" type="noConversion"/>
  </si>
  <si>
    <t>2017.05.06</t>
    <phoneticPr fontId="22" type="noConversion"/>
  </si>
  <si>
    <t>2017.05.07</t>
  </si>
  <si>
    <t>2017.05.13</t>
    <phoneticPr fontId="22" type="noConversion"/>
  </si>
  <si>
    <t>2017.05.14</t>
  </si>
  <si>
    <t>2017.05.20</t>
    <phoneticPr fontId="22" type="noConversion"/>
  </si>
  <si>
    <t>2017.05.21</t>
  </si>
  <si>
    <t>2017.05.27</t>
    <phoneticPr fontId="22" type="noConversion"/>
  </si>
  <si>
    <t>2017.05.28</t>
    <phoneticPr fontId="22" type="noConversion"/>
  </si>
  <si>
    <t>6월</t>
  </si>
  <si>
    <t>2017.06.03</t>
    <phoneticPr fontId="22" type="noConversion"/>
  </si>
  <si>
    <t>2017.06.04</t>
  </si>
  <si>
    <t>2017.06.06</t>
    <phoneticPr fontId="22" type="noConversion"/>
  </si>
  <si>
    <t>현충일</t>
    <phoneticPr fontId="22" type="noConversion"/>
  </si>
  <si>
    <t>2017.06.10</t>
    <phoneticPr fontId="22" type="noConversion"/>
  </si>
  <si>
    <t>2017.06.11</t>
    <phoneticPr fontId="22" type="noConversion"/>
  </si>
  <si>
    <t>2017.06.17</t>
    <phoneticPr fontId="22" type="noConversion"/>
  </si>
  <si>
    <t>2017.06.18</t>
  </si>
  <si>
    <t>2017.06.24</t>
    <phoneticPr fontId="22" type="noConversion"/>
  </si>
  <si>
    <t>2017.06.25</t>
  </si>
  <si>
    <t>실적</t>
    <phoneticPr fontId="22" type="noConversion"/>
  </si>
  <si>
    <t>소요일</t>
    <phoneticPr fontId="22" type="noConversion"/>
  </si>
  <si>
    <t>2017.02.27</t>
  </si>
  <si>
    <t>구분</t>
    <phoneticPr fontId="70" type="noConversion"/>
  </si>
  <si>
    <t>태스크</t>
    <phoneticPr fontId="70" type="noConversion"/>
  </si>
  <si>
    <t>from</t>
    <phoneticPr fontId="70" type="noConversion"/>
  </si>
  <si>
    <t>to</t>
    <phoneticPr fontId="70" type="noConversion"/>
  </si>
  <si>
    <t>전체</t>
    <phoneticPr fontId="70" type="noConversion"/>
  </si>
  <si>
    <t>실적</t>
    <phoneticPr fontId="70" type="noConversion"/>
  </si>
  <si>
    <t>계획</t>
    <phoneticPr fontId="70" type="noConversion"/>
  </si>
  <si>
    <t>PL검수</t>
    <phoneticPr fontId="70" type="noConversion"/>
  </si>
  <si>
    <t>IT검수</t>
    <phoneticPr fontId="70" type="noConversion"/>
  </si>
  <si>
    <t>2017.02.13</t>
    <phoneticPr fontId="22" type="noConversion"/>
  </si>
  <si>
    <t>2017.02.19</t>
    <phoneticPr fontId="22" type="noConversion"/>
  </si>
  <si>
    <t>2017.02.20</t>
    <phoneticPr fontId="22" type="noConversion"/>
  </si>
  <si>
    <t>2017.02.26</t>
    <phoneticPr fontId="22" type="noConversion"/>
  </si>
  <si>
    <t>~2.19</t>
    <phoneticPr fontId="70" type="noConversion"/>
  </si>
  <si>
    <t>2.20~2.26</t>
    <phoneticPr fontId="22" type="noConversion"/>
  </si>
  <si>
    <t>2017.03.05</t>
    <phoneticPr fontId="22" type="noConversion"/>
  </si>
  <si>
    <t>2.27~3.05</t>
    <phoneticPr fontId="22" type="noConversion"/>
  </si>
  <si>
    <t>2017.03.12</t>
    <phoneticPr fontId="22" type="noConversion"/>
  </si>
  <si>
    <t>3.06~3.12</t>
    <phoneticPr fontId="22" type="noConversion"/>
  </si>
  <si>
    <t>2017.03.13</t>
    <phoneticPr fontId="22" type="noConversion"/>
  </si>
  <si>
    <t>2017.03.20</t>
  </si>
  <si>
    <t>2017.03.27</t>
  </si>
  <si>
    <t>2017.03.26</t>
  </si>
  <si>
    <t>2017.04.02</t>
    <phoneticPr fontId="22" type="noConversion"/>
  </si>
  <si>
    <t>3.13~3.19</t>
    <phoneticPr fontId="22" type="noConversion"/>
  </si>
  <si>
    <t>3.20~3.26</t>
    <phoneticPr fontId="22" type="noConversion"/>
  </si>
  <si>
    <t>3.27~4.02</t>
    <phoneticPr fontId="22" type="noConversion"/>
  </si>
  <si>
    <t>2017.04.03</t>
    <phoneticPr fontId="22" type="noConversion"/>
  </si>
  <si>
    <t>2017.04.09</t>
    <phoneticPr fontId="22" type="noConversion"/>
  </si>
  <si>
    <t>4.03~4.19</t>
    <phoneticPr fontId="22" type="noConversion"/>
  </si>
  <si>
    <t>2017.04.16</t>
    <phoneticPr fontId="22" type="noConversion"/>
  </si>
  <si>
    <t>2017.04.17</t>
  </si>
  <si>
    <t>2017.04.24</t>
  </si>
  <si>
    <t>2017.04.30</t>
  </si>
  <si>
    <t>4.10~4.16</t>
    <phoneticPr fontId="22" type="noConversion"/>
  </si>
  <si>
    <t>4.17~4.23</t>
    <phoneticPr fontId="22" type="noConversion"/>
  </si>
  <si>
    <t>마스터</t>
    <phoneticPr fontId="70" type="noConversion"/>
  </si>
  <si>
    <t>입고</t>
    <phoneticPr fontId="70" type="noConversion"/>
  </si>
  <si>
    <t>출고</t>
    <phoneticPr fontId="70" type="noConversion"/>
  </si>
  <si>
    <t>반입</t>
    <phoneticPr fontId="70" type="noConversion"/>
  </si>
  <si>
    <t>반출</t>
    <phoneticPr fontId="70" type="noConversion"/>
  </si>
  <si>
    <t>재고</t>
    <phoneticPr fontId="70" type="noConversion"/>
  </si>
  <si>
    <t>IF</t>
    <phoneticPr fontId="70" type="noConversion"/>
  </si>
  <si>
    <t>PDA</t>
    <phoneticPr fontId="70" type="noConversion"/>
  </si>
  <si>
    <t>TFT검수</t>
  </si>
  <si>
    <t>2017.05.01</t>
    <phoneticPr fontId="22" type="noConversion"/>
  </si>
  <si>
    <t>2017.05.07</t>
    <phoneticPr fontId="22" type="noConversion"/>
  </si>
  <si>
    <t>4.24~4.30</t>
    <phoneticPr fontId="22" type="noConversion"/>
  </si>
  <si>
    <t>2017.05.08</t>
    <phoneticPr fontId="22" type="noConversion"/>
  </si>
  <si>
    <t>2017.05.14</t>
    <phoneticPr fontId="22" type="noConversion"/>
  </si>
  <si>
    <t>2017.05.15</t>
  </si>
  <si>
    <t>2017.05.22</t>
  </si>
  <si>
    <t>2017.05.28</t>
  </si>
  <si>
    <t>2017.05.29</t>
  </si>
  <si>
    <t>2017.06.04</t>
    <phoneticPr fontId="22" type="noConversion"/>
  </si>
  <si>
    <t>5.01~5.07</t>
    <phoneticPr fontId="22" type="noConversion"/>
  </si>
  <si>
    <t>5.08~5.14</t>
    <phoneticPr fontId="22" type="noConversion"/>
  </si>
  <si>
    <t>5.15~5.21</t>
    <phoneticPr fontId="22" type="noConversion"/>
  </si>
  <si>
    <t>5.22~5.28</t>
    <phoneticPr fontId="22" type="noConversion"/>
  </si>
  <si>
    <t>5.29~6.04</t>
    <phoneticPr fontId="22" type="noConversion"/>
  </si>
  <si>
    <t>개발</t>
  </si>
  <si>
    <t>미정</t>
    <phoneticPr fontId="22" type="noConversion"/>
  </si>
  <si>
    <t>예상
소요일</t>
    <phoneticPr fontId="22" type="noConversion"/>
  </si>
  <si>
    <t>2017.03.13</t>
    <phoneticPr fontId="22" type="noConversion"/>
  </si>
  <si>
    <t>2017.03.24</t>
    <phoneticPr fontId="22" type="noConversion"/>
  </si>
  <si>
    <t>2017.03.14</t>
    <phoneticPr fontId="22" type="noConversion"/>
  </si>
  <si>
    <t>입하검수</t>
    <phoneticPr fontId="22" type="noConversion"/>
  </si>
  <si>
    <t>적치</t>
    <phoneticPr fontId="22" type="noConversion"/>
  </si>
  <si>
    <t>시리얼스캔</t>
    <phoneticPr fontId="22" type="noConversion"/>
  </si>
  <si>
    <t>출고관리</t>
    <phoneticPr fontId="22" type="noConversion"/>
  </si>
  <si>
    <t>피킹</t>
    <phoneticPr fontId="22" type="noConversion"/>
  </si>
  <si>
    <t>출고시리얼스캔</t>
    <phoneticPr fontId="22" type="noConversion"/>
  </si>
  <si>
    <t>피킹(총량)</t>
    <phoneticPr fontId="22" type="noConversion"/>
  </si>
  <si>
    <t>분배</t>
    <phoneticPr fontId="22" type="noConversion"/>
  </si>
  <si>
    <t>출고상차</t>
    <phoneticPr fontId="22" type="noConversion"/>
  </si>
  <si>
    <t>반입관리</t>
    <phoneticPr fontId="22" type="noConversion"/>
  </si>
  <si>
    <t>반입검수</t>
    <phoneticPr fontId="22" type="noConversion"/>
  </si>
  <si>
    <t>적치</t>
    <phoneticPr fontId="22" type="noConversion"/>
  </si>
  <si>
    <t>반출관리</t>
    <phoneticPr fontId="22" type="noConversion"/>
  </si>
  <si>
    <t>재고관리</t>
    <phoneticPr fontId="22" type="noConversion"/>
  </si>
  <si>
    <t>재고이동</t>
    <phoneticPr fontId="22" type="noConversion"/>
  </si>
  <si>
    <t>임의재고이동</t>
    <phoneticPr fontId="22" type="noConversion"/>
  </si>
  <si>
    <t>재고조사</t>
    <phoneticPr fontId="22" type="noConversion"/>
  </si>
  <si>
    <t>재고상태변경</t>
    <phoneticPr fontId="22" type="noConversion"/>
  </si>
  <si>
    <t>파렛트분할</t>
    <phoneticPr fontId="22" type="noConversion"/>
  </si>
  <si>
    <t>파렛트병합</t>
    <phoneticPr fontId="22" type="noConversion"/>
  </si>
  <si>
    <t>조회관리</t>
    <phoneticPr fontId="22" type="noConversion"/>
  </si>
  <si>
    <t>제품조회</t>
    <phoneticPr fontId="22" type="noConversion"/>
  </si>
  <si>
    <t>LOC조회</t>
    <phoneticPr fontId="22" type="noConversion"/>
  </si>
  <si>
    <t>2017.03.17</t>
    <phoneticPr fontId="22" type="noConversion"/>
  </si>
  <si>
    <t>2017.03.20</t>
    <phoneticPr fontId="22" type="noConversion"/>
  </si>
  <si>
    <t>2017.03.21</t>
    <phoneticPr fontId="22" type="noConversion"/>
  </si>
  <si>
    <t>2017.03.22</t>
    <phoneticPr fontId="22" type="noConversion"/>
  </si>
  <si>
    <t>2017.03.23</t>
    <phoneticPr fontId="22" type="noConversion"/>
  </si>
  <si>
    <t>2017.03.24</t>
    <phoneticPr fontId="22" type="noConversion"/>
  </si>
  <si>
    <t>2017.03.27</t>
    <phoneticPr fontId="22" type="noConversion"/>
  </si>
  <si>
    <t>2017.03.28</t>
    <phoneticPr fontId="22" type="noConversion"/>
  </si>
  <si>
    <t>2017.03.29</t>
    <phoneticPr fontId="22" type="noConversion"/>
  </si>
  <si>
    <t>2017.03.30</t>
    <phoneticPr fontId="22" type="noConversion"/>
  </si>
  <si>
    <t>2017.03.21</t>
    <phoneticPr fontId="22" type="noConversion"/>
  </si>
  <si>
    <t>2017.03.21</t>
    <phoneticPr fontId="22" type="noConversion"/>
  </si>
  <si>
    <t>2017.03.22</t>
    <phoneticPr fontId="22" type="noConversion"/>
  </si>
  <si>
    <t>2017.03.23</t>
    <phoneticPr fontId="22" type="noConversion"/>
  </si>
  <si>
    <t>2017.03.24</t>
    <phoneticPr fontId="22" type="noConversion"/>
  </si>
  <si>
    <t>2017.03.27</t>
    <phoneticPr fontId="22" type="noConversion"/>
  </si>
  <si>
    <t>2017.03.27</t>
    <phoneticPr fontId="22" type="noConversion"/>
  </si>
  <si>
    <t>2017.03.28</t>
    <phoneticPr fontId="22" type="noConversion"/>
  </si>
  <si>
    <t>2017.03.29</t>
    <phoneticPr fontId="22" type="noConversion"/>
  </si>
  <si>
    <t>로그인</t>
    <phoneticPr fontId="22" type="noConversion"/>
  </si>
  <si>
    <t>스캐너</t>
    <phoneticPr fontId="22" type="noConversion"/>
  </si>
  <si>
    <t>디자인</t>
    <phoneticPr fontId="22" type="noConversion"/>
  </si>
  <si>
    <t>기능</t>
    <phoneticPr fontId="22" type="noConversion"/>
  </si>
  <si>
    <t>인터페이스</t>
    <phoneticPr fontId="22" type="noConversion"/>
  </si>
  <si>
    <t>구분</t>
    <phoneticPr fontId="22" type="noConversion"/>
  </si>
  <si>
    <t>입하검수</t>
    <phoneticPr fontId="22" type="noConversion"/>
  </si>
  <si>
    <t>입고관리</t>
    <phoneticPr fontId="22" type="noConversion"/>
  </si>
  <si>
    <t>출고관리</t>
    <phoneticPr fontId="22" type="noConversion"/>
  </si>
  <si>
    <t>반입관리</t>
    <phoneticPr fontId="22" type="noConversion"/>
  </si>
  <si>
    <t>재고관리</t>
    <phoneticPr fontId="22" type="noConversion"/>
  </si>
  <si>
    <t>LOC조회</t>
    <phoneticPr fontId="22" type="noConversion"/>
  </si>
  <si>
    <t>입고관리</t>
    <phoneticPr fontId="22" type="noConversion"/>
  </si>
  <si>
    <t>적치</t>
    <phoneticPr fontId="22" type="noConversion"/>
  </si>
  <si>
    <t>피킹</t>
    <phoneticPr fontId="22" type="noConversion"/>
  </si>
  <si>
    <t>피킹(총량)</t>
    <phoneticPr fontId="22" type="noConversion"/>
  </si>
  <si>
    <t>출고상차</t>
    <phoneticPr fontId="22" type="noConversion"/>
  </si>
  <si>
    <t>반입검수</t>
    <phoneticPr fontId="22" type="noConversion"/>
  </si>
  <si>
    <t>재고이동</t>
    <phoneticPr fontId="22" type="noConversion"/>
  </si>
  <si>
    <t>파렛트분할</t>
    <phoneticPr fontId="22" type="noConversion"/>
  </si>
  <si>
    <t>파렛트병합</t>
    <phoneticPr fontId="22" type="noConversion"/>
  </si>
  <si>
    <t>메인메뉴</t>
    <phoneticPr fontId="22" type="noConversion"/>
  </si>
  <si>
    <t>메인메뉴</t>
    <phoneticPr fontId="22" type="noConversion"/>
  </si>
  <si>
    <t>반출관리</t>
    <phoneticPr fontId="22" type="noConversion"/>
  </si>
  <si>
    <t>재고관리</t>
    <phoneticPr fontId="22" type="noConversion"/>
  </si>
  <si>
    <t>2017.04.12</t>
    <phoneticPr fontId="22" type="noConversion"/>
  </si>
  <si>
    <t>2017.04.13</t>
    <phoneticPr fontId="22" type="noConversion"/>
  </si>
  <si>
    <t>2017.04.21</t>
    <phoneticPr fontId="22" type="noConversion"/>
  </si>
  <si>
    <t>2017.04.14</t>
    <phoneticPr fontId="22" type="noConversion"/>
  </si>
  <si>
    <t>2017.04.17</t>
    <phoneticPr fontId="22" type="noConversion"/>
  </si>
  <si>
    <t>2017.04.18</t>
    <phoneticPr fontId="22" type="noConversion"/>
  </si>
  <si>
    <t>2017.04.13</t>
    <phoneticPr fontId="22" type="noConversion"/>
  </si>
  <si>
    <t>2017.04.11</t>
    <phoneticPr fontId="22" type="noConversion"/>
  </si>
  <si>
    <t>2017.04.14</t>
    <phoneticPr fontId="22" type="noConversion"/>
  </si>
  <si>
    <t>2017.04.17</t>
    <phoneticPr fontId="22" type="noConversion"/>
  </si>
  <si>
    <t>2017.04.12</t>
    <phoneticPr fontId="22" type="noConversion"/>
  </si>
  <si>
    <t>2017.04.05</t>
    <phoneticPr fontId="22" type="noConversion"/>
  </si>
  <si>
    <t>2017.04.07</t>
    <phoneticPr fontId="22" type="noConversion"/>
  </si>
  <si>
    <t>2017.04.06</t>
    <phoneticPr fontId="22" type="noConversion"/>
  </si>
  <si>
    <t>2017.04.10</t>
    <phoneticPr fontId="22" type="noConversion"/>
  </si>
  <si>
    <t>2017.04.11</t>
    <phoneticPr fontId="22" type="noConversion"/>
  </si>
  <si>
    <t>2017.04.11</t>
    <phoneticPr fontId="22" type="noConversion"/>
  </si>
  <si>
    <t>김재중</t>
    <phoneticPr fontId="22" type="noConversion"/>
  </si>
  <si>
    <t>김경우</t>
    <phoneticPr fontId="22" type="noConversion"/>
  </si>
  <si>
    <t>김경우</t>
    <phoneticPr fontId="22" type="noConversion"/>
  </si>
  <si>
    <t>김재중</t>
    <phoneticPr fontId="22" type="noConversion"/>
  </si>
  <si>
    <t>설정</t>
    <phoneticPr fontId="22" type="noConversion"/>
  </si>
  <si>
    <t>2017.04.20</t>
    <phoneticPr fontId="22" type="noConversion"/>
  </si>
  <si>
    <t>2017.04.19</t>
    <phoneticPr fontId="22" type="noConversion"/>
  </si>
  <si>
    <t>2017.04.19</t>
    <phoneticPr fontId="22" type="noConversion"/>
  </si>
  <si>
    <t>2017.03.31</t>
    <phoneticPr fontId="22" type="noConversion"/>
  </si>
  <si>
    <t>2017.03.31</t>
    <phoneticPr fontId="22" type="noConversion"/>
  </si>
  <si>
    <t>김재중</t>
    <phoneticPr fontId="22" type="noConversion"/>
  </si>
  <si>
    <t>김재중</t>
    <phoneticPr fontId="22" type="noConversion"/>
  </si>
  <si>
    <t>김재중</t>
    <phoneticPr fontId="22" type="noConversion"/>
  </si>
  <si>
    <t>공통</t>
    <phoneticPr fontId="22" type="noConversion"/>
  </si>
  <si>
    <t>김경우</t>
    <phoneticPr fontId="22" type="noConversion"/>
  </si>
  <si>
    <t>김재중</t>
    <phoneticPr fontId="22" type="noConversion"/>
  </si>
  <si>
    <t>김경우</t>
    <phoneticPr fontId="22" type="noConversion"/>
  </si>
  <si>
    <t>2017.04.03</t>
    <phoneticPr fontId="22" type="noConversion"/>
  </si>
  <si>
    <t>2017.04.04</t>
    <phoneticPr fontId="22" type="noConversion"/>
  </si>
  <si>
    <t>2017.04.06</t>
    <phoneticPr fontId="22" type="noConversion"/>
  </si>
  <si>
    <t>2017.04.05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</si>
</sst>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&quot;$&quot;#,##0.00000_);\(&quot;$&quot;#,##0.00000\)"/>
    <numFmt numFmtId="185" formatCode="&quot;₩&quot;#,##0;[Red]&quot;₩&quot;\-#,##0"/>
    <numFmt numFmtId="186" formatCode="&quot;₩&quot;#,##0.00;&quot;₩&quot;&quot;₩&quot;&quot;₩&quot;&quot;₩&quot;&quot;₩&quot;&quot;₩&quot;&quot;₩&quot;&quot;₩&quot;\-#,##0.00"/>
    <numFmt numFmtId="187" formatCode="0.00\K"/>
    <numFmt numFmtId="188" formatCode="_-* #,##0\ _D_M_-;\-* #,##0\ _D_M_-;_-* &quot;-&quot;\ _D_M_-;_-@_-"/>
    <numFmt numFmtId="189" formatCode="_-* #,##0.00\ _D_M_-;\-* #,##0.00\ _D_M_-;_-* &quot;-&quot;??\ _D_M_-;_-@_-"/>
    <numFmt numFmtId="190" formatCode="0.0%_);\(0.0%\)"/>
    <numFmt numFmtId="191" formatCode="&quot;₩&quot;#,##0;&quot;₩&quot;&quot;₩&quot;&quot;₩&quot;\-#,##0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0_ ;[Red]\-0\ "/>
    <numFmt numFmtId="196" formatCode="0_ "/>
    <numFmt numFmtId="197" formatCode="0.0_ "/>
    <numFmt numFmtId="198" formatCode="0.00_ "/>
    <numFmt numFmtId="199" formatCode="aaa"/>
  </numFmts>
  <fonts count="7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맑은 고딕"/>
      <family val="3"/>
      <charset val="129"/>
    </font>
    <font>
      <b/>
      <sz val="10"/>
      <name val="MS Sans Serif"/>
      <family val="2"/>
    </font>
    <font>
      <sz val="10"/>
      <name val="Helv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Times New Roman"/>
      <family val="1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명조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10"/>
      <color rgb="FFFF00FF"/>
      <name val="맑은 고딕"/>
      <family val="3"/>
      <charset val="129"/>
      <scheme val="minor"/>
    </font>
    <font>
      <b/>
      <sz val="10"/>
      <color rgb="FF00CC0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00">
    <xf numFmtId="0" fontId="0" fillId="0" borderId="0"/>
    <xf numFmtId="0" fontId="25" fillId="0" borderId="0" applyNumberFormat="0" applyFill="0" applyBorder="0" applyAlignment="0" applyProtection="0"/>
    <xf numFmtId="0" fontId="14" fillId="0" borderId="0"/>
    <xf numFmtId="0" fontId="14" fillId="0" borderId="0"/>
    <xf numFmtId="0" fontId="2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5" fillId="0" borderId="0"/>
    <xf numFmtId="0" fontId="27" fillId="0" borderId="0" applyNumberFormat="0" applyFill="0" applyBorder="0" applyAlignment="0" applyProtection="0"/>
    <xf numFmtId="0" fontId="13" fillId="0" borderId="0"/>
    <xf numFmtId="0" fontId="28" fillId="0" borderId="0" applyFill="0" applyBorder="0" applyAlignment="0"/>
    <xf numFmtId="0" fontId="12" fillId="0" borderId="0" applyFill="0" applyBorder="0" applyAlignment="0"/>
    <xf numFmtId="0" fontId="16" fillId="0" borderId="0"/>
    <xf numFmtId="41" fontId="11" fillId="0" borderId="0" applyFont="0" applyFill="0" applyBorder="0" applyAlignment="0" applyProtection="0">
      <alignment vertical="center"/>
    </xf>
    <xf numFmtId="183" fontId="12" fillId="0" borderId="0"/>
    <xf numFmtId="184" fontId="12" fillId="0" borderId="0"/>
    <xf numFmtId="183" fontId="12" fillId="0" borderId="0"/>
    <xf numFmtId="184" fontId="12" fillId="0" borderId="0"/>
    <xf numFmtId="177" fontId="13" fillId="0" borderId="0" applyFont="0" applyFill="0" applyBorder="0" applyAlignment="0" applyProtection="0"/>
    <xf numFmtId="0" fontId="29" fillId="0" borderId="0" applyNumberFormat="0" applyAlignment="0">
      <alignment horizontal="left"/>
    </xf>
    <xf numFmtId="185" fontId="15" fillId="0" borderId="0" applyFont="0" applyFill="0" applyBorder="0" applyAlignment="0" applyProtection="0"/>
    <xf numFmtId="186" fontId="13" fillId="0" borderId="0" applyFont="0" applyFill="0" applyBorder="0" applyAlignment="0" applyProtection="0"/>
    <xf numFmtId="181" fontId="12" fillId="0" borderId="0"/>
    <xf numFmtId="187" fontId="12" fillId="0" borderId="0"/>
    <xf numFmtId="181" fontId="12" fillId="0" borderId="0"/>
    <xf numFmtId="187" fontId="12" fillId="0" borderId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2" fontId="12" fillId="0" borderId="0"/>
    <xf numFmtId="190" fontId="12" fillId="0" borderId="0"/>
    <xf numFmtId="182" fontId="12" fillId="0" borderId="0"/>
    <xf numFmtId="190" fontId="12" fillId="0" borderId="0"/>
    <xf numFmtId="0" fontId="30" fillId="0" borderId="0" applyNumberFormat="0" applyAlignment="0">
      <alignment horizontal="left"/>
    </xf>
    <xf numFmtId="38" fontId="17" fillId="2" borderId="0" applyNumberFormat="0" applyBorder="0" applyAlignment="0" applyProtection="0"/>
    <xf numFmtId="38" fontId="17" fillId="2" borderId="0" applyNumberFormat="0" applyBorder="0" applyAlignment="0" applyProtection="0"/>
    <xf numFmtId="38" fontId="17" fillId="3" borderId="0" applyNumberFormat="0" applyBorder="0" applyAlignment="0" applyProtection="0"/>
    <xf numFmtId="0" fontId="18" fillId="0" borderId="0">
      <alignment horizontal="left"/>
    </xf>
    <xf numFmtId="0" fontId="17" fillId="0" borderId="1" applyBorder="0">
      <alignment horizontal="center" vertical="center"/>
    </xf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NumberFormat="0" applyFill="0" applyBorder="0" applyAlignment="0" applyProtection="0"/>
    <xf numFmtId="10" fontId="17" fillId="2" borderId="4" applyNumberFormat="0" applyBorder="0" applyAlignment="0" applyProtection="0"/>
    <xf numFmtId="10" fontId="17" fillId="2" borderId="4" applyNumberFormat="0" applyBorder="0" applyAlignment="0" applyProtection="0"/>
    <xf numFmtId="10" fontId="17" fillId="4" borderId="4" applyNumberFormat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1" fillId="0" borderId="5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0" fontId="12" fillId="0" borderId="0"/>
    <xf numFmtId="191" fontId="14" fillId="0" borderId="0"/>
    <xf numFmtId="192" fontId="12" fillId="0" borderId="0"/>
    <xf numFmtId="180" fontId="12" fillId="0" borderId="0"/>
    <xf numFmtId="192" fontId="12" fillId="0" borderId="0"/>
    <xf numFmtId="0" fontId="13" fillId="0" borderId="0"/>
    <xf numFmtId="10" fontId="13" fillId="0" borderId="0" applyFont="0" applyFill="0" applyBorder="0" applyAlignment="0" applyProtection="0"/>
    <xf numFmtId="0" fontId="31" fillId="0" borderId="0" applyNumberFormat="0" applyFill="0" applyBorder="0" applyAlignment="0" applyProtection="0">
      <alignment horizontal="left"/>
    </xf>
    <xf numFmtId="0" fontId="13" fillId="0" borderId="0"/>
    <xf numFmtId="0" fontId="21" fillId="0" borderId="0"/>
    <xf numFmtId="40" fontId="32" fillId="0" borderId="0" applyBorder="0">
      <alignment horizontal="right"/>
    </xf>
    <xf numFmtId="19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0" fontId="33" fillId="0" borderId="0" applyFont="0" applyFill="0" applyBorder="0" applyAlignment="0" applyProtection="0">
      <alignment horizontal="right"/>
      <protection hidden="1"/>
    </xf>
    <xf numFmtId="0" fontId="34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35" fillId="0" borderId="0"/>
    <xf numFmtId="0" fontId="36" fillId="0" borderId="0"/>
    <xf numFmtId="41" fontId="12" fillId="0" borderId="0" applyFont="0" applyFill="0" applyBorder="0" applyAlignment="0" applyProtection="0">
      <alignment vertical="center"/>
    </xf>
    <xf numFmtId="0" fontId="13" fillId="0" borderId="0"/>
    <xf numFmtId="0" fontId="14" fillId="0" borderId="0"/>
    <xf numFmtId="0" fontId="26" fillId="0" borderId="0"/>
    <xf numFmtId="0" fontId="13" fillId="0" borderId="0"/>
    <xf numFmtId="0" fontId="26" fillId="0" borderId="0"/>
    <xf numFmtId="0" fontId="37" fillId="0" borderId="6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40" fillId="0" borderId="0">
      <alignment vertical="center"/>
    </xf>
    <xf numFmtId="0" fontId="13" fillId="0" borderId="0"/>
    <xf numFmtId="0" fontId="13" fillId="0" borderId="0"/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40" fillId="0" borderId="0">
      <alignment vertical="center"/>
    </xf>
    <xf numFmtId="0" fontId="1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8" fillId="0" borderId="0"/>
    <xf numFmtId="0" fontId="6" fillId="0" borderId="0">
      <alignment vertical="center"/>
    </xf>
    <xf numFmtId="0" fontId="12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28" fillId="0" borderId="0"/>
    <xf numFmtId="0" fontId="28" fillId="0" borderId="0"/>
    <xf numFmtId="0" fontId="40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36" borderId="32" applyNumberFormat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12" fillId="37" borderId="33" applyNumberFormat="0" applyFon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39" borderId="34" applyNumberFormat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60" fillId="23" borderId="32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37" applyNumberFormat="0" applyFill="0" applyAlignment="0" applyProtection="0">
      <alignment vertical="center"/>
    </xf>
    <xf numFmtId="0" fontId="63" fillId="0" borderId="38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6" fillId="36" borderId="40" applyNumberFormat="0" applyAlignment="0" applyProtection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22">
    <xf numFmtId="0" fontId="0" fillId="0" borderId="0" xfId="0"/>
    <xf numFmtId="0" fontId="23" fillId="0" borderId="0" xfId="104" applyFont="1" applyAlignment="1">
      <alignment vertical="center"/>
    </xf>
    <xf numFmtId="0" fontId="23" fillId="0" borderId="0" xfId="104" applyFont="1" applyAlignment="1">
      <alignment horizontal="center" vertical="center"/>
    </xf>
    <xf numFmtId="0" fontId="41" fillId="0" borderId="0" xfId="104" applyFont="1" applyAlignment="1">
      <alignment vertical="center"/>
    </xf>
    <xf numFmtId="0" fontId="43" fillId="0" borderId="0" xfId="104" applyFont="1" applyAlignment="1">
      <alignment vertical="center"/>
    </xf>
    <xf numFmtId="0" fontId="42" fillId="0" borderId="0" xfId="104" applyFont="1" applyAlignment="1"/>
    <xf numFmtId="49" fontId="42" fillId="0" borderId="0" xfId="104" applyNumberFormat="1" applyFont="1" applyAlignment="1"/>
    <xf numFmtId="9" fontId="42" fillId="0" borderId="0" xfId="73" applyFont="1" applyAlignment="1"/>
    <xf numFmtId="9" fontId="41" fillId="0" borderId="0" xfId="73" applyFont="1" applyAlignment="1">
      <alignment vertical="center"/>
    </xf>
    <xf numFmtId="0" fontId="44" fillId="10" borderId="4" xfId="104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195" fontId="42" fillId="0" borderId="4" xfId="104" applyNumberFormat="1" applyFont="1" applyBorder="1" applyAlignment="1">
      <alignment horizontal="center" vertical="center"/>
    </xf>
    <xf numFmtId="9" fontId="42" fillId="0" borderId="4" xfId="73" applyFont="1" applyBorder="1" applyAlignment="1">
      <alignment horizontal="center" vertical="center"/>
    </xf>
    <xf numFmtId="0" fontId="44" fillId="12" borderId="4" xfId="104" applyNumberFormat="1" applyFont="1" applyFill="1" applyBorder="1" applyAlignment="1">
      <alignment horizontal="center" vertical="center"/>
    </xf>
    <xf numFmtId="195" fontId="44" fillId="12" borderId="4" xfId="104" applyNumberFormat="1" applyFont="1" applyFill="1" applyBorder="1" applyAlignment="1">
      <alignment horizontal="center" vertical="center"/>
    </xf>
    <xf numFmtId="9" fontId="23" fillId="0" borderId="0" xfId="73" applyFont="1" applyAlignment="1">
      <alignment vertical="center"/>
    </xf>
    <xf numFmtId="9" fontId="23" fillId="0" borderId="0" xfId="73" applyFont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195" fontId="44" fillId="16" borderId="4" xfId="104" applyNumberFormat="1" applyFont="1" applyFill="1" applyBorder="1" applyAlignment="1">
      <alignment horizontal="center" vertical="center"/>
    </xf>
    <xf numFmtId="9" fontId="42" fillId="17" borderId="4" xfId="73" applyFont="1" applyFill="1" applyBorder="1" applyAlignment="1">
      <alignment horizontal="center" vertical="center"/>
    </xf>
    <xf numFmtId="0" fontId="42" fillId="0" borderId="0" xfId="104" applyFont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8" fillId="0" borderId="0" xfId="104" applyFont="1" applyAlignment="1">
      <alignment vertical="center"/>
    </xf>
    <xf numFmtId="196" fontId="24" fillId="0" borderId="4" xfId="104" applyNumberFormat="1" applyFont="1" applyBorder="1" applyAlignment="1">
      <alignment vertical="center"/>
    </xf>
    <xf numFmtId="9" fontId="24" fillId="0" borderId="4" xfId="73" applyFont="1" applyBorder="1" applyAlignment="1">
      <alignment vertical="center"/>
    </xf>
    <xf numFmtId="9" fontId="44" fillId="8" borderId="4" xfId="73" applyFont="1" applyFill="1" applyBorder="1" applyAlignment="1">
      <alignment horizontal="center" vertical="center" wrapText="1"/>
    </xf>
    <xf numFmtId="9" fontId="44" fillId="10" borderId="4" xfId="73" applyFont="1" applyFill="1" applyBorder="1" applyAlignment="1">
      <alignment horizontal="center" vertical="center" wrapText="1"/>
    </xf>
    <xf numFmtId="9" fontId="44" fillId="11" borderId="4" xfId="73" applyFont="1" applyFill="1" applyBorder="1" applyAlignment="1">
      <alignment horizontal="center" vertical="center" wrapText="1"/>
    </xf>
    <xf numFmtId="0" fontId="47" fillId="17" borderId="4" xfId="104" applyFont="1" applyFill="1" applyBorder="1" applyAlignment="1">
      <alignment horizontal="center" vertical="center"/>
    </xf>
    <xf numFmtId="196" fontId="24" fillId="12" borderId="4" xfId="104" applyNumberFormat="1" applyFont="1" applyFill="1" applyBorder="1" applyAlignment="1">
      <alignment vertical="center"/>
    </xf>
    <xf numFmtId="9" fontId="24" fillId="12" borderId="4" xfId="73" applyFont="1" applyFill="1" applyBorder="1" applyAlignment="1">
      <alignment vertical="center"/>
    </xf>
    <xf numFmtId="196" fontId="24" fillId="12" borderId="24" xfId="104" applyNumberFormat="1" applyFont="1" applyFill="1" applyBorder="1" applyAlignment="1">
      <alignment vertical="center"/>
    </xf>
    <xf numFmtId="9" fontId="24" fillId="12" borderId="24" xfId="73" applyFont="1" applyFill="1" applyBorder="1" applyAlignment="1">
      <alignment vertical="center"/>
    </xf>
    <xf numFmtId="195" fontId="42" fillId="0" borderId="4" xfId="104" applyNumberFormat="1" applyFont="1" applyBorder="1" applyAlignment="1">
      <alignment horizontal="center" vertical="center"/>
    </xf>
    <xf numFmtId="195" fontId="42" fillId="12" borderId="4" xfId="104" applyNumberFormat="1" applyFont="1" applyFill="1" applyBorder="1" applyAlignment="1">
      <alignment horizontal="center" vertical="center"/>
    </xf>
    <xf numFmtId="197" fontId="0" fillId="0" borderId="0" xfId="0" applyNumberFormat="1"/>
    <xf numFmtId="0" fontId="23" fillId="0" borderId="0" xfId="104" applyFont="1" applyAlignment="1">
      <alignment vertical="center"/>
    </xf>
    <xf numFmtId="195" fontId="44" fillId="0" borderId="4" xfId="104" applyNumberFormat="1" applyFont="1" applyBorder="1" applyAlignment="1">
      <alignment horizontal="center" vertical="center"/>
    </xf>
    <xf numFmtId="0" fontId="23" fillId="0" borderId="0" xfId="104" applyFont="1" applyAlignment="1">
      <alignment vertical="center"/>
    </xf>
    <xf numFmtId="0" fontId="47" fillId="17" borderId="28" xfId="104" applyFont="1" applyFill="1" applyBorder="1" applyAlignment="1">
      <alignment vertical="center"/>
    </xf>
    <xf numFmtId="196" fontId="24" fillId="0" borderId="9" xfId="104" applyNumberFormat="1" applyFont="1" applyFill="1" applyBorder="1" applyAlignment="1">
      <alignment vertical="center"/>
    </xf>
    <xf numFmtId="9" fontId="24" fillId="0" borderId="4" xfId="73" applyFont="1" applyFill="1" applyBorder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0" fontId="42" fillId="0" borderId="0" xfId="104" applyFont="1" applyAlignment="1">
      <alignment vertical="center"/>
    </xf>
    <xf numFmtId="0" fontId="23" fillId="0" borderId="0" xfId="104" applyFont="1" applyFill="1" applyAlignment="1">
      <alignment vertical="center"/>
    </xf>
    <xf numFmtId="0" fontId="42" fillId="17" borderId="4" xfId="104" applyFont="1" applyFill="1" applyBorder="1" applyAlignment="1">
      <alignment horizontal="center" vertical="center"/>
    </xf>
    <xf numFmtId="0" fontId="42" fillId="0" borderId="4" xfId="104" applyFont="1" applyBorder="1" applyAlignment="1">
      <alignment vertical="center"/>
    </xf>
    <xf numFmtId="0" fontId="42" fillId="0" borderId="4" xfId="104" applyFont="1" applyBorder="1" applyAlignment="1">
      <alignment horizontal="center" vertical="center"/>
    </xf>
    <xf numFmtId="0" fontId="42" fillId="0" borderId="4" xfId="104" applyNumberFormat="1" applyFont="1" applyFill="1" applyBorder="1" applyAlignment="1">
      <alignment horizontal="center" vertical="center"/>
    </xf>
    <xf numFmtId="0" fontId="42" fillId="0" borderId="4" xfId="113" applyFont="1" applyBorder="1" applyAlignment="1">
      <alignment horizontal="left" vertical="center"/>
    </xf>
    <xf numFmtId="0" fontId="44" fillId="0" borderId="4" xfId="104" applyNumberFormat="1" applyFont="1" applyBorder="1" applyAlignment="1">
      <alignment horizontal="center" vertical="center"/>
    </xf>
    <xf numFmtId="0" fontId="42" fillId="2" borderId="4" xfId="104" applyFont="1" applyFill="1" applyBorder="1" applyAlignment="1">
      <alignment horizontal="center" vertical="center" wrapText="1"/>
    </xf>
    <xf numFmtId="0" fontId="23" fillId="0" borderId="0" xfId="104" applyFont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195" fontId="42" fillId="0" borderId="4" xfId="104" applyNumberFormat="1" applyFont="1" applyBorder="1" applyAlignment="1">
      <alignment horizontal="center" vertical="center"/>
    </xf>
    <xf numFmtId="9" fontId="42" fillId="0" borderId="4" xfId="73" applyFont="1" applyBorder="1" applyAlignment="1">
      <alignment horizontal="center" vertical="center"/>
    </xf>
    <xf numFmtId="195" fontId="44" fillId="12" borderId="4" xfId="104" applyNumberFormat="1" applyFont="1" applyFill="1" applyBorder="1" applyAlignment="1">
      <alignment horizontal="center" vertical="center"/>
    </xf>
    <xf numFmtId="0" fontId="42" fillId="0" borderId="4" xfId="113" applyFont="1" applyFill="1" applyBorder="1" applyAlignment="1">
      <alignment horizontal="center" vertical="center" wrapText="1"/>
    </xf>
    <xf numFmtId="0" fontId="42" fillId="0" borderId="4" xfId="104" applyFont="1" applyFill="1" applyBorder="1" applyAlignment="1">
      <alignment horizontal="center" vertical="center"/>
    </xf>
    <xf numFmtId="0" fontId="42" fillId="0" borderId="4" xfId="104" applyNumberFormat="1" applyFont="1" applyBorder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24" fillId="0" borderId="0" xfId="73" applyNumberFormat="1" applyFont="1" applyAlignment="1">
      <alignment horizontal="center" vertical="center"/>
    </xf>
    <xf numFmtId="9" fontId="42" fillId="0" borderId="0" xfId="73" applyFont="1" applyFill="1" applyBorder="1" applyAlignment="1">
      <alignment horizontal="center" vertical="center"/>
    </xf>
    <xf numFmtId="0" fontId="23" fillId="0" borderId="0" xfId="104" applyFont="1" applyFill="1" applyAlignment="1">
      <alignment horizontal="center" vertical="center"/>
    </xf>
    <xf numFmtId="0" fontId="24" fillId="0" borderId="0" xfId="73" applyNumberFormat="1" applyFont="1" applyFill="1" applyAlignment="1">
      <alignment horizontal="center" vertical="center"/>
    </xf>
    <xf numFmtId="0" fontId="42" fillId="0" borderId="4" xfId="0" applyFont="1" applyBorder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6" fontId="0" fillId="0" borderId="0" xfId="0" applyNumberFormat="1"/>
    <xf numFmtId="0" fontId="44" fillId="0" borderId="7" xfId="104" applyNumberFormat="1" applyFont="1" applyFill="1" applyBorder="1" applyAlignment="1">
      <alignment horizontal="center" vertical="center"/>
    </xf>
    <xf numFmtId="0" fontId="44" fillId="0" borderId="8" xfId="104" applyNumberFormat="1" applyFont="1" applyFill="1" applyBorder="1" applyAlignment="1">
      <alignment horizontal="center" vertical="center"/>
    </xf>
    <xf numFmtId="195" fontId="44" fillId="0" borderId="4" xfId="104" applyNumberFormat="1" applyFont="1" applyFill="1" applyBorder="1" applyAlignment="1">
      <alignment horizontal="center" vertical="center"/>
    </xf>
    <xf numFmtId="195" fontId="49" fillId="0" borderId="4" xfId="104" applyNumberFormat="1" applyFont="1" applyFill="1" applyBorder="1" applyAlignment="1">
      <alignment horizontal="center" vertical="center"/>
    </xf>
    <xf numFmtId="195" fontId="42" fillId="0" borderId="4" xfId="104" applyNumberFormat="1" applyFont="1" applyFill="1" applyBorder="1" applyAlignment="1">
      <alignment horizontal="center" vertical="center"/>
    </xf>
    <xf numFmtId="9" fontId="42" fillId="0" borderId="4" xfId="73" applyFont="1" applyFill="1" applyBorder="1" applyAlignment="1">
      <alignment horizontal="center" vertical="center"/>
    </xf>
    <xf numFmtId="195" fontId="50" fillId="0" borderId="4" xfId="104" applyNumberFormat="1" applyFont="1" applyFill="1" applyBorder="1" applyAlignment="1">
      <alignment horizontal="center" vertical="center"/>
    </xf>
    <xf numFmtId="0" fontId="24" fillId="0" borderId="4" xfId="73" applyNumberFormat="1" applyFont="1" applyBorder="1" applyAlignment="1">
      <alignment horizontal="center" vertical="center"/>
    </xf>
    <xf numFmtId="0" fontId="23" fillId="0" borderId="4" xfId="104" applyFont="1" applyBorder="1" applyAlignment="1">
      <alignment horizontal="center" vertical="center"/>
    </xf>
    <xf numFmtId="0" fontId="47" fillId="17" borderId="16" xfId="104" applyFont="1" applyFill="1" applyBorder="1" applyAlignment="1">
      <alignment horizontal="center" vertical="center"/>
    </xf>
    <xf numFmtId="0" fontId="47" fillId="17" borderId="17" xfId="104" applyFont="1" applyFill="1" applyBorder="1" applyAlignment="1">
      <alignment horizontal="center" vertical="center"/>
    </xf>
    <xf numFmtId="0" fontId="47" fillId="17" borderId="13" xfId="104" applyFont="1" applyFill="1" applyBorder="1" applyAlignment="1">
      <alignment horizontal="center" vertical="center"/>
    </xf>
    <xf numFmtId="0" fontId="47" fillId="17" borderId="14" xfId="104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40" borderId="4" xfId="0" applyFill="1" applyBorder="1" applyAlignment="1">
      <alignment horizontal="center" vertical="center"/>
    </xf>
    <xf numFmtId="0" fontId="0" fillId="40" borderId="4" xfId="0" applyFill="1" applyBorder="1" applyAlignment="1">
      <alignment horizontal="center" vertical="center" wrapText="1"/>
    </xf>
    <xf numFmtId="9" fontId="0" fillId="0" borderId="0" xfId="0" applyNumberFormat="1"/>
    <xf numFmtId="196" fontId="23" fillId="0" borderId="0" xfId="104" applyNumberFormat="1" applyFont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7" fillId="0" borderId="4" xfId="104" applyFont="1" applyFill="1" applyBorder="1" applyAlignment="1">
      <alignment horizontal="center" vertical="center"/>
    </xf>
    <xf numFmtId="0" fontId="44" fillId="5" borderId="9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9" fontId="44" fillId="5" borderId="9" xfId="73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7" fillId="10" borderId="4" xfId="104" applyFont="1" applyFill="1" applyBorder="1" applyAlignment="1">
      <alignment horizontal="center" vertical="center" wrapText="1"/>
    </xf>
    <xf numFmtId="0" fontId="44" fillId="14" borderId="9" xfId="104" applyFont="1" applyFill="1" applyBorder="1" applyAlignment="1">
      <alignment vertical="center" wrapText="1"/>
    </xf>
    <xf numFmtId="0" fontId="44" fillId="15" borderId="9" xfId="104" applyFont="1" applyFill="1" applyBorder="1" applyAlignment="1">
      <alignment vertical="center" wrapText="1"/>
    </xf>
    <xf numFmtId="0" fontId="44" fillId="14" borderId="15" xfId="104" applyFont="1" applyFill="1" applyBorder="1" applyAlignment="1">
      <alignment horizontal="center" vertical="center" wrapText="1"/>
    </xf>
    <xf numFmtId="0" fontId="42" fillId="17" borderId="4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2" fillId="6" borderId="4" xfId="104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 wrapText="1"/>
    </xf>
    <xf numFmtId="0" fontId="42" fillId="0" borderId="8" xfId="113" applyFont="1" applyBorder="1" applyAlignment="1">
      <alignment horizontal="left" vertical="center"/>
    </xf>
    <xf numFmtId="0" fontId="68" fillId="0" borderId="4" xfId="0" applyFont="1" applyBorder="1" applyAlignment="1">
      <alignment horizontal="left" vertical="center" wrapText="1" readingOrder="1"/>
    </xf>
    <xf numFmtId="0" fontId="42" fillId="0" borderId="8" xfId="113" applyFont="1" applyFill="1" applyBorder="1" applyAlignment="1">
      <alignment horizontal="left" vertical="center"/>
    </xf>
    <xf numFmtId="0" fontId="42" fillId="0" borderId="9" xfId="0" applyFont="1" applyBorder="1" applyAlignment="1">
      <alignment vertical="center"/>
    </xf>
    <xf numFmtId="0" fontId="69" fillId="0" borderId="4" xfId="0" applyFont="1" applyBorder="1" applyAlignment="1">
      <alignment horizontal="left" vertical="center" wrapText="1" readingOrder="1"/>
    </xf>
    <xf numFmtId="0" fontId="68" fillId="0" borderId="9" xfId="0" applyFont="1" applyBorder="1" applyAlignment="1">
      <alignment horizontal="left" vertical="center" wrapText="1" readingOrder="1"/>
    </xf>
    <xf numFmtId="0" fontId="69" fillId="0" borderId="9" xfId="0" applyFont="1" applyBorder="1" applyAlignment="1">
      <alignment horizontal="left" vertical="center" wrapText="1" readingOrder="1"/>
    </xf>
    <xf numFmtId="0" fontId="42" fillId="11" borderId="4" xfId="104" applyNumberFormat="1" applyFont="1" applyFill="1" applyBorder="1" applyAlignment="1">
      <alignment horizontal="center" vertical="center"/>
    </xf>
    <xf numFmtId="0" fontId="44" fillId="11" borderId="4" xfId="104" applyNumberFormat="1" applyFont="1" applyFill="1" applyBorder="1" applyAlignment="1">
      <alignment horizontal="center" vertical="center"/>
    </xf>
    <xf numFmtId="0" fontId="44" fillId="17" borderId="4" xfId="104" applyNumberFormat="1" applyFont="1" applyFill="1" applyBorder="1" applyAlignment="1">
      <alignment horizontal="center" vertical="center"/>
    </xf>
    <xf numFmtId="0" fontId="44" fillId="41" borderId="4" xfId="104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42" fillId="0" borderId="4" xfId="73" applyNumberFormat="1" applyFont="1" applyBorder="1" applyAlignment="1">
      <alignment horizontal="center" vertical="center"/>
    </xf>
    <xf numFmtId="0" fontId="42" fillId="17" borderId="4" xfId="73" applyNumberFormat="1" applyFont="1" applyFill="1" applyBorder="1" applyAlignment="1">
      <alignment horizontal="center" vertical="center"/>
    </xf>
    <xf numFmtId="0" fontId="24" fillId="0" borderId="0" xfId="104" applyFont="1" applyAlignment="1">
      <alignment vertical="center"/>
    </xf>
    <xf numFmtId="198" fontId="24" fillId="0" borderId="0" xfId="104" applyNumberFormat="1" applyFont="1" applyAlignment="1">
      <alignment vertical="center"/>
    </xf>
    <xf numFmtId="0" fontId="24" fillId="0" borderId="0" xfId="104" applyFont="1" applyAlignment="1">
      <alignment horizontal="center" vertical="center"/>
    </xf>
    <xf numFmtId="0" fontId="44" fillId="5" borderId="9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9" fontId="44" fillId="5" borderId="9" xfId="73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2" fillId="6" borderId="4" xfId="0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4" fillId="0" borderId="4" xfId="104" applyNumberFormat="1" applyFont="1" applyBorder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4" fillId="5" borderId="9" xfId="104" applyFont="1" applyFill="1" applyBorder="1" applyAlignment="1">
      <alignment horizontal="center" vertical="center" wrapText="1"/>
    </xf>
    <xf numFmtId="9" fontId="44" fillId="5" borderId="9" xfId="73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15" borderId="15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42" fillId="0" borderId="7" xfId="104" applyNumberFormat="1" applyFont="1" applyFill="1" applyBorder="1" applyAlignment="1">
      <alignment horizontal="center" vertical="center"/>
    </xf>
    <xf numFmtId="0" fontId="39" fillId="0" borderId="0" xfId="0" applyFont="1"/>
    <xf numFmtId="0" fontId="42" fillId="6" borderId="4" xfId="104" applyFont="1" applyFill="1" applyBorder="1" applyAlignment="1">
      <alignment horizontal="center" vertical="center"/>
    </xf>
    <xf numFmtId="0" fontId="42" fillId="6" borderId="7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24" fillId="0" borderId="0" xfId="0" applyNumberFormat="1" applyFont="1" applyAlignment="1">
      <alignment vertical="center"/>
    </xf>
    <xf numFmtId="0" fontId="24" fillId="0" borderId="0" xfId="0" applyFont="1"/>
    <xf numFmtId="0" fontId="24" fillId="0" borderId="0" xfId="0" quotePrefix="1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199" fontId="24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71" fillId="13" borderId="4" xfId="0" applyFont="1" applyFill="1" applyBorder="1" applyAlignment="1">
      <alignment horizontal="center" vertical="center"/>
    </xf>
    <xf numFmtId="0" fontId="71" fillId="13" borderId="4" xfId="0" applyNumberFormat="1" applyFont="1" applyFill="1" applyBorder="1" applyAlignment="1">
      <alignment horizontal="center" vertical="center"/>
    </xf>
    <xf numFmtId="0" fontId="71" fillId="0" borderId="4" xfId="0" applyFont="1" applyFill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2" fillId="0" borderId="4" xfId="0" applyFont="1" applyBorder="1" applyAlignment="1">
      <alignment horizontal="center" vertical="center"/>
    </xf>
    <xf numFmtId="0" fontId="72" fillId="0" borderId="4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96" fontId="71" fillId="0" borderId="41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42" fillId="0" borderId="9" xfId="0" applyFont="1" applyBorder="1" applyAlignment="1">
      <alignment vertical="center"/>
    </xf>
    <xf numFmtId="0" fontId="42" fillId="0" borderId="15" xfId="0" applyFont="1" applyBorder="1" applyAlignment="1">
      <alignment vertical="center"/>
    </xf>
    <xf numFmtId="0" fontId="42" fillId="0" borderId="9" xfId="104" applyNumberFormat="1" applyFont="1" applyBorder="1" applyAlignment="1">
      <alignment horizontal="center" vertical="center"/>
    </xf>
    <xf numFmtId="0" fontId="69" fillId="0" borderId="15" xfId="0" applyFont="1" applyBorder="1" applyAlignment="1">
      <alignment vertical="center" wrapText="1" readingOrder="1"/>
    </xf>
    <xf numFmtId="0" fontId="44" fillId="0" borderId="4" xfId="104" applyNumberFormat="1" applyFont="1" applyBorder="1" applyAlignment="1">
      <alignment horizontal="center" vertical="center"/>
    </xf>
    <xf numFmtId="0" fontId="44" fillId="11" borderId="9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47" fillId="11" borderId="7" xfId="104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4" fillId="11" borderId="9" xfId="104" applyFont="1" applyFill="1" applyBorder="1" applyAlignment="1">
      <alignment horizontal="center" vertical="center" wrapText="1"/>
    </xf>
    <xf numFmtId="0" fontId="44" fillId="14" borderId="11" xfId="104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44" fillId="14" borderId="16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44" fillId="15" borderId="9" xfId="104" applyFont="1" applyFill="1" applyBorder="1" applyAlignment="1">
      <alignment horizontal="center" vertical="center" wrapText="1"/>
    </xf>
    <xf numFmtId="0" fontId="39" fillId="15" borderId="15" xfId="0" applyFont="1" applyFill="1" applyBorder="1" applyAlignment="1">
      <alignment horizontal="center" vertical="center" wrapText="1"/>
    </xf>
    <xf numFmtId="0" fontId="44" fillId="5" borderId="4" xfId="104" applyFont="1" applyFill="1" applyBorder="1" applyAlignment="1">
      <alignment horizontal="center" vertical="center" wrapText="1"/>
    </xf>
    <xf numFmtId="0" fontId="44" fillId="5" borderId="4" xfId="0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4" fillId="8" borderId="4" xfId="0" applyFont="1" applyFill="1" applyBorder="1" applyAlignment="1">
      <alignment horizontal="center" vertical="center" wrapText="1"/>
    </xf>
    <xf numFmtId="0" fontId="44" fillId="10" borderId="7" xfId="104" applyFont="1" applyFill="1" applyBorder="1" applyAlignment="1">
      <alignment horizontal="center" vertical="center" wrapText="1"/>
    </xf>
    <xf numFmtId="0" fontId="44" fillId="10" borderId="3" xfId="104" applyFont="1" applyFill="1" applyBorder="1" applyAlignment="1">
      <alignment horizontal="center" vertical="center" wrapText="1"/>
    </xf>
    <xf numFmtId="0" fontId="44" fillId="10" borderId="8" xfId="104" applyFont="1" applyFill="1" applyBorder="1" applyAlignment="1">
      <alignment horizontal="center" vertical="center" wrapText="1"/>
    </xf>
    <xf numFmtId="0" fontId="44" fillId="9" borderId="9" xfId="104" applyFont="1" applyFill="1" applyBorder="1" applyAlignment="1">
      <alignment horizontal="center" vertical="center" wrapText="1"/>
    </xf>
    <xf numFmtId="9" fontId="44" fillId="9" borderId="9" xfId="73" applyFont="1" applyFill="1" applyBorder="1" applyAlignment="1">
      <alignment horizontal="center" vertical="center" wrapText="1"/>
    </xf>
    <xf numFmtId="0" fontId="44" fillId="10" borderId="9" xfId="104" applyFont="1" applyFill="1" applyBorder="1" applyAlignment="1">
      <alignment horizontal="center" vertical="center" wrapText="1"/>
    </xf>
    <xf numFmtId="0" fontId="47" fillId="10" borderId="7" xfId="104" applyFont="1" applyFill="1" applyBorder="1" applyAlignment="1">
      <alignment horizontal="center" vertical="center" wrapText="1"/>
    </xf>
    <xf numFmtId="9" fontId="44" fillId="11" borderId="9" xfId="73" applyFont="1" applyFill="1" applyBorder="1" applyAlignment="1">
      <alignment horizontal="center" vertical="center" wrapText="1"/>
    </xf>
    <xf numFmtId="0" fontId="44" fillId="8" borderId="9" xfId="104" applyFont="1" applyFill="1" applyBorder="1" applyAlignment="1">
      <alignment horizontal="center" vertical="center" wrapText="1"/>
    </xf>
    <xf numFmtId="0" fontId="44" fillId="7" borderId="9" xfId="104" applyFont="1" applyFill="1" applyBorder="1" applyAlignment="1">
      <alignment horizontal="center" vertical="center" wrapText="1"/>
    </xf>
    <xf numFmtId="9" fontId="44" fillId="7" borderId="9" xfId="73" applyFont="1" applyFill="1" applyBorder="1" applyAlignment="1">
      <alignment horizontal="center" vertical="center" wrapText="1"/>
    </xf>
    <xf numFmtId="0" fontId="44" fillId="5" borderId="9" xfId="104" applyFont="1" applyFill="1" applyBorder="1" applyAlignment="1">
      <alignment horizontal="center" vertical="center" wrapText="1"/>
    </xf>
    <xf numFmtId="9" fontId="44" fillId="5" borderId="9" xfId="73" applyFont="1" applyFill="1" applyBorder="1" applyAlignment="1">
      <alignment horizontal="center" vertical="center" wrapText="1"/>
    </xf>
    <xf numFmtId="0" fontId="47" fillId="8" borderId="7" xfId="104" applyFont="1" applyFill="1" applyBorder="1" applyAlignment="1">
      <alignment horizontal="center" vertical="center" wrapText="1"/>
    </xf>
    <xf numFmtId="0" fontId="44" fillId="5" borderId="10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12" borderId="8" xfId="104" applyNumberFormat="1" applyFont="1" applyFill="1" applyBorder="1" applyAlignment="1">
      <alignment horizontal="center" vertical="center"/>
    </xf>
    <xf numFmtId="0" fontId="44" fillId="11" borderId="7" xfId="104" applyFont="1" applyFill="1" applyBorder="1" applyAlignment="1">
      <alignment horizontal="center" vertical="center" wrapText="1"/>
    </xf>
    <xf numFmtId="0" fontId="44" fillId="11" borderId="3" xfId="104" applyFont="1" applyFill="1" applyBorder="1" applyAlignment="1">
      <alignment horizontal="center" vertical="center" wrapText="1"/>
    </xf>
    <xf numFmtId="0" fontId="44" fillId="11" borderId="8" xfId="104" applyFont="1" applyFill="1" applyBorder="1" applyAlignment="1">
      <alignment horizontal="center" vertical="center" wrapText="1"/>
    </xf>
    <xf numFmtId="14" fontId="42" fillId="0" borderId="4" xfId="104" applyNumberFormat="1" applyFont="1" applyBorder="1" applyAlignment="1">
      <alignment horizontal="left" vertical="center"/>
    </xf>
    <xf numFmtId="0" fontId="42" fillId="0" borderId="4" xfId="104" applyFont="1" applyBorder="1" applyAlignment="1">
      <alignment horizontal="left" vertical="center"/>
    </xf>
    <xf numFmtId="0" fontId="42" fillId="6" borderId="4" xfId="104" applyFont="1" applyFill="1" applyBorder="1" applyAlignment="1">
      <alignment horizontal="center" vertical="center"/>
    </xf>
    <xf numFmtId="0" fontId="42" fillId="6" borderId="4" xfId="104" applyFont="1" applyFill="1" applyBorder="1" applyAlignment="1">
      <alignment horizontal="center" vertical="center" wrapText="1"/>
    </xf>
    <xf numFmtId="0" fontId="42" fillId="13" borderId="7" xfId="104" applyFont="1" applyFill="1" applyBorder="1" applyAlignment="1">
      <alignment horizontal="center" vertical="center"/>
    </xf>
    <xf numFmtId="0" fontId="42" fillId="0" borderId="8" xfId="0" applyFont="1" applyBorder="1" applyAlignment="1">
      <alignment vertical="center"/>
    </xf>
    <xf numFmtId="0" fontId="42" fillId="13" borderId="3" xfId="104" applyFont="1" applyFill="1" applyBorder="1" applyAlignment="1">
      <alignment horizontal="center" vertical="center"/>
    </xf>
    <xf numFmtId="0" fontId="42" fillId="13" borderId="8" xfId="104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 wrapText="1"/>
    </xf>
    <xf numFmtId="0" fontId="42" fillId="0" borderId="7" xfId="104" applyFont="1" applyBorder="1" applyAlignment="1">
      <alignment horizontal="left" vertical="center"/>
    </xf>
    <xf numFmtId="0" fontId="42" fillId="0" borderId="3" xfId="104" applyFont="1" applyBorder="1" applyAlignment="1">
      <alignment horizontal="left" vertical="center"/>
    </xf>
    <xf numFmtId="0" fontId="42" fillId="0" borderId="8" xfId="104" applyFont="1" applyBorder="1" applyAlignment="1">
      <alignment horizontal="left" vertical="center"/>
    </xf>
    <xf numFmtId="0" fontId="42" fillId="6" borderId="7" xfId="104" applyFont="1" applyFill="1" applyBorder="1" applyAlignment="1">
      <alignment horizontal="center" vertical="center"/>
    </xf>
    <xf numFmtId="0" fontId="42" fillId="6" borderId="3" xfId="104" applyFont="1" applyFill="1" applyBorder="1" applyAlignment="1">
      <alignment horizontal="center" vertical="center"/>
    </xf>
    <xf numFmtId="0" fontId="42" fillId="6" borderId="8" xfId="104" applyFont="1" applyFill="1" applyBorder="1" applyAlignment="1">
      <alignment horizontal="center" vertical="center"/>
    </xf>
    <xf numFmtId="0" fontId="42" fillId="6" borderId="9" xfId="104" applyFont="1" applyFill="1" applyBorder="1" applyAlignment="1">
      <alignment horizontal="center" vertical="center" wrapText="1"/>
    </xf>
    <xf numFmtId="0" fontId="42" fillId="6" borderId="10" xfId="104" applyFont="1" applyFill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0" borderId="9" xfId="0" applyFont="1" applyBorder="1" applyAlignment="1">
      <alignment vertical="center"/>
    </xf>
    <xf numFmtId="0" fontId="42" fillId="0" borderId="10" xfId="0" applyFont="1" applyBorder="1" applyAlignment="1">
      <alignment vertical="center"/>
    </xf>
    <xf numFmtId="0" fontId="42" fillId="0" borderId="15" xfId="0" applyFont="1" applyBorder="1" applyAlignment="1">
      <alignment vertical="center"/>
    </xf>
    <xf numFmtId="0" fontId="68" fillId="0" borderId="9" xfId="0" applyFont="1" applyBorder="1" applyAlignment="1">
      <alignment horizontal="center" vertical="center" wrapText="1" readingOrder="1"/>
    </xf>
    <xf numFmtId="0" fontId="68" fillId="0" borderId="15" xfId="0" applyFont="1" applyBorder="1" applyAlignment="1">
      <alignment horizontal="center" vertical="center" wrapText="1" readingOrder="1"/>
    </xf>
    <xf numFmtId="0" fontId="68" fillId="0" borderId="10" xfId="0" applyFont="1" applyBorder="1" applyAlignment="1">
      <alignment horizontal="center" vertical="center" wrapText="1" readingOrder="1"/>
    </xf>
    <xf numFmtId="0" fontId="69" fillId="0" borderId="9" xfId="0" applyFont="1" applyBorder="1" applyAlignment="1">
      <alignment horizontal="left" vertical="center" wrapText="1" readingOrder="1"/>
    </xf>
    <xf numFmtId="0" fontId="69" fillId="0" borderId="15" xfId="0" applyFont="1" applyBorder="1" applyAlignment="1">
      <alignment horizontal="left" vertical="center" wrapText="1" readingOrder="1"/>
    </xf>
    <xf numFmtId="0" fontId="69" fillId="0" borderId="10" xfId="0" applyFont="1" applyBorder="1" applyAlignment="1">
      <alignment horizontal="left" vertical="center" wrapText="1" readingOrder="1"/>
    </xf>
    <xf numFmtId="0" fontId="69" fillId="0" borderId="9" xfId="0" applyFont="1" applyBorder="1" applyAlignment="1">
      <alignment vertical="center" wrapText="1" readingOrder="1"/>
    </xf>
    <xf numFmtId="0" fontId="69" fillId="0" borderId="15" xfId="0" applyFont="1" applyBorder="1" applyAlignment="1">
      <alignment horizontal="center" vertical="center" wrapText="1" readingOrder="1"/>
    </xf>
    <xf numFmtId="0" fontId="69" fillId="0" borderId="15" xfId="0" applyFont="1" applyBorder="1" applyAlignment="1">
      <alignment vertical="center" wrapText="1" readingOrder="1"/>
    </xf>
    <xf numFmtId="0" fontId="69" fillId="0" borderId="10" xfId="0" applyFont="1" applyBorder="1" applyAlignment="1">
      <alignment vertical="center" wrapText="1" readingOrder="1"/>
    </xf>
    <xf numFmtId="0" fontId="69" fillId="0" borderId="9" xfId="0" applyFont="1" applyBorder="1" applyAlignment="1">
      <alignment horizontal="center" vertical="center" wrapText="1" readingOrder="1"/>
    </xf>
    <xf numFmtId="0" fontId="69" fillId="0" borderId="10" xfId="0" applyFont="1" applyBorder="1" applyAlignment="1">
      <alignment horizontal="center" vertical="center" wrapText="1" readingOrder="1"/>
    </xf>
    <xf numFmtId="0" fontId="68" fillId="0" borderId="9" xfId="0" applyFont="1" applyBorder="1" applyAlignment="1">
      <alignment horizontal="left" vertical="center" wrapText="1" readingOrder="1"/>
    </xf>
    <xf numFmtId="0" fontId="68" fillId="0" borderId="15" xfId="0" applyFont="1" applyBorder="1" applyAlignment="1">
      <alignment horizontal="left" vertical="center" wrapText="1" readingOrder="1"/>
    </xf>
    <xf numFmtId="0" fontId="68" fillId="0" borderId="10" xfId="0" applyFont="1" applyBorder="1" applyAlignment="1">
      <alignment horizontal="left" vertical="center" wrapText="1" readingOrder="1"/>
    </xf>
    <xf numFmtId="0" fontId="0" fillId="0" borderId="4" xfId="0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4" fillId="8" borderId="7" xfId="104" applyFont="1" applyFill="1" applyBorder="1" applyAlignment="1">
      <alignment horizontal="center" vertical="center" wrapText="1"/>
    </xf>
    <xf numFmtId="0" fontId="44" fillId="8" borderId="3" xfId="104" applyFont="1" applyFill="1" applyBorder="1" applyAlignment="1">
      <alignment horizontal="center" vertical="center" wrapText="1"/>
    </xf>
    <xf numFmtId="0" fontId="44" fillId="8" borderId="8" xfId="104" applyFont="1" applyFill="1" applyBorder="1" applyAlignment="1">
      <alignment horizontal="center" vertical="center" wrapText="1"/>
    </xf>
    <xf numFmtId="9" fontId="44" fillId="5" borderId="10" xfId="73" applyFont="1" applyFill="1" applyBorder="1" applyAlignment="1">
      <alignment horizontal="center" vertical="center" wrapText="1"/>
    </xf>
    <xf numFmtId="0" fontId="44" fillId="14" borderId="12" xfId="104" applyFont="1" applyFill="1" applyBorder="1" applyAlignment="1">
      <alignment horizontal="center" vertical="center" wrapText="1"/>
    </xf>
    <xf numFmtId="0" fontId="44" fillId="14" borderId="17" xfId="104" applyFont="1" applyFill="1" applyBorder="1" applyAlignment="1">
      <alignment horizontal="center" vertical="center" wrapText="1"/>
    </xf>
    <xf numFmtId="0" fontId="44" fillId="14" borderId="14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4" fillId="15" borderId="10" xfId="104" applyFont="1" applyFill="1" applyBorder="1" applyAlignment="1">
      <alignment horizontal="center" vertical="center" wrapText="1"/>
    </xf>
    <xf numFmtId="0" fontId="44" fillId="5" borderId="7" xfId="104" applyFont="1" applyFill="1" applyBorder="1" applyAlignment="1">
      <alignment horizontal="center" vertical="center" wrapText="1"/>
    </xf>
    <xf numFmtId="0" fontId="44" fillId="5" borderId="3" xfId="104" applyFont="1" applyFill="1" applyBorder="1" applyAlignment="1">
      <alignment horizontal="center" vertical="center" wrapText="1"/>
    </xf>
    <xf numFmtId="0" fontId="44" fillId="5" borderId="8" xfId="104" applyFont="1" applyFill="1" applyBorder="1" applyAlignment="1">
      <alignment horizontal="center" vertical="center" wrapText="1"/>
    </xf>
    <xf numFmtId="0" fontId="44" fillId="7" borderId="10" xfId="104" applyFont="1" applyFill="1" applyBorder="1" applyAlignment="1">
      <alignment horizontal="center" vertical="center" wrapText="1"/>
    </xf>
    <xf numFmtId="0" fontId="47" fillId="8" borderId="8" xfId="104" applyFont="1" applyFill="1" applyBorder="1" applyAlignment="1">
      <alignment horizontal="center" vertical="center" wrapText="1"/>
    </xf>
    <xf numFmtId="0" fontId="44" fillId="8" borderId="10" xfId="104" applyFont="1" applyFill="1" applyBorder="1" applyAlignment="1">
      <alignment horizontal="center" vertical="center" wrapText="1"/>
    </xf>
    <xf numFmtId="9" fontId="44" fillId="7" borderId="10" xfId="73" applyFont="1" applyFill="1" applyBorder="1" applyAlignment="1">
      <alignment horizontal="center" vertical="center" wrapText="1"/>
    </xf>
    <xf numFmtId="0" fontId="44" fillId="9" borderId="10" xfId="104" applyFont="1" applyFill="1" applyBorder="1" applyAlignment="1">
      <alignment horizontal="center" vertical="center" wrapText="1"/>
    </xf>
    <xf numFmtId="0" fontId="44" fillId="10" borderId="10" xfId="104" applyFont="1" applyFill="1" applyBorder="1" applyAlignment="1">
      <alignment horizontal="center" vertical="center" wrapText="1"/>
    </xf>
    <xf numFmtId="0" fontId="47" fillId="10" borderId="8" xfId="104" applyFont="1" applyFill="1" applyBorder="1" applyAlignment="1">
      <alignment horizontal="center" vertical="center" wrapText="1"/>
    </xf>
    <xf numFmtId="9" fontId="44" fillId="9" borderId="10" xfId="73" applyFont="1" applyFill="1" applyBorder="1" applyAlignment="1">
      <alignment horizontal="center" vertical="center" wrapText="1"/>
    </xf>
    <xf numFmtId="9" fontId="44" fillId="11" borderId="10" xfId="73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 vertical="center" wrapText="1"/>
    </xf>
    <xf numFmtId="0" fontId="47" fillId="11" borderId="8" xfId="104" applyFont="1" applyFill="1" applyBorder="1" applyAlignment="1">
      <alignment horizontal="center" vertical="center" wrapText="1"/>
    </xf>
    <xf numFmtId="0" fontId="44" fillId="11" borderId="10" xfId="104" applyFont="1" applyFill="1" applyBorder="1" applyAlignment="1">
      <alignment horizontal="center" vertical="center" wrapText="1"/>
    </xf>
    <xf numFmtId="9" fontId="44" fillId="10" borderId="9" xfId="73" applyFont="1" applyFill="1" applyBorder="1" applyAlignment="1">
      <alignment horizontal="center" vertical="center" wrapText="1"/>
    </xf>
    <xf numFmtId="9" fontId="44" fillId="10" borderId="10" xfId="73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9" fontId="44" fillId="11" borderId="4" xfId="73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9" fontId="44" fillId="10" borderId="4" xfId="73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9" fontId="44" fillId="8" borderId="4" xfId="73" applyFont="1" applyFill="1" applyBorder="1" applyAlignment="1">
      <alignment horizontal="center" vertical="center" wrapText="1"/>
    </xf>
    <xf numFmtId="9" fontId="44" fillId="8" borderId="9" xfId="73" applyFont="1" applyFill="1" applyBorder="1" applyAlignment="1">
      <alignment horizontal="center" vertical="center" wrapText="1"/>
    </xf>
    <xf numFmtId="9" fontId="44" fillId="8" borderId="10" xfId="73" applyFont="1" applyFill="1" applyBorder="1" applyAlignment="1">
      <alignment horizontal="center" vertical="center" wrapText="1"/>
    </xf>
    <xf numFmtId="0" fontId="47" fillId="0" borderId="25" xfId="104" applyFont="1" applyFill="1" applyBorder="1" applyAlignment="1">
      <alignment horizontal="center" vertical="center"/>
    </xf>
    <xf numFmtId="0" fontId="47" fillId="0" borderId="26" xfId="104" applyFont="1" applyFill="1" applyBorder="1" applyAlignment="1">
      <alignment horizontal="center" vertical="center"/>
    </xf>
    <xf numFmtId="0" fontId="47" fillId="0" borderId="27" xfId="104" applyFont="1" applyFill="1" applyBorder="1" applyAlignment="1">
      <alignment horizontal="center" vertical="center"/>
    </xf>
    <xf numFmtId="0" fontId="47" fillId="17" borderId="29" xfId="104" applyFont="1" applyFill="1" applyBorder="1" applyAlignment="1">
      <alignment horizontal="center" vertical="center"/>
    </xf>
    <xf numFmtId="0" fontId="47" fillId="17" borderId="30" xfId="104" applyFont="1" applyFill="1" applyBorder="1" applyAlignment="1">
      <alignment horizontal="center" vertical="center"/>
    </xf>
    <xf numFmtId="0" fontId="47" fillId="17" borderId="31" xfId="104" applyFont="1" applyFill="1" applyBorder="1" applyAlignment="1">
      <alignment horizontal="center" vertical="center"/>
    </xf>
    <xf numFmtId="0" fontId="44" fillId="11" borderId="20" xfId="104" applyFont="1" applyFill="1" applyBorder="1" applyAlignment="1">
      <alignment horizontal="center" vertical="center" wrapText="1"/>
    </xf>
    <xf numFmtId="0" fontId="44" fillId="11" borderId="21" xfId="104" applyFont="1" applyFill="1" applyBorder="1" applyAlignment="1">
      <alignment horizontal="center" vertical="center" wrapText="1"/>
    </xf>
    <xf numFmtId="0" fontId="44" fillId="11" borderId="22" xfId="104" applyFont="1" applyFill="1" applyBorder="1" applyAlignment="1">
      <alignment horizontal="center" vertical="center" wrapText="1"/>
    </xf>
    <xf numFmtId="0" fontId="44" fillId="17" borderId="18" xfId="104" applyFont="1" applyFill="1" applyBorder="1" applyAlignment="1">
      <alignment horizontal="center" vertical="center" wrapText="1"/>
    </xf>
    <xf numFmtId="0" fontId="44" fillId="17" borderId="23" xfId="104" applyFont="1" applyFill="1" applyBorder="1" applyAlignment="1">
      <alignment horizontal="center" vertical="center" wrapText="1"/>
    </xf>
    <xf numFmtId="0" fontId="44" fillId="17" borderId="19" xfId="104" applyFont="1" applyFill="1" applyBorder="1" applyAlignment="1">
      <alignment horizontal="center" vertical="center" wrapText="1"/>
    </xf>
    <xf numFmtId="0" fontId="44" fillId="17" borderId="4" xfId="104" applyFont="1" applyFill="1" applyBorder="1" applyAlignment="1">
      <alignment horizontal="center" vertical="center" wrapText="1"/>
    </xf>
    <xf numFmtId="0" fontId="44" fillId="8" borderId="20" xfId="104" applyFont="1" applyFill="1" applyBorder="1" applyAlignment="1">
      <alignment horizontal="center" vertical="center" wrapText="1"/>
    </xf>
    <xf numFmtId="0" fontId="44" fillId="8" borderId="21" xfId="104" applyFont="1" applyFill="1" applyBorder="1" applyAlignment="1">
      <alignment horizontal="center" vertical="center" wrapText="1"/>
    </xf>
    <xf numFmtId="0" fontId="44" fillId="8" borderId="22" xfId="104" applyFont="1" applyFill="1" applyBorder="1" applyAlignment="1">
      <alignment horizontal="center" vertical="center" wrapText="1"/>
    </xf>
    <xf numFmtId="0" fontId="44" fillId="10" borderId="20" xfId="104" applyFont="1" applyFill="1" applyBorder="1" applyAlignment="1">
      <alignment horizontal="center" vertical="center" wrapText="1"/>
    </xf>
    <xf numFmtId="0" fontId="44" fillId="10" borderId="21" xfId="104" applyFont="1" applyFill="1" applyBorder="1" applyAlignment="1">
      <alignment horizontal="center" vertical="center" wrapText="1"/>
    </xf>
    <xf numFmtId="0" fontId="44" fillId="10" borderId="22" xfId="104" applyFont="1" applyFill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5" xfId="0" applyFont="1" applyBorder="1" applyAlignment="1">
      <alignment horizontal="center" vertical="center"/>
    </xf>
    <xf numFmtId="0" fontId="72" fillId="0" borderId="10" xfId="0" applyFont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0" fontId="71" fillId="13" borderId="9" xfId="0" applyFont="1" applyFill="1" applyBorder="1" applyAlignment="1">
      <alignment horizontal="center" vertical="center"/>
    </xf>
    <xf numFmtId="0" fontId="71" fillId="13" borderId="15" xfId="0" applyFont="1" applyFill="1" applyBorder="1" applyAlignment="1">
      <alignment horizontal="center" vertical="center"/>
    </xf>
    <xf numFmtId="0" fontId="71" fillId="13" borderId="10" xfId="0" applyFont="1" applyFill="1" applyBorder="1" applyAlignment="1">
      <alignment horizontal="center" vertical="center"/>
    </xf>
  </cellXfs>
  <cellStyles count="200">
    <cellStyle name="_x000a_386grabber=M" xfId="1"/>
    <cellStyle name="_x000a_386grabber=M 2" xfId="139"/>
    <cellStyle name="_2003년 노임단가_운영&amp;제작" xfId="2"/>
    <cellStyle name="_20040713_다음프라이드FC_디자인견적서" xfId="3"/>
    <cellStyle name="_EB-AD-99_현업요구사항추적표" xfId="4"/>
    <cellStyle name="_EW-AD-10_컨텐츠목록" xfId="5"/>
    <cellStyle name="_S1WS-와이더댄닷컴-20030217" xfId="6"/>
    <cellStyle name="_SIS Library AxtiveX_0425" xfId="7"/>
    <cellStyle name="_견적서_dTRIBETTLPlayOn견적서_업체포맷" xfId="8"/>
    <cellStyle name="_견적서_국민카드_1008" xfId="9"/>
    <cellStyle name="_견적서_국민패밀리 사이트 (10월 8일)" xfId="10"/>
    <cellStyle name="_국민카드_견적서wsg4" xfId="11"/>
    <cellStyle name="_별첨1-(견적서)_유니원_1014_기술료변경" xfId="12"/>
    <cellStyle name="_요구사항추적매트릭스(CS)_보기" xfId="140"/>
    <cellStyle name="_요구사항추적표(CS)_보기" xfId="141"/>
    <cellStyle name="_요구사항추적표(웹)_양식" xfId="142"/>
    <cellStyle name="_인터 이민석_0502_ML370" xfId="13"/>
    <cellStyle name="_통합테스트빌드목록" xfId="143"/>
    <cellStyle name="_회의록관리대장_#.업무영역명" xfId="144"/>
    <cellStyle name="20% - 강조색1 2" xfId="145"/>
    <cellStyle name="20% - 강조색2 2" xfId="146"/>
    <cellStyle name="20% - 강조색3 2" xfId="147"/>
    <cellStyle name="20% - 강조색4 2" xfId="148"/>
    <cellStyle name="20% - 강조색5 2" xfId="149"/>
    <cellStyle name="20% - 강조색6 2" xfId="150"/>
    <cellStyle name="40% - 강조색1 2" xfId="151"/>
    <cellStyle name="40% - 강조색2 2" xfId="152"/>
    <cellStyle name="40% - 강조색3 2" xfId="153"/>
    <cellStyle name="40% - 강조색4 2" xfId="154"/>
    <cellStyle name="40% - 강조색5 2" xfId="155"/>
    <cellStyle name="40% - 강조색6 2" xfId="156"/>
    <cellStyle name="60% - 강조색1 2" xfId="157"/>
    <cellStyle name="60% - 강조색2 2" xfId="158"/>
    <cellStyle name="60% - 강조색3 2" xfId="159"/>
    <cellStyle name="60% - 강조색4 2" xfId="160"/>
    <cellStyle name="60% - 강조색5 2" xfId="161"/>
    <cellStyle name="60% - 강조색6 2" xfId="162"/>
    <cellStyle name="AeE­ [0]_PERSONAL" xfId="14"/>
    <cellStyle name="AeE­_PERSONAL" xfId="15"/>
    <cellStyle name="ALIGNMENT" xfId="16"/>
    <cellStyle name="Body" xfId="17"/>
    <cellStyle name="C￥AØ_PERSONAL" xfId="18"/>
    <cellStyle name="Calc Currency (0)" xfId="19"/>
    <cellStyle name="Calc Currency (0) 2" xfId="20"/>
    <cellStyle name="category" xfId="21"/>
    <cellStyle name="Comma [0]" xfId="22"/>
    <cellStyle name="Comma [0] 2" xfId="117"/>
    <cellStyle name="comma zerodec" xfId="23"/>
    <cellStyle name="comma zerodec 2" xfId="24"/>
    <cellStyle name="comma zerodec 2 2" xfId="25"/>
    <cellStyle name="comma zerodec 3" xfId="26"/>
    <cellStyle name="Comma_ SG&amp;A Bridge " xfId="27"/>
    <cellStyle name="Copied" xfId="28"/>
    <cellStyle name="Currency [0]" xfId="29"/>
    <cellStyle name="Currency_ SG&amp;A Bridge " xfId="30"/>
    <cellStyle name="Currency1" xfId="31"/>
    <cellStyle name="Currency1 2" xfId="32"/>
    <cellStyle name="Currency1 2 2" xfId="33"/>
    <cellStyle name="Currency1 3" xfId="34"/>
    <cellStyle name="Dezimal [0]_laroux" xfId="35"/>
    <cellStyle name="Dezimal_laroux" xfId="36"/>
    <cellStyle name="Dollar (zero dec)" xfId="37"/>
    <cellStyle name="Dollar (zero dec) 2" xfId="38"/>
    <cellStyle name="Dollar (zero dec) 2 2" xfId="39"/>
    <cellStyle name="Dollar (zero dec) 3" xfId="40"/>
    <cellStyle name="Entered" xfId="41"/>
    <cellStyle name="Grey" xfId="42"/>
    <cellStyle name="Grey 2" xfId="43"/>
    <cellStyle name="Grey 3" xfId="44"/>
    <cellStyle name="HEADER" xfId="45"/>
    <cellStyle name="Header 2" xfId="46"/>
    <cellStyle name="Header1" xfId="47"/>
    <cellStyle name="Header2" xfId="48"/>
    <cellStyle name="Hyperlink_NEGS" xfId="49"/>
    <cellStyle name="Input [yellow]" xfId="50"/>
    <cellStyle name="Input [yellow] 2" xfId="51"/>
    <cellStyle name="Input [yellow] 3" xfId="52"/>
    <cellStyle name="Milliers [0]_Arabian Spec" xfId="53"/>
    <cellStyle name="Milliers_Arabian Spec" xfId="54"/>
    <cellStyle name="Model" xfId="55"/>
    <cellStyle name="Mon?aire [0]_Arabian Spec" xfId="56"/>
    <cellStyle name="Mon?aire_Arabian Spec" xfId="57"/>
    <cellStyle name="Normal - Style1" xfId="58"/>
    <cellStyle name="Normal - Style1 2" xfId="59"/>
    <cellStyle name="Normal - Style1 3" xfId="60"/>
    <cellStyle name="Normal - Style1 3 2" xfId="61"/>
    <cellStyle name="Normal - Style1 4" xfId="62"/>
    <cellStyle name="Normal_ SG&amp;A Bridge " xfId="63"/>
    <cellStyle name="Percent [2]" xfId="64"/>
    <cellStyle name="RevList" xfId="65"/>
    <cellStyle name="Standard_laroux" xfId="66"/>
    <cellStyle name="subhead" xfId="67"/>
    <cellStyle name="Subtotal" xfId="68"/>
    <cellStyle name="W?rung [0]_laroux" xfId="69"/>
    <cellStyle name="W?rung_laroux" xfId="70"/>
    <cellStyle name="ZZ_Balance" xfId="71"/>
    <cellStyle name="강조색1 2" xfId="163"/>
    <cellStyle name="강조색2 2" xfId="164"/>
    <cellStyle name="강조색3 2" xfId="165"/>
    <cellStyle name="강조색4 2" xfId="166"/>
    <cellStyle name="강조색5 2" xfId="167"/>
    <cellStyle name="강조색6 2" xfId="168"/>
    <cellStyle name="경고문 2" xfId="169"/>
    <cellStyle name="계산 2" xfId="170"/>
    <cellStyle name="나쁨 2" xfId="171"/>
    <cellStyle name="뒤에 오는 하이퍼링크_보고서목록" xfId="72"/>
    <cellStyle name="메모 2" xfId="172"/>
    <cellStyle name="백분율" xfId="73" builtinId="5"/>
    <cellStyle name="보통 2" xfId="173"/>
    <cellStyle name="뷭?_BOOKSHIP" xfId="74"/>
    <cellStyle name="常规_Nokia-rep05" xfId="75"/>
    <cellStyle name="설명 텍스트 2" xfId="174"/>
    <cellStyle name="셀 확인 2" xfId="175"/>
    <cellStyle name="쉼표 [0] 2" xfId="76"/>
    <cellStyle name="쉼표 [0] 2 2" xfId="118"/>
    <cellStyle name="쉼표 [0] 2 2 2" xfId="127"/>
    <cellStyle name="스타일 1" xfId="77"/>
    <cellStyle name="스타일 1 2" xfId="78"/>
    <cellStyle name="스타일 1 3" xfId="79"/>
    <cellStyle name="스타일 1 3 2" xfId="80"/>
    <cellStyle name="스타일 1 4" xfId="81"/>
    <cellStyle name="안건회계법인" xfId="82"/>
    <cellStyle name="연결된 셀 2" xfId="176"/>
    <cellStyle name="요약 2" xfId="177"/>
    <cellStyle name="입력 2" xfId="178"/>
    <cellStyle name="제목 1 2" xfId="180"/>
    <cellStyle name="제목 2 2" xfId="181"/>
    <cellStyle name="제목 3 2" xfId="182"/>
    <cellStyle name="제목 4 2" xfId="183"/>
    <cellStyle name="제목 5" xfId="179"/>
    <cellStyle name="좋음 2" xfId="184"/>
    <cellStyle name="출력 2" xfId="185"/>
    <cellStyle name="콤마 [0]_~0021290" xfId="83"/>
    <cellStyle name="콤마_~0021290" xfId="84"/>
    <cellStyle name="표준" xfId="0" builtinId="0"/>
    <cellStyle name="표준 10" xfId="85"/>
    <cellStyle name="표준 10 2" xfId="86"/>
    <cellStyle name="표준 11" xfId="87"/>
    <cellStyle name="표준 11 2" xfId="88"/>
    <cellStyle name="표준 12" xfId="89"/>
    <cellStyle name="표준 13" xfId="90"/>
    <cellStyle name="표준 14" xfId="91"/>
    <cellStyle name="표준 15" xfId="92"/>
    <cellStyle name="표준 16" xfId="114"/>
    <cellStyle name="표준 16 2" xfId="115"/>
    <cellStyle name="표준 16 2 2" xfId="135"/>
    <cellStyle name="표준 16 2 3" xfId="191"/>
    <cellStyle name="표준 16 3" xfId="122"/>
    <cellStyle name="표준 16 3 2" xfId="136"/>
    <cellStyle name="표준 16 4" xfId="123"/>
    <cellStyle name="표준 16 4 2" xfId="137"/>
    <cellStyle name="표준 16 5" xfId="125"/>
    <cellStyle name="표준 16 5 2" xfId="138"/>
    <cellStyle name="표준 16 6" xfId="134"/>
    <cellStyle name="표준 16 7" xfId="190"/>
    <cellStyle name="표준 17" xfId="120"/>
    <cellStyle name="표준 17 2" xfId="192"/>
    <cellStyle name="표준 17 2 2" xfId="193"/>
    <cellStyle name="표준 18" xfId="121"/>
    <cellStyle name="표준 19" xfId="126"/>
    <cellStyle name="표준 19 2" xfId="194"/>
    <cellStyle name="표준 19 2 2" xfId="195"/>
    <cellStyle name="표준 19 3" xfId="196"/>
    <cellStyle name="표준 2" xfId="93"/>
    <cellStyle name="표준 2 2" xfId="94"/>
    <cellStyle name="표준 2 2 2" xfId="95"/>
    <cellStyle name="표준 2 2 3" xfId="186"/>
    <cellStyle name="표준 2 3" xfId="96"/>
    <cellStyle name="표준 2 4" xfId="97"/>
    <cellStyle name="표준 2 5" xfId="133"/>
    <cellStyle name="표준 20" xfId="124"/>
    <cellStyle name="표준 22" xfId="98"/>
    <cellStyle name="표준 23" xfId="197"/>
    <cellStyle name="표준 24" xfId="99"/>
    <cellStyle name="표준 25" xfId="198"/>
    <cellStyle name="표준 26" xfId="199"/>
    <cellStyle name="표준 3" xfId="100"/>
    <cellStyle name="표준 3 2" xfId="101"/>
    <cellStyle name="표준 3 2 2" xfId="119"/>
    <cellStyle name="표준 3 3" xfId="102"/>
    <cellStyle name="표준 3 4" xfId="116"/>
    <cellStyle name="표준 4" xfId="103"/>
    <cellStyle name="표준 4 2" xfId="132"/>
    <cellStyle name="표준 5" xfId="104"/>
    <cellStyle name="표준 5 2" xfId="105"/>
    <cellStyle name="표준 5 2 2" xfId="106"/>
    <cellStyle name="표준 5 3" xfId="107"/>
    <cellStyle name="표준 5 4" xfId="131"/>
    <cellStyle name="표준 6" xfId="108"/>
    <cellStyle name="표준 6 2" xfId="130"/>
    <cellStyle name="표준 6 3" xfId="187"/>
    <cellStyle name="표준 7" xfId="109"/>
    <cellStyle name="표준 7 2" xfId="129"/>
    <cellStyle name="표준 7 3" xfId="188"/>
    <cellStyle name="표준 8" xfId="110"/>
    <cellStyle name="표준 8 2" xfId="128"/>
    <cellStyle name="표준 8 3" xfId="189"/>
    <cellStyle name="표준 9" xfId="111"/>
    <cellStyle name="표준_sst80" xfId="113"/>
    <cellStyle name="하이퍼링크 2" xfId="112"/>
  </cellStyles>
  <dxfs count="147"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CCFF99"/>
      <color rgb="FF00CC00"/>
      <color rgb="FFFF00FF"/>
      <color rgb="FFFF66FF"/>
      <color rgb="FF00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+mn-ea"/>
                <a:ea typeface="+mn-ea"/>
              </a:defRPr>
            </a:pPr>
            <a:r>
              <a:rPr lang="ko-KR" sz="1000">
                <a:latin typeface="+mn-ea"/>
                <a:ea typeface="+mn-ea"/>
              </a:rPr>
              <a:t>개발</a:t>
            </a:r>
            <a:r>
              <a:rPr lang="en-US" sz="1000">
                <a:latin typeface="+mn-ea"/>
                <a:ea typeface="+mn-ea"/>
              </a:rPr>
              <a:t> </a:t>
            </a:r>
            <a:r>
              <a:rPr lang="ko-KR" sz="1000">
                <a:latin typeface="+mn-ea"/>
                <a:ea typeface="+mn-ea"/>
              </a:rPr>
              <a:t>진척 추이</a:t>
            </a:r>
          </a:p>
        </c:rich>
      </c:tx>
      <c:layout>
        <c:manualLayout>
          <c:xMode val="edge"/>
          <c:yMode val="edge"/>
          <c:x val="0.44427112891305742"/>
          <c:y val="3.056960299042687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4281650947067532E-2"/>
          <c:y val="5.8528641961712827E-2"/>
          <c:w val="0.93460118908163659"/>
          <c:h val="0.78208703746372077"/>
        </c:manualLayout>
      </c:layout>
      <c:lineChart>
        <c:grouping val="standard"/>
        <c:varyColors val="0"/>
        <c:ser>
          <c:idx val="4"/>
          <c:order val="0"/>
          <c:tx>
            <c:strRef>
              <c:f>개발진척추이!$B$4:$C$4</c:f>
              <c:strCache>
                <c:ptCount val="2"/>
                <c:pt idx="0">
                  <c:v>개발</c:v>
                </c:pt>
                <c:pt idx="1">
                  <c:v>계획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4.03~4.19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개발진척추이!$D$4:$S$4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92-44A7-841F-6B772AF8F85C}"/>
            </c:ext>
          </c:extLst>
        </c:ser>
        <c:ser>
          <c:idx val="5"/>
          <c:order val="1"/>
          <c:tx>
            <c:strRef>
              <c:f>개발진척추이!$B$5:$C$5</c:f>
              <c:strCache>
                <c:ptCount val="2"/>
                <c:pt idx="0">
                  <c:v>개발</c:v>
                </c:pt>
                <c:pt idx="1">
                  <c:v>실적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4.03~4.19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개발진척추이!$D$5:$G$5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92-44A7-841F-6B772AF8F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3305640"/>
        <c:axId val="3733079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개발진척추이!$B$6:$C$6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rgbClr val="0000CC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00CC"/>
                    </a:solidFill>
                    <a:ln>
                      <a:noFill/>
                    </a:ln>
                  </c:spPr>
                </c:marker>
                <c:dLbls>
                  <c:numFmt formatCode="General" sourceLinked="0"/>
                  <c:spPr>
                    <a:noFill/>
                    <a:ln>
                      <a:noFill/>
                    </a:ln>
                    <a:effectLst/>
                  </c:sp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개발진척추이!$D$6:$S$6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A892-44A7-841F-6B772AF8F85C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개발진척추이!$B$7:$C$7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33CC33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33CC33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개발진척추이!$D$7:$S$7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892-44A7-841F-6B772AF8F85C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개발진척추이!$B$8:$C$8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/>
                </c:spPr>
                <c:marker>
                  <c:symbol val="triangle"/>
                  <c:size val="5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개발진척추이!$D$8:$S$8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892-44A7-841F-6B772AF8F85C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개발진척추이!$B$9:$C$9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rgbClr val="FFC000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개발진척추이!$D$9:$S$9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A892-44A7-841F-6B772AF8F8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개발진척추이!$B$10:$C$10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개발진척추이!$D$10:$S$10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A892-44A7-841F-6B772AF8F85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개발진척추이!$B$11:$C$11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개발진척추이!$D$11:$S$11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A892-44A7-841F-6B772AF8F85C}"/>
                  </c:ext>
                </c:extLst>
              </c15:ser>
            </c15:filteredLineSeries>
          </c:ext>
        </c:extLst>
      </c:lineChart>
      <c:catAx>
        <c:axId val="3733056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373307992"/>
        <c:crosses val="autoZero"/>
        <c:auto val="1"/>
        <c:lblAlgn val="ctr"/>
        <c:lblOffset val="100"/>
        <c:noMultiLvlLbl val="0"/>
      </c:catAx>
      <c:valAx>
        <c:axId val="373307992"/>
        <c:scaling>
          <c:orientation val="minMax"/>
          <c:max val="100"/>
          <c:min val="0"/>
        </c:scaling>
        <c:delete val="0"/>
        <c:axPos val="l"/>
        <c:majorGridlines/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373305640"/>
        <c:crosses val="autoZero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0.74518200867996942"/>
          <c:y val="0.54433155821450774"/>
          <c:w val="0.20689463622997967"/>
          <c:h val="7.003501052998698E-2"/>
        </c:manualLayout>
      </c:layout>
      <c:overlay val="0"/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  <c:showDLblsOverMax val="0"/>
  </c:chart>
  <c:txPr>
    <a:bodyPr/>
    <a:lstStyle/>
    <a:p>
      <a:pPr>
        <a:defRPr sz="8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12</xdr:row>
      <xdr:rowOff>1</xdr:rowOff>
    </xdr:from>
    <xdr:to>
      <xdr:col>11</xdr:col>
      <xdr:colOff>609600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27B12F79-9E64-4091-B31C-0907B4CD0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9525</xdr:rowOff>
    </xdr:from>
    <xdr:to>
      <xdr:col>6</xdr:col>
      <xdr:colOff>837525</xdr:colOff>
      <xdr:row>6</xdr:row>
      <xdr:rowOff>161925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BF1B89D5-30F0-4C84-AF2B-94AB0FB50543}"/>
            </a:ext>
          </a:extLst>
        </xdr:cNvPr>
        <xdr:cNvSpPr/>
      </xdr:nvSpPr>
      <xdr:spPr>
        <a:xfrm>
          <a:off x="4981575" y="9525"/>
          <a:ext cx="828000" cy="11811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FREE\&#51088;&#47308;&#47928;&#49436;\&#54408;&#51656;&#54364;&#51456;\&#52280;&#51312;&#47928;&#49436;\2.%20&#54532;&#47196;&#51229;&#53944;%20&#54364;&#51456;\2.2.%20&#44288;&#47532;&#54364;&#51456;\1211%20&#49468;&#53552;&#51228;&#52636;&#51088;&#47308;\&#51221;&#48372;&#49688;&#51665;&#49436;_09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5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" sqref="F5"/>
    </sheetView>
  </sheetViews>
  <sheetFormatPr defaultColWidth="10.09765625" defaultRowHeight="14.4"/>
  <cols>
    <col min="1" max="1" width="5.19921875" style="2" customWidth="1"/>
    <col min="2" max="2" width="10.8984375" style="2" customWidth="1"/>
    <col min="3" max="3" width="8.3984375" style="2" customWidth="1"/>
    <col min="4" max="6" width="6.296875" style="2" customWidth="1"/>
    <col min="7" max="8" width="4.19921875" style="2" customWidth="1"/>
    <col min="9" max="10" width="6.296875" style="17" customWidth="1"/>
    <col min="11" max="11" width="5.59765625" style="2" hidden="1" customWidth="1"/>
    <col min="12" max="14" width="6.296875" style="2" hidden="1" customWidth="1"/>
    <col min="15" max="15" width="6.296875" style="18" hidden="1" customWidth="1"/>
    <col min="16" max="16" width="7.796875" style="17" hidden="1" customWidth="1"/>
    <col min="17" max="17" width="7.796875" style="2" hidden="1" customWidth="1"/>
    <col min="18" max="18" width="5.59765625" style="2" hidden="1" customWidth="1"/>
    <col min="19" max="19" width="5" style="2" hidden="1" customWidth="1"/>
    <col min="20" max="21" width="6.296875" style="2" hidden="1" customWidth="1"/>
    <col min="22" max="23" width="6.296875" style="18" hidden="1" customWidth="1"/>
    <col min="24" max="25" width="7.69921875" style="2" hidden="1" customWidth="1"/>
    <col min="26" max="26" width="5.59765625" style="2" hidden="1" customWidth="1"/>
    <col min="27" max="27" width="5" style="2" hidden="1" customWidth="1"/>
    <col min="28" max="28" width="6.296875" style="2" hidden="1" customWidth="1"/>
    <col min="29" max="29" width="6.296875" style="18" hidden="1" customWidth="1"/>
    <col min="30" max="30" width="7.3984375" style="18" hidden="1" customWidth="1"/>
    <col min="31" max="31" width="6.296875" style="1" hidden="1" customWidth="1"/>
    <col min="32" max="33" width="7.796875" style="1" hidden="1" customWidth="1"/>
    <col min="34" max="35" width="3.69921875" style="1" bestFit="1" customWidth="1"/>
    <col min="36" max="16384" width="10.09765625" style="1"/>
  </cols>
  <sheetData>
    <row r="1" spans="1:35" ht="12.75" customHeight="1">
      <c r="A1" s="4" t="s">
        <v>20</v>
      </c>
      <c r="B1" s="3"/>
      <c r="C1" s="6" t="s">
        <v>477</v>
      </c>
      <c r="D1" s="5"/>
      <c r="E1" s="5"/>
      <c r="F1" s="5"/>
      <c r="G1" s="5"/>
      <c r="H1" s="5"/>
      <c r="I1" s="7"/>
      <c r="J1" s="8"/>
      <c r="K1" s="3"/>
      <c r="L1" s="3"/>
      <c r="M1" s="5"/>
      <c r="N1" s="5"/>
      <c r="O1" s="8"/>
      <c r="P1" s="8"/>
      <c r="Q1" s="3"/>
      <c r="R1" s="3"/>
      <c r="S1" s="3"/>
      <c r="T1" s="5"/>
      <c r="U1" s="5"/>
      <c r="V1" s="7"/>
      <c r="W1" s="8"/>
      <c r="X1" s="3"/>
      <c r="Y1" s="3"/>
      <c r="Z1" s="3"/>
      <c r="AA1" s="3"/>
      <c r="AB1" s="3"/>
      <c r="AC1" s="7"/>
      <c r="AD1" s="7"/>
    </row>
    <row r="2" spans="1:35" ht="12.75" customHeight="1">
      <c r="A2" s="182" t="s">
        <v>33</v>
      </c>
      <c r="B2" s="183"/>
      <c r="C2" s="188" t="s">
        <v>116</v>
      </c>
      <c r="D2" s="190" t="s">
        <v>35</v>
      </c>
      <c r="E2" s="190"/>
      <c r="F2" s="190"/>
      <c r="G2" s="190"/>
      <c r="H2" s="190"/>
      <c r="I2" s="191"/>
      <c r="J2" s="191"/>
      <c r="K2" s="192" t="s">
        <v>36</v>
      </c>
      <c r="L2" s="192"/>
      <c r="M2" s="192"/>
      <c r="N2" s="192"/>
      <c r="O2" s="192"/>
      <c r="P2" s="193"/>
      <c r="Q2" s="193"/>
      <c r="R2" s="194" t="s">
        <v>37</v>
      </c>
      <c r="S2" s="195"/>
      <c r="T2" s="195"/>
      <c r="U2" s="195"/>
      <c r="V2" s="195"/>
      <c r="W2" s="195"/>
      <c r="X2" s="195"/>
      <c r="Y2" s="196"/>
      <c r="Z2" s="211" t="s">
        <v>270</v>
      </c>
      <c r="AA2" s="212"/>
      <c r="AB2" s="212"/>
      <c r="AC2" s="212"/>
      <c r="AD2" s="212"/>
      <c r="AE2" s="212"/>
      <c r="AF2" s="212"/>
      <c r="AG2" s="213"/>
      <c r="AH2" s="188" t="s">
        <v>335</v>
      </c>
      <c r="AI2" s="188" t="s">
        <v>336</v>
      </c>
    </row>
    <row r="3" spans="1:35" ht="12.75" customHeight="1">
      <c r="A3" s="184"/>
      <c r="B3" s="185"/>
      <c r="C3" s="189"/>
      <c r="D3" s="205" t="s">
        <v>38</v>
      </c>
      <c r="E3" s="205" t="s">
        <v>39</v>
      </c>
      <c r="F3" s="205" t="s">
        <v>40</v>
      </c>
      <c r="G3" s="205" t="s">
        <v>72</v>
      </c>
      <c r="H3" s="205" t="s">
        <v>73</v>
      </c>
      <c r="I3" s="206" t="s">
        <v>41</v>
      </c>
      <c r="J3" s="206" t="s">
        <v>42</v>
      </c>
      <c r="K3" s="203" t="s">
        <v>14</v>
      </c>
      <c r="L3" s="207" t="s">
        <v>43</v>
      </c>
      <c r="M3" s="180"/>
      <c r="N3" s="202" t="s">
        <v>21</v>
      </c>
      <c r="O3" s="203" t="s">
        <v>44</v>
      </c>
      <c r="P3" s="204" t="s">
        <v>45</v>
      </c>
      <c r="Q3" s="204" t="s">
        <v>46</v>
      </c>
      <c r="R3" s="197" t="s">
        <v>47</v>
      </c>
      <c r="S3" s="199" t="s">
        <v>14</v>
      </c>
      <c r="T3" s="200" t="s">
        <v>43</v>
      </c>
      <c r="U3" s="180"/>
      <c r="V3" s="199" t="s">
        <v>21</v>
      </c>
      <c r="W3" s="197" t="s">
        <v>44</v>
      </c>
      <c r="X3" s="198" t="s">
        <v>48</v>
      </c>
      <c r="Y3" s="198" t="s">
        <v>49</v>
      </c>
      <c r="Z3" s="177" t="s">
        <v>47</v>
      </c>
      <c r="AA3" s="177" t="s">
        <v>14</v>
      </c>
      <c r="AB3" s="179" t="s">
        <v>43</v>
      </c>
      <c r="AC3" s="180"/>
      <c r="AD3" s="181" t="s">
        <v>21</v>
      </c>
      <c r="AE3" s="181" t="s">
        <v>44</v>
      </c>
      <c r="AF3" s="201" t="s">
        <v>48</v>
      </c>
      <c r="AG3" s="201" t="s">
        <v>49</v>
      </c>
      <c r="AH3" s="189"/>
      <c r="AI3" s="189"/>
    </row>
    <row r="4" spans="1:35" ht="12.75" customHeight="1">
      <c r="A4" s="186"/>
      <c r="B4" s="187"/>
      <c r="C4" s="178"/>
      <c r="D4" s="178"/>
      <c r="E4" s="178"/>
      <c r="F4" s="178"/>
      <c r="G4" s="208"/>
      <c r="H4" s="208"/>
      <c r="I4" s="178"/>
      <c r="J4" s="178"/>
      <c r="K4" s="178"/>
      <c r="L4" s="19" t="s">
        <v>50</v>
      </c>
      <c r="M4" s="19" t="s">
        <v>51</v>
      </c>
      <c r="N4" s="178"/>
      <c r="O4" s="178"/>
      <c r="P4" s="178"/>
      <c r="Q4" s="178"/>
      <c r="R4" s="178"/>
      <c r="S4" s="178"/>
      <c r="T4" s="9" t="s">
        <v>50</v>
      </c>
      <c r="U4" s="9" t="s">
        <v>51</v>
      </c>
      <c r="V4" s="178"/>
      <c r="W4" s="178"/>
      <c r="X4" s="178"/>
      <c r="Y4" s="178"/>
      <c r="Z4" s="178"/>
      <c r="AA4" s="178"/>
      <c r="AB4" s="10" t="s">
        <v>50</v>
      </c>
      <c r="AC4" s="10" t="s">
        <v>51</v>
      </c>
      <c r="AD4" s="178"/>
      <c r="AE4" s="178"/>
      <c r="AF4" s="178"/>
      <c r="AG4" s="178"/>
      <c r="AH4" s="178"/>
      <c r="AI4" s="178"/>
    </row>
    <row r="5" spans="1:35" ht="14.25" customHeight="1">
      <c r="A5" s="176" t="s">
        <v>130</v>
      </c>
      <c r="B5" s="96" t="s">
        <v>131</v>
      </c>
      <c r="C5" s="12">
        <f>COUNTIFS(개발일정표!$A:$A,$A$5,개발일정표!$B:$B,$B5,개발일정표!$I:$I,"&lt;&gt;삭제")</f>
        <v>0</v>
      </c>
      <c r="D5" s="12">
        <f>COUNTIFS(개발일정표!$A:$A,$A$5,개발일정표!$B:$B,$B5,개발일정표!$I:$I,"&lt;&gt;삭제",개발일정표!$K:$K,"&lt;="&amp;$C$1)</f>
        <v>0</v>
      </c>
      <c r="E5" s="12">
        <f>COUNTIFS(개발일정표!$A:$A,$A$5,개발일정표!$B:$B,$B5,개발일정표!$I:$I,"&lt;&gt;삭제",개발일정표!$M:$M,"&lt;="&amp;$C$1)</f>
        <v>0</v>
      </c>
      <c r="F5" s="13">
        <f>D5-E5</f>
        <v>0</v>
      </c>
      <c r="G5" s="35">
        <f>COUNTIFS(개발일정표!$A:$A,$A$5,개발일정표!$B:$B,$B5,개발일정표!$I:$I,"&lt;&gt;삭제",개발일정표!$L:$L,"&lt;="&amp;$C$1,개발일정표!$M:$M,"")</f>
        <v>0</v>
      </c>
      <c r="H5" s="35">
        <f>COUNTIFS(개발일정표!$A:$A,$A$5,개발일정표!$B:$B,$B5,개발일정표!$I:$I,"&lt;&gt;삭제",개발일정표!$K:$K,"="&amp;$C$1)</f>
        <v>0</v>
      </c>
      <c r="I5" s="14">
        <f>IF(D5=0,0,E5/D5)</f>
        <v>0</v>
      </c>
      <c r="J5" s="14">
        <f>IF(C5=0,0,E5/C5)</f>
        <v>0</v>
      </c>
      <c r="K5" s="12">
        <f>COUNTIFS(개발일정표!$A:$A,$A$5,개발일정표!$B:$B,$B5,개발일정표!$I:$I,"&lt;&gt;삭제",개발일정표!$O:$O,"&lt;&gt;검수제외",개발일정표!$Q:$Q,"&lt;="&amp;$C$1)</f>
        <v>0</v>
      </c>
      <c r="L5" s="12">
        <f>COUNTIFS(개발일정표!$A:$A,$A$5,개발일정표!$B:$B,$B5,개발일정표!$I:$I,"&lt;&gt;삭제",개발일정표!$O:$O,"&lt;&gt;검수제외",개발일정표!$T:$T,"=L3",개발일정표!$S:$S,"&lt;="&amp;$C$1)+COUNTIFS(개발일정표!$A:$A,$A$5,개발일정표!$B:$B,$B5,개발일정표!$I:$I,"&lt;&gt;삭제",개발일정표!$O:$O,"&lt;&gt;검수제외",개발일정표!$T:$T,"=L1",개발일정표!$U:$U,"=Y",개발일정표!$S:$S,"&lt;="&amp;$C$1)+COUNTIFS(개발일정표!$A:$A,$A$5,개발일정표!$B:$B,$B5,개발일정표!$I:$I,"&lt;&gt;삭제",개발일정표!$O:$O,"&lt;&gt;검수제외",개발일정표!$T:$T,"=L2",개발일정표!$U:$U,"=Y",개발일정표!$S:$S,"&lt;="&amp;$C$1)</f>
        <v>0</v>
      </c>
      <c r="M5" s="12">
        <f>COUNTIFS(개발일정표!$A:$A,$A$5,개발일정표!$B:$B,$B5,개발일정표!$I:$I,"&lt;&gt;삭제",개발일정표!$O:$O,"&lt;&gt;검수제외",개발일정표!$T:$T,"=L2")-COUNTIFS(개발일정표!$A:$A,$A$5,개발일정표!$B:$B,$B5,개발일정표!$I:$I,"&lt;&gt;삭제",개발일정표!$O:$O,"&lt;&gt;검수제외",개발일정표!$T:$T,"=L2",개발일정표!$U:$U,"=Y",개발일정표!$S:$S,"&lt;="&amp;$C$1)</f>
        <v>0</v>
      </c>
      <c r="N5" s="13">
        <f>K5-(L5+M5)</f>
        <v>0</v>
      </c>
      <c r="O5" s="12">
        <f>COUNTIFS(개발일정표!$A:$A,$A$5,개발일정표!$B:$B,$B5,개발일정표!$I:$I,"&lt;&gt;삭제",개발일정표!$O:$O,"&lt;&gt;검수제외",개발일정표!$T:$T,"=L1")-COUNTIFS(개발일정표!$A:$A,$A$5,개발일정표!$B:$B,$B5,개발일정표!$I:$I,"&lt;&gt;삭제",개발일정표!$O:$O,"&lt;&gt;검수제외",개발일정표!$T:$T,"=L1",개발일정표!$U:$U,"=Y",개발일정표!$S:$S,"&lt;="&amp;$C$1)</f>
        <v>0</v>
      </c>
      <c r="P5" s="14">
        <f>IF(K5=0, 0,(L5+M5)/K5)</f>
        <v>0</v>
      </c>
      <c r="Q5" s="14">
        <f>IF(C5=0,0,(L5+M5)/C5)</f>
        <v>0</v>
      </c>
      <c r="R5" s="12">
        <f>COUNTIFS(개발일정표!$A:$A,$A$5,개발일정표!$B:$B,$B5,개발일정표!$I:$I,"&lt;&gt;삭제",개발일정표!$V:$V,"&lt;&gt;검수제외")</f>
        <v>0</v>
      </c>
      <c r="S5" s="12">
        <f>COUNTIFS(개발일정표!$A:$A,$A$5,개발일정표!$B:$B,$B5,개발일정표!$I:$I,"&lt;&gt;삭제",개발일정표!$V:$V,"&lt;&gt;검수제외",개발일정표!$X:$X,"&lt;="&amp;$C$1)</f>
        <v>0</v>
      </c>
      <c r="T5" s="12">
        <f>COUNTIFS(개발일정표!$A:$A,$A$5,개발일정표!$B:$B,$B5,개발일정표!$I:$I,"&lt;&gt;삭제",개발일정표!$V:$V,"&lt;&gt;검수제외",개발일정표!$AA:$AA,"=L3",개발일정표!$Z:$Z,"&lt;="&amp;$C$1)+COUNTIFS(개발일정표!$A:$A,$A$5,개발일정표!$B:$B,$B5,개발일정표!$I:$I,"&lt;&gt;삭제",개발일정표!$V:$V,"&lt;&gt;검수제외",개발일정표!$AA:$AA,"=L1",개발일정표!$AB:$AB,"=Y",개발일정표!$Z:$Z,"&lt;="&amp;$C$1)+COUNTIFS(개발일정표!$A:$A,$A$5,개발일정표!$B:$B,$B5,개발일정표!$I:$I,"&lt;&gt;삭제",개발일정표!$V:$V,"&lt;&gt;검수제외",개발일정표!$AA:$AA,"=L2",개발일정표!$AB:$AB,"=Y",개발일정표!$Z:$Z,"&lt;="&amp;$C$1)</f>
        <v>0</v>
      </c>
      <c r="U5" s="12">
        <f>COUNTIFS(개발일정표!$A:$A,$A$5,개발일정표!$B:$B,$B5,개발일정표!$I:$I,"&lt;&gt;삭제",개발일정표!$V:$V,"&lt;&gt;검수제외",개발일정표!$AA:$AA,"=L2")-COUNTIFS(개발일정표!$A:$A,$A$5,개발일정표!$B:$B,$B5,개발일정표!$I:$I,"&lt;&gt;삭제",개발일정표!$V:$V,"&lt;&gt;검수제외",개발일정표!$AA:$AA,"=L2",개발일정표!$AB:$AB,"=Y",개발일정표!$Z:$Z,"&lt;="&amp;$C$1)</f>
        <v>0</v>
      </c>
      <c r="V5" s="13">
        <f>S5-(T5+U5)</f>
        <v>0</v>
      </c>
      <c r="W5" s="12">
        <f>COUNTIFS(개발일정표!$A:$A,$A$5,개발일정표!$B:$B,$B5,개발일정표!$I:$I,"&lt;&gt;삭제",개발일정표!$V:$V,"&lt;&gt;검수제외",개발일정표!$AA:$AA,"=L1")-COUNTIFS(개발일정표!$A:$A,$A$5,개발일정표!$B:$B,$B5,개발일정표!$I:$I,"&lt;&gt;삭제",개발일정표!$V:$V,"&lt;&gt;검수제외",개발일정표!$AA:$AA,"=L1",개발일정표!$AB:$AB,"=Y",개발일정표!$Z:$Z,"&lt;="&amp;$C$1)</f>
        <v>0</v>
      </c>
      <c r="X5" s="14">
        <f>IF(S5=0, 0,(T5+U5)/S5)</f>
        <v>0</v>
      </c>
      <c r="Y5" s="14">
        <f>IF(R5=0,0,(T5+U5)/R5)</f>
        <v>0</v>
      </c>
      <c r="Z5" s="12">
        <f>COUNTIFS(개발일정표!$A:$A,$A$5,개발일정표!$B:$B,$B5,개발일정표!$I:$I,"&lt;&gt;삭제",개발일정표!$AC:$AC,"&lt;&gt;검수제외")</f>
        <v>0</v>
      </c>
      <c r="AA5" s="12">
        <f>COUNTIFS(개발일정표!$A:$A,$A$5,개발일정표!$B:$B,$B5,개발일정표!$I:$I,"&lt;&gt;삭제",개발일정표!$AC:$AC,"&lt;&gt;검수제외",개발일정표!$AE:$AE,"&lt;="&amp;$C$1)</f>
        <v>0</v>
      </c>
      <c r="AB5" s="12">
        <f>COUNTIFS(개발일정표!$A:$A,$A$5,개발일정표!$B:$B,$B5,개발일정표!$I:$I,"&lt;&gt;삭제",개발일정표!$AC:$AC,"&lt;&gt;검수제외",개발일정표!$AH:$AH,"=L3",개발일정표!$AG:$AG,"&lt;="&amp;$C$1)+COUNTIFS(개발일정표!$A:$A,$A$5,개발일정표!$B:$B,$B5,개발일정표!$I:$I,"&lt;&gt;삭제",개발일정표!$AC:$AC,"&lt;&gt;검수제외",개발일정표!$AH:$AH,"=L1",개발일정표!$AI:$AI,"=Y",개발일정표!$AG:$AG,"&lt;="&amp;$C$1)+COUNTIFS(개발일정표!$A:$A,$A$5,개발일정표!$B:$B,$B5,개발일정표!$I:$I,"&lt;&gt;삭제",개발일정표!$AC:$AC,"&lt;&gt;검수제외",개발일정표!$AH:$AH,"=L2",개발일정표!$AI:$AI,"=Y",개발일정표!$AG:$AG,"&lt;="&amp;$C$1)</f>
        <v>0</v>
      </c>
      <c r="AC5" s="12">
        <f>COUNTIFS(개발일정표!$A:$A,$A$5,개발일정표!$B:$B,$B5,개발일정표!$I:$I,"&lt;&gt;삭제",개발일정표!$AC:$AC,"&lt;&gt;검수제외",개발일정표!$AH:$AH,"=L2")-COUNTIFS(개발일정표!$A:$A,$A$5,개발일정표!$B:$B,$B5,개발일정표!$I:$I,"&lt;&gt;삭제",개발일정표!$AC:$AC,"&lt;&gt;검수제외",개발일정표!$AH:$AH,"=L2",개발일정표!$AI:$AI,"=Y",개발일정표!$AG:$AG,"&lt;="&amp;$C$1)</f>
        <v>0</v>
      </c>
      <c r="AD5" s="58">
        <f>AA5-(AB5+AC5)</f>
        <v>0</v>
      </c>
      <c r="AE5" s="12">
        <f>COUNTIFS(개발일정표!$A:$A,$A$5,개발일정표!$B:$B,$B5,개발일정표!$I:$I,"&lt;&gt;삭제",개발일정표!$AC:$AC,"&lt;&gt;검수제외",개발일정표!$AH:$AH,"=L1")-COUNTIFS(개발일정표!$A:$A,$A$5,개발일정표!$B:$B,$B5,개발일정표!$I:$I,"&lt;&gt;삭제",개발일정표!$AC:$AC,"&lt;&gt;검수제외",개발일정표!$AH:$AH,"=L1",개발일정표!$AI:$AI,"=Y",개발일정표!$AG:$AG,"&lt;="&amp;$C$1)</f>
        <v>0</v>
      </c>
      <c r="AF5" s="14">
        <f>IF(AA5=0, 0,(AB5+AC5)/AA5)</f>
        <v>0</v>
      </c>
      <c r="AG5" s="14">
        <f>IF(Z5=0,0,(AB5+AC5)/Z5)</f>
        <v>0</v>
      </c>
      <c r="AH5" s="57">
        <f>COUNTIFS(개발일정표!$A:$A,$A$5,개발일정표!$B:$B,$B5,개발일정표!$I:$I,"&lt;&gt;삭제",개발일정표!$K:$K,"&lt;&gt;미정")</f>
        <v>0</v>
      </c>
      <c r="AI5" s="57">
        <f>COUNTIFS(개발일정표!$A:$A,$A$5,개발일정표!$B:$B,$B5,개발일정표!$I:$I,"&lt;&gt;삭제",개발일정표!$K:$K,"=미정")</f>
        <v>0</v>
      </c>
    </row>
    <row r="6" spans="1:35" ht="14.25" customHeight="1">
      <c r="A6" s="176"/>
      <c r="B6" s="11" t="s">
        <v>246</v>
      </c>
      <c r="C6" s="12">
        <f>COUNTIFS(개발일정표!$A:$A,$A$5,개발일정표!$B:$B,$B6,개발일정표!$I:$I,"&lt;&gt;삭제")</f>
        <v>11</v>
      </c>
      <c r="D6" s="12">
        <f>COUNTIFS(개발일정표!$A:$A,$A$5,개발일정표!$B:$B,$B6,개발일정표!$I:$I,"&lt;&gt;삭제",개발일정표!$K:$K,"&lt;="&amp;$C$1)</f>
        <v>0</v>
      </c>
      <c r="E6" s="12">
        <f>COUNTIFS(개발일정표!$A:$A,$A$5,개발일정표!$B:$B,$B6,개발일정표!$I:$I,"&lt;&gt;삭제",개발일정표!$M:$M,"&lt;="&amp;$C$1)</f>
        <v>0</v>
      </c>
      <c r="F6" s="13">
        <f>D6-E6</f>
        <v>0</v>
      </c>
      <c r="G6" s="35">
        <f>COUNTIFS(개발일정표!$A:$A,$A$5,개발일정표!$B:$B,$B6,개발일정표!$I:$I,"&lt;&gt;삭제",개발일정표!$L:$L,"&lt;="&amp;$C$1,개발일정표!$M:$M,"")</f>
        <v>0</v>
      </c>
      <c r="H6" s="35">
        <f>COUNTIFS(개발일정표!$A:$A,$A$5,개발일정표!$B:$B,$B6,개발일정표!$I:$I,"&lt;&gt;삭제",개발일정표!$K:$K,"="&amp;$C$1)</f>
        <v>0</v>
      </c>
      <c r="I6" s="14">
        <f>IF(D6=0,0,E6/D6)</f>
        <v>0</v>
      </c>
      <c r="J6" s="14">
        <f>IF(C6=0,0,E6/C6)</f>
        <v>0</v>
      </c>
      <c r="K6" s="12">
        <f>COUNTIFS(개발일정표!$A:$A,$A$5,개발일정표!$B:$B,$B6,개발일정표!$I:$I,"&lt;&gt;삭제",개발일정표!$O:$O,"&lt;&gt;검수제외",개발일정표!$Q:$Q,"&lt;="&amp;$C$1)</f>
        <v>0</v>
      </c>
      <c r="L6" s="57">
        <f>COUNTIFS(개발일정표!$A:$A,$A$5,개발일정표!$B:$B,$B6,개발일정표!$I:$I,"&lt;&gt;삭제",개발일정표!$O:$O,"&lt;&gt;검수제외",개발일정표!$T:$T,"=L3",개발일정표!$S:$S,"&lt;="&amp;$C$1)+COUNTIFS(개발일정표!$A:$A,$A$5,개발일정표!$B:$B,$B6,개발일정표!$I:$I,"&lt;&gt;삭제",개발일정표!$O:$O,"&lt;&gt;검수제외",개발일정표!$T:$T,"=L1",개발일정표!$U:$U,"=Y",개발일정표!$S:$S,"&lt;="&amp;$C$1)+COUNTIFS(개발일정표!$A:$A,$A$5,개발일정표!$B:$B,$B6,개발일정표!$I:$I,"&lt;&gt;삭제",개발일정표!$O:$O,"&lt;&gt;검수제외",개발일정표!$T:$T,"=L2",개발일정표!$U:$U,"=Y",개발일정표!$S:$S,"&lt;="&amp;$C$1)</f>
        <v>0</v>
      </c>
      <c r="M6" s="57">
        <f>COUNTIFS(개발일정표!$A:$A,$A$5,개발일정표!$B:$B,$B6,개발일정표!$I:$I,"&lt;&gt;삭제",개발일정표!$O:$O,"&lt;&gt;검수제외",개발일정표!$T:$T,"=L2")-COUNTIFS(개발일정표!$A:$A,$A$5,개발일정표!$B:$B,$B6,개발일정표!$I:$I,"&lt;&gt;삭제",개발일정표!$O:$O,"&lt;&gt;검수제외",개발일정표!$T:$T,"=L2",개발일정표!$U:$U,"=Y",개발일정표!$S:$S,"&lt;="&amp;$C$1)</f>
        <v>0</v>
      </c>
      <c r="N6" s="13">
        <f>K6-(L6+M6)</f>
        <v>0</v>
      </c>
      <c r="O6" s="57">
        <f>COUNTIFS(개발일정표!$A:$A,$A$5,개발일정표!$B:$B,$B6,개발일정표!$I:$I,"&lt;&gt;삭제",개발일정표!$O:$O,"&lt;&gt;검수제외",개발일정표!$T:$T,"=L1")-COUNTIFS(개발일정표!$A:$A,$A$5,개발일정표!$B:$B,$B6,개발일정표!$I:$I,"&lt;&gt;삭제",개발일정표!$O:$O,"&lt;&gt;검수제외",개발일정표!$T:$T,"=L1",개발일정표!$U:$U,"=Y",개발일정표!$S:$S,"&lt;="&amp;$C$1)</f>
        <v>0</v>
      </c>
      <c r="P6" s="14">
        <f>IF(K6=0, 0,(L6+M6)/K6)</f>
        <v>0</v>
      </c>
      <c r="Q6" s="14">
        <f>IF(C6=0,0,(L6+M6)/C6)</f>
        <v>0</v>
      </c>
      <c r="R6" s="12">
        <f>COUNTIFS(개발일정표!$A:$A,$A$5,개발일정표!$B:$B,$B6,개발일정표!$I:$I,"&lt;&gt;삭제",개발일정표!$V:$V,"&lt;&gt;검수제외")</f>
        <v>11</v>
      </c>
      <c r="S6" s="45">
        <f>COUNTIFS(개발일정표!$A:$A,$A$5,개발일정표!$B:$B,$B6,개발일정표!$I:$I,"&lt;&gt;삭제",개발일정표!$V:$V,"&lt;&gt;검수제외",개발일정표!$X:$X,"&lt;="&amp;$C$1)</f>
        <v>0</v>
      </c>
      <c r="T6" s="57">
        <f>COUNTIFS(개발일정표!$A:$A,$A$5,개발일정표!$B:$B,$B6,개발일정표!$I:$I,"&lt;&gt;삭제",개발일정표!$V:$V,"&lt;&gt;검수제외",개발일정표!$AA:$AA,"=L3",개발일정표!$Z:$Z,"&lt;="&amp;$C$1)+COUNTIFS(개발일정표!$A:$A,$A$5,개발일정표!$B:$B,$B6,개발일정표!$I:$I,"&lt;&gt;삭제",개발일정표!$V:$V,"&lt;&gt;검수제외",개발일정표!$AA:$AA,"=L1",개발일정표!$AB:$AB,"=Y",개발일정표!$Z:$Z,"&lt;="&amp;$C$1)+COUNTIFS(개발일정표!$A:$A,$A$5,개발일정표!$B:$B,$B6,개발일정표!$I:$I,"&lt;&gt;삭제",개발일정표!$V:$V,"&lt;&gt;검수제외",개발일정표!$AA:$AA,"=L2",개발일정표!$AB:$AB,"=Y",개발일정표!$Z:$Z,"&lt;="&amp;$C$1)</f>
        <v>0</v>
      </c>
      <c r="U6" s="57">
        <f>COUNTIFS(개발일정표!$A:$A,$A$5,개발일정표!$B:$B,$B6,개발일정표!$I:$I,"&lt;&gt;삭제",개발일정표!$V:$V,"&lt;&gt;검수제외",개발일정표!$AA:$AA,"=L2")-COUNTIFS(개발일정표!$A:$A,$A$5,개발일정표!$B:$B,$B6,개발일정표!$I:$I,"&lt;&gt;삭제",개발일정표!$V:$V,"&lt;&gt;검수제외",개발일정표!$AA:$AA,"=L2",개발일정표!$AB:$AB,"=Y",개발일정표!$Z:$Z,"&lt;="&amp;$C$1)</f>
        <v>0</v>
      </c>
      <c r="V6" s="13">
        <f>S6-(T6+U6)</f>
        <v>0</v>
      </c>
      <c r="W6" s="57">
        <f>COUNTIFS(개발일정표!$A:$A,$A$5,개발일정표!$B:$B,$B6,개발일정표!$I:$I,"&lt;&gt;삭제",개발일정표!$V:$V,"&lt;&gt;검수제외",개발일정표!$AA:$AA,"=L1")-COUNTIFS(개발일정표!$A:$A,$A$5,개발일정표!$B:$B,$B6,개발일정표!$I:$I,"&lt;&gt;삭제",개발일정표!$V:$V,"&lt;&gt;검수제외",개발일정표!$AA:$AA,"=L1",개발일정표!$AB:$AB,"=Y",개발일정표!$Z:$Z,"&lt;="&amp;$C$1)</f>
        <v>0</v>
      </c>
      <c r="X6" s="14">
        <f>IF(S6=0, 0,(T6+U6)/S6)</f>
        <v>0</v>
      </c>
      <c r="Y6" s="14">
        <f>IF(R6=0,0,(T6+U6)/R6)</f>
        <v>0</v>
      </c>
      <c r="Z6" s="12">
        <f>COUNTIFS(개발일정표!$A:$A,$A$5,개발일정표!$B:$B,$B6,개발일정표!$I:$I,"&lt;&gt;삭제",개발일정표!$AC:$AC,"&lt;&gt;검수제외")</f>
        <v>11</v>
      </c>
      <c r="AA6" s="45">
        <f>COUNTIFS(개발일정표!$A:$A,$A$5,개발일정표!$B:$B,$B6,개발일정표!$I:$I,"&lt;&gt;삭제",개발일정표!$AC:$AC,"&lt;&gt;검수제외",개발일정표!$AE:$AE,"&lt;="&amp;$C$1)</f>
        <v>0</v>
      </c>
      <c r="AB6" s="57">
        <f>COUNTIFS(개발일정표!$A:$A,$A$5,개발일정표!$B:$B,$B6,개발일정표!$I:$I,"&lt;&gt;삭제",개발일정표!$AC:$AC,"&lt;&gt;검수제외",개발일정표!$AH:$AH,"=L3",개발일정표!$AG:$AG,"&lt;="&amp;$C$1)+COUNTIFS(개발일정표!$A:$A,$A$5,개발일정표!$B:$B,$B6,개발일정표!$I:$I,"&lt;&gt;삭제",개발일정표!$AC:$AC,"&lt;&gt;검수제외",개발일정표!$AH:$AH,"=L1",개발일정표!$AI:$AI,"=Y",개발일정표!$AG:$AG,"&lt;="&amp;$C$1)+COUNTIFS(개발일정표!$A:$A,$A$5,개발일정표!$B:$B,$B6,개발일정표!$I:$I,"&lt;&gt;삭제",개발일정표!$AC:$AC,"&lt;&gt;검수제외",개발일정표!$AH:$AH,"=L2",개발일정표!$AI:$AI,"=Y",개발일정표!$AG:$AG,"&lt;="&amp;$C$1)</f>
        <v>0</v>
      </c>
      <c r="AC6" s="57">
        <f>COUNTIFS(개발일정표!$A:$A,$A$5,개발일정표!$B:$B,$B6,개발일정표!$I:$I,"&lt;&gt;삭제",개발일정표!$AC:$AC,"&lt;&gt;검수제외",개발일정표!$AH:$AH,"=L2")-COUNTIFS(개발일정표!$A:$A,$A$5,개발일정표!$B:$B,$B6,개발일정표!$I:$I,"&lt;&gt;삭제",개발일정표!$AC:$AC,"&lt;&gt;검수제외",개발일정표!$AH:$AH,"=L2",개발일정표!$AI:$AI,"=Y",개발일정표!$AG:$AG,"&lt;="&amp;$C$1)</f>
        <v>0</v>
      </c>
      <c r="AD6" s="58">
        <f>AA6-(AB6+AC6)</f>
        <v>0</v>
      </c>
      <c r="AE6" s="57">
        <f>COUNTIFS(개발일정표!$A:$A,$A$5,개발일정표!$B:$B,$B6,개발일정표!$I:$I,"&lt;&gt;삭제",개발일정표!$AC:$AC,"&lt;&gt;검수제외",개발일정표!$AH:$AH,"=L1")-COUNTIFS(개발일정표!$A:$A,$A$5,개발일정표!$B:$B,$B6,개발일정표!$I:$I,"&lt;&gt;삭제",개발일정표!$AC:$AC,"&lt;&gt;검수제외",개발일정표!$AH:$AH,"=L1",개발일정표!$AI:$AI,"=Y",개발일정표!$AG:$AG,"&lt;="&amp;$C$1)</f>
        <v>0</v>
      </c>
      <c r="AF6" s="14">
        <f>IF(AA6=0, 0,(AB6+AC6)/AA6)</f>
        <v>0</v>
      </c>
      <c r="AG6" s="14">
        <f>IF(Z6=0,0,(AB6+AC6)/Z6)</f>
        <v>0</v>
      </c>
      <c r="AH6" s="57">
        <f>COUNTIFS(개발일정표!$A:$A,$A$5,개발일정표!$B:$B,$B6,개발일정표!$I:$I,"&lt;&gt;삭제",개발일정표!$K:$K,"&lt;&gt;미정")</f>
        <v>0</v>
      </c>
      <c r="AI6" s="57">
        <f>COUNTIFS(개발일정표!$A:$A,$A$5,개발일정표!$B:$B,$B6,개발일정표!$I:$I,"&lt;&gt;삭제",개발일정표!$K:$K,"=미정")</f>
        <v>11</v>
      </c>
    </row>
    <row r="7" spans="1:35" ht="14.25" customHeight="1">
      <c r="A7" s="176"/>
      <c r="B7" s="15" t="s">
        <v>57</v>
      </c>
      <c r="C7" s="16">
        <f t="shared" ref="C7:H7" si="0">SUM(C5:C6)</f>
        <v>11</v>
      </c>
      <c r="D7" s="16">
        <f t="shared" si="0"/>
        <v>0</v>
      </c>
      <c r="E7" s="16">
        <f t="shared" si="0"/>
        <v>0</v>
      </c>
      <c r="F7" s="16">
        <f t="shared" si="0"/>
        <v>0</v>
      </c>
      <c r="G7" s="36">
        <f t="shared" si="0"/>
        <v>0</v>
      </c>
      <c r="H7" s="36">
        <f t="shared" si="0"/>
        <v>0</v>
      </c>
      <c r="I7" s="21">
        <f t="shared" ref="I7:I12" si="1">IF(D7=0,0,E7/D7)</f>
        <v>0</v>
      </c>
      <c r="J7" s="21">
        <f t="shared" ref="J7:J12" si="2">IF(C7=0,0,E7/C7)</f>
        <v>0</v>
      </c>
      <c r="K7" s="20">
        <f>SUM(K5:K6)</f>
        <v>0</v>
      </c>
      <c r="L7" s="20">
        <f>SUM(L5:L6)</f>
        <v>0</v>
      </c>
      <c r="M7" s="20">
        <f>SUM(M5:M6)</f>
        <v>0</v>
      </c>
      <c r="N7" s="20">
        <f>SUM(N5:N6)</f>
        <v>0</v>
      </c>
      <c r="O7" s="20">
        <f>SUM(O5:O6)</f>
        <v>0</v>
      </c>
      <c r="P7" s="21">
        <f t="shared" ref="P7:P12" si="3">IF(K7=0, 0,(L7+M7)/K7)</f>
        <v>0</v>
      </c>
      <c r="Q7" s="21">
        <f t="shared" ref="Q7:Q12" si="4">IF(C7=0,0,(L7+M7)/C7)</f>
        <v>0</v>
      </c>
      <c r="R7" s="20">
        <f t="shared" ref="R7:W7" si="5">SUM(R5:R6)</f>
        <v>11</v>
      </c>
      <c r="S7" s="20">
        <f t="shared" si="5"/>
        <v>0</v>
      </c>
      <c r="T7" s="20">
        <f t="shared" si="5"/>
        <v>0</v>
      </c>
      <c r="U7" s="20">
        <f t="shared" si="5"/>
        <v>0</v>
      </c>
      <c r="V7" s="20">
        <f t="shared" si="5"/>
        <v>0</v>
      </c>
      <c r="W7" s="20">
        <f t="shared" si="5"/>
        <v>0</v>
      </c>
      <c r="X7" s="21">
        <f t="shared" ref="X7:X12" si="6">IF(S7=0, 0,(T7+U7)/S7)</f>
        <v>0</v>
      </c>
      <c r="Y7" s="21">
        <f t="shared" ref="Y7:Y12" si="7">IF(R7=0,0,(T7+U7)/R7)</f>
        <v>0</v>
      </c>
      <c r="Z7" s="20">
        <f t="shared" ref="Z7:AE7" si="8">SUM(Z5:Z6)</f>
        <v>11</v>
      </c>
      <c r="AA7" s="20">
        <f t="shared" si="8"/>
        <v>0</v>
      </c>
      <c r="AB7" s="20">
        <f t="shared" si="8"/>
        <v>0</v>
      </c>
      <c r="AC7" s="20">
        <f t="shared" si="8"/>
        <v>0</v>
      </c>
      <c r="AD7" s="20">
        <f t="shared" si="8"/>
        <v>0</v>
      </c>
      <c r="AE7" s="20">
        <f t="shared" si="8"/>
        <v>0</v>
      </c>
      <c r="AF7" s="21">
        <f>IF(AA7=0,0,(AB7+AC7)/AA7)</f>
        <v>0</v>
      </c>
      <c r="AG7" s="21">
        <f t="shared" ref="AG7:AG12" si="9">IF(Z7=0,0,(AB7+AC7)/Z7)</f>
        <v>0</v>
      </c>
      <c r="AH7" s="60">
        <f>SUM(AH5:AH6)</f>
        <v>0</v>
      </c>
      <c r="AI7" s="60">
        <f>SUM(AI5:AI6)</f>
        <v>11</v>
      </c>
    </row>
    <row r="8" spans="1:35" ht="14.25" customHeight="1">
      <c r="A8" s="176" t="s">
        <v>129</v>
      </c>
      <c r="B8" s="11" t="s">
        <v>135</v>
      </c>
      <c r="C8" s="12">
        <f>COUNTIFS(개발일정표!$A:$A,$A$8,개발일정표!$B:$B,$B8,개발일정표!$I:$I,"&lt;&gt;삭제")</f>
        <v>2</v>
      </c>
      <c r="D8" s="12">
        <f>COUNTIFS(개발일정표!$A:$A,$A$8,개발일정표!$B:$B,$B8,개발일정표!$I:$I,"&lt;&gt;삭제",개발일정표!$K:$K,"&lt;="&amp;$C$1)</f>
        <v>0</v>
      </c>
      <c r="E8" s="12">
        <f>COUNTIFS(개발일정표!$A:$A,$A$8,개발일정표!$B:$B,$B8,개발일정표!$I:$I,"&lt;&gt;삭제",개발일정표!$M:$M,"&lt;="&amp;$C$1)</f>
        <v>0</v>
      </c>
      <c r="F8" s="13">
        <f>D8-E8</f>
        <v>0</v>
      </c>
      <c r="G8" s="35">
        <f>COUNTIFS(개발일정표!$A:$A,$A$8,개발일정표!$B:$B,$B8,개발일정표!$I:$I,"&lt;&gt;삭제",개발일정표!$L:$L,"&lt;="&amp;$C$1,개발일정표!$M:$M,"")</f>
        <v>0</v>
      </c>
      <c r="H8" s="35">
        <f>COUNTIFS(개발일정표!$A:$A,$A$8,개발일정표!$B:$B,$B8,개발일정표!$I:$I,"&lt;&gt;삭제",개발일정표!$K:$K,"="&amp;$C$1)</f>
        <v>0</v>
      </c>
      <c r="I8" s="14">
        <f t="shared" si="1"/>
        <v>0</v>
      </c>
      <c r="J8" s="14">
        <f t="shared" si="2"/>
        <v>0</v>
      </c>
      <c r="K8" s="12">
        <f>COUNTIFS(개발일정표!$A:$A,$A$8,개발일정표!$B:$B,$B8,개발일정표!$I:$I,"&lt;&gt;삭제",개발일정표!$O:$O,"&lt;&gt;검수제외",개발일정표!$Q:$Q,"&lt;="&amp;$C$1)</f>
        <v>0</v>
      </c>
      <c r="L8" s="12">
        <f>COUNTIFS(개발일정표!$A:$A,$A$8,개발일정표!$B:$B,$B8,개발일정표!$I:$I,"&lt;&gt;삭제",개발일정표!$O:$O,"&lt;&gt;검수제외",개발일정표!$T:$T,"=L3",개발일정표!$S:$S,"&lt;="&amp;$C$1)+COUNTIFS(개발일정표!$A:$A,$A$8,개발일정표!$B:$B,$B8,개발일정표!$I:$I,"&lt;&gt;삭제",개발일정표!$O:$O,"&lt;&gt;검수제외",개발일정표!$T:$T,"=L1",개발일정표!$U:$U,"=Y",개발일정표!$S:$S,"&lt;="&amp;$C$1)+COUNTIFS(개발일정표!$A:$A,$A$8,개발일정표!$B:$B,$B8,개발일정표!$I:$I,"&lt;&gt;삭제",개발일정표!$O:$O,"&lt;&gt;검수제외",개발일정표!$T:$T,"=L2",개발일정표!$U:$U,"=Y",개발일정표!$S:$S,"&lt;="&amp;$C$1)</f>
        <v>0</v>
      </c>
      <c r="M8" s="12">
        <f>COUNTIFS(개발일정표!$A:$A,$A$8,개발일정표!$B:$B,$B8,개발일정표!$I:$I,"&lt;&gt;삭제",개발일정표!$O:$O,"&lt;&gt;검수제외",개발일정표!$T:$T,"=L2")-COUNTIFS(개발일정표!$A:$A,$A$8,개발일정표!$B:$B,$B8,개발일정표!$I:$I,"&lt;&gt;삭제",개발일정표!$O:$O,"&lt;&gt;검수제외",개발일정표!$T:$T,"=L2",개발일정표!$U:$U,"=Y",개발일정표!$S:$S,"&lt;="&amp;$C$1)</f>
        <v>0</v>
      </c>
      <c r="N8" s="13">
        <f>K8-(L8+M8)</f>
        <v>0</v>
      </c>
      <c r="O8" s="12">
        <f>COUNTIFS(개발일정표!$A:$A,$A$8,개발일정표!$B:$B,$B8,개발일정표!$I:$I,"&lt;&gt;삭제",개발일정표!$O:$O,"&lt;&gt;검수제외",개발일정표!$T:$T,"=L1")-COUNTIFS(개발일정표!$A:$A,$A$8,개발일정표!$B:$B,$B8,개발일정표!$I:$I,"&lt;&gt;삭제",개발일정표!$O:$O,"&lt;&gt;검수제외",개발일정표!$T:$T,"=L1",개발일정표!$U:$U,"=Y",개발일정표!$S:$S,"&lt;="&amp;$C$1)</f>
        <v>0</v>
      </c>
      <c r="P8" s="14">
        <f t="shared" si="3"/>
        <v>0</v>
      </c>
      <c r="Q8" s="14">
        <f t="shared" si="4"/>
        <v>0</v>
      </c>
      <c r="R8" s="12">
        <f>COUNTIFS(개발일정표!$A:$A,$A$8,개발일정표!$B:$B,$B8,개발일정표!$I:$I,"&lt;&gt;삭제",개발일정표!$V:$V,"&lt;&gt;검수제외")</f>
        <v>2</v>
      </c>
      <c r="S8" s="12">
        <f>COUNTIFS(개발일정표!$A:$A,$A$8,개발일정표!$B:$B,$B8,개발일정표!$I:$I,"&lt;&gt;삭제",개발일정표!$V:$V,"&lt;&gt;검수제외",개발일정표!$X:$X,"&lt;="&amp;$C$1)</f>
        <v>0</v>
      </c>
      <c r="T8" s="12">
        <f>COUNTIFS(개발일정표!$A:$A,$A$8,개발일정표!$B:$B,$B8,개발일정표!$I:$I,"&lt;&gt;삭제",개발일정표!$V:$V,"&lt;&gt;검수제외",개발일정표!$AA:$AA,"=L3",개발일정표!$Z:$Z,"&lt;="&amp;$C$1)+COUNTIFS(개발일정표!$A:$A,$A$8,개발일정표!$B:$B,$B8,개발일정표!$I:$I,"&lt;&gt;삭제",개발일정표!$V:$V,"&lt;&gt;검수제외",개발일정표!$AA:$AA,"=L1",개발일정표!$AB:$AB,"=Y",개발일정표!$Z:$Z,"&lt;="&amp;$C$1)+COUNTIFS(개발일정표!$A:$A,$A$8,개발일정표!$B:$B,$B8,개발일정표!$I:$I,"&lt;&gt;삭제",개발일정표!$V:$V,"&lt;&gt;검수제외",개발일정표!$AA:$AA,"=L2",개발일정표!$AB:$AB,"=Y",개발일정표!$Z:$Z,"&lt;="&amp;$C$1)</f>
        <v>0</v>
      </c>
      <c r="U8" s="12">
        <f>COUNTIFS(개발일정표!$A:$A,$A$8,개발일정표!$B:$B,$B8,개발일정표!$I:$I,"&lt;&gt;삭제",개발일정표!$V:$V,"&lt;&gt;검수제외",개발일정표!$AA:$AA,"=L2")-COUNTIFS(개발일정표!$A:$A,$A$8,개발일정표!$B:$B,$B8,개발일정표!$I:$I,"&lt;&gt;삭제",개발일정표!$V:$V,"&lt;&gt;검수제외",개발일정표!$AA:$AA,"=L2",개발일정표!$AB:$AB,"=Y",개발일정표!$Z:$Z,"&lt;="&amp;$C$1)</f>
        <v>0</v>
      </c>
      <c r="V8" s="58">
        <f>S8-(T8+U8)</f>
        <v>0</v>
      </c>
      <c r="W8" s="12">
        <f>COUNTIFS(개발일정표!$A:$A,$A$8,개발일정표!$B:$B,$B8,개발일정표!$I:$I,"&lt;&gt;삭제",개발일정표!$V:$V,"&lt;&gt;검수제외",개발일정표!$AA:$AA,"=L1")-COUNTIFS(개발일정표!$A:$A,$A$8,개발일정표!$B:$B,$B8,개발일정표!$I:$I,"&lt;&gt;삭제",개발일정표!$V:$V,"&lt;&gt;검수제외",개발일정표!$AA:$AA,"=L1",개발일정표!$AB:$AB,"=Y",개발일정표!$Z:$Z,"&lt;="&amp;$C$1)</f>
        <v>0</v>
      </c>
      <c r="X8" s="14">
        <f t="shared" si="6"/>
        <v>0</v>
      </c>
      <c r="Y8" s="14">
        <f t="shared" si="7"/>
        <v>0</v>
      </c>
      <c r="Z8" s="12">
        <f>COUNTIFS(개발일정표!$A:$A,$A$8,개발일정표!$B:$B,$B8,개발일정표!$I:$I,"&lt;&gt;삭제",개발일정표!$AC:$AC,"&lt;&gt;검수제외")</f>
        <v>2</v>
      </c>
      <c r="AA8" s="12">
        <f>COUNTIFS(개발일정표!$A:$A,$A$8,개발일정표!$B:$B,$B8,개발일정표!$I:$I,"&lt;&gt;삭제",개발일정표!$AC:$AC,"&lt;&gt;검수제외",개발일정표!$AE:$AE,"&lt;="&amp;$C$1)</f>
        <v>0</v>
      </c>
      <c r="AB8" s="12">
        <f>COUNTIFS(개발일정표!$A:$A,$A$8,개발일정표!$B:$B,$B8,개발일정표!$I:$I,"&lt;&gt;삭제",개발일정표!$AC:$AC,"&lt;&gt;검수제외",개발일정표!$AH:$AH,"=L3",개발일정표!$AG:$AG,"&lt;="&amp;$C$1)+COUNTIFS(개발일정표!$A:$A,$A$8,개발일정표!$B:$B,$B8,개발일정표!$I:$I,"&lt;&gt;삭제",개발일정표!$AC:$AC,"&lt;&gt;검수제외",개발일정표!$AH:$AH,"=L1",개발일정표!$AI:$AI,"=Y",개발일정표!$AG:$AG,"&lt;="&amp;$C$1)+COUNTIFS(개발일정표!$A:$A,$A$8,개발일정표!$B:$B,$B8,개발일정표!$I:$I,"&lt;&gt;삭제",개발일정표!$AC:$AC,"&lt;&gt;검수제외",개발일정표!$AH:$AH,"=L2",개발일정표!$AI:$AI,"=Y",개발일정표!$AG:$AG,"&lt;="&amp;$C$1)</f>
        <v>0</v>
      </c>
      <c r="AC8" s="12">
        <f>COUNTIFS(개발일정표!$A:$A,$A$8,개발일정표!$B:$B,$B8,개발일정표!$I:$I,"&lt;&gt;삭제",개발일정표!$AC:$AC,"&lt;&gt;검수제외",개발일정표!$AH:$AH,"=L2")-COUNTIFS(개발일정표!$A:$A,$A$8,개발일정표!$B:$B,$B8,개발일정표!$I:$I,"&lt;&gt;삭제",개발일정표!$AC:$AC,"&lt;&gt;검수제외",개발일정표!$AH:$AH,"=L2",개발일정표!$AI:$AI,"=Y",개발일정표!$AG:$AG,"&lt;="&amp;$C$1)</f>
        <v>0</v>
      </c>
      <c r="AD8" s="58">
        <f>AA8-(AB8+AC8)</f>
        <v>0</v>
      </c>
      <c r="AE8" s="12">
        <f>COUNTIFS(개발일정표!$A:$A,$A$8,개발일정표!$B:$B,$B8,개발일정표!$I:$I,"&lt;&gt;삭제",개발일정표!$AC:$AC,"&lt;&gt;검수제외",개발일정표!$AH:$AH,"=L1")-COUNTIFS(개발일정표!$A:$A,$A$8,개발일정표!$B:$B,$B8,개발일정표!$I:$I,"&lt;&gt;삭제",개발일정표!$AC:$AC,"&lt;&gt;검수제외",개발일정표!$AH:$AH,"=L1",개발일정표!$AI:$AI,"=Y",개발일정표!$AG:$AG,"&lt;="&amp;$C$1)</f>
        <v>0</v>
      </c>
      <c r="AF8" s="14">
        <f>IF(AA8=0, 0,(AB8+AC8)/AA8)</f>
        <v>0</v>
      </c>
      <c r="AG8" s="14">
        <f t="shared" si="9"/>
        <v>0</v>
      </c>
      <c r="AH8" s="57">
        <f>COUNTIFS(개발일정표!$A:$A,$A$8,개발일정표!$B:$B,$B8,개발일정표!$I:$I,"&lt;&gt;삭제",개발일정표!$K:$K,"&lt;&gt;미정")</f>
        <v>0</v>
      </c>
      <c r="AI8" s="57">
        <f>COUNTIFS(개발일정표!$A:$A,$A$8,개발일정표!$B:$B,$B8,개발일정표!$I:$I,"&lt;&gt;삭제",개발일정표!$K:$K,"=미정")</f>
        <v>2</v>
      </c>
    </row>
    <row r="9" spans="1:35" ht="14.25" customHeight="1">
      <c r="A9" s="176"/>
      <c r="B9" s="11" t="s">
        <v>58</v>
      </c>
      <c r="C9" s="12">
        <f>COUNTIFS(개발일정표!$A:$A,$A$8,개발일정표!$B:$B,$B9,개발일정표!$I:$I,"&lt;&gt;삭제")</f>
        <v>2</v>
      </c>
      <c r="D9" s="12">
        <f>COUNTIFS(개발일정표!$A:$A,$A$8,개발일정표!$B:$B,$B9,개발일정표!$I:$I,"&lt;&gt;삭제",개발일정표!$K:$K,"&lt;="&amp;$C$1)</f>
        <v>0</v>
      </c>
      <c r="E9" s="12">
        <f>COUNTIFS(개발일정표!$A:$A,$A$8,개발일정표!$B:$B,$B9,개발일정표!$I:$I,"&lt;&gt;삭제",개발일정표!$M:$M,"&lt;="&amp;$C$1)</f>
        <v>0</v>
      </c>
      <c r="F9" s="13">
        <f>D9-E9</f>
        <v>0</v>
      </c>
      <c r="G9" s="35">
        <f>COUNTIFS(개발일정표!$A:$A,$A$8,개발일정표!$B:$B,$B9,개발일정표!$I:$I,"&lt;&gt;삭제",개발일정표!$L:$L,"&lt;="&amp;$C$1,개발일정표!$M:$M,"")</f>
        <v>0</v>
      </c>
      <c r="H9" s="35">
        <f>COUNTIFS(개발일정표!$A:$A,$A$8,개발일정표!$B:$B,$B9,개발일정표!$I:$I,"&lt;&gt;삭제",개발일정표!$K:$K,"="&amp;$C$1)</f>
        <v>0</v>
      </c>
      <c r="I9" s="14">
        <f t="shared" si="1"/>
        <v>0</v>
      </c>
      <c r="J9" s="14">
        <f t="shared" si="2"/>
        <v>0</v>
      </c>
      <c r="K9" s="12">
        <f>COUNTIFS(개발일정표!$A:$A,$A$8,개발일정표!$B:$B,$B9,개발일정표!$I:$I,"&lt;&gt;삭제",개발일정표!$O:$O,"&lt;&gt;검수제외",개발일정표!$Q:$Q,"&lt;="&amp;$C$1)</f>
        <v>0</v>
      </c>
      <c r="L9" s="57">
        <f>COUNTIFS(개발일정표!$A:$A,$A$8,개발일정표!$B:$B,$B9,개발일정표!$I:$I,"&lt;&gt;삭제",개발일정표!$O:$O,"&lt;&gt;검수제외",개발일정표!$T:$T,"=L3",개발일정표!$S:$S,"&lt;="&amp;$C$1)+COUNTIFS(개발일정표!$A:$A,$A$8,개발일정표!$B:$B,$B9,개발일정표!$I:$I,"&lt;&gt;삭제",개발일정표!$O:$O,"&lt;&gt;검수제외",개발일정표!$T:$T,"=L1",개발일정표!$U:$U,"=Y",개발일정표!$S:$S,"&lt;="&amp;$C$1)+COUNTIFS(개발일정표!$A:$A,$A$8,개발일정표!$B:$B,$B9,개발일정표!$I:$I,"&lt;&gt;삭제",개발일정표!$O:$O,"&lt;&gt;검수제외",개발일정표!$T:$T,"=L2",개발일정표!$U:$U,"=Y",개발일정표!$S:$S,"&lt;="&amp;$C$1)</f>
        <v>0</v>
      </c>
      <c r="M9" s="57">
        <f>COUNTIFS(개발일정표!$A:$A,$A$8,개발일정표!$B:$B,$B9,개발일정표!$I:$I,"&lt;&gt;삭제",개발일정표!$O:$O,"&lt;&gt;검수제외",개발일정표!$T:$T,"=L2")-COUNTIFS(개발일정표!$A:$A,$A$8,개발일정표!$B:$B,$B9,개발일정표!$I:$I,"&lt;&gt;삭제",개발일정표!$O:$O,"&lt;&gt;검수제외",개발일정표!$T:$T,"=L2",개발일정표!$U:$U,"=Y",개발일정표!$S:$S,"&lt;="&amp;$C$1)</f>
        <v>0</v>
      </c>
      <c r="N9" s="13">
        <f>K9-(L9+M9)</f>
        <v>0</v>
      </c>
      <c r="O9" s="57">
        <f>COUNTIFS(개발일정표!$A:$A,$A$8,개발일정표!$B:$B,$B9,개발일정표!$I:$I,"&lt;&gt;삭제",개발일정표!$O:$O,"&lt;&gt;검수제외",개발일정표!$T:$T,"=L1")-COUNTIFS(개발일정표!$A:$A,$A$8,개발일정표!$B:$B,$B9,개발일정표!$I:$I,"&lt;&gt;삭제",개발일정표!$O:$O,"&lt;&gt;검수제외",개발일정표!$T:$T,"=L1",개발일정표!$U:$U,"=Y",개발일정표!$S:$S,"&lt;="&amp;$C$1)</f>
        <v>0</v>
      </c>
      <c r="P9" s="14">
        <f t="shared" si="3"/>
        <v>0</v>
      </c>
      <c r="Q9" s="14">
        <f t="shared" si="4"/>
        <v>0</v>
      </c>
      <c r="R9" s="12">
        <f>COUNTIFS(개발일정표!$A:$A,$A$8,개발일정표!$B:$B,$B9,개발일정표!$I:$I,"&lt;&gt;삭제",개발일정표!$V:$V,"&lt;&gt;검수제외")</f>
        <v>2</v>
      </c>
      <c r="S9" s="45">
        <f>COUNTIFS(개발일정표!$A:$A,$A$8,개발일정표!$B:$B,$B9,개발일정표!$I:$I,"&lt;&gt;삭제",개발일정표!$V:$V,"&lt;&gt;검수제외",개발일정표!$X:$X,"&lt;="&amp;$C$1)</f>
        <v>0</v>
      </c>
      <c r="T9" s="57">
        <f>COUNTIFS(개발일정표!$A:$A,$A$8,개발일정표!$B:$B,$B9,개발일정표!$I:$I,"&lt;&gt;삭제",개발일정표!$V:$V,"&lt;&gt;검수제외",개발일정표!$AA:$AA,"=L3",개발일정표!$Z:$Z,"&lt;="&amp;$C$1)+COUNTIFS(개발일정표!$A:$A,$A$8,개발일정표!$B:$B,$B9,개발일정표!$I:$I,"&lt;&gt;삭제",개발일정표!$V:$V,"&lt;&gt;검수제외",개발일정표!$AA:$AA,"=L1",개발일정표!$AB:$AB,"=Y",개발일정표!$Z:$Z,"&lt;="&amp;$C$1)+COUNTIFS(개발일정표!$A:$A,$A$8,개발일정표!$B:$B,$B9,개발일정표!$I:$I,"&lt;&gt;삭제",개발일정표!$V:$V,"&lt;&gt;검수제외",개발일정표!$AA:$AA,"=L2",개발일정표!$AB:$AB,"=Y",개발일정표!$Z:$Z,"&lt;="&amp;$C$1)</f>
        <v>0</v>
      </c>
      <c r="U9" s="57">
        <f>COUNTIFS(개발일정표!$A:$A,$A$8,개발일정표!$B:$B,$B9,개발일정표!$I:$I,"&lt;&gt;삭제",개발일정표!$V:$V,"&lt;&gt;검수제외",개발일정표!$AA:$AA,"=L2")-COUNTIFS(개발일정표!$A:$A,$A$8,개발일정표!$B:$B,$B9,개발일정표!$I:$I,"&lt;&gt;삭제",개발일정표!$V:$V,"&lt;&gt;검수제외",개발일정표!$AA:$AA,"=L2",개발일정표!$AB:$AB,"=Y",개발일정표!$Z:$Z,"&lt;="&amp;$C$1)</f>
        <v>0</v>
      </c>
      <c r="V9" s="58">
        <f>S9-(T9+U9)</f>
        <v>0</v>
      </c>
      <c r="W9" s="57">
        <f>COUNTIFS(개발일정표!$A:$A,$A$8,개발일정표!$B:$B,$B9,개발일정표!$I:$I,"&lt;&gt;삭제",개발일정표!$V:$V,"&lt;&gt;검수제외",개발일정표!$AA:$AA,"=L1")-COUNTIFS(개발일정표!$A:$A,$A$8,개발일정표!$B:$B,$B9,개발일정표!$I:$I,"&lt;&gt;삭제",개발일정표!$V:$V,"&lt;&gt;검수제외",개발일정표!$AA:$AA,"=L1",개발일정표!$AB:$AB,"=Y",개발일정표!$Z:$Z,"&lt;="&amp;$C$1)</f>
        <v>0</v>
      </c>
      <c r="X9" s="14">
        <f t="shared" si="6"/>
        <v>0</v>
      </c>
      <c r="Y9" s="14">
        <f t="shared" si="7"/>
        <v>0</v>
      </c>
      <c r="Z9" s="12">
        <f>COUNTIFS(개발일정표!$A:$A,$A$8,개발일정표!$B:$B,$B9,개발일정표!$I:$I,"&lt;&gt;삭제",개발일정표!$AC:$AC,"&lt;&gt;검수제외")</f>
        <v>2</v>
      </c>
      <c r="AA9" s="45">
        <f>COUNTIFS(개발일정표!$A:$A,$A$8,개발일정표!$B:$B,$B9,개발일정표!$I:$I,"&lt;&gt;삭제",개발일정표!$AC:$AC,"&lt;&gt;검수제외",개발일정표!$AE:$AE,"&lt;="&amp;$C$1)</f>
        <v>0</v>
      </c>
      <c r="AB9" s="57">
        <f>COUNTIFS(개발일정표!$A:$A,$A$8,개발일정표!$B:$B,$B9,개발일정표!$I:$I,"&lt;&gt;삭제",개발일정표!$AC:$AC,"&lt;&gt;검수제외",개발일정표!$AH:$AH,"=L3",개발일정표!$AG:$AG,"&lt;="&amp;$C$1)+COUNTIFS(개발일정표!$A:$A,$A$8,개발일정표!$B:$B,$B9,개발일정표!$I:$I,"&lt;&gt;삭제",개발일정표!$AC:$AC,"&lt;&gt;검수제외",개발일정표!$AH:$AH,"=L1",개발일정표!$AI:$AI,"=Y",개발일정표!$AG:$AG,"&lt;="&amp;$C$1)+COUNTIFS(개발일정표!$A:$A,$A$8,개발일정표!$B:$B,$B9,개발일정표!$I:$I,"&lt;&gt;삭제",개발일정표!$AC:$AC,"&lt;&gt;검수제외",개발일정표!$AH:$AH,"=L2",개발일정표!$AI:$AI,"=Y",개발일정표!$AG:$AG,"&lt;="&amp;$C$1)</f>
        <v>0</v>
      </c>
      <c r="AC9" s="57">
        <f>COUNTIFS(개발일정표!$A:$A,$A$8,개발일정표!$B:$B,$B9,개발일정표!$I:$I,"&lt;&gt;삭제",개발일정표!$AC:$AC,"&lt;&gt;검수제외",개발일정표!$AH:$AH,"=L2")-COUNTIFS(개발일정표!$A:$A,$A$8,개발일정표!$B:$B,$B9,개발일정표!$I:$I,"&lt;&gt;삭제",개발일정표!$AC:$AC,"&lt;&gt;검수제외",개발일정표!$AH:$AH,"=L2",개발일정표!$AI:$AI,"=Y",개발일정표!$AG:$AG,"&lt;="&amp;$C$1)</f>
        <v>0</v>
      </c>
      <c r="AD9" s="58">
        <f>AA9-(AB9+AC9)</f>
        <v>0</v>
      </c>
      <c r="AE9" s="57">
        <f>COUNTIFS(개발일정표!$A:$A,$A$8,개발일정표!$B:$B,$B9,개발일정표!$I:$I,"&lt;&gt;삭제",개발일정표!$AC:$AC,"&lt;&gt;검수제외",개발일정표!$AH:$AH,"=L1")-COUNTIFS(개발일정표!$A:$A,$A$8,개발일정표!$B:$B,$B9,개발일정표!$I:$I,"&lt;&gt;삭제",개발일정표!$AC:$AC,"&lt;&gt;검수제외",개발일정표!$AH:$AH,"=L1",개발일정표!$AI:$AI,"=Y",개발일정표!$AG:$AG,"&lt;="&amp;$C$1)</f>
        <v>0</v>
      </c>
      <c r="AF9" s="14">
        <f>IF(AA9=0, 0,(AB9+AC9)/AA9)</f>
        <v>0</v>
      </c>
      <c r="AG9" s="14">
        <f t="shared" si="9"/>
        <v>0</v>
      </c>
      <c r="AH9" s="57">
        <f>COUNTIFS(개발일정표!$A:$A,$A$8,개발일정표!$B:$B,$B9,개발일정표!$I:$I,"&lt;&gt;삭제",개발일정표!$K:$K,"&lt;&gt;미정")</f>
        <v>0</v>
      </c>
      <c r="AI9" s="57">
        <f>COUNTIFS(개발일정표!$A:$A,$A$8,개발일정표!$B:$B,$B9,개발일정표!$I:$I,"&lt;&gt;삭제",개발일정표!$K:$K,"=미정")</f>
        <v>2</v>
      </c>
    </row>
    <row r="10" spans="1:35" ht="14.25" customHeight="1">
      <c r="A10" s="176"/>
      <c r="B10" s="11" t="s">
        <v>136</v>
      </c>
      <c r="C10" s="12">
        <f>COUNTIFS(개발일정표!$A:$A,$A$8,개발일정표!$B:$B,$B10,개발일정표!$I:$I,"&lt;&gt;삭제")</f>
        <v>3</v>
      </c>
      <c r="D10" s="12">
        <f>COUNTIFS(개발일정표!$A:$A,$A$8,개발일정표!$B:$B,$B10,개발일정표!$I:$I,"&lt;&gt;삭제",개발일정표!$K:$K,"&lt;="&amp;$C$1)</f>
        <v>0</v>
      </c>
      <c r="E10" s="12">
        <f>COUNTIFS(개발일정표!$A:$A,$A$8,개발일정표!$B:$B,$B10,개발일정표!$I:$I,"&lt;&gt;삭제",개발일정표!$M:$M,"&lt;="&amp;$C$1)</f>
        <v>0</v>
      </c>
      <c r="F10" s="13">
        <f>D10-E10</f>
        <v>0</v>
      </c>
      <c r="G10" s="35">
        <f>COUNTIFS(개발일정표!$A:$A,$A$8,개발일정표!$B:$B,$B10,개발일정표!$I:$I,"&lt;&gt;삭제",개발일정표!$L:$L,"&lt;="&amp;$C$1,개발일정표!$M:$M,"")</f>
        <v>0</v>
      </c>
      <c r="H10" s="35">
        <f>COUNTIFS(개발일정표!$A:$A,$A$8,개발일정표!$B:$B,$B10,개발일정표!$I:$I,"&lt;&gt;삭제",개발일정표!$K:$K,"="&amp;$C$1)</f>
        <v>0</v>
      </c>
      <c r="I10" s="14">
        <f t="shared" si="1"/>
        <v>0</v>
      </c>
      <c r="J10" s="14">
        <f t="shared" si="2"/>
        <v>0</v>
      </c>
      <c r="K10" s="12">
        <f>COUNTIFS(개발일정표!$A:$A,$A$8,개발일정표!$B:$B,$B10,개발일정표!$I:$I,"&lt;&gt;삭제",개발일정표!$O:$O,"&lt;&gt;검수제외",개발일정표!$Q:$Q,"&lt;="&amp;$C$1)</f>
        <v>0</v>
      </c>
      <c r="L10" s="57">
        <f>COUNTIFS(개발일정표!$A:$A,$A$8,개발일정표!$B:$B,$B10,개발일정표!$I:$I,"&lt;&gt;삭제",개발일정표!$O:$O,"&lt;&gt;검수제외",개발일정표!$T:$T,"=L3",개발일정표!$S:$S,"&lt;="&amp;$C$1)+COUNTIFS(개발일정표!$A:$A,$A$8,개발일정표!$B:$B,$B10,개발일정표!$I:$I,"&lt;&gt;삭제",개발일정표!$O:$O,"&lt;&gt;검수제외",개발일정표!$T:$T,"=L1",개발일정표!$U:$U,"=Y",개발일정표!$S:$S,"&lt;="&amp;$C$1)+COUNTIFS(개발일정표!$A:$A,$A$8,개발일정표!$B:$B,$B10,개발일정표!$I:$I,"&lt;&gt;삭제",개발일정표!$O:$O,"&lt;&gt;검수제외",개발일정표!$T:$T,"=L2",개발일정표!$U:$U,"=Y",개발일정표!$S:$S,"&lt;="&amp;$C$1)</f>
        <v>0</v>
      </c>
      <c r="M10" s="57">
        <f>COUNTIFS(개발일정표!$A:$A,$A$8,개발일정표!$B:$B,$B10,개발일정표!$I:$I,"&lt;&gt;삭제",개발일정표!$O:$O,"&lt;&gt;검수제외",개발일정표!$T:$T,"=L2")-COUNTIFS(개발일정표!$A:$A,$A$8,개발일정표!$B:$B,$B10,개발일정표!$I:$I,"&lt;&gt;삭제",개발일정표!$O:$O,"&lt;&gt;검수제외",개발일정표!$T:$T,"=L2",개발일정표!$U:$U,"=Y",개발일정표!$S:$S,"&lt;="&amp;$C$1)</f>
        <v>0</v>
      </c>
      <c r="N10" s="13">
        <f>K10-(L10+M10)</f>
        <v>0</v>
      </c>
      <c r="O10" s="57">
        <f>COUNTIFS(개발일정표!$A:$A,$A$8,개발일정표!$B:$B,$B10,개발일정표!$I:$I,"&lt;&gt;삭제",개발일정표!$O:$O,"&lt;&gt;검수제외",개발일정표!$T:$T,"=L1")-COUNTIFS(개발일정표!$A:$A,$A$8,개발일정표!$B:$B,$B10,개발일정표!$I:$I,"&lt;&gt;삭제",개발일정표!$O:$O,"&lt;&gt;검수제외",개발일정표!$T:$T,"=L1",개발일정표!$U:$U,"=Y",개발일정표!$S:$S,"&lt;="&amp;$C$1)</f>
        <v>0</v>
      </c>
      <c r="P10" s="14">
        <f t="shared" si="3"/>
        <v>0</v>
      </c>
      <c r="Q10" s="14">
        <f t="shared" si="4"/>
        <v>0</v>
      </c>
      <c r="R10" s="12">
        <f>COUNTIFS(개발일정표!$A:$A,$A$8,개발일정표!$B:$B,$B10,개발일정표!$I:$I,"&lt;&gt;삭제",개발일정표!$V:$V,"&lt;&gt;검수제외")</f>
        <v>3</v>
      </c>
      <c r="S10" s="45">
        <f>COUNTIFS(개발일정표!$A:$A,$A$8,개발일정표!$B:$B,$B10,개발일정표!$I:$I,"&lt;&gt;삭제",개발일정표!$V:$V,"&lt;&gt;검수제외",개발일정표!$X:$X,"&lt;="&amp;$C$1)</f>
        <v>0</v>
      </c>
      <c r="T10" s="57">
        <f>COUNTIFS(개발일정표!$A:$A,$A$8,개발일정표!$B:$B,$B10,개발일정표!$I:$I,"&lt;&gt;삭제",개발일정표!$V:$V,"&lt;&gt;검수제외",개발일정표!$AA:$AA,"=L3",개발일정표!$Z:$Z,"&lt;="&amp;$C$1)+COUNTIFS(개발일정표!$A:$A,$A$8,개발일정표!$B:$B,$B10,개발일정표!$I:$I,"&lt;&gt;삭제",개발일정표!$V:$V,"&lt;&gt;검수제외",개발일정표!$AA:$AA,"=L1",개발일정표!$AB:$AB,"=Y",개발일정표!$Z:$Z,"&lt;="&amp;$C$1)+COUNTIFS(개발일정표!$A:$A,$A$8,개발일정표!$B:$B,$B10,개발일정표!$I:$I,"&lt;&gt;삭제",개발일정표!$V:$V,"&lt;&gt;검수제외",개발일정표!$AA:$AA,"=L2",개발일정표!$AB:$AB,"=Y",개발일정표!$Z:$Z,"&lt;="&amp;$C$1)</f>
        <v>0</v>
      </c>
      <c r="U10" s="57">
        <f>COUNTIFS(개발일정표!$A:$A,$A$8,개발일정표!$B:$B,$B10,개발일정표!$I:$I,"&lt;&gt;삭제",개발일정표!$V:$V,"&lt;&gt;검수제외",개발일정표!$AA:$AA,"=L2")-COUNTIFS(개발일정표!$A:$A,$A$8,개발일정표!$B:$B,$B10,개발일정표!$I:$I,"&lt;&gt;삭제",개발일정표!$V:$V,"&lt;&gt;검수제외",개발일정표!$AA:$AA,"=L2",개발일정표!$AB:$AB,"=Y",개발일정표!$Z:$Z,"&lt;="&amp;$C$1)</f>
        <v>0</v>
      </c>
      <c r="V10" s="58">
        <f>S10-(T10+U10)</f>
        <v>0</v>
      </c>
      <c r="W10" s="57">
        <f>COUNTIFS(개발일정표!$A:$A,$A$8,개발일정표!$B:$B,$B10,개발일정표!$I:$I,"&lt;&gt;삭제",개발일정표!$V:$V,"&lt;&gt;검수제외",개발일정표!$AA:$AA,"=L1")-COUNTIFS(개발일정표!$A:$A,$A$8,개발일정표!$B:$B,$B10,개발일정표!$I:$I,"&lt;&gt;삭제",개발일정표!$V:$V,"&lt;&gt;검수제외",개발일정표!$AA:$AA,"=L1",개발일정표!$AB:$AB,"=Y",개발일정표!$Z:$Z,"&lt;="&amp;$C$1)</f>
        <v>0</v>
      </c>
      <c r="X10" s="14">
        <f t="shared" si="6"/>
        <v>0</v>
      </c>
      <c r="Y10" s="14">
        <f t="shared" si="7"/>
        <v>0</v>
      </c>
      <c r="Z10" s="12">
        <f>COUNTIFS(개발일정표!$A:$A,$A$8,개발일정표!$B:$B,$B10,개발일정표!$I:$I,"&lt;&gt;삭제",개발일정표!$AC:$AC,"&lt;&gt;검수제외")</f>
        <v>3</v>
      </c>
      <c r="AA10" s="45">
        <f>COUNTIFS(개발일정표!$A:$A,$A$8,개발일정표!$B:$B,$B10,개발일정표!$I:$I,"&lt;&gt;삭제",개발일정표!$AC:$AC,"&lt;&gt;검수제외",개발일정표!$AE:$AE,"&lt;="&amp;$C$1)</f>
        <v>0</v>
      </c>
      <c r="AB10" s="57">
        <f>COUNTIFS(개발일정표!$A:$A,$A$8,개발일정표!$B:$B,$B10,개발일정표!$I:$I,"&lt;&gt;삭제",개발일정표!$AC:$AC,"&lt;&gt;검수제외",개발일정표!$AH:$AH,"=L3",개발일정표!$AG:$AG,"&lt;="&amp;$C$1)+COUNTIFS(개발일정표!$A:$A,$A$8,개발일정표!$B:$B,$B10,개발일정표!$I:$I,"&lt;&gt;삭제",개발일정표!$AC:$AC,"&lt;&gt;검수제외",개발일정표!$AH:$AH,"=L1",개발일정표!$AI:$AI,"=Y",개발일정표!$AG:$AG,"&lt;="&amp;$C$1)+COUNTIFS(개발일정표!$A:$A,$A$8,개발일정표!$B:$B,$B10,개발일정표!$I:$I,"&lt;&gt;삭제",개발일정표!$AC:$AC,"&lt;&gt;검수제외",개발일정표!$AH:$AH,"=L2",개발일정표!$AI:$AI,"=Y",개발일정표!$AG:$AG,"&lt;="&amp;$C$1)</f>
        <v>0</v>
      </c>
      <c r="AC10" s="57">
        <f>COUNTIFS(개발일정표!$A:$A,$A$8,개발일정표!$B:$B,$B10,개발일정표!$I:$I,"&lt;&gt;삭제",개발일정표!$AC:$AC,"&lt;&gt;검수제외",개발일정표!$AH:$AH,"=L2")-COUNTIFS(개발일정표!$A:$A,$A$8,개발일정표!$B:$B,$B10,개발일정표!$I:$I,"&lt;&gt;삭제",개발일정표!$AC:$AC,"&lt;&gt;검수제외",개발일정표!$AH:$AH,"=L2",개발일정표!$AI:$AI,"=Y",개발일정표!$AG:$AG,"&lt;="&amp;$C$1)</f>
        <v>0</v>
      </c>
      <c r="AD10" s="58">
        <f>AA10-(AB10+AC10)</f>
        <v>0</v>
      </c>
      <c r="AE10" s="57">
        <f>COUNTIFS(개발일정표!$A:$A,$A$8,개발일정표!$B:$B,$B10,개발일정표!$I:$I,"&lt;&gt;삭제",개발일정표!$AC:$AC,"&lt;&gt;검수제외",개발일정표!$AH:$AH,"=L1")-COUNTIFS(개발일정표!$A:$A,$A$8,개발일정표!$B:$B,$B10,개발일정표!$I:$I,"&lt;&gt;삭제",개발일정표!$AC:$AC,"&lt;&gt;검수제외",개발일정표!$AH:$AH,"=L1",개발일정표!$AI:$AI,"=Y",개발일정표!$AG:$AG,"&lt;="&amp;$C$1)</f>
        <v>0</v>
      </c>
      <c r="AF10" s="14">
        <f>IF(AA10=0, 0,(AB10+AC10)/AA10)</f>
        <v>0</v>
      </c>
      <c r="AG10" s="14">
        <f t="shared" si="9"/>
        <v>0</v>
      </c>
      <c r="AH10" s="57">
        <f>COUNTIFS(개발일정표!$A:$A,$A$8,개발일정표!$B:$B,$B10,개발일정표!$I:$I,"&lt;&gt;삭제",개발일정표!$K:$K,"&lt;&gt;미정")</f>
        <v>0</v>
      </c>
      <c r="AI10" s="57">
        <f>COUNTIFS(개발일정표!$A:$A,$A$8,개발일정표!$B:$B,$B10,개발일정표!$I:$I,"&lt;&gt;삭제",개발일정표!$K:$K,"=미정")</f>
        <v>3</v>
      </c>
    </row>
    <row r="11" spans="1:35" ht="14.25" customHeight="1">
      <c r="A11" s="176"/>
      <c r="B11" s="11" t="s">
        <v>137</v>
      </c>
      <c r="C11" s="12">
        <f>COUNTIFS(개발일정표!$A:$A,$A$8,개발일정표!$B:$B,$B11,개발일정표!$I:$I,"&lt;&gt;삭제")</f>
        <v>0</v>
      </c>
      <c r="D11" s="12">
        <f>COUNTIFS(개발일정표!$A:$A,$A$8,개발일정표!$B:$B,$B11,개발일정표!$I:$I,"&lt;&gt;삭제",개발일정표!$K:$K,"&lt;="&amp;$C$1)</f>
        <v>0</v>
      </c>
      <c r="E11" s="12">
        <f>COUNTIFS(개발일정표!$A:$A,$A$8,개발일정표!$B:$B,$B11,개발일정표!$I:$I,"&lt;&gt;삭제",개발일정표!$M:$M,"&lt;="&amp;$C$1)</f>
        <v>0</v>
      </c>
      <c r="F11" s="13">
        <f>D11-E11</f>
        <v>0</v>
      </c>
      <c r="G11" s="35">
        <f>COUNTIFS(개발일정표!$A:$A,$A$8,개발일정표!$B:$B,$B11,개발일정표!$I:$I,"&lt;&gt;삭제",개발일정표!$L:$L,"&lt;="&amp;$C$1,개발일정표!$M:$M,"")</f>
        <v>0</v>
      </c>
      <c r="H11" s="35">
        <f>COUNTIFS(개발일정표!$A:$A,$A$8,개발일정표!$B:$B,$B11,개발일정표!$I:$I,"&lt;&gt;삭제",개발일정표!$K:$K,"="&amp;$C$1)</f>
        <v>0</v>
      </c>
      <c r="I11" s="14">
        <f t="shared" si="1"/>
        <v>0</v>
      </c>
      <c r="J11" s="14">
        <f t="shared" si="2"/>
        <v>0</v>
      </c>
      <c r="K11" s="12">
        <f>COUNTIFS(개발일정표!$A:$A,$A$8,개발일정표!$B:$B,$B11,개발일정표!$I:$I,"&lt;&gt;삭제",개발일정표!$O:$O,"&lt;&gt;검수제외",개발일정표!$Q:$Q,"&lt;="&amp;$C$1)</f>
        <v>0</v>
      </c>
      <c r="L11" s="57">
        <f>COUNTIFS(개발일정표!$A:$A,$A$8,개발일정표!$B:$B,$B11,개발일정표!$I:$I,"&lt;&gt;삭제",개발일정표!$O:$O,"&lt;&gt;검수제외",개발일정표!$T:$T,"=L3",개발일정표!$S:$S,"&lt;="&amp;$C$1)+COUNTIFS(개발일정표!$A:$A,$A$8,개발일정표!$B:$B,$B11,개발일정표!$I:$I,"&lt;&gt;삭제",개발일정표!$O:$O,"&lt;&gt;검수제외",개발일정표!$T:$T,"=L1",개발일정표!$U:$U,"=Y",개발일정표!$S:$S,"&lt;="&amp;$C$1)+COUNTIFS(개발일정표!$A:$A,$A$8,개발일정표!$B:$B,$B11,개발일정표!$I:$I,"&lt;&gt;삭제",개발일정표!$O:$O,"&lt;&gt;검수제외",개발일정표!$T:$T,"=L2",개발일정표!$U:$U,"=Y",개발일정표!$S:$S,"&lt;="&amp;$C$1)</f>
        <v>0</v>
      </c>
      <c r="M11" s="57">
        <f>COUNTIFS(개발일정표!$A:$A,$A$8,개발일정표!$B:$B,$B11,개발일정표!$I:$I,"&lt;&gt;삭제",개발일정표!$O:$O,"&lt;&gt;검수제외",개발일정표!$T:$T,"=L2")-COUNTIFS(개발일정표!$A:$A,$A$8,개발일정표!$B:$B,$B11,개발일정표!$I:$I,"&lt;&gt;삭제",개발일정표!$O:$O,"&lt;&gt;검수제외",개발일정표!$T:$T,"=L2",개발일정표!$U:$U,"=Y",개발일정표!$S:$S,"&lt;="&amp;$C$1)</f>
        <v>0</v>
      </c>
      <c r="N11" s="13">
        <f>K11-(L11+M11)</f>
        <v>0</v>
      </c>
      <c r="O11" s="57">
        <f>COUNTIFS(개발일정표!$A:$A,$A$8,개발일정표!$B:$B,$B11,개발일정표!$I:$I,"&lt;&gt;삭제",개발일정표!$O:$O,"&lt;&gt;검수제외",개발일정표!$T:$T,"=L1")-COUNTIFS(개발일정표!$A:$A,$A$8,개발일정표!$B:$B,$B11,개발일정표!$I:$I,"&lt;&gt;삭제",개발일정표!$O:$O,"&lt;&gt;검수제외",개발일정표!$T:$T,"=L1",개발일정표!$U:$U,"=Y",개발일정표!$S:$S,"&lt;="&amp;$C$1)</f>
        <v>0</v>
      </c>
      <c r="P11" s="14">
        <f t="shared" si="3"/>
        <v>0</v>
      </c>
      <c r="Q11" s="14">
        <f t="shared" si="4"/>
        <v>0</v>
      </c>
      <c r="R11" s="12">
        <f>COUNTIFS(개발일정표!$A:$A,$A$8,개발일정표!$B:$B,$B11,개발일정표!$I:$I,"&lt;&gt;삭제",개발일정표!$V:$V,"&lt;&gt;검수제외")</f>
        <v>0</v>
      </c>
      <c r="S11" s="45">
        <f>COUNTIFS(개발일정표!$A:$A,$A$8,개발일정표!$B:$B,$B11,개발일정표!$I:$I,"&lt;&gt;삭제",개발일정표!$V:$V,"&lt;&gt;검수제외",개발일정표!$X:$X,"&lt;="&amp;$C$1)</f>
        <v>0</v>
      </c>
      <c r="T11" s="57">
        <f>COUNTIFS(개발일정표!$A:$A,$A$8,개발일정표!$B:$B,$B11,개발일정표!$I:$I,"&lt;&gt;삭제",개발일정표!$V:$V,"&lt;&gt;검수제외",개발일정표!$AA:$AA,"=L3",개발일정표!$Z:$Z,"&lt;="&amp;$C$1)+COUNTIFS(개발일정표!$A:$A,$A$8,개발일정표!$B:$B,$B11,개발일정표!$I:$I,"&lt;&gt;삭제",개발일정표!$V:$V,"&lt;&gt;검수제외",개발일정표!$AA:$AA,"=L1",개발일정표!$AB:$AB,"=Y",개발일정표!$Z:$Z,"&lt;="&amp;$C$1)+COUNTIFS(개발일정표!$A:$A,$A$8,개발일정표!$B:$B,$B11,개발일정표!$I:$I,"&lt;&gt;삭제",개발일정표!$V:$V,"&lt;&gt;검수제외",개발일정표!$AA:$AA,"=L2",개발일정표!$AB:$AB,"=Y",개발일정표!$Z:$Z,"&lt;="&amp;$C$1)</f>
        <v>0</v>
      </c>
      <c r="U11" s="57">
        <f>COUNTIFS(개발일정표!$A:$A,$A$8,개발일정표!$B:$B,$B11,개발일정표!$I:$I,"&lt;&gt;삭제",개발일정표!$V:$V,"&lt;&gt;검수제외",개발일정표!$AA:$AA,"=L2")-COUNTIFS(개발일정표!$A:$A,$A$8,개발일정표!$B:$B,$B11,개발일정표!$I:$I,"&lt;&gt;삭제",개발일정표!$V:$V,"&lt;&gt;검수제외",개발일정표!$AA:$AA,"=L2",개발일정표!$AB:$AB,"=Y",개발일정표!$Z:$Z,"&lt;="&amp;$C$1)</f>
        <v>0</v>
      </c>
      <c r="V11" s="58">
        <f>S11-(T11+U11)</f>
        <v>0</v>
      </c>
      <c r="W11" s="57">
        <f>COUNTIFS(개발일정표!$A:$A,$A$8,개발일정표!$B:$B,$B11,개발일정표!$I:$I,"&lt;&gt;삭제",개발일정표!$V:$V,"&lt;&gt;검수제외",개발일정표!$AA:$AA,"=L1")-COUNTIFS(개발일정표!$A:$A,$A$8,개발일정표!$B:$B,$B11,개발일정표!$I:$I,"&lt;&gt;삭제",개발일정표!$V:$V,"&lt;&gt;검수제외",개발일정표!$AA:$AA,"=L1",개발일정표!$AB:$AB,"=Y",개발일정표!$Z:$Z,"&lt;="&amp;$C$1)</f>
        <v>0</v>
      </c>
      <c r="X11" s="14">
        <f t="shared" si="6"/>
        <v>0</v>
      </c>
      <c r="Y11" s="14">
        <f t="shared" si="7"/>
        <v>0</v>
      </c>
      <c r="Z11" s="12">
        <f>COUNTIFS(개발일정표!$A:$A,$A$8,개발일정표!$B:$B,$B11,개발일정표!$I:$I,"&lt;&gt;삭제",개발일정표!$AC:$AC,"&lt;&gt;검수제외")</f>
        <v>0</v>
      </c>
      <c r="AA11" s="45">
        <f>COUNTIFS(개발일정표!$A:$A,$A$8,개발일정표!$B:$B,$B11,개발일정표!$I:$I,"&lt;&gt;삭제",개발일정표!$AC:$AC,"&lt;&gt;검수제외",개발일정표!$AE:$AE,"&lt;="&amp;$C$1)</f>
        <v>0</v>
      </c>
      <c r="AB11" s="57">
        <f>COUNTIFS(개발일정표!$A:$A,$A$8,개발일정표!$B:$B,$B11,개발일정표!$I:$I,"&lt;&gt;삭제",개발일정표!$AC:$AC,"&lt;&gt;검수제외",개발일정표!$AH:$AH,"=L3",개발일정표!$AG:$AG,"&lt;="&amp;$C$1)+COUNTIFS(개발일정표!$A:$A,$A$8,개발일정표!$B:$B,$B11,개발일정표!$I:$I,"&lt;&gt;삭제",개발일정표!$AC:$AC,"&lt;&gt;검수제외",개발일정표!$AH:$AH,"=L1",개발일정표!$AI:$AI,"=Y",개발일정표!$AG:$AG,"&lt;="&amp;$C$1)+COUNTIFS(개발일정표!$A:$A,$A$8,개발일정표!$B:$B,$B11,개발일정표!$I:$I,"&lt;&gt;삭제",개발일정표!$AC:$AC,"&lt;&gt;검수제외",개발일정표!$AH:$AH,"=L2",개발일정표!$AI:$AI,"=Y",개발일정표!$AG:$AG,"&lt;="&amp;$C$1)</f>
        <v>0</v>
      </c>
      <c r="AC11" s="57">
        <f>COUNTIFS(개발일정표!$A:$A,$A$8,개발일정표!$B:$B,$B11,개발일정표!$I:$I,"&lt;&gt;삭제",개발일정표!$AC:$AC,"&lt;&gt;검수제외",개발일정표!$AH:$AH,"=L2")-COUNTIFS(개발일정표!$A:$A,$A$8,개발일정표!$B:$B,$B11,개발일정표!$I:$I,"&lt;&gt;삭제",개발일정표!$AC:$AC,"&lt;&gt;검수제외",개발일정표!$AH:$AH,"=L2",개발일정표!$AI:$AI,"=Y",개발일정표!$AG:$AG,"&lt;="&amp;$C$1)</f>
        <v>0</v>
      </c>
      <c r="AD11" s="58">
        <f>AA11-(AB11+AC11)</f>
        <v>0</v>
      </c>
      <c r="AE11" s="57">
        <f>COUNTIFS(개발일정표!$A:$A,$A$8,개발일정표!$B:$B,$B11,개발일정표!$I:$I,"&lt;&gt;삭제",개발일정표!$AC:$AC,"&lt;&gt;검수제외",개발일정표!$AH:$AH,"=L1")-COUNTIFS(개발일정표!$A:$A,$A$8,개발일정표!$B:$B,$B11,개발일정표!$I:$I,"&lt;&gt;삭제",개발일정표!$AC:$AC,"&lt;&gt;검수제외",개발일정표!$AH:$AH,"=L1",개발일정표!$AI:$AI,"=Y",개발일정표!$AG:$AG,"&lt;="&amp;$C$1)</f>
        <v>0</v>
      </c>
      <c r="AF11" s="14">
        <f>IF(AA11=0, 0,(AB11+AC11)/AA11)</f>
        <v>0</v>
      </c>
      <c r="AG11" s="14">
        <f t="shared" si="9"/>
        <v>0</v>
      </c>
      <c r="AH11" s="57">
        <f>COUNTIFS(개발일정표!$A:$A,$A$8,개발일정표!$B:$B,$B11,개발일정표!$I:$I,"&lt;&gt;삭제",개발일정표!$K:$K,"&lt;&gt;미정")</f>
        <v>0</v>
      </c>
      <c r="AI11" s="57">
        <f>COUNTIFS(개발일정표!$A:$A,$A$8,개발일정표!$B:$B,$B11,개발일정표!$I:$I,"&lt;&gt;삭제",개발일정표!$K:$K,"=미정")</f>
        <v>0</v>
      </c>
    </row>
    <row r="12" spans="1:35" ht="14.25" customHeight="1">
      <c r="A12" s="176"/>
      <c r="B12" s="15" t="s">
        <v>57</v>
      </c>
      <c r="C12" s="16">
        <f t="shared" ref="C12:H12" si="10">SUM(C8:C11)</f>
        <v>7</v>
      </c>
      <c r="D12" s="16">
        <f t="shared" si="10"/>
        <v>0</v>
      </c>
      <c r="E12" s="16">
        <f t="shared" si="10"/>
        <v>0</v>
      </c>
      <c r="F12" s="16">
        <f t="shared" si="10"/>
        <v>0</v>
      </c>
      <c r="G12" s="36">
        <f t="shared" si="10"/>
        <v>0</v>
      </c>
      <c r="H12" s="36">
        <f t="shared" si="10"/>
        <v>0</v>
      </c>
      <c r="I12" s="21">
        <f t="shared" si="1"/>
        <v>0</v>
      </c>
      <c r="J12" s="21">
        <f t="shared" si="2"/>
        <v>0</v>
      </c>
      <c r="K12" s="20">
        <f>SUM(K8:K11)</f>
        <v>0</v>
      </c>
      <c r="L12" s="20">
        <f>SUM(L8:L11)</f>
        <v>0</v>
      </c>
      <c r="M12" s="20">
        <f>SUM(M8:M11)</f>
        <v>0</v>
      </c>
      <c r="N12" s="20">
        <f>SUM(N8:N11)</f>
        <v>0</v>
      </c>
      <c r="O12" s="20">
        <f>SUM(O8:O11)</f>
        <v>0</v>
      </c>
      <c r="P12" s="21">
        <f t="shared" si="3"/>
        <v>0</v>
      </c>
      <c r="Q12" s="21">
        <f t="shared" si="4"/>
        <v>0</v>
      </c>
      <c r="R12" s="20">
        <f t="shared" ref="R12:W12" si="11">SUM(R8:R11)</f>
        <v>7</v>
      </c>
      <c r="S12" s="20">
        <f t="shared" si="11"/>
        <v>0</v>
      </c>
      <c r="T12" s="20">
        <f t="shared" si="11"/>
        <v>0</v>
      </c>
      <c r="U12" s="20">
        <f t="shared" si="11"/>
        <v>0</v>
      </c>
      <c r="V12" s="20">
        <f t="shared" si="11"/>
        <v>0</v>
      </c>
      <c r="W12" s="20">
        <f t="shared" si="11"/>
        <v>0</v>
      </c>
      <c r="X12" s="21">
        <f t="shared" si="6"/>
        <v>0</v>
      </c>
      <c r="Y12" s="21">
        <f t="shared" si="7"/>
        <v>0</v>
      </c>
      <c r="Z12" s="20">
        <f t="shared" ref="Z12:AE12" si="12">SUM(Z8:Z11)</f>
        <v>7</v>
      </c>
      <c r="AA12" s="20">
        <f t="shared" si="12"/>
        <v>0</v>
      </c>
      <c r="AB12" s="20">
        <f t="shared" si="12"/>
        <v>0</v>
      </c>
      <c r="AC12" s="20">
        <f t="shared" si="12"/>
        <v>0</v>
      </c>
      <c r="AD12" s="20">
        <f t="shared" si="12"/>
        <v>0</v>
      </c>
      <c r="AE12" s="20">
        <f t="shared" si="12"/>
        <v>0</v>
      </c>
      <c r="AF12" s="21">
        <f>IF(AA12=0,0,(AB12+AC12)/AA12)</f>
        <v>0</v>
      </c>
      <c r="AG12" s="21">
        <f t="shared" si="9"/>
        <v>0</v>
      </c>
      <c r="AH12" s="60">
        <f>SUM(AH8:AH11)</f>
        <v>0</v>
      </c>
      <c r="AI12" s="60">
        <f>SUM(AI8:AI11)</f>
        <v>7</v>
      </c>
    </row>
    <row r="13" spans="1:35" ht="14.25" customHeight="1">
      <c r="A13" s="176" t="s">
        <v>138</v>
      </c>
      <c r="B13" s="11" t="s">
        <v>241</v>
      </c>
      <c r="C13" s="12">
        <f>COUNTIFS(개발일정표!$A:$A,$A$13,개발일정표!$B:$B,$B13,개발일정표!$I:$I,"&lt;&gt;삭제")</f>
        <v>5</v>
      </c>
      <c r="D13" s="12">
        <f>COUNTIFS(개발일정표!$A:$A,$A$13,개발일정표!$B:$B,$B13,개발일정표!$I:$I,"&lt;&gt;삭제",개발일정표!$K:$K,"&lt;="&amp;$C$1)</f>
        <v>0</v>
      </c>
      <c r="E13" s="12">
        <f>COUNTIFS(개발일정표!$A:$A,$A$13,개발일정표!$B:$B,$B13,개발일정표!$I:$I,"&lt;&gt;삭제",개발일정표!$M:$M,"&lt;="&amp;$C$1)</f>
        <v>0</v>
      </c>
      <c r="F13" s="13">
        <f>D13-E13</f>
        <v>0</v>
      </c>
      <c r="G13" s="35">
        <f>COUNTIFS(개발일정표!$A:$A,$A$13,개발일정표!$B:$B,$B13,개발일정표!$I:$I,"&lt;&gt;삭제",개발일정표!$L:$L,"&lt;="&amp;$C$1,개발일정표!$M:$M,"")</f>
        <v>0</v>
      </c>
      <c r="H13" s="35">
        <f>COUNTIFS(개발일정표!$A:$A,$A$13,개발일정표!$B:$B,$B13,개발일정표!$I:$I,"&lt;&gt;삭제",개발일정표!$K:$K,"="&amp;$C$1)</f>
        <v>0</v>
      </c>
      <c r="I13" s="14">
        <f t="shared" ref="I13:I27" si="13">IF(D13=0,0,E13/D13)</f>
        <v>0</v>
      </c>
      <c r="J13" s="14">
        <f t="shared" ref="J13:J27" si="14">IF(C13=0,0,E13/C13)</f>
        <v>0</v>
      </c>
      <c r="K13" s="12">
        <f>COUNTIFS(개발일정표!$A:$A,$A$13,개발일정표!$B:$B,$B13,개발일정표!$I:$I,"&lt;&gt;삭제",개발일정표!$O:$O,"&lt;&gt;검수제외",개발일정표!$Q:$Q,"&lt;="&amp;$C$1)</f>
        <v>0</v>
      </c>
      <c r="L13" s="12">
        <f>COUNTIFS(개발일정표!$A:$A,$A$13,개발일정표!$B:$B,$B13,개발일정표!$I:$I,"&lt;&gt;삭제",개발일정표!$O:$O,"&lt;&gt;검수제외",개발일정표!$T:$T,"=L3",개발일정표!$S:$S,"&lt;="&amp;$C$1)+COUNTIFS(개발일정표!$A:$A,$A$13,개발일정표!$B:$B,$B13,개발일정표!$I:$I,"&lt;&gt;삭제",개발일정표!$O:$O,"&lt;&gt;검수제외",개발일정표!$T:$T,"=L1",개발일정표!$U:$U,"=Y",개발일정표!$S:$S,"&lt;="&amp;$C$1)+COUNTIFS(개발일정표!$A:$A,$A$13,개발일정표!$B:$B,$B13,개발일정표!$I:$I,"&lt;&gt;삭제",개발일정표!$O:$O,"&lt;&gt;검수제외",개발일정표!$T:$T,"=L2",개발일정표!$U:$U,"=Y",개발일정표!$S:$S,"&lt;="&amp;$C$1)</f>
        <v>0</v>
      </c>
      <c r="M13" s="12">
        <f>COUNTIFS(개발일정표!$A:$A,$A$13,개발일정표!$B:$B,$B13,개발일정표!$I:$I,"&lt;&gt;삭제",개발일정표!$O:$O,"&lt;&gt;검수제외",개발일정표!$T:$T,"=L2")-COUNTIFS(개발일정표!$A:$A,$A$13,개발일정표!$B:$B,$B13,개발일정표!$I:$I,"&lt;&gt;삭제",개발일정표!$O:$O,"&lt;&gt;검수제외",개발일정표!$T:$T,"=L2",개발일정표!$U:$U,"=Y",개발일정표!$S:$S,"&lt;="&amp;$C$1)</f>
        <v>0</v>
      </c>
      <c r="N13" s="13">
        <f>K13-(L13+M13)</f>
        <v>0</v>
      </c>
      <c r="O13" s="12">
        <f>COUNTIFS(개발일정표!$A:$A,$A$13,개발일정표!$B:$B,$B13,개발일정표!$I:$I,"&lt;&gt;삭제",개발일정표!$O:$O,"&lt;&gt;검수제외",개발일정표!$T:$T,"=L1")-COUNTIFS(개발일정표!$A:$A,$A$13,개발일정표!$B:$B,$B13,개발일정표!$I:$I,"&lt;&gt;삭제",개발일정표!$O:$O,"&lt;&gt;검수제외",개발일정표!$T:$T,"=L1",개발일정표!$U:$U,"=Y",개발일정표!$S:$S,"&lt;="&amp;$C$1)</f>
        <v>0</v>
      </c>
      <c r="P13" s="14">
        <f t="shared" ref="P13:P27" si="15">IF(K13=0, 0,(L13+M13)/K13)</f>
        <v>0</v>
      </c>
      <c r="Q13" s="14">
        <f t="shared" ref="Q13:Q27" si="16">IF(C13=0,0,(L13+M13)/C13)</f>
        <v>0</v>
      </c>
      <c r="R13" s="12">
        <f>COUNTIFS(개발일정표!$A:$A,$A$13,개발일정표!$B:$B,$B13,개발일정표!$I:$I,"&lt;&gt;삭제",개발일정표!$V:$V,"&lt;&gt;검수제외")</f>
        <v>5</v>
      </c>
      <c r="S13" s="12">
        <f>COUNTIFS(개발일정표!$A:$A,$A$13,개발일정표!$B:$B,$B13,개발일정표!$I:$I,"&lt;&gt;삭제",개발일정표!$V:$V,"&lt;&gt;검수제외",개발일정표!$X:$X,"&lt;="&amp;$C$1)</f>
        <v>0</v>
      </c>
      <c r="T13" s="12">
        <f>COUNTIFS(개발일정표!$A:$A,$A$13,개발일정표!$B:$B,$B13,개발일정표!$I:$I,"&lt;&gt;삭제",개발일정표!$V:$V,"&lt;&gt;검수제외",개발일정표!$AA:$AA,"=L3",개발일정표!$Z:$Z,"&lt;="&amp;$C$1)+COUNTIFS(개발일정표!$A:$A,$A$13,개발일정표!$B:$B,$B13,개발일정표!$I:$I,"&lt;&gt;삭제",개발일정표!$V:$V,"&lt;&gt;검수제외",개발일정표!$AA:$AA,"=L1",개발일정표!$AB:$AB,"=Y",개발일정표!$Z:$Z,"&lt;="&amp;$C$1)+COUNTIFS(개발일정표!$A:$A,$A$13,개발일정표!$B:$B,$B13,개발일정표!$I:$I,"&lt;&gt;삭제",개발일정표!$V:$V,"&lt;&gt;검수제외",개발일정표!$AA:$AA,"=L2",개발일정표!$AB:$AB,"=Y",개발일정표!$Z:$Z,"&lt;="&amp;$C$1)</f>
        <v>0</v>
      </c>
      <c r="U13" s="12">
        <f>COUNTIFS(개발일정표!$A:$A,$A$13,개발일정표!$B:$B,$B13,개발일정표!$I:$I,"&lt;&gt;삭제",개발일정표!$V:$V,"&lt;&gt;검수제외",개발일정표!$AA:$AA,"=L2")-COUNTIFS(개발일정표!$A:$A,$A$13,개발일정표!$B:$B,$B13,개발일정표!$I:$I,"&lt;&gt;삭제",개발일정표!$V:$V,"&lt;&gt;검수제외",개발일정표!$AA:$AA,"=L2",개발일정표!$AB:$AB,"=Y",개발일정표!$Z:$Z,"&lt;="&amp;$C$1)</f>
        <v>0</v>
      </c>
      <c r="V13" s="13">
        <f>S13-(T13+U13)</f>
        <v>0</v>
      </c>
      <c r="W13" s="12">
        <f>COUNTIFS(개발일정표!$A:$A,$A$13,개발일정표!$B:$B,$B13,개발일정표!$I:$I,"&lt;&gt;삭제",개발일정표!$V:$V,"&lt;&gt;검수제외",개발일정표!$AA:$AA,"=L1")-COUNTIFS(개발일정표!$A:$A,$A$13,개발일정표!$B:$B,$B13,개발일정표!$I:$I,"&lt;&gt;삭제",개발일정표!$V:$V,"&lt;&gt;검수제외",개발일정표!$AA:$AA,"=L1",개발일정표!$AB:$AB,"=Y",개발일정표!$Z:$Z,"&lt;="&amp;$C$1)</f>
        <v>0</v>
      </c>
      <c r="X13" s="14">
        <f t="shared" ref="X13:X27" si="17">IF(S13=0, 0,(T13+U13)/S13)</f>
        <v>0</v>
      </c>
      <c r="Y13" s="14">
        <f t="shared" ref="Y13:Y27" si="18">IF(R13=0,0,(T13+U13)/R13)</f>
        <v>0</v>
      </c>
      <c r="Z13" s="12">
        <f>COUNTIFS(개발일정표!$A:$A,$A$13,개발일정표!$B:$B,$B13,개발일정표!$I:$I,"&lt;&gt;삭제",개발일정표!$AC:$AC,"&lt;&gt;검수제외")</f>
        <v>5</v>
      </c>
      <c r="AA13" s="12">
        <f>COUNTIFS(개발일정표!$A:$A,$A$13,개발일정표!$B:$B,$B13,개발일정표!$I:$I,"&lt;&gt;삭제",개발일정표!$AC:$AC,"&lt;&gt;검수제외",개발일정표!$AE:$AE,"&lt;="&amp;$C$1)</f>
        <v>0</v>
      </c>
      <c r="AB13" s="12">
        <f>COUNTIFS(개발일정표!$A:$A,$A$13,개발일정표!$B:$B,$B13,개발일정표!$I:$I,"&lt;&gt;삭제",개발일정표!$AC:$AC,"&lt;&gt;검수제외",개발일정표!$AH:$AH,"=L3",개발일정표!$AG:$AG,"&lt;="&amp;$C$1)+COUNTIFS(개발일정표!$A:$A,$A$13,개발일정표!$B:$B,$B13,개발일정표!$I:$I,"&lt;&gt;삭제",개발일정표!$AC:$AC,"&lt;&gt;검수제외",개발일정표!$AH:$AH,"=L1",개발일정표!$AI:$AI,"=Y",개발일정표!$AG:$AG,"&lt;="&amp;$C$1)+COUNTIFS(개발일정표!$A:$A,$A$13,개발일정표!$B:$B,$B13,개발일정표!$I:$I,"&lt;&gt;삭제",개발일정표!$AC:$AC,"&lt;&gt;검수제외",개발일정표!$AH:$AH,"=L2",개발일정표!$AI:$AI,"=Y",개발일정표!$AG:$AG,"&lt;="&amp;$C$1)</f>
        <v>0</v>
      </c>
      <c r="AC13" s="12">
        <f>COUNTIFS(개발일정표!$A:$A,$A$13,개발일정표!$B:$B,$B13,개발일정표!$I:$I,"&lt;&gt;삭제",개발일정표!$AC:$AC,"&lt;&gt;검수제외",개발일정표!$AH:$AH,"=L2")-COUNTIFS(개발일정표!$A:$A,$A$13,개발일정표!$B:$B,$B13,개발일정표!$I:$I,"&lt;&gt;삭제",개발일정표!$AC:$AC,"&lt;&gt;검수제외",개발일정표!$AH:$AH,"=L2",개발일정표!$AI:$AI,"=Y",개발일정표!$AG:$AG,"&lt;="&amp;$C$1)</f>
        <v>0</v>
      </c>
      <c r="AD13" s="58">
        <f>AA13-(AB13+AC13)</f>
        <v>0</v>
      </c>
      <c r="AE13" s="12">
        <f>COUNTIFS(개발일정표!$A:$A,$A$13,개발일정표!$B:$B,$B13,개발일정표!$I:$I,"&lt;&gt;삭제",개발일정표!$AC:$AC,"&lt;&gt;검수제외",개발일정표!$AH:$AH,"=L1")-COUNTIFS(개발일정표!$A:$A,$A$13,개발일정표!$B:$B,$B13,개발일정표!$I:$I,"&lt;&gt;삭제",개발일정표!$AC:$AC,"&lt;&gt;검수제외",개발일정표!$AH:$AH,"=L1",개발일정표!$AI:$AI,"=Y",개발일정표!$AG:$AG,"&lt;="&amp;$C$1)</f>
        <v>0</v>
      </c>
      <c r="AF13" s="14">
        <f>IF(AA13=0, 0,(AB13+AC13)/AA13)</f>
        <v>0</v>
      </c>
      <c r="AG13" s="14">
        <f t="shared" ref="AG13:AG27" si="19">IF(Z13=0,0,(AB13+AC13)/Z13)</f>
        <v>0</v>
      </c>
      <c r="AH13" s="57">
        <f>COUNTIFS(개발일정표!$A:$A,$A$13,개발일정표!$B:$B,$B13,개발일정표!$I:$I,"&lt;&gt;삭제",개발일정표!$K:$K,"&lt;&gt;미정")</f>
        <v>0</v>
      </c>
      <c r="AI13" s="57">
        <f>COUNTIFS(개발일정표!$A:$A,$A$13,개발일정표!$B:$B,$B13,개발일정표!$I:$I,"&lt;&gt;삭제",개발일정표!$K:$K,"=미정")</f>
        <v>5</v>
      </c>
    </row>
    <row r="14" spans="1:35" ht="14.25" customHeight="1">
      <c r="A14" s="176"/>
      <c r="B14" s="11" t="s">
        <v>242</v>
      </c>
      <c r="C14" s="12">
        <f>COUNTIFS(개발일정표!$A:$A,$A$13,개발일정표!$B:$B,$B14,개발일정표!$I:$I,"&lt;&gt;삭제")</f>
        <v>2</v>
      </c>
      <c r="D14" s="12">
        <f>COUNTIFS(개발일정표!$A:$A,$A$13,개발일정표!$B:$B,$B14,개발일정표!$I:$I,"&lt;&gt;삭제",개발일정표!$K:$K,"&lt;="&amp;$C$1)</f>
        <v>0</v>
      </c>
      <c r="E14" s="12">
        <f>COUNTIFS(개발일정표!$A:$A,$A$13,개발일정표!$B:$B,$B14,개발일정표!$I:$I,"&lt;&gt;삭제",개발일정표!$M:$M,"&lt;="&amp;$C$1)</f>
        <v>0</v>
      </c>
      <c r="F14" s="13">
        <f>D14-E14</f>
        <v>0</v>
      </c>
      <c r="G14" s="35">
        <f>COUNTIFS(개발일정표!$A:$A,$A$13,개발일정표!$B:$B,$B14,개발일정표!$I:$I,"&lt;&gt;삭제",개발일정표!$L:$L,"&lt;="&amp;$C$1,개발일정표!$M:$M,"")</f>
        <v>0</v>
      </c>
      <c r="H14" s="35">
        <f>COUNTIFS(개발일정표!$A:$A,$A$13,개발일정표!$B:$B,$B14,개발일정표!$I:$I,"&lt;&gt;삭제",개발일정표!$K:$K,"="&amp;$C$1)</f>
        <v>0</v>
      </c>
      <c r="I14" s="14">
        <f t="shared" si="13"/>
        <v>0</v>
      </c>
      <c r="J14" s="14">
        <f t="shared" si="14"/>
        <v>0</v>
      </c>
      <c r="K14" s="12">
        <f>COUNTIFS(개발일정표!$A:$A,$A$13,개발일정표!$B:$B,$B14,개발일정표!$I:$I,"&lt;&gt;삭제",개발일정표!$O:$O,"&lt;&gt;검수제외",개발일정표!$Q:$Q,"&lt;="&amp;$C$1)</f>
        <v>0</v>
      </c>
      <c r="L14" s="57">
        <f>COUNTIFS(개발일정표!$A:$A,$A$13,개발일정표!$B:$B,$B14,개발일정표!$I:$I,"&lt;&gt;삭제",개발일정표!$O:$O,"&lt;&gt;검수제외",개발일정표!$T:$T,"=L3",개발일정표!$S:$S,"&lt;="&amp;$C$1)+COUNTIFS(개발일정표!$A:$A,$A$13,개발일정표!$B:$B,$B14,개발일정표!$I:$I,"&lt;&gt;삭제",개발일정표!$O:$O,"&lt;&gt;검수제외",개발일정표!$T:$T,"=L1",개발일정표!$U:$U,"=Y",개발일정표!$S:$S,"&lt;="&amp;$C$1)+COUNTIFS(개발일정표!$A:$A,$A$13,개발일정표!$B:$B,$B14,개발일정표!$I:$I,"&lt;&gt;삭제",개발일정표!$O:$O,"&lt;&gt;검수제외",개발일정표!$T:$T,"=L2",개발일정표!$U:$U,"=Y",개발일정표!$S:$S,"&lt;="&amp;$C$1)</f>
        <v>0</v>
      </c>
      <c r="M14" s="57">
        <f>COUNTIFS(개발일정표!$A:$A,$A$13,개발일정표!$B:$B,$B14,개발일정표!$I:$I,"&lt;&gt;삭제",개발일정표!$O:$O,"&lt;&gt;검수제외",개발일정표!$T:$T,"=L2")-COUNTIFS(개발일정표!$A:$A,$A$13,개발일정표!$B:$B,$B14,개발일정표!$I:$I,"&lt;&gt;삭제",개발일정표!$O:$O,"&lt;&gt;검수제외",개발일정표!$T:$T,"=L2",개발일정표!$U:$U,"=Y",개발일정표!$S:$S,"&lt;="&amp;$C$1)</f>
        <v>0</v>
      </c>
      <c r="N14" s="13">
        <f>K14-(L14+M14)</f>
        <v>0</v>
      </c>
      <c r="O14" s="57">
        <f>COUNTIFS(개발일정표!$A:$A,$A$13,개발일정표!$B:$B,$B14,개발일정표!$I:$I,"&lt;&gt;삭제",개발일정표!$O:$O,"&lt;&gt;검수제외",개발일정표!$T:$T,"=L1")-COUNTIFS(개발일정표!$A:$A,$A$13,개발일정표!$B:$B,$B14,개발일정표!$I:$I,"&lt;&gt;삭제",개발일정표!$O:$O,"&lt;&gt;검수제외",개발일정표!$T:$T,"=L1",개발일정표!$U:$U,"=Y",개발일정표!$S:$S,"&lt;="&amp;$C$1)</f>
        <v>0</v>
      </c>
      <c r="P14" s="14">
        <f t="shared" si="15"/>
        <v>0</v>
      </c>
      <c r="Q14" s="14">
        <f t="shared" si="16"/>
        <v>0</v>
      </c>
      <c r="R14" s="12">
        <f>COUNTIFS(개발일정표!$A:$A,$A$13,개발일정표!$B:$B,$B14,개발일정표!$I:$I,"&lt;&gt;삭제",개발일정표!$V:$V,"&lt;&gt;검수제외")</f>
        <v>2</v>
      </c>
      <c r="S14" s="45">
        <f>COUNTIFS(개발일정표!$A:$A,$A$13,개발일정표!$B:$B,$B14,개발일정표!$I:$I,"&lt;&gt;삭제",개발일정표!$V:$V,"&lt;&gt;검수제외",개발일정표!$X:$X,"&lt;="&amp;$C$1)</f>
        <v>0</v>
      </c>
      <c r="T14" s="57">
        <f>COUNTIFS(개발일정표!$A:$A,$A$13,개발일정표!$B:$B,$B14,개발일정표!$I:$I,"&lt;&gt;삭제",개발일정표!$V:$V,"&lt;&gt;검수제외",개발일정표!$AA:$AA,"=L3",개발일정표!$Z:$Z,"&lt;="&amp;$C$1)+COUNTIFS(개발일정표!$A:$A,$A$13,개발일정표!$B:$B,$B14,개발일정표!$I:$I,"&lt;&gt;삭제",개발일정표!$V:$V,"&lt;&gt;검수제외",개발일정표!$AA:$AA,"=L1",개발일정표!$AB:$AB,"=Y",개발일정표!$Z:$Z,"&lt;="&amp;$C$1)+COUNTIFS(개발일정표!$A:$A,$A$13,개발일정표!$B:$B,$B14,개발일정표!$I:$I,"&lt;&gt;삭제",개발일정표!$V:$V,"&lt;&gt;검수제외",개발일정표!$AA:$AA,"=L2",개발일정표!$AB:$AB,"=Y",개발일정표!$Z:$Z,"&lt;="&amp;$C$1)</f>
        <v>0</v>
      </c>
      <c r="U14" s="57">
        <f>COUNTIFS(개발일정표!$A:$A,$A$13,개발일정표!$B:$B,$B14,개발일정표!$I:$I,"&lt;&gt;삭제",개발일정표!$V:$V,"&lt;&gt;검수제외",개발일정표!$AA:$AA,"=L2")-COUNTIFS(개발일정표!$A:$A,$A$13,개발일정표!$B:$B,$B14,개발일정표!$I:$I,"&lt;&gt;삭제",개발일정표!$V:$V,"&lt;&gt;검수제외",개발일정표!$AA:$AA,"=L2",개발일정표!$AB:$AB,"=Y",개발일정표!$Z:$Z,"&lt;="&amp;$C$1)</f>
        <v>0</v>
      </c>
      <c r="V14" s="13">
        <f>S14-(T14+U14)</f>
        <v>0</v>
      </c>
      <c r="W14" s="57">
        <f>COUNTIFS(개발일정표!$A:$A,$A$13,개발일정표!$B:$B,$B14,개발일정표!$I:$I,"&lt;&gt;삭제",개발일정표!$V:$V,"&lt;&gt;검수제외",개발일정표!$AA:$AA,"=L1")-COUNTIFS(개발일정표!$A:$A,$A$13,개발일정표!$B:$B,$B14,개발일정표!$I:$I,"&lt;&gt;삭제",개발일정표!$V:$V,"&lt;&gt;검수제외",개발일정표!$AA:$AA,"=L1",개발일정표!$AB:$AB,"=Y",개발일정표!$Z:$Z,"&lt;="&amp;$C$1)</f>
        <v>0</v>
      </c>
      <c r="X14" s="14">
        <f t="shared" si="17"/>
        <v>0</v>
      </c>
      <c r="Y14" s="14">
        <f t="shared" si="18"/>
        <v>0</v>
      </c>
      <c r="Z14" s="12">
        <f>COUNTIFS(개발일정표!$A:$A,$A$13,개발일정표!$B:$B,$B14,개발일정표!$I:$I,"&lt;&gt;삭제",개발일정표!$AC:$AC,"&lt;&gt;검수제외")</f>
        <v>2</v>
      </c>
      <c r="AA14" s="45">
        <f>COUNTIFS(개발일정표!$A:$A,$A$13,개발일정표!$B:$B,$B14,개발일정표!$I:$I,"&lt;&gt;삭제",개발일정표!$AC:$AC,"&lt;&gt;검수제외",개발일정표!$AE:$AE,"&lt;="&amp;$C$1)</f>
        <v>0</v>
      </c>
      <c r="AB14" s="57">
        <f>COUNTIFS(개발일정표!$A:$A,$A$13,개발일정표!$B:$B,$B14,개발일정표!$I:$I,"&lt;&gt;삭제",개발일정표!$AC:$AC,"&lt;&gt;검수제외",개발일정표!$AH:$AH,"=L3",개발일정표!$AG:$AG,"&lt;="&amp;$C$1)+COUNTIFS(개발일정표!$A:$A,$A$13,개발일정표!$B:$B,$B14,개발일정표!$I:$I,"&lt;&gt;삭제",개발일정표!$AC:$AC,"&lt;&gt;검수제외",개발일정표!$AH:$AH,"=L1",개발일정표!$AI:$AI,"=Y",개발일정표!$AG:$AG,"&lt;="&amp;$C$1)+COUNTIFS(개발일정표!$A:$A,$A$13,개발일정표!$B:$B,$B14,개발일정표!$I:$I,"&lt;&gt;삭제",개발일정표!$AC:$AC,"&lt;&gt;검수제외",개발일정표!$AH:$AH,"=L2",개발일정표!$AI:$AI,"=Y",개발일정표!$AG:$AG,"&lt;="&amp;$C$1)</f>
        <v>0</v>
      </c>
      <c r="AC14" s="57">
        <f>COUNTIFS(개발일정표!$A:$A,$A$13,개발일정표!$B:$B,$B14,개발일정표!$I:$I,"&lt;&gt;삭제",개발일정표!$AC:$AC,"&lt;&gt;검수제외",개발일정표!$AH:$AH,"=L2")-COUNTIFS(개발일정표!$A:$A,$A$13,개발일정표!$B:$B,$B14,개발일정표!$I:$I,"&lt;&gt;삭제",개발일정표!$AC:$AC,"&lt;&gt;검수제외",개발일정표!$AH:$AH,"=L2",개발일정표!$AI:$AI,"=Y",개발일정표!$AG:$AG,"&lt;="&amp;$C$1)</f>
        <v>0</v>
      </c>
      <c r="AD14" s="58">
        <f>AA14-(AB14+AC14)</f>
        <v>0</v>
      </c>
      <c r="AE14" s="57">
        <f>COUNTIFS(개발일정표!$A:$A,$A$13,개발일정표!$B:$B,$B14,개발일정표!$I:$I,"&lt;&gt;삭제",개발일정표!$AC:$AC,"&lt;&gt;검수제외",개발일정표!$AH:$AH,"=L1")-COUNTIFS(개발일정표!$A:$A,$A$13,개발일정표!$B:$B,$B14,개발일정표!$I:$I,"&lt;&gt;삭제",개발일정표!$AC:$AC,"&lt;&gt;검수제외",개발일정표!$AH:$AH,"=L1",개발일정표!$AI:$AI,"=Y",개발일정표!$AG:$AG,"&lt;="&amp;$C$1)</f>
        <v>0</v>
      </c>
      <c r="AF14" s="14">
        <f>IF(AA14=0, 0,(AB14+AC14)/AA14)</f>
        <v>0</v>
      </c>
      <c r="AG14" s="14">
        <f t="shared" si="19"/>
        <v>0</v>
      </c>
      <c r="AH14" s="57">
        <f>COUNTIFS(개발일정표!$A:$A,$A$13,개발일정표!$B:$B,$B14,개발일정표!$I:$I,"&lt;&gt;삭제",개발일정표!$K:$K,"&lt;&gt;미정")</f>
        <v>0</v>
      </c>
      <c r="AI14" s="57">
        <f>COUNTIFS(개발일정표!$A:$A,$A$13,개발일정표!$B:$B,$B14,개발일정표!$I:$I,"&lt;&gt;삭제",개발일정표!$K:$K,"=미정")</f>
        <v>2</v>
      </c>
    </row>
    <row r="15" spans="1:35" ht="14.25" customHeight="1">
      <c r="A15" s="176"/>
      <c r="B15" s="11" t="s">
        <v>243</v>
      </c>
      <c r="C15" s="12">
        <f>COUNTIFS(개발일정표!$A:$A,$A$13,개발일정표!$B:$B,$B15,개발일정표!$I:$I,"&lt;&gt;삭제")</f>
        <v>4</v>
      </c>
      <c r="D15" s="12">
        <f>COUNTIFS(개발일정표!$A:$A,$A$13,개발일정표!$B:$B,$B15,개발일정표!$I:$I,"&lt;&gt;삭제",개발일정표!$K:$K,"&lt;="&amp;$C$1)</f>
        <v>0</v>
      </c>
      <c r="E15" s="12">
        <f>COUNTIFS(개발일정표!$A:$A,$A$13,개발일정표!$B:$B,$B15,개발일정표!$I:$I,"&lt;&gt;삭제",개발일정표!$M:$M,"&lt;="&amp;$C$1)</f>
        <v>0</v>
      </c>
      <c r="F15" s="13">
        <f>D15-E15</f>
        <v>0</v>
      </c>
      <c r="G15" s="35">
        <f>COUNTIFS(개발일정표!$A:$A,$A$13,개발일정표!$B:$B,$B15,개발일정표!$I:$I,"&lt;&gt;삭제",개발일정표!$L:$L,"&lt;="&amp;$C$1,개발일정표!$M:$M,"")</f>
        <v>0</v>
      </c>
      <c r="H15" s="35">
        <f>COUNTIFS(개발일정표!$A:$A,$A$13,개발일정표!$B:$B,$B15,개발일정표!$I:$I,"&lt;&gt;삭제",개발일정표!$K:$K,"="&amp;$C$1)</f>
        <v>0</v>
      </c>
      <c r="I15" s="14">
        <f t="shared" si="13"/>
        <v>0</v>
      </c>
      <c r="J15" s="14">
        <f t="shared" si="14"/>
        <v>0</v>
      </c>
      <c r="K15" s="12">
        <f>COUNTIFS(개발일정표!$A:$A,$A$13,개발일정표!$B:$B,$B15,개발일정표!$I:$I,"&lt;&gt;삭제",개발일정표!$O:$O,"&lt;&gt;검수제외",개발일정표!$Q:$Q,"&lt;="&amp;$C$1)</f>
        <v>0</v>
      </c>
      <c r="L15" s="57">
        <f>COUNTIFS(개발일정표!$A:$A,$A$13,개발일정표!$B:$B,$B15,개발일정표!$I:$I,"&lt;&gt;삭제",개발일정표!$O:$O,"&lt;&gt;검수제외",개발일정표!$T:$T,"=L3",개발일정표!$S:$S,"&lt;="&amp;$C$1)+COUNTIFS(개발일정표!$A:$A,$A$13,개발일정표!$B:$B,$B15,개발일정표!$I:$I,"&lt;&gt;삭제",개발일정표!$O:$O,"&lt;&gt;검수제외",개발일정표!$T:$T,"=L1",개발일정표!$U:$U,"=Y",개발일정표!$S:$S,"&lt;="&amp;$C$1)+COUNTIFS(개발일정표!$A:$A,$A$13,개발일정표!$B:$B,$B15,개발일정표!$I:$I,"&lt;&gt;삭제",개발일정표!$O:$O,"&lt;&gt;검수제외",개발일정표!$T:$T,"=L2",개발일정표!$U:$U,"=Y",개발일정표!$S:$S,"&lt;="&amp;$C$1)</f>
        <v>0</v>
      </c>
      <c r="M15" s="57">
        <f>COUNTIFS(개발일정표!$A:$A,$A$13,개발일정표!$B:$B,$B15,개발일정표!$I:$I,"&lt;&gt;삭제",개발일정표!$O:$O,"&lt;&gt;검수제외",개발일정표!$T:$T,"=L2")-COUNTIFS(개발일정표!$A:$A,$A$13,개발일정표!$B:$B,$B15,개발일정표!$I:$I,"&lt;&gt;삭제",개발일정표!$O:$O,"&lt;&gt;검수제외",개발일정표!$T:$T,"=L2",개발일정표!$U:$U,"=Y",개발일정표!$S:$S,"&lt;="&amp;$C$1)</f>
        <v>0</v>
      </c>
      <c r="N15" s="13">
        <f>K15-(L15+M15)</f>
        <v>0</v>
      </c>
      <c r="O15" s="57">
        <f>COUNTIFS(개발일정표!$A:$A,$A$13,개발일정표!$B:$B,$B15,개발일정표!$I:$I,"&lt;&gt;삭제",개발일정표!$O:$O,"&lt;&gt;검수제외",개발일정표!$T:$T,"=L1")-COUNTIFS(개발일정표!$A:$A,$A$13,개발일정표!$B:$B,$B15,개발일정표!$I:$I,"&lt;&gt;삭제",개발일정표!$O:$O,"&lt;&gt;검수제외",개발일정표!$T:$T,"=L1",개발일정표!$U:$U,"=Y",개발일정표!$S:$S,"&lt;="&amp;$C$1)</f>
        <v>0</v>
      </c>
      <c r="P15" s="14">
        <f t="shared" si="15"/>
        <v>0</v>
      </c>
      <c r="Q15" s="14">
        <f t="shared" si="16"/>
        <v>0</v>
      </c>
      <c r="R15" s="12">
        <f>COUNTIFS(개발일정표!$A:$A,$A$13,개발일정표!$B:$B,$B15,개발일정표!$I:$I,"&lt;&gt;삭제",개발일정표!$V:$V,"&lt;&gt;검수제외")</f>
        <v>4</v>
      </c>
      <c r="S15" s="45">
        <f>COUNTIFS(개발일정표!$A:$A,$A$13,개발일정표!$B:$B,$B15,개발일정표!$I:$I,"&lt;&gt;삭제",개발일정표!$V:$V,"&lt;&gt;검수제외",개발일정표!$X:$X,"&lt;="&amp;$C$1)</f>
        <v>0</v>
      </c>
      <c r="T15" s="57">
        <f>COUNTIFS(개발일정표!$A:$A,$A$13,개발일정표!$B:$B,$B15,개발일정표!$I:$I,"&lt;&gt;삭제",개발일정표!$V:$V,"&lt;&gt;검수제외",개발일정표!$AA:$AA,"=L3",개발일정표!$Z:$Z,"&lt;="&amp;$C$1)+COUNTIFS(개발일정표!$A:$A,$A$13,개발일정표!$B:$B,$B15,개발일정표!$I:$I,"&lt;&gt;삭제",개발일정표!$V:$V,"&lt;&gt;검수제외",개발일정표!$AA:$AA,"=L1",개발일정표!$AB:$AB,"=Y",개발일정표!$Z:$Z,"&lt;="&amp;$C$1)+COUNTIFS(개발일정표!$A:$A,$A$13,개발일정표!$B:$B,$B15,개발일정표!$I:$I,"&lt;&gt;삭제",개발일정표!$V:$V,"&lt;&gt;검수제외",개발일정표!$AA:$AA,"=L2",개발일정표!$AB:$AB,"=Y",개발일정표!$Z:$Z,"&lt;="&amp;$C$1)</f>
        <v>0</v>
      </c>
      <c r="U15" s="57">
        <f>COUNTIFS(개발일정표!$A:$A,$A$13,개발일정표!$B:$B,$B15,개발일정표!$I:$I,"&lt;&gt;삭제",개발일정표!$V:$V,"&lt;&gt;검수제외",개발일정표!$AA:$AA,"=L2")-COUNTIFS(개발일정표!$A:$A,$A$13,개발일정표!$B:$B,$B15,개발일정표!$I:$I,"&lt;&gt;삭제",개발일정표!$V:$V,"&lt;&gt;검수제외",개발일정표!$AA:$AA,"=L2",개발일정표!$AB:$AB,"=Y",개발일정표!$Z:$Z,"&lt;="&amp;$C$1)</f>
        <v>0</v>
      </c>
      <c r="V15" s="13">
        <f>S15-(T15+U15)</f>
        <v>0</v>
      </c>
      <c r="W15" s="57">
        <f>COUNTIFS(개발일정표!$A:$A,$A$13,개발일정표!$B:$B,$B15,개발일정표!$I:$I,"&lt;&gt;삭제",개발일정표!$V:$V,"&lt;&gt;검수제외",개발일정표!$AA:$AA,"=L1")-COUNTIFS(개발일정표!$A:$A,$A$13,개발일정표!$B:$B,$B15,개발일정표!$I:$I,"&lt;&gt;삭제",개발일정표!$V:$V,"&lt;&gt;검수제외",개발일정표!$AA:$AA,"=L1",개발일정표!$AB:$AB,"=Y",개발일정표!$Z:$Z,"&lt;="&amp;$C$1)</f>
        <v>0</v>
      </c>
      <c r="X15" s="14">
        <f t="shared" si="17"/>
        <v>0</v>
      </c>
      <c r="Y15" s="14">
        <f t="shared" si="18"/>
        <v>0</v>
      </c>
      <c r="Z15" s="12">
        <f>COUNTIFS(개발일정표!$A:$A,$A$13,개발일정표!$B:$B,$B15,개발일정표!$I:$I,"&lt;&gt;삭제",개발일정표!$AC:$AC,"&lt;&gt;검수제외")</f>
        <v>4</v>
      </c>
      <c r="AA15" s="45">
        <f>COUNTIFS(개발일정표!$A:$A,$A$13,개발일정표!$B:$B,$B15,개발일정표!$I:$I,"&lt;&gt;삭제",개발일정표!$AC:$AC,"&lt;&gt;검수제외",개발일정표!$AE:$AE,"&lt;="&amp;$C$1)</f>
        <v>0</v>
      </c>
      <c r="AB15" s="57">
        <f>COUNTIFS(개발일정표!$A:$A,$A$13,개발일정표!$B:$B,$B15,개발일정표!$I:$I,"&lt;&gt;삭제",개발일정표!$AC:$AC,"&lt;&gt;검수제외",개발일정표!$AH:$AH,"=L3",개발일정표!$AG:$AG,"&lt;="&amp;$C$1)+COUNTIFS(개발일정표!$A:$A,$A$13,개발일정표!$B:$B,$B15,개발일정표!$I:$I,"&lt;&gt;삭제",개발일정표!$AC:$AC,"&lt;&gt;검수제외",개발일정표!$AH:$AH,"=L1",개발일정표!$AI:$AI,"=Y",개발일정표!$AG:$AG,"&lt;="&amp;$C$1)+COUNTIFS(개발일정표!$A:$A,$A$13,개발일정표!$B:$B,$B15,개발일정표!$I:$I,"&lt;&gt;삭제",개발일정표!$AC:$AC,"&lt;&gt;검수제외",개발일정표!$AH:$AH,"=L2",개발일정표!$AI:$AI,"=Y",개발일정표!$AG:$AG,"&lt;="&amp;$C$1)</f>
        <v>0</v>
      </c>
      <c r="AC15" s="57">
        <f>COUNTIFS(개발일정표!$A:$A,$A$13,개발일정표!$B:$B,$B15,개발일정표!$I:$I,"&lt;&gt;삭제",개발일정표!$AC:$AC,"&lt;&gt;검수제외",개발일정표!$AH:$AH,"=L2")-COUNTIFS(개발일정표!$A:$A,$A$13,개발일정표!$B:$B,$B15,개발일정표!$I:$I,"&lt;&gt;삭제",개발일정표!$AC:$AC,"&lt;&gt;검수제외",개발일정표!$AH:$AH,"=L2",개발일정표!$AI:$AI,"=Y",개발일정표!$AG:$AG,"&lt;="&amp;$C$1)</f>
        <v>0</v>
      </c>
      <c r="AD15" s="58">
        <f>AA15-(AB15+AC15)</f>
        <v>0</v>
      </c>
      <c r="AE15" s="57">
        <f>COUNTIFS(개발일정표!$A:$A,$A$13,개발일정표!$B:$B,$B15,개발일정표!$I:$I,"&lt;&gt;삭제",개발일정표!$AC:$AC,"&lt;&gt;검수제외",개발일정표!$AH:$AH,"=L1")-COUNTIFS(개발일정표!$A:$A,$A$13,개발일정표!$B:$B,$B15,개발일정표!$I:$I,"&lt;&gt;삭제",개발일정표!$AC:$AC,"&lt;&gt;검수제외",개발일정표!$AH:$AH,"=L1",개발일정표!$AI:$AI,"=Y",개발일정표!$AG:$AG,"&lt;="&amp;$C$1)</f>
        <v>0</v>
      </c>
      <c r="AF15" s="14">
        <f>IF(AA15=0, 0,(AB15+AC15)/AA15)</f>
        <v>0</v>
      </c>
      <c r="AG15" s="14">
        <f t="shared" si="19"/>
        <v>0</v>
      </c>
      <c r="AH15" s="57">
        <f>COUNTIFS(개발일정표!$A:$A,$A$13,개발일정표!$B:$B,$B15,개발일정표!$I:$I,"&lt;&gt;삭제",개발일정표!$K:$K,"&lt;&gt;미정")</f>
        <v>0</v>
      </c>
      <c r="AI15" s="57">
        <f>COUNTIFS(개발일정표!$A:$A,$A$13,개발일정표!$B:$B,$B15,개발일정표!$I:$I,"&lt;&gt;삭제",개발일정표!$K:$K,"=미정")</f>
        <v>4</v>
      </c>
    </row>
    <row r="16" spans="1:35" ht="14.25" customHeight="1">
      <c r="A16" s="176"/>
      <c r="B16" s="15" t="s">
        <v>57</v>
      </c>
      <c r="C16" s="16">
        <f t="shared" ref="C16:H16" si="20">SUM(C13:C15)</f>
        <v>11</v>
      </c>
      <c r="D16" s="16">
        <f t="shared" si="20"/>
        <v>0</v>
      </c>
      <c r="E16" s="16">
        <f t="shared" si="20"/>
        <v>0</v>
      </c>
      <c r="F16" s="16">
        <f t="shared" si="20"/>
        <v>0</v>
      </c>
      <c r="G16" s="36">
        <f t="shared" si="20"/>
        <v>0</v>
      </c>
      <c r="H16" s="36">
        <f t="shared" si="20"/>
        <v>0</v>
      </c>
      <c r="I16" s="21">
        <f t="shared" si="13"/>
        <v>0</v>
      </c>
      <c r="J16" s="21">
        <f t="shared" si="14"/>
        <v>0</v>
      </c>
      <c r="K16" s="20">
        <f>SUM(K13:K15)</f>
        <v>0</v>
      </c>
      <c r="L16" s="20">
        <f>SUM(L13:L15)</f>
        <v>0</v>
      </c>
      <c r="M16" s="20">
        <f>SUM(M13:M15)</f>
        <v>0</v>
      </c>
      <c r="N16" s="20">
        <f>SUM(N13:N15)</f>
        <v>0</v>
      </c>
      <c r="O16" s="20">
        <f>SUM(O13:O15)</f>
        <v>0</v>
      </c>
      <c r="P16" s="21">
        <f t="shared" si="15"/>
        <v>0</v>
      </c>
      <c r="Q16" s="21">
        <f t="shared" si="16"/>
        <v>0</v>
      </c>
      <c r="R16" s="20">
        <f t="shared" ref="R16:W16" si="21">SUM(R13:R15)</f>
        <v>11</v>
      </c>
      <c r="S16" s="20">
        <f t="shared" si="21"/>
        <v>0</v>
      </c>
      <c r="T16" s="20">
        <f t="shared" si="21"/>
        <v>0</v>
      </c>
      <c r="U16" s="20">
        <f t="shared" si="21"/>
        <v>0</v>
      </c>
      <c r="V16" s="20">
        <f t="shared" si="21"/>
        <v>0</v>
      </c>
      <c r="W16" s="20">
        <f t="shared" si="21"/>
        <v>0</v>
      </c>
      <c r="X16" s="21">
        <f t="shared" si="17"/>
        <v>0</v>
      </c>
      <c r="Y16" s="21">
        <f t="shared" si="18"/>
        <v>0</v>
      </c>
      <c r="Z16" s="20">
        <f t="shared" ref="Z16:AE16" si="22">SUM(Z13:Z15)</f>
        <v>11</v>
      </c>
      <c r="AA16" s="20">
        <f t="shared" si="22"/>
        <v>0</v>
      </c>
      <c r="AB16" s="20">
        <f t="shared" si="22"/>
        <v>0</v>
      </c>
      <c r="AC16" s="20">
        <f t="shared" si="22"/>
        <v>0</v>
      </c>
      <c r="AD16" s="20">
        <f t="shared" si="22"/>
        <v>0</v>
      </c>
      <c r="AE16" s="20">
        <f t="shared" si="22"/>
        <v>0</v>
      </c>
      <c r="AF16" s="21">
        <f>IF(AA16=0,0,(AB16+AC16)/AA16)</f>
        <v>0</v>
      </c>
      <c r="AG16" s="21">
        <f t="shared" si="19"/>
        <v>0</v>
      </c>
      <c r="AH16" s="60">
        <f>SUM(AH13:AH15)</f>
        <v>0</v>
      </c>
      <c r="AI16" s="60">
        <f>SUM(AI13:AI15)</f>
        <v>11</v>
      </c>
    </row>
    <row r="17" spans="1:35" s="55" customFormat="1" ht="14.25" customHeight="1">
      <c r="A17" s="176" t="s">
        <v>244</v>
      </c>
      <c r="B17" s="111" t="s">
        <v>245</v>
      </c>
      <c r="C17" s="57">
        <f>COUNTIFS(개발일정표!$A:$A,$A$17,개발일정표!$B:$B,$B17,개발일정표!$I:$I,"&lt;&gt;삭제")</f>
        <v>1</v>
      </c>
      <c r="D17" s="57">
        <f>COUNTIFS(개발일정표!$A:$A,$A$17,개발일정표!$B:$B,$B17,개발일정표!$I:$I,"&lt;&gt;삭제",개발일정표!$K:$K,"&lt;="&amp;$C$1)</f>
        <v>0</v>
      </c>
      <c r="E17" s="57">
        <f>COUNTIFS(개발일정표!$A:$A,$A$17,개발일정표!$B:$B,$B17,개발일정표!$I:$I,"&lt;&gt;삭제",개발일정표!$M:$M,"&lt;="&amp;$C$1)</f>
        <v>0</v>
      </c>
      <c r="F17" s="58">
        <f>D17-E17</f>
        <v>0</v>
      </c>
      <c r="G17" s="58">
        <f>COUNTIFS(개발일정표!$A:$A,$A$17,개발일정표!$B:$B,$B17,개발일정표!$I:$I,"&lt;&gt;삭제",개발일정표!$L:$L,"&lt;="&amp;$C$1,개발일정표!$M:$M,"")</f>
        <v>0</v>
      </c>
      <c r="H17" s="58">
        <f>COUNTIFS(개발일정표!$A:$A,$A$17,개발일정표!$B:$B,$B17,개발일정표!$I:$I,"&lt;&gt;삭제",개발일정표!$K:$K,"="&amp;$C$1)</f>
        <v>0</v>
      </c>
      <c r="I17" s="59">
        <f t="shared" si="13"/>
        <v>0</v>
      </c>
      <c r="J17" s="59">
        <f t="shared" si="14"/>
        <v>0</v>
      </c>
      <c r="K17" s="57">
        <f>COUNTIFS(개발일정표!$A:$A,$A$17,개발일정표!$B:$B,$B17,개발일정표!$I:$I,"&lt;&gt;삭제",개발일정표!$O:$O,"&lt;&gt;검수제외",개발일정표!$Q:$Q,"&lt;="&amp;$C$1)</f>
        <v>0</v>
      </c>
      <c r="L17" s="57">
        <f>COUNTIFS(개발일정표!$A:$A,$A$17,개발일정표!$B:$B,$B17,개발일정표!$I:$I,"&lt;&gt;삭제",개발일정표!$O:$O,"&lt;&gt;검수제외",개발일정표!$T:$T,"=L3",개발일정표!$S:$S,"&lt;="&amp;$C$1)+COUNTIFS(개발일정표!$A:$A,$A$17,개발일정표!$B:$B,$B17,개발일정표!$I:$I,"&lt;&gt;삭제",개발일정표!$O:$O,"&lt;&gt;검수제외",개발일정표!$T:$T,"=L1",개발일정표!$U:$U,"=Y",개발일정표!$S:$S,"&lt;="&amp;$C$1)+COUNTIFS(개발일정표!$A:$A,$A$17,개발일정표!$B:$B,$B17,개발일정표!$I:$I,"&lt;&gt;삭제",개발일정표!$O:$O,"&lt;&gt;검수제외",개발일정표!$T:$T,"=L2",개발일정표!$U:$U,"=Y",개발일정표!$S:$S,"&lt;="&amp;$C$1)</f>
        <v>0</v>
      </c>
      <c r="M17" s="57">
        <f>COUNTIFS(개발일정표!$A:$A,$A$17,개발일정표!$B:$B,$B17,개발일정표!$I:$I,"&lt;&gt;삭제",개발일정표!$O:$O,"&lt;&gt;검수제외",개발일정표!$T:$T,"=L2")-COUNTIFS(개발일정표!$A:$A,$A$17,개발일정표!$B:$B,$B17,개발일정표!$I:$I,"&lt;&gt;삭제",개발일정표!$O:$O,"&lt;&gt;검수제외",개발일정표!$T:$T,"=L2",개발일정표!$U:$U,"=Y",개발일정표!$S:$S,"&lt;="&amp;$C$1)</f>
        <v>0</v>
      </c>
      <c r="N17" s="58">
        <f>K17-(L17+M17)</f>
        <v>0</v>
      </c>
      <c r="O17" s="57">
        <f>COUNTIFS(개발일정표!$A:$A,$A$17,개발일정표!$B:$B,$B17,개발일정표!$I:$I,"&lt;&gt;삭제",개발일정표!$O:$O,"&lt;&gt;검수제외",개발일정표!$T:$T,"=L1")-COUNTIFS(개발일정표!$A:$A,$A$17,개발일정표!$B:$B,$B17,개발일정표!$I:$I,"&lt;&gt;삭제",개발일정표!$O:$O,"&lt;&gt;검수제외",개발일정표!$T:$T,"=L1",개발일정표!$U:$U,"=Y",개발일정표!$S:$S,"&lt;="&amp;$C$1)</f>
        <v>0</v>
      </c>
      <c r="P17" s="59">
        <f t="shared" si="15"/>
        <v>0</v>
      </c>
      <c r="Q17" s="59">
        <f t="shared" si="16"/>
        <v>0</v>
      </c>
      <c r="R17" s="57">
        <f>COUNTIFS(개발일정표!$A:$A,$A$17,개발일정표!$B:$B,$B17,개발일정표!$I:$I,"&lt;&gt;삭제",개발일정표!$V:$V,"&lt;&gt;검수제외")</f>
        <v>1</v>
      </c>
      <c r="S17" s="57">
        <f>COUNTIFS(개발일정표!$A:$A,$A$17,개발일정표!$B:$B,$B17,개발일정표!$I:$I,"&lt;&gt;삭제",개발일정표!$V:$V,"&lt;&gt;검수제외",개발일정표!$X:$X,"&lt;="&amp;$C$1)</f>
        <v>0</v>
      </c>
      <c r="T17" s="57">
        <f>COUNTIFS(개발일정표!$A:$A,$A$17,개발일정표!$B:$B,$B17,개발일정표!$I:$I,"&lt;&gt;삭제",개발일정표!$V:$V,"&lt;&gt;검수제외",개발일정표!$AA:$AA,"=L3",개발일정표!$Z:$Z,"&lt;="&amp;$C$1)+COUNTIFS(개발일정표!$A:$A,$A$17,개발일정표!$B:$B,$B17,개발일정표!$I:$I,"&lt;&gt;삭제",개발일정표!$V:$V,"&lt;&gt;검수제외",개발일정표!$AA:$AA,"=L1",개발일정표!$AB:$AB,"=Y",개발일정표!$Z:$Z,"&lt;="&amp;$C$1)+COUNTIFS(개발일정표!$A:$A,$A$17,개발일정표!$B:$B,$B17,개발일정표!$I:$I,"&lt;&gt;삭제",개발일정표!$V:$V,"&lt;&gt;검수제외",개발일정표!$AA:$AA,"=L2",개발일정표!$AB:$AB,"=Y",개발일정표!$Z:$Z,"&lt;="&amp;$C$1)</f>
        <v>0</v>
      </c>
      <c r="U17" s="57">
        <f>COUNTIFS(개발일정표!$A:$A,$A$17,개발일정표!$B:$B,$B17,개발일정표!$I:$I,"&lt;&gt;삭제",개발일정표!$V:$V,"&lt;&gt;검수제외",개발일정표!$AA:$AA,"=L2")-COUNTIFS(개발일정표!$A:$A,$A$17,개발일정표!$B:$B,$B17,개발일정표!$I:$I,"&lt;&gt;삭제",개발일정표!$V:$V,"&lt;&gt;검수제외",개발일정표!$AA:$AA,"=L2",개발일정표!$AB:$AB,"=Y",개발일정표!$Z:$Z,"&lt;="&amp;$C$1)</f>
        <v>0</v>
      </c>
      <c r="V17" s="58">
        <f>S17-(T17+U17)</f>
        <v>0</v>
      </c>
      <c r="W17" s="57">
        <f>COUNTIFS(개발일정표!$A:$A,$A$17,개발일정표!$B:$B,$B17,개발일정표!$I:$I,"&lt;&gt;삭제",개발일정표!$V:$V,"&lt;&gt;검수제외",개발일정표!$AA:$AA,"=L1")-COUNTIFS(개발일정표!$A:$A,$A$17,개발일정표!$B:$B,$B17,개발일정표!$I:$I,"&lt;&gt;삭제",개발일정표!$V:$V,"&lt;&gt;검수제외",개발일정표!$AA:$AA,"=L1",개발일정표!$AB:$AB,"=Y",개발일정표!$Z:$Z,"&lt;="&amp;$C$1)</f>
        <v>0</v>
      </c>
      <c r="X17" s="59">
        <f t="shared" si="17"/>
        <v>0</v>
      </c>
      <c r="Y17" s="59">
        <f t="shared" si="18"/>
        <v>0</v>
      </c>
      <c r="Z17" s="57">
        <f>COUNTIFS(개발일정표!$A:$A,$A$17,개발일정표!$B:$B,$B17,개발일정표!$I:$I,"&lt;&gt;삭제",개발일정표!$AC:$AC,"&lt;&gt;검수제외")</f>
        <v>1</v>
      </c>
      <c r="AA17" s="57">
        <f>COUNTIFS(개발일정표!$A:$A,$A$17,개발일정표!$B:$B,$B17,개발일정표!$I:$I,"&lt;&gt;삭제",개발일정표!$AC:$AC,"&lt;&gt;검수제외",개발일정표!$AE:$AE,"&lt;="&amp;$C$1)</f>
        <v>0</v>
      </c>
      <c r="AB17" s="57">
        <f>COUNTIFS(개발일정표!$A:$A,$A$17,개발일정표!$B:$B,$B17,개발일정표!$I:$I,"&lt;&gt;삭제",개발일정표!$AC:$AC,"&lt;&gt;검수제외",개발일정표!$AH:$AH,"=L3",개발일정표!$AG:$AG,"&lt;="&amp;$C$1)+COUNTIFS(개발일정표!$A:$A,$A$17,개발일정표!$B:$B,$B17,개발일정표!$I:$I,"&lt;&gt;삭제",개발일정표!$AC:$AC,"&lt;&gt;검수제외",개발일정표!$AH:$AH,"=L1",개발일정표!$AI:$AI,"=Y",개발일정표!$AG:$AG,"&lt;="&amp;$C$1)+COUNTIFS(개발일정표!$A:$A,$A$17,개발일정표!$B:$B,$B17,개발일정표!$I:$I,"&lt;&gt;삭제",개발일정표!$AC:$AC,"&lt;&gt;검수제외",개발일정표!$AH:$AH,"=L2",개발일정표!$AI:$AI,"=Y",개발일정표!$AG:$AG,"&lt;="&amp;$C$1)</f>
        <v>0</v>
      </c>
      <c r="AC17" s="57">
        <f>COUNTIFS(개발일정표!$A:$A,$A$17,개발일정표!$B:$B,$B17,개발일정표!$I:$I,"&lt;&gt;삭제",개발일정표!$AC:$AC,"&lt;&gt;검수제외",개발일정표!$AH:$AH,"=L2")-COUNTIFS(개발일정표!$A:$A,$A$17,개발일정표!$B:$B,$B17,개발일정표!$I:$I,"&lt;&gt;삭제",개발일정표!$AC:$AC,"&lt;&gt;검수제외",개발일정표!$AH:$AH,"=L2",개발일정표!$AI:$AI,"=Y",개발일정표!$AG:$AG,"&lt;="&amp;$C$1)</f>
        <v>0</v>
      </c>
      <c r="AD17" s="58">
        <f>AA17-(AB17+AC17)</f>
        <v>0</v>
      </c>
      <c r="AE17" s="57">
        <f>COUNTIFS(개발일정표!$A:$A,$A$17,개발일정표!$B:$B,$B17,개발일정표!$I:$I,"&lt;&gt;삭제",개발일정표!$AC:$AC,"&lt;&gt;검수제외",개발일정표!$AH:$AH,"=L1")-COUNTIFS(개발일정표!$A:$A,$A$17,개발일정표!$B:$B,$B17,개발일정표!$I:$I,"&lt;&gt;삭제",개발일정표!$AC:$AC,"&lt;&gt;검수제외",개발일정표!$AH:$AH,"=L1",개발일정표!$AI:$AI,"=Y",개발일정표!$AG:$AG,"&lt;="&amp;$C$1)</f>
        <v>0</v>
      </c>
      <c r="AF17" s="59">
        <f>IF(AA17=0, 0,(AB17+AC17)/AA17)</f>
        <v>0</v>
      </c>
      <c r="AG17" s="59">
        <f t="shared" si="19"/>
        <v>0</v>
      </c>
      <c r="AH17" s="57">
        <f>COUNTIFS(개발일정표!$A:$A,$A$17,개발일정표!$B:$B,$B17,개발일정표!$I:$I,"&lt;&gt;삭제",개발일정표!$K:$K,"&lt;&gt;미정")</f>
        <v>0</v>
      </c>
      <c r="AI17" s="57">
        <f>COUNTIFS(개발일정표!$A:$A,$A$17,개발일정표!$B:$B,$B17,개발일정표!$I:$I,"&lt;&gt;삭제",개발일정표!$K:$K,"=미정")</f>
        <v>1</v>
      </c>
    </row>
    <row r="18" spans="1:35" s="55" customFormat="1" ht="14.25" customHeight="1">
      <c r="A18" s="176"/>
      <c r="B18" s="15" t="s">
        <v>57</v>
      </c>
      <c r="C18" s="60">
        <f t="shared" ref="C18:H18" si="23">SUM(C17:C17)</f>
        <v>1</v>
      </c>
      <c r="D18" s="60">
        <f t="shared" si="23"/>
        <v>0</v>
      </c>
      <c r="E18" s="60">
        <f t="shared" si="23"/>
        <v>0</v>
      </c>
      <c r="F18" s="60">
        <f t="shared" si="23"/>
        <v>0</v>
      </c>
      <c r="G18" s="36">
        <f t="shared" si="23"/>
        <v>0</v>
      </c>
      <c r="H18" s="36">
        <f t="shared" si="23"/>
        <v>0</v>
      </c>
      <c r="I18" s="21">
        <f t="shared" si="13"/>
        <v>0</v>
      </c>
      <c r="J18" s="21">
        <f t="shared" si="14"/>
        <v>0</v>
      </c>
      <c r="K18" s="20">
        <f>SUM(K17:K17)</f>
        <v>0</v>
      </c>
      <c r="L18" s="20">
        <f>SUM(L17:L17)</f>
        <v>0</v>
      </c>
      <c r="M18" s="20">
        <f>SUM(M17:M17)</f>
        <v>0</v>
      </c>
      <c r="N18" s="20">
        <f>SUM(N17:N17)</f>
        <v>0</v>
      </c>
      <c r="O18" s="20">
        <f>SUM(O17:O17)</f>
        <v>0</v>
      </c>
      <c r="P18" s="21">
        <f t="shared" si="15"/>
        <v>0</v>
      </c>
      <c r="Q18" s="21">
        <f t="shared" si="16"/>
        <v>0</v>
      </c>
      <c r="R18" s="20">
        <f t="shared" ref="R18:W18" si="24">SUM(R17:R17)</f>
        <v>1</v>
      </c>
      <c r="S18" s="20">
        <f t="shared" si="24"/>
        <v>0</v>
      </c>
      <c r="T18" s="20">
        <f t="shared" si="24"/>
        <v>0</v>
      </c>
      <c r="U18" s="20">
        <f t="shared" si="24"/>
        <v>0</v>
      </c>
      <c r="V18" s="20">
        <f t="shared" si="24"/>
        <v>0</v>
      </c>
      <c r="W18" s="20">
        <f t="shared" si="24"/>
        <v>0</v>
      </c>
      <c r="X18" s="21">
        <f t="shared" si="17"/>
        <v>0</v>
      </c>
      <c r="Y18" s="21">
        <f t="shared" si="18"/>
        <v>0</v>
      </c>
      <c r="Z18" s="20">
        <f t="shared" ref="Z18:AE18" si="25">SUM(Z17:Z17)</f>
        <v>1</v>
      </c>
      <c r="AA18" s="20">
        <f t="shared" si="25"/>
        <v>0</v>
      </c>
      <c r="AB18" s="20">
        <f t="shared" si="25"/>
        <v>0</v>
      </c>
      <c r="AC18" s="20">
        <f t="shared" si="25"/>
        <v>0</v>
      </c>
      <c r="AD18" s="20">
        <f t="shared" si="25"/>
        <v>0</v>
      </c>
      <c r="AE18" s="20">
        <f t="shared" si="25"/>
        <v>0</v>
      </c>
      <c r="AF18" s="21">
        <f>IF(AA18=0,0,(AB18+AC18)/AA18)</f>
        <v>0</v>
      </c>
      <c r="AG18" s="21">
        <f t="shared" si="19"/>
        <v>0</v>
      </c>
      <c r="AH18" s="60">
        <f>SUM(AH17:AH17)</f>
        <v>0</v>
      </c>
      <c r="AI18" s="60">
        <f>SUM(AI17:AI17)</f>
        <v>1</v>
      </c>
    </row>
    <row r="19" spans="1:35" ht="14.25" customHeight="1">
      <c r="A19" s="176" t="s">
        <v>161</v>
      </c>
      <c r="B19" s="11" t="s">
        <v>247</v>
      </c>
      <c r="C19" s="12">
        <f>COUNTIFS(개발일정표!$A:$A,$A$19,개발일정표!$B:$B,$B19,개발일정표!$I:$I,"&lt;&gt;삭제")</f>
        <v>1</v>
      </c>
      <c r="D19" s="12">
        <f>COUNTIFS(개발일정표!$A:$A,$A$19,개발일정표!$B:$B,$B19,개발일정표!$I:$I,"&lt;&gt;삭제",개발일정표!$K:$K,"&lt;="&amp;$C$1)</f>
        <v>0</v>
      </c>
      <c r="E19" s="12">
        <f>COUNTIFS(개발일정표!$A:$A,$A$19,개발일정표!$B:$B,$B19,개발일정표!$I:$I,"&lt;&gt;삭제",개발일정표!$M:$M,"&lt;="&amp;$C$1)</f>
        <v>0</v>
      </c>
      <c r="F19" s="13">
        <f>D19-E19</f>
        <v>0</v>
      </c>
      <c r="G19" s="35">
        <f>COUNTIFS(개발일정표!$A:$A,$A$19,개발일정표!$B:$B,$B19,개발일정표!$I:$I,"&lt;&gt;삭제",개발일정표!$L:$L,"&lt;="&amp;$C$1,개발일정표!$M:$M,"")</f>
        <v>0</v>
      </c>
      <c r="H19" s="35">
        <f>COUNTIFS(개발일정표!$A:$A,$A$19,개발일정표!$B:$B,$B19,개발일정표!$I:$I,"&lt;&gt;삭제",개발일정표!$K:$K,"="&amp;$C$1)</f>
        <v>0</v>
      </c>
      <c r="I19" s="14">
        <f t="shared" si="13"/>
        <v>0</v>
      </c>
      <c r="J19" s="14">
        <f t="shared" si="14"/>
        <v>0</v>
      </c>
      <c r="K19" s="12">
        <f>COUNTIFS(개발일정표!$A:$A,$A$19,개발일정표!$B:$B,$B19,개발일정표!$I:$I,"&lt;&gt;삭제",개발일정표!$O:$O,"&lt;&gt;검수제외",개발일정표!$Q:$Q,"&lt;="&amp;$C$1)</f>
        <v>0</v>
      </c>
      <c r="L19" s="12">
        <f>COUNTIFS(개발일정표!$A:$A,$A$19,개발일정표!$B:$B,$B19,개발일정표!$I:$I,"&lt;&gt;삭제",개발일정표!$O:$O,"&lt;&gt;검수제외",개발일정표!$T:$T,"=L3",개발일정표!$S:$S,"&lt;="&amp;$C$1)+COUNTIFS(개발일정표!$A:$A,$A$19,개발일정표!$B:$B,$B19,개발일정표!$I:$I,"&lt;&gt;삭제",개발일정표!$O:$O,"&lt;&gt;검수제외",개발일정표!$T:$T,"=L1",개발일정표!$U:$U,"=Y",개발일정표!$S:$S,"&lt;="&amp;$C$1)+COUNTIFS(개발일정표!$A:$A,$A$19,개발일정표!$B:$B,$B19,개발일정표!$I:$I,"&lt;&gt;삭제",개발일정표!$O:$O,"&lt;&gt;검수제외",개발일정표!$T:$T,"=L2",개발일정표!$U:$U,"=Y",개발일정표!$S:$S,"&lt;="&amp;$C$1)</f>
        <v>0</v>
      </c>
      <c r="M19" s="12">
        <f>COUNTIFS(개발일정표!$A:$A,$A$19,개발일정표!$B:$B,$B19,개발일정표!$I:$I,"&lt;&gt;삭제",개발일정표!$O:$O,"&lt;&gt;검수제외",개발일정표!$T:$T,"=L2")-COUNTIFS(개발일정표!$A:$A,$A$19,개발일정표!$B:$B,$B19,개발일정표!$I:$I,"&lt;&gt;삭제",개발일정표!$O:$O,"&lt;&gt;검수제외",개발일정표!$T:$T,"=L2",개발일정표!$U:$U,"=Y",개발일정표!$S:$S,"&lt;="&amp;$C$1)</f>
        <v>0</v>
      </c>
      <c r="N19" s="13">
        <f>K19-(L19+M19)</f>
        <v>0</v>
      </c>
      <c r="O19" s="12">
        <f>COUNTIFS(개발일정표!$A:$A,$A$19,개발일정표!$B:$B,$B19,개발일정표!$I:$I,"&lt;&gt;삭제",개발일정표!$O:$O,"&lt;&gt;검수제외",개발일정표!$T:$T,"=L1")-COUNTIFS(개발일정표!$A:$A,$A$19,개발일정표!$B:$B,$B19,개발일정표!$I:$I,"&lt;&gt;삭제",개발일정표!$O:$O,"&lt;&gt;검수제외",개발일정표!$T:$T,"=L1",개발일정표!$U:$U,"=Y",개발일정표!$S:$S,"&lt;="&amp;$C$1)</f>
        <v>0</v>
      </c>
      <c r="P19" s="14">
        <f t="shared" si="15"/>
        <v>0</v>
      </c>
      <c r="Q19" s="14">
        <f t="shared" si="16"/>
        <v>0</v>
      </c>
      <c r="R19" s="12">
        <f>COUNTIFS(개발일정표!$A:$A,$A$19,개발일정표!$B:$B,$B19,개발일정표!$I:$I,"&lt;&gt;삭제",개발일정표!$V:$V,"&lt;&gt;검수제외")</f>
        <v>1</v>
      </c>
      <c r="S19" s="12">
        <f>COUNTIFS(개발일정표!$A:$A,$A$19,개발일정표!$B:$B,$B19,개발일정표!$I:$I,"&lt;&gt;삭제",개발일정표!$V:$V,"&lt;&gt;검수제외",개발일정표!$X:$X,"&lt;="&amp;$C$1)</f>
        <v>0</v>
      </c>
      <c r="T19" s="12">
        <f>COUNTIFS(개발일정표!$A:$A,$A$19,개발일정표!$B:$B,$B19,개발일정표!$I:$I,"&lt;&gt;삭제",개발일정표!$V:$V,"&lt;&gt;검수제외",개발일정표!$AA:$AA,"=L3",개발일정표!$Z:$Z,"&lt;="&amp;$C$1)+COUNTIFS(개발일정표!$A:$A,$A$19,개발일정표!$B:$B,$B19,개발일정표!$I:$I,"&lt;&gt;삭제",개발일정표!$V:$V,"&lt;&gt;검수제외",개발일정표!$AA:$AA,"=L1",개발일정표!$AB:$AB,"=Y",개발일정표!$Z:$Z,"&lt;="&amp;$C$1)+COUNTIFS(개발일정표!$A:$A,$A$19,개발일정표!$B:$B,$B19,개발일정표!$I:$I,"&lt;&gt;삭제",개발일정표!$V:$V,"&lt;&gt;검수제외",개발일정표!$AA:$AA,"=L2",개발일정표!$AB:$AB,"=Y",개발일정표!$Z:$Z,"&lt;="&amp;$C$1)</f>
        <v>0</v>
      </c>
      <c r="U19" s="12">
        <f>COUNTIFS(개발일정표!$A:$A,$A$19,개발일정표!$B:$B,$B19,개발일정표!$I:$I,"&lt;&gt;삭제",개발일정표!$V:$V,"&lt;&gt;검수제외",개발일정표!$AA:$AA,"=L2")-COUNTIFS(개발일정표!$A:$A,$A$19,개발일정표!$B:$B,$B19,개발일정표!$I:$I,"&lt;&gt;삭제",개발일정표!$V:$V,"&lt;&gt;검수제외",개발일정표!$AA:$AA,"=L2",개발일정표!$AB:$AB,"=Y",개발일정표!$Z:$Z,"&lt;="&amp;$C$1)</f>
        <v>0</v>
      </c>
      <c r="V19" s="58">
        <f>S19-(T19+U19)</f>
        <v>0</v>
      </c>
      <c r="W19" s="12">
        <f>COUNTIFS(개발일정표!$A:$A,$A$19,개발일정표!$B:$B,$B19,개발일정표!$I:$I,"&lt;&gt;삭제",개발일정표!$V:$V,"&lt;&gt;검수제외",개발일정표!$AA:$AA,"=L1")-COUNTIFS(개발일정표!$A:$A,$A$19,개발일정표!$B:$B,$B19,개발일정표!$I:$I,"&lt;&gt;삭제",개발일정표!$V:$V,"&lt;&gt;검수제외",개발일정표!$AA:$AA,"=L1",개발일정표!$AB:$AB,"=Y",개발일정표!$Z:$Z,"&lt;="&amp;$C$1)</f>
        <v>0</v>
      </c>
      <c r="X19" s="14">
        <f t="shared" si="17"/>
        <v>0</v>
      </c>
      <c r="Y19" s="14">
        <f t="shared" si="18"/>
        <v>0</v>
      </c>
      <c r="Z19" s="12">
        <f>COUNTIFS(개발일정표!$A:$A,$A$19,개발일정표!$B:$B,$B19,개발일정표!$I:$I,"&lt;&gt;삭제",개발일정표!$AC:$AC,"&lt;&gt;검수제외")</f>
        <v>1</v>
      </c>
      <c r="AA19" s="12">
        <f>COUNTIFS(개발일정표!$A:$A,$A$19,개발일정표!$B:$B,$B19,개발일정표!$I:$I,"&lt;&gt;삭제",개발일정표!$AC:$AC,"&lt;&gt;검수제외",개발일정표!$AE:$AE,"&lt;="&amp;$C$1)</f>
        <v>0</v>
      </c>
      <c r="AB19" s="12">
        <f>COUNTIFS(개발일정표!$A:$A,$A$19,개발일정표!$B:$B,$B19,개발일정표!$I:$I,"&lt;&gt;삭제",개발일정표!$AC:$AC,"&lt;&gt;검수제외",개발일정표!$AH:$AH,"=L3",개발일정표!$AG:$AG,"&lt;="&amp;$C$1)+COUNTIFS(개발일정표!$A:$A,$A$19,개발일정표!$B:$B,$B19,개발일정표!$I:$I,"&lt;&gt;삭제",개발일정표!$AC:$AC,"&lt;&gt;검수제외",개발일정표!$AH:$AH,"=L1",개발일정표!$AI:$AI,"=Y",개발일정표!$AG:$AG,"&lt;="&amp;$C$1)+COUNTIFS(개발일정표!$A:$A,$A$19,개발일정표!$B:$B,$B19,개발일정표!$I:$I,"&lt;&gt;삭제",개발일정표!$AC:$AC,"&lt;&gt;검수제외",개발일정표!$AH:$AH,"=L2",개발일정표!$AI:$AI,"=Y",개발일정표!$AG:$AG,"&lt;="&amp;$C$1)</f>
        <v>0</v>
      </c>
      <c r="AC19" s="12">
        <f>COUNTIFS(개발일정표!$A:$A,$A$19,개발일정표!$B:$B,$B19,개발일정표!$I:$I,"&lt;&gt;삭제",개발일정표!$AC:$AC,"&lt;&gt;검수제외",개발일정표!$AH:$AH,"=L2")-COUNTIFS(개발일정표!$A:$A,$A$19,개발일정표!$B:$B,$B19,개발일정표!$I:$I,"&lt;&gt;삭제",개발일정표!$AC:$AC,"&lt;&gt;검수제외",개발일정표!$AH:$AH,"=L2",개발일정표!$AI:$AI,"=Y",개발일정표!$AG:$AG,"&lt;="&amp;$C$1)</f>
        <v>0</v>
      </c>
      <c r="AD19" s="58">
        <f>AA19-(AB19+AC19)</f>
        <v>0</v>
      </c>
      <c r="AE19" s="12">
        <f>COUNTIFS(개발일정표!$A:$A,$A$19,개발일정표!$B:$B,$B19,개발일정표!$I:$I,"&lt;&gt;삭제",개발일정표!$AC:$AC,"&lt;&gt;검수제외",개발일정표!$AH:$AH,"=L1")-COUNTIFS(개발일정표!$A:$A,$A$19,개발일정표!$B:$B,$B19,개발일정표!$I:$I,"&lt;&gt;삭제",개발일정표!$AC:$AC,"&lt;&gt;검수제외",개발일정표!$AH:$AH,"=L1",개발일정표!$AI:$AI,"=Y",개발일정표!$AG:$AG,"&lt;="&amp;$C$1)</f>
        <v>0</v>
      </c>
      <c r="AF19" s="14">
        <f>IF(AA19=0, 0,(AB19+AC19)/AA19)</f>
        <v>0</v>
      </c>
      <c r="AG19" s="14">
        <f t="shared" si="19"/>
        <v>0</v>
      </c>
      <c r="AH19" s="57">
        <f>COUNTIFS(개발일정표!$A:$A,$A$19,개발일정표!$B:$B,$B19,개발일정표!$I:$I,"&lt;&gt;삭제",개발일정표!$K:$K,"&lt;&gt;미정")</f>
        <v>0</v>
      </c>
      <c r="AI19" s="57">
        <f>COUNTIFS(개발일정표!$A:$A,$A$19,개발일정표!$B:$B,$B19,개발일정표!$I:$I,"&lt;&gt;삭제",개발일정표!$K:$K,"=미정")</f>
        <v>1</v>
      </c>
    </row>
    <row r="20" spans="1:35" ht="14.25" customHeight="1">
      <c r="A20" s="176"/>
      <c r="B20" s="15" t="s">
        <v>57</v>
      </c>
      <c r="C20" s="16">
        <f t="shared" ref="C20:H20" si="26">SUM(C19:C19)</f>
        <v>1</v>
      </c>
      <c r="D20" s="16">
        <f t="shared" si="26"/>
        <v>0</v>
      </c>
      <c r="E20" s="16">
        <f t="shared" si="26"/>
        <v>0</v>
      </c>
      <c r="F20" s="16">
        <f t="shared" si="26"/>
        <v>0</v>
      </c>
      <c r="G20" s="36">
        <f t="shared" si="26"/>
        <v>0</v>
      </c>
      <c r="H20" s="36">
        <f t="shared" si="26"/>
        <v>0</v>
      </c>
      <c r="I20" s="21">
        <f t="shared" si="13"/>
        <v>0</v>
      </c>
      <c r="J20" s="21">
        <f t="shared" si="14"/>
        <v>0</v>
      </c>
      <c r="K20" s="20">
        <f>SUM(K19:K19)</f>
        <v>0</v>
      </c>
      <c r="L20" s="20">
        <f>SUM(L19:L19)</f>
        <v>0</v>
      </c>
      <c r="M20" s="20">
        <f>SUM(M19:M19)</f>
        <v>0</v>
      </c>
      <c r="N20" s="20">
        <f>SUM(N19:N19)</f>
        <v>0</v>
      </c>
      <c r="O20" s="20">
        <f>SUM(O19:O19)</f>
        <v>0</v>
      </c>
      <c r="P20" s="21">
        <f t="shared" si="15"/>
        <v>0</v>
      </c>
      <c r="Q20" s="21">
        <f t="shared" si="16"/>
        <v>0</v>
      </c>
      <c r="R20" s="20">
        <f t="shared" ref="R20:W20" si="27">SUM(R19:R19)</f>
        <v>1</v>
      </c>
      <c r="S20" s="20">
        <f t="shared" si="27"/>
        <v>0</v>
      </c>
      <c r="T20" s="20">
        <f t="shared" si="27"/>
        <v>0</v>
      </c>
      <c r="U20" s="20">
        <f t="shared" si="27"/>
        <v>0</v>
      </c>
      <c r="V20" s="20">
        <f t="shared" si="27"/>
        <v>0</v>
      </c>
      <c r="W20" s="20">
        <f t="shared" si="27"/>
        <v>0</v>
      </c>
      <c r="X20" s="21">
        <f t="shared" si="17"/>
        <v>0</v>
      </c>
      <c r="Y20" s="21">
        <f t="shared" si="18"/>
        <v>0</v>
      </c>
      <c r="Z20" s="20">
        <f t="shared" ref="Z20:AE20" si="28">SUM(Z19:Z19)</f>
        <v>1</v>
      </c>
      <c r="AA20" s="20">
        <f t="shared" si="28"/>
        <v>0</v>
      </c>
      <c r="AB20" s="20">
        <f t="shared" si="28"/>
        <v>0</v>
      </c>
      <c r="AC20" s="20">
        <f t="shared" si="28"/>
        <v>0</v>
      </c>
      <c r="AD20" s="20">
        <f t="shared" si="28"/>
        <v>0</v>
      </c>
      <c r="AE20" s="20">
        <f t="shared" si="28"/>
        <v>0</v>
      </c>
      <c r="AF20" s="21">
        <f>IF(AA20=0,0,(AB20+AC20)/AA20)</f>
        <v>0</v>
      </c>
      <c r="AG20" s="21">
        <f t="shared" si="19"/>
        <v>0</v>
      </c>
      <c r="AH20" s="60">
        <f>SUM(AH19:AH19)</f>
        <v>0</v>
      </c>
      <c r="AI20" s="60">
        <f>SUM(AI19:AI19)</f>
        <v>1</v>
      </c>
    </row>
    <row r="21" spans="1:35" ht="14.25" customHeight="1">
      <c r="A21" s="176" t="s">
        <v>248</v>
      </c>
      <c r="B21" s="11" t="s">
        <v>249</v>
      </c>
      <c r="C21" s="12">
        <f>COUNTIFS(개발일정표!$A:$A,$A$21,개발일정표!$B:$B,$B21,개발일정표!$I:$I,"&lt;&gt;삭제")</f>
        <v>9</v>
      </c>
      <c r="D21" s="12">
        <f>COUNTIFS(개발일정표!$A:$A,$A$21,개발일정표!$B:$B,$B21,개발일정표!$I:$I,"&lt;&gt;삭제",개발일정표!$K:$K,"&lt;="&amp;$C$1)</f>
        <v>0</v>
      </c>
      <c r="E21" s="12">
        <f>COUNTIFS(개발일정표!$A:$A,$A$21,개발일정표!$B:$B,$B21,개발일정표!$I:$I,"&lt;&gt;삭제",개발일정표!$M:$M,"&lt;="&amp;$C$1)</f>
        <v>0</v>
      </c>
      <c r="F21" s="13">
        <f>D21-E21</f>
        <v>0</v>
      </c>
      <c r="G21" s="35">
        <f>COUNTIFS(개발일정표!$A:$A,$A$21,개발일정표!$B:$B,$B21,개발일정표!$I:$I,"&lt;&gt;삭제",개발일정표!$L:$L,"&lt;="&amp;$C$1,개발일정표!$M:$M,"")</f>
        <v>0</v>
      </c>
      <c r="H21" s="35">
        <f>COUNTIFS(개발일정표!$A:$A,$A$21,개발일정표!$B:$B,$B21,개발일정표!$I:$I,"&lt;&gt;삭제",개발일정표!$K:$K,"="&amp;$C$1)</f>
        <v>0</v>
      </c>
      <c r="I21" s="14">
        <f t="shared" si="13"/>
        <v>0</v>
      </c>
      <c r="J21" s="14">
        <f t="shared" si="14"/>
        <v>0</v>
      </c>
      <c r="K21" s="12">
        <f>COUNTIFS(개발일정표!$A:$A,$A$21,개발일정표!$B:$B,$B21,개발일정표!$I:$I,"&lt;&gt;삭제",개발일정표!$O:$O,"&lt;&gt;검수제외",개발일정표!$Q:$Q,"&lt;="&amp;$C$1)</f>
        <v>0</v>
      </c>
      <c r="L21" s="12">
        <f>COUNTIFS(개발일정표!$A:$A,$A$21,개발일정표!$B:$B,$B21,개발일정표!$I:$I,"&lt;&gt;삭제",개발일정표!$O:$O,"&lt;&gt;검수제외",개발일정표!$T:$T,"=L3",개발일정표!$S:$S,"&lt;="&amp;$C$1)+COUNTIFS(개발일정표!$A:$A,$A$21,개발일정표!$B:$B,$B21,개발일정표!$I:$I,"&lt;&gt;삭제",개발일정표!$O:$O,"&lt;&gt;검수제외",개발일정표!$T:$T,"=L1",개발일정표!$U:$U,"=Y",개발일정표!$S:$S,"&lt;="&amp;$C$1)+COUNTIFS(개발일정표!$A:$A,$A$21,개발일정표!$B:$B,$B21,개발일정표!$I:$I,"&lt;&gt;삭제",개발일정표!$O:$O,"&lt;&gt;검수제외",개발일정표!$T:$T,"=L2",개발일정표!$U:$U,"=Y",개발일정표!$S:$S,"&lt;="&amp;$C$1)</f>
        <v>0</v>
      </c>
      <c r="M21" s="12">
        <f>COUNTIFS(개발일정표!$A:$A,$A$21,개발일정표!$B:$B,$B21,개발일정표!$I:$I,"&lt;&gt;삭제",개발일정표!$O:$O,"&lt;&gt;검수제외",개발일정표!$T:$T,"=L2")-COUNTIFS(개발일정표!$A:$A,$A$21,개발일정표!$B:$B,$B21,개발일정표!$I:$I,"&lt;&gt;삭제",개발일정표!$O:$O,"&lt;&gt;검수제외",개발일정표!$T:$T,"=L2",개발일정표!$U:$U,"=Y",개발일정표!$S:$S,"&lt;="&amp;$C$1)</f>
        <v>0</v>
      </c>
      <c r="N21" s="13">
        <f>K21-(L21+M21)</f>
        <v>0</v>
      </c>
      <c r="O21" s="12">
        <f>COUNTIFS(개발일정표!$A:$A,$A$21,개발일정표!$B:$B,$B21,개발일정표!$I:$I,"&lt;&gt;삭제",개발일정표!$O:$O,"&lt;&gt;검수제외",개발일정표!$T:$T,"=L1")-COUNTIFS(개발일정표!$A:$A,$A$21,개발일정표!$B:$B,$B21,개발일정표!$I:$I,"&lt;&gt;삭제",개발일정표!$O:$O,"&lt;&gt;검수제외",개발일정표!$T:$T,"=L1",개발일정표!$U:$U,"=Y",개발일정표!$S:$S,"&lt;="&amp;$C$1)</f>
        <v>0</v>
      </c>
      <c r="P21" s="14">
        <f t="shared" si="15"/>
        <v>0</v>
      </c>
      <c r="Q21" s="14">
        <f t="shared" si="16"/>
        <v>0</v>
      </c>
      <c r="R21" s="12">
        <f>COUNTIFS(개발일정표!$A:$A,$A$21,개발일정표!$B:$B,$B21,개발일정표!$I:$I,"&lt;&gt;삭제",개발일정표!$V:$V,"&lt;&gt;검수제외")</f>
        <v>9</v>
      </c>
      <c r="S21" s="12">
        <f>COUNTIFS(개발일정표!$A:$A,$A$21,개발일정표!$B:$B,$B21,개발일정표!$I:$I,"&lt;&gt;삭제",개발일정표!$V:$V,"&lt;&gt;검수제외",개발일정표!$X:$X,"&lt;="&amp;$C$1)</f>
        <v>0</v>
      </c>
      <c r="T21" s="12">
        <f>COUNTIFS(개발일정표!$A:$A,$A$21,개발일정표!$B:$B,$B21,개발일정표!$I:$I,"&lt;&gt;삭제",개발일정표!$V:$V,"&lt;&gt;검수제외",개발일정표!$AA:$AA,"=L3",개발일정표!$Z:$Z,"&lt;="&amp;$C$1)+COUNTIFS(개발일정표!$A:$A,$A$21,개발일정표!$B:$B,$B21,개발일정표!$I:$I,"&lt;&gt;삭제",개발일정표!$V:$V,"&lt;&gt;검수제외",개발일정표!$AA:$AA,"=L1",개발일정표!$AB:$AB,"=Y",개발일정표!$Z:$Z,"&lt;="&amp;$C$1)+COUNTIFS(개발일정표!$A:$A,$A$21,개발일정표!$B:$B,$B21,개발일정표!$I:$I,"&lt;&gt;삭제",개발일정표!$V:$V,"&lt;&gt;검수제외",개발일정표!$AA:$AA,"=L2",개발일정표!$AB:$AB,"=Y",개발일정표!$Z:$Z,"&lt;="&amp;$C$1)</f>
        <v>0</v>
      </c>
      <c r="U21" s="12">
        <f>COUNTIFS(개발일정표!$A:$A,$A$21,개발일정표!$B:$B,$B21,개발일정표!$I:$I,"&lt;&gt;삭제",개발일정표!$V:$V,"&lt;&gt;검수제외",개발일정표!$AA:$AA,"=L2")-COUNTIFS(개발일정표!$A:$A,$A$21,개발일정표!$B:$B,$B21,개발일정표!$I:$I,"&lt;&gt;삭제",개발일정표!$V:$V,"&lt;&gt;검수제외",개발일정표!$AA:$AA,"=L2",개발일정표!$AB:$AB,"=Y",개발일정표!$Z:$Z,"&lt;="&amp;$C$1)</f>
        <v>0</v>
      </c>
      <c r="V21" s="13">
        <f>S21-(T21+U21)</f>
        <v>0</v>
      </c>
      <c r="W21" s="12">
        <f>COUNTIFS(개발일정표!$A:$A,$A$21,개발일정표!$B:$B,$B21,개발일정표!$I:$I,"&lt;&gt;삭제",개발일정표!$V:$V,"&lt;&gt;검수제외",개발일정표!$AA:$AA,"=L1")-COUNTIFS(개발일정표!$A:$A,$A$21,개발일정표!$B:$B,$B21,개발일정표!$I:$I,"&lt;&gt;삭제",개발일정표!$V:$V,"&lt;&gt;검수제외",개발일정표!$AA:$AA,"=L1",개발일정표!$AB:$AB,"=Y",개발일정표!$Z:$Z,"&lt;="&amp;$C$1)</f>
        <v>0</v>
      </c>
      <c r="X21" s="14">
        <f t="shared" si="17"/>
        <v>0</v>
      </c>
      <c r="Y21" s="14">
        <f t="shared" si="18"/>
        <v>0</v>
      </c>
      <c r="Z21" s="12">
        <f>COUNTIFS(개발일정표!$A:$A,$A$21,개발일정표!$B:$B,$B21,개발일정표!$I:$I,"&lt;&gt;삭제",개발일정표!$AC:$AC,"&lt;&gt;검수제외")</f>
        <v>9</v>
      </c>
      <c r="AA21" s="12">
        <f>COUNTIFS(개발일정표!$A:$A,$A$21,개발일정표!$B:$B,$B21,개발일정표!$I:$I,"&lt;&gt;삭제",개발일정표!$AC:$AC,"&lt;&gt;검수제외",개발일정표!$AE:$AE,"&lt;="&amp;$C$1)</f>
        <v>0</v>
      </c>
      <c r="AB21" s="12">
        <f>COUNTIFS(개발일정표!$A:$A,$A$21,개발일정표!$B:$B,$B21,개발일정표!$I:$I,"&lt;&gt;삭제",개발일정표!$AC:$AC,"&lt;&gt;검수제외",개발일정표!$AH:$AH,"=L3",개발일정표!$AG:$AG,"&lt;="&amp;$C$1)+COUNTIFS(개발일정표!$A:$A,$A$21,개발일정표!$B:$B,$B21,개발일정표!$I:$I,"&lt;&gt;삭제",개발일정표!$AC:$AC,"&lt;&gt;검수제외",개발일정표!$AH:$AH,"=L1",개발일정표!$AI:$AI,"=Y",개발일정표!$AG:$AG,"&lt;="&amp;$C$1)+COUNTIFS(개발일정표!$A:$A,$A$21,개발일정표!$B:$B,$B21,개발일정표!$I:$I,"&lt;&gt;삭제",개발일정표!$AC:$AC,"&lt;&gt;검수제외",개발일정표!$AH:$AH,"=L2",개발일정표!$AI:$AI,"=Y",개발일정표!$AG:$AG,"&lt;="&amp;$C$1)</f>
        <v>0</v>
      </c>
      <c r="AC21" s="12">
        <f>COUNTIFS(개발일정표!$A:$A,$A$21,개발일정표!$B:$B,$B21,개발일정표!$I:$I,"&lt;&gt;삭제",개발일정표!$AC:$AC,"&lt;&gt;검수제외",개발일정표!$AH:$AH,"=L2")-COUNTIFS(개발일정표!$A:$A,$A$21,개발일정표!$B:$B,$B21,개발일정표!$I:$I,"&lt;&gt;삭제",개발일정표!$AC:$AC,"&lt;&gt;검수제외",개발일정표!$AH:$AH,"=L2",개발일정표!$AI:$AI,"=Y",개발일정표!$AG:$AG,"&lt;="&amp;$C$1)</f>
        <v>0</v>
      </c>
      <c r="AD21" s="58">
        <f>AA21-(AB21+AC21)</f>
        <v>0</v>
      </c>
      <c r="AE21" s="12">
        <f>COUNTIFS(개발일정표!$A:$A,$A$21,개발일정표!$B:$B,$B21,개발일정표!$I:$I,"&lt;&gt;삭제",개발일정표!$AC:$AC,"&lt;&gt;검수제외",개발일정표!$AH:$AH,"=L1")-COUNTIFS(개발일정표!$A:$A,$A$21,개발일정표!$B:$B,$B21,개발일정표!$I:$I,"&lt;&gt;삭제",개발일정표!$AC:$AC,"&lt;&gt;검수제외",개발일정표!$AH:$AH,"=L1",개발일정표!$AI:$AI,"=Y",개발일정표!$AG:$AG,"&lt;="&amp;$C$1)</f>
        <v>0</v>
      </c>
      <c r="AF21" s="14">
        <f>IF(AA21=0, 0,(AB21+AC21)/AA21)</f>
        <v>0</v>
      </c>
      <c r="AG21" s="14">
        <f t="shared" si="19"/>
        <v>0</v>
      </c>
      <c r="AH21" s="57">
        <f>COUNTIFS(개발일정표!$A:$A,$A$21,개발일정표!$B:$B,$B21,개발일정표!$I:$I,"&lt;&gt;삭제",개발일정표!$K:$K,"&lt;&gt;미정")</f>
        <v>0</v>
      </c>
      <c r="AI21" s="57">
        <f>COUNTIFS(개발일정표!$A:$A,$A$21,개발일정표!$B:$B,$B21,개발일정표!$I:$I,"&lt;&gt;삭제",개발일정표!$K:$K,"=미정")</f>
        <v>9</v>
      </c>
    </row>
    <row r="22" spans="1:35" ht="14.25" customHeight="1">
      <c r="A22" s="176"/>
      <c r="B22" s="11" t="s">
        <v>250</v>
      </c>
      <c r="C22" s="12">
        <f>COUNTIFS(개발일정표!$A:$A,$A$21,개발일정표!$B:$B,$B22,개발일정표!$I:$I,"&lt;&gt;삭제")</f>
        <v>6</v>
      </c>
      <c r="D22" s="12">
        <f>COUNTIFS(개발일정표!$A:$A,$A$21,개발일정표!$B:$B,$B22,개발일정표!$I:$I,"&lt;&gt;삭제",개발일정표!$K:$K,"&lt;="&amp;$C$1)</f>
        <v>0</v>
      </c>
      <c r="E22" s="12">
        <f>COUNTIFS(개발일정표!$A:$A,$A$21,개발일정표!$B:$B,$B22,개발일정표!$I:$I,"&lt;&gt;삭제",개발일정표!$M:$M,"&lt;="&amp;$C$1)</f>
        <v>0</v>
      </c>
      <c r="F22" s="13">
        <f>D22-E22</f>
        <v>0</v>
      </c>
      <c r="G22" s="35">
        <f>COUNTIFS(개발일정표!$A:$A,$A$21,개발일정표!$B:$B,$B22,개발일정표!$I:$I,"&lt;&gt;삭제",개발일정표!$L:$L,"&lt;="&amp;$C$1,개발일정표!$M:$M,"")</f>
        <v>0</v>
      </c>
      <c r="H22" s="35">
        <f>COUNTIFS(개발일정표!$A:$A,$A$21,개발일정표!$B:$B,$B22,개발일정표!$I:$I,"&lt;&gt;삭제",개발일정표!$K:$K,"="&amp;$C$1)</f>
        <v>0</v>
      </c>
      <c r="I22" s="14">
        <f t="shared" si="13"/>
        <v>0</v>
      </c>
      <c r="J22" s="14">
        <f t="shared" si="14"/>
        <v>0</v>
      </c>
      <c r="K22" s="12">
        <f>COUNTIFS(개발일정표!$A:$A,$A$21,개발일정표!$B:$B,$B22,개발일정표!$I:$I,"&lt;&gt;삭제",개발일정표!$O:$O,"&lt;&gt;검수제외",개발일정표!$Q:$Q,"&lt;="&amp;$C$1)</f>
        <v>0</v>
      </c>
      <c r="L22" s="57">
        <f>COUNTIFS(개발일정표!$A:$A,$A$21,개발일정표!$B:$B,$B22,개발일정표!$I:$I,"&lt;&gt;삭제",개발일정표!$O:$O,"&lt;&gt;검수제외",개발일정표!$T:$T,"=L3",개발일정표!$S:$S,"&lt;="&amp;$C$1)+COUNTIFS(개발일정표!$A:$A,$A$21,개발일정표!$B:$B,$B22,개발일정표!$I:$I,"&lt;&gt;삭제",개발일정표!$O:$O,"&lt;&gt;검수제외",개발일정표!$T:$T,"=L1",개발일정표!$U:$U,"=Y",개발일정표!$S:$S,"&lt;="&amp;$C$1)+COUNTIFS(개발일정표!$A:$A,$A$21,개발일정표!$B:$B,$B22,개발일정표!$I:$I,"&lt;&gt;삭제",개발일정표!$O:$O,"&lt;&gt;검수제외",개발일정표!$T:$T,"=L2",개발일정표!$U:$U,"=Y",개발일정표!$S:$S,"&lt;="&amp;$C$1)</f>
        <v>0</v>
      </c>
      <c r="M22" s="57">
        <f>COUNTIFS(개발일정표!$A:$A,$A$21,개발일정표!$B:$B,$B22,개발일정표!$I:$I,"&lt;&gt;삭제",개발일정표!$O:$O,"&lt;&gt;검수제외",개발일정표!$T:$T,"=L2")-COUNTIFS(개발일정표!$A:$A,$A$21,개발일정표!$B:$B,$B22,개발일정표!$I:$I,"&lt;&gt;삭제",개발일정표!$O:$O,"&lt;&gt;검수제외",개발일정표!$T:$T,"=L2",개발일정표!$U:$U,"=Y",개발일정표!$S:$S,"&lt;="&amp;$C$1)</f>
        <v>0</v>
      </c>
      <c r="N22" s="13">
        <f>K22-(L22+M22)</f>
        <v>0</v>
      </c>
      <c r="O22" s="57">
        <f>COUNTIFS(개발일정표!$A:$A,$A$21,개발일정표!$B:$B,$B22,개발일정표!$I:$I,"&lt;&gt;삭제",개발일정표!$O:$O,"&lt;&gt;검수제외",개발일정표!$T:$T,"=L1")-COUNTIFS(개발일정표!$A:$A,$A$21,개발일정표!$B:$B,$B22,개발일정표!$I:$I,"&lt;&gt;삭제",개발일정표!$O:$O,"&lt;&gt;검수제외",개발일정표!$T:$T,"=L1",개발일정표!$U:$U,"=Y",개발일정표!$S:$S,"&lt;="&amp;$C$1)</f>
        <v>0</v>
      </c>
      <c r="P22" s="14">
        <f t="shared" si="15"/>
        <v>0</v>
      </c>
      <c r="Q22" s="14">
        <f t="shared" si="16"/>
        <v>0</v>
      </c>
      <c r="R22" s="12">
        <f>COUNTIFS(개발일정표!$A:$A,$A$21,개발일정표!$B:$B,$B22,개발일정표!$I:$I,"&lt;&gt;삭제",개발일정표!$V:$V,"&lt;&gt;검수제외")</f>
        <v>6</v>
      </c>
      <c r="S22" s="45">
        <f>COUNTIFS(개발일정표!$A:$A,$A$21,개발일정표!$B:$B,$B22,개발일정표!$I:$I,"&lt;&gt;삭제",개발일정표!$V:$V,"&lt;&gt;검수제외",개발일정표!$X:$X,"&lt;="&amp;$C$1)</f>
        <v>0</v>
      </c>
      <c r="T22" s="57">
        <f>COUNTIFS(개발일정표!$A:$A,$A$21,개발일정표!$B:$B,$B22,개발일정표!$I:$I,"&lt;&gt;삭제",개발일정표!$V:$V,"&lt;&gt;검수제외",개발일정표!$AA:$AA,"=L3",개발일정표!$Z:$Z,"&lt;="&amp;$C$1)+COUNTIFS(개발일정표!$A:$A,$A$21,개발일정표!$B:$B,$B22,개발일정표!$I:$I,"&lt;&gt;삭제",개발일정표!$V:$V,"&lt;&gt;검수제외",개발일정표!$AA:$AA,"=L1",개발일정표!$AB:$AB,"=Y",개발일정표!$Z:$Z,"&lt;="&amp;$C$1)+COUNTIFS(개발일정표!$A:$A,$A$21,개발일정표!$B:$B,$B22,개발일정표!$I:$I,"&lt;&gt;삭제",개발일정표!$V:$V,"&lt;&gt;검수제외",개발일정표!$AA:$AA,"=L2",개발일정표!$AB:$AB,"=Y",개발일정표!$Z:$Z,"&lt;="&amp;$C$1)</f>
        <v>0</v>
      </c>
      <c r="U22" s="57">
        <f>COUNTIFS(개발일정표!$A:$A,$A$21,개발일정표!$B:$B,$B22,개발일정표!$I:$I,"&lt;&gt;삭제",개발일정표!$V:$V,"&lt;&gt;검수제외",개발일정표!$AA:$AA,"=L2")-COUNTIFS(개발일정표!$A:$A,$A$21,개발일정표!$B:$B,$B22,개발일정표!$I:$I,"&lt;&gt;삭제",개발일정표!$V:$V,"&lt;&gt;검수제외",개발일정표!$AA:$AA,"=L2",개발일정표!$AB:$AB,"=Y",개발일정표!$Z:$Z,"&lt;="&amp;$C$1)</f>
        <v>0</v>
      </c>
      <c r="V22" s="13">
        <f>S22-(T22+U22)</f>
        <v>0</v>
      </c>
      <c r="W22" s="57">
        <f>COUNTIFS(개발일정표!$A:$A,$A$21,개발일정표!$B:$B,$B22,개발일정표!$I:$I,"&lt;&gt;삭제",개발일정표!$V:$V,"&lt;&gt;검수제외",개발일정표!$AA:$AA,"=L1")-COUNTIFS(개발일정표!$A:$A,$A$21,개발일정표!$B:$B,$B22,개발일정표!$I:$I,"&lt;&gt;삭제",개발일정표!$V:$V,"&lt;&gt;검수제외",개발일정표!$AA:$AA,"=L1",개발일정표!$AB:$AB,"=Y",개발일정표!$Z:$Z,"&lt;="&amp;$C$1)</f>
        <v>0</v>
      </c>
      <c r="X22" s="14">
        <f t="shared" si="17"/>
        <v>0</v>
      </c>
      <c r="Y22" s="14">
        <f t="shared" si="18"/>
        <v>0</v>
      </c>
      <c r="Z22" s="12">
        <f>COUNTIFS(개발일정표!$A:$A,$A$21,개발일정표!$B:$B,$B22,개발일정표!$I:$I,"&lt;&gt;삭제",개발일정표!$AC:$AC,"&lt;&gt;검수제외")</f>
        <v>6</v>
      </c>
      <c r="AA22" s="45">
        <f>COUNTIFS(개발일정표!$A:$A,$A$21,개발일정표!$B:$B,$B22,개발일정표!$I:$I,"&lt;&gt;삭제",개발일정표!$AC:$AC,"&lt;&gt;검수제외",개발일정표!$AE:$AE,"&lt;="&amp;$C$1)</f>
        <v>0</v>
      </c>
      <c r="AB22" s="57">
        <f>COUNTIFS(개발일정표!$A:$A,$A$21,개발일정표!$B:$B,$B22,개발일정표!$I:$I,"&lt;&gt;삭제",개발일정표!$AC:$AC,"&lt;&gt;검수제외",개발일정표!$AH:$AH,"=L3",개발일정표!$AG:$AG,"&lt;="&amp;$C$1)+COUNTIFS(개발일정표!$A:$A,$A$21,개발일정표!$B:$B,$B22,개발일정표!$I:$I,"&lt;&gt;삭제",개발일정표!$AC:$AC,"&lt;&gt;검수제외",개발일정표!$AH:$AH,"=L1",개발일정표!$AI:$AI,"=Y",개발일정표!$AG:$AG,"&lt;="&amp;$C$1)+COUNTIFS(개발일정표!$A:$A,$A$21,개발일정표!$B:$B,$B22,개발일정표!$I:$I,"&lt;&gt;삭제",개발일정표!$AC:$AC,"&lt;&gt;검수제외",개발일정표!$AH:$AH,"=L2",개발일정표!$AI:$AI,"=Y",개발일정표!$AG:$AG,"&lt;="&amp;$C$1)</f>
        <v>0</v>
      </c>
      <c r="AC22" s="57">
        <f>COUNTIFS(개발일정표!$A:$A,$A$21,개발일정표!$B:$B,$B22,개발일정표!$I:$I,"&lt;&gt;삭제",개발일정표!$AC:$AC,"&lt;&gt;검수제외",개발일정표!$AH:$AH,"=L2")-COUNTIFS(개발일정표!$A:$A,$A$21,개발일정표!$B:$B,$B22,개발일정표!$I:$I,"&lt;&gt;삭제",개발일정표!$AC:$AC,"&lt;&gt;검수제외",개발일정표!$AH:$AH,"=L2",개발일정표!$AI:$AI,"=Y",개발일정표!$AG:$AG,"&lt;="&amp;$C$1)</f>
        <v>0</v>
      </c>
      <c r="AD22" s="58">
        <f>AA22-(AB22+AC22)</f>
        <v>0</v>
      </c>
      <c r="AE22" s="57">
        <f>COUNTIFS(개발일정표!$A:$A,$A$21,개발일정표!$B:$B,$B22,개발일정표!$I:$I,"&lt;&gt;삭제",개발일정표!$AC:$AC,"&lt;&gt;검수제외",개발일정표!$AH:$AH,"=L1")-COUNTIFS(개발일정표!$A:$A,$A$21,개발일정표!$B:$B,$B22,개발일정표!$I:$I,"&lt;&gt;삭제",개발일정표!$AC:$AC,"&lt;&gt;검수제외",개발일정표!$AH:$AH,"=L1",개발일정표!$AI:$AI,"=Y",개발일정표!$AG:$AG,"&lt;="&amp;$C$1)</f>
        <v>0</v>
      </c>
      <c r="AF22" s="14">
        <f>IF(AA22=0, 0,(AB22+AC22)/AA22)</f>
        <v>0</v>
      </c>
      <c r="AG22" s="14">
        <f t="shared" si="19"/>
        <v>0</v>
      </c>
      <c r="AH22" s="57">
        <f>COUNTIFS(개발일정표!$A:$A,$A$21,개발일정표!$B:$B,$B22,개발일정표!$I:$I,"&lt;&gt;삭제",개발일정표!$K:$K,"&lt;&gt;미정")</f>
        <v>0</v>
      </c>
      <c r="AI22" s="57">
        <f>COUNTIFS(개발일정표!$A:$A,$A$21,개발일정표!$B:$B,$B22,개발일정표!$I:$I,"&lt;&gt;삭제",개발일정표!$K:$K,"=미정")</f>
        <v>6</v>
      </c>
    </row>
    <row r="23" spans="1:35" ht="14.25" customHeight="1">
      <c r="A23" s="176"/>
      <c r="B23" s="15" t="s">
        <v>57</v>
      </c>
      <c r="C23" s="16">
        <f t="shared" ref="C23:H23" si="29">SUM(C21:C22)</f>
        <v>15</v>
      </c>
      <c r="D23" s="16">
        <f t="shared" si="29"/>
        <v>0</v>
      </c>
      <c r="E23" s="16">
        <f t="shared" si="29"/>
        <v>0</v>
      </c>
      <c r="F23" s="16">
        <f t="shared" si="29"/>
        <v>0</v>
      </c>
      <c r="G23" s="36">
        <f t="shared" si="29"/>
        <v>0</v>
      </c>
      <c r="H23" s="36">
        <f t="shared" si="29"/>
        <v>0</v>
      </c>
      <c r="I23" s="21">
        <f t="shared" si="13"/>
        <v>0</v>
      </c>
      <c r="J23" s="21">
        <f t="shared" si="14"/>
        <v>0</v>
      </c>
      <c r="K23" s="20">
        <f>SUM(K21:K22)</f>
        <v>0</v>
      </c>
      <c r="L23" s="20">
        <f>SUM(L21:L22)</f>
        <v>0</v>
      </c>
      <c r="M23" s="20">
        <f>SUM(M21:M22)</f>
        <v>0</v>
      </c>
      <c r="N23" s="20">
        <f>SUM(N21:N22)</f>
        <v>0</v>
      </c>
      <c r="O23" s="20">
        <f>SUM(O21:O22)</f>
        <v>0</v>
      </c>
      <c r="P23" s="21">
        <f t="shared" si="15"/>
        <v>0</v>
      </c>
      <c r="Q23" s="21">
        <f t="shared" si="16"/>
        <v>0</v>
      </c>
      <c r="R23" s="20">
        <f t="shared" ref="R23:W23" si="30">SUM(R21:R22)</f>
        <v>15</v>
      </c>
      <c r="S23" s="20">
        <f t="shared" si="30"/>
        <v>0</v>
      </c>
      <c r="T23" s="20">
        <f t="shared" si="30"/>
        <v>0</v>
      </c>
      <c r="U23" s="20">
        <f t="shared" si="30"/>
        <v>0</v>
      </c>
      <c r="V23" s="20">
        <f t="shared" si="30"/>
        <v>0</v>
      </c>
      <c r="W23" s="20">
        <f t="shared" si="30"/>
        <v>0</v>
      </c>
      <c r="X23" s="21">
        <f t="shared" si="17"/>
        <v>0</v>
      </c>
      <c r="Y23" s="21">
        <f t="shared" si="18"/>
        <v>0</v>
      </c>
      <c r="Z23" s="20">
        <f t="shared" ref="Z23:AE23" si="31">SUM(Z21:Z22)</f>
        <v>15</v>
      </c>
      <c r="AA23" s="20">
        <f t="shared" si="31"/>
        <v>0</v>
      </c>
      <c r="AB23" s="20">
        <f t="shared" si="31"/>
        <v>0</v>
      </c>
      <c r="AC23" s="20">
        <f t="shared" si="31"/>
        <v>0</v>
      </c>
      <c r="AD23" s="20">
        <f t="shared" si="31"/>
        <v>0</v>
      </c>
      <c r="AE23" s="20">
        <f t="shared" si="31"/>
        <v>0</v>
      </c>
      <c r="AF23" s="21">
        <f>IF(AA23=0,0,(AB23+AC23)/AA23)</f>
        <v>0</v>
      </c>
      <c r="AG23" s="21">
        <f t="shared" si="19"/>
        <v>0</v>
      </c>
      <c r="AH23" s="60">
        <f>SUM(AH21:AH22)</f>
        <v>0</v>
      </c>
      <c r="AI23" s="60">
        <f>SUM(AI21:AI22)</f>
        <v>15</v>
      </c>
    </row>
    <row r="24" spans="1:35" s="55" customFormat="1" ht="14.25" customHeight="1">
      <c r="A24" s="176" t="s">
        <v>251</v>
      </c>
      <c r="B24" s="72" t="s">
        <v>252</v>
      </c>
      <c r="C24" s="57">
        <f>COUNTIFS(개발일정표!$A:$A,$A$24,개발일정표!$B:$B,$B24,개발일정표!$I:$I,"&lt;&gt;삭제")</f>
        <v>1</v>
      </c>
      <c r="D24" s="57">
        <f>COUNTIFS(개발일정표!$A:$A,$A$24,개발일정표!$B:$B,$B24,개발일정표!$I:$I,"&lt;&gt;삭제",개발일정표!$K:$K,"&lt;="&amp;$C$1)</f>
        <v>0</v>
      </c>
      <c r="E24" s="57">
        <f>COUNTIFS(개발일정표!$A:$A,$A$24,개발일정표!$B:$B,$B24,개발일정표!$I:$I,"&lt;&gt;삭제",개발일정표!$M:$M,"&lt;="&amp;$C$1)</f>
        <v>0</v>
      </c>
      <c r="F24" s="58">
        <f>D24-E24</f>
        <v>0</v>
      </c>
      <c r="G24" s="58">
        <f>COUNTIFS(개발일정표!$A:$A,$A$24,개발일정표!$B:$B,$B24,개발일정표!$I:$I,"&lt;&gt;삭제",개발일정표!$L:$L,"&lt;="&amp;$C$1,개발일정표!$M:$M,"")</f>
        <v>0</v>
      </c>
      <c r="H24" s="58">
        <f>COUNTIFS(개발일정표!$A:$A,$A$24,개발일정표!$B:$B,$B24,개발일정표!$I:$I,"&lt;&gt;삭제",개발일정표!$K:$K,"="&amp;$C$1)</f>
        <v>0</v>
      </c>
      <c r="I24" s="59">
        <f t="shared" si="13"/>
        <v>0</v>
      </c>
      <c r="J24" s="59">
        <f t="shared" si="14"/>
        <v>0</v>
      </c>
      <c r="K24" s="57">
        <f>COUNTIFS(개발일정표!$A:$A,$A$24,개발일정표!$B:$B,$B24,개발일정표!$I:$I,"&lt;&gt;삭제",개발일정표!$O:$O,"&lt;&gt;검수제외",개발일정표!$Q:$Q,"&lt;="&amp;$C$1)</f>
        <v>0</v>
      </c>
      <c r="L24" s="57">
        <f>COUNTIFS(개발일정표!$A:$A,$A$24,개발일정표!$B:$B,$B24,개발일정표!$I:$I,"&lt;&gt;삭제",개발일정표!$O:$O,"&lt;&gt;검수제외",개발일정표!$T:$T,"=L3",개발일정표!$S:$S,"&lt;="&amp;$C$1)+COUNTIFS(개발일정표!$A:$A,$A$24,개발일정표!$B:$B,$B24,개발일정표!$I:$I,"&lt;&gt;삭제",개발일정표!$O:$O,"&lt;&gt;검수제외",개발일정표!$T:$T,"=L1",개발일정표!$U:$U,"=Y",개발일정표!$S:$S,"&lt;="&amp;$C$1)+COUNTIFS(개발일정표!$A:$A,$A$24,개발일정표!$B:$B,$B24,개발일정표!$I:$I,"&lt;&gt;삭제",개발일정표!$O:$O,"&lt;&gt;검수제외",개발일정표!$T:$T,"=L2",개발일정표!$U:$U,"=Y",개발일정표!$S:$S,"&lt;="&amp;$C$1)</f>
        <v>0</v>
      </c>
      <c r="M24" s="57">
        <f>COUNTIFS(개발일정표!$A:$A,$A$24,개발일정표!$B:$B,$B24,개발일정표!$I:$I,"&lt;&gt;삭제",개발일정표!$O:$O,"&lt;&gt;검수제외",개발일정표!$T:$T,"=L2")-COUNTIFS(개발일정표!$A:$A,$A$24,개발일정표!$B:$B,$B24,개발일정표!$I:$I,"&lt;&gt;삭제",개발일정표!$O:$O,"&lt;&gt;검수제외",개발일정표!$T:$T,"=L2",개발일정표!$U:$U,"=Y",개발일정표!$S:$S,"&lt;="&amp;$C$1)</f>
        <v>0</v>
      </c>
      <c r="N24" s="58">
        <f>K24-(L24+M24)</f>
        <v>0</v>
      </c>
      <c r="O24" s="57">
        <f>COUNTIFS(개발일정표!$A:$A,$A$24,개발일정표!$B:$B,$B24,개발일정표!$I:$I,"&lt;&gt;삭제",개발일정표!$O:$O,"&lt;&gt;검수제외",개발일정표!$T:$T,"=L1")-COUNTIFS(개발일정표!$A:$A,$A$24,개발일정표!$B:$B,$B24,개발일정표!$I:$I,"&lt;&gt;삭제",개발일정표!$O:$O,"&lt;&gt;검수제외",개발일정표!$T:$T,"=L1",개발일정표!$U:$U,"=Y",개발일정표!$S:$S,"&lt;="&amp;$C$1)</f>
        <v>0</v>
      </c>
      <c r="P24" s="59">
        <f t="shared" si="15"/>
        <v>0</v>
      </c>
      <c r="Q24" s="59">
        <f t="shared" si="16"/>
        <v>0</v>
      </c>
      <c r="R24" s="57">
        <f>COUNTIFS(개발일정표!$A:$A,$A$24,개발일정표!$B:$B,$B24,개발일정표!$I:$I,"&lt;&gt;삭제",개발일정표!$V:$V,"&lt;&gt;검수제외")</f>
        <v>1</v>
      </c>
      <c r="S24" s="57">
        <f>COUNTIFS(개발일정표!$A:$A,$A$24,개발일정표!$B:$B,$B24,개발일정표!$I:$I,"&lt;&gt;삭제",개발일정표!$V:$V,"&lt;&gt;검수제외",개발일정표!$X:$X,"&lt;="&amp;$C$1)</f>
        <v>0</v>
      </c>
      <c r="T24" s="57">
        <f>COUNTIFS(개발일정표!$A:$A,$A$24,개발일정표!$B:$B,$B24,개발일정표!$I:$I,"&lt;&gt;삭제",개발일정표!$V:$V,"&lt;&gt;검수제외",개발일정표!$AA:$AA,"=L3",개발일정표!$Z:$Z,"&lt;="&amp;$C$1)+COUNTIFS(개발일정표!$A:$A,$A$24,개발일정표!$B:$B,$B24,개발일정표!$I:$I,"&lt;&gt;삭제",개발일정표!$V:$V,"&lt;&gt;검수제외",개발일정표!$AA:$AA,"=L1",개발일정표!$AB:$AB,"=Y",개발일정표!$Z:$Z,"&lt;="&amp;$C$1)+COUNTIFS(개발일정표!$A:$A,$A$24,개발일정표!$B:$B,$B24,개발일정표!$I:$I,"&lt;&gt;삭제",개발일정표!$V:$V,"&lt;&gt;검수제외",개발일정표!$AA:$AA,"=L2",개발일정표!$AB:$AB,"=Y",개발일정표!$Z:$Z,"&lt;="&amp;$C$1)</f>
        <v>0</v>
      </c>
      <c r="U24" s="57">
        <f>COUNTIFS(개발일정표!$A:$A,$A$24,개발일정표!$B:$B,$B24,개발일정표!$I:$I,"&lt;&gt;삭제",개발일정표!$V:$V,"&lt;&gt;검수제외",개발일정표!$AA:$AA,"=L2")-COUNTIFS(개발일정표!$A:$A,$A$24,개발일정표!$B:$B,$B24,개발일정표!$I:$I,"&lt;&gt;삭제",개발일정표!$V:$V,"&lt;&gt;검수제외",개발일정표!$AA:$AA,"=L2",개발일정표!$AB:$AB,"=Y",개발일정표!$Z:$Z,"&lt;="&amp;$C$1)</f>
        <v>0</v>
      </c>
      <c r="V24" s="58">
        <f>S24-(T24+U24)</f>
        <v>0</v>
      </c>
      <c r="W24" s="57">
        <f>COUNTIFS(개발일정표!$A:$A,$A$24,개발일정표!$B:$B,$B24,개발일정표!$I:$I,"&lt;&gt;삭제",개발일정표!$V:$V,"&lt;&gt;검수제외",개발일정표!$AA:$AA,"=L1")-COUNTIFS(개발일정표!$A:$A,$A$24,개발일정표!$B:$B,$B24,개발일정표!$I:$I,"&lt;&gt;삭제",개발일정표!$V:$V,"&lt;&gt;검수제외",개발일정표!$AA:$AA,"=L1",개발일정표!$AB:$AB,"=Y",개발일정표!$Z:$Z,"&lt;="&amp;$C$1)</f>
        <v>0</v>
      </c>
      <c r="X24" s="59">
        <f t="shared" si="17"/>
        <v>0</v>
      </c>
      <c r="Y24" s="59">
        <f t="shared" si="18"/>
        <v>0</v>
      </c>
      <c r="Z24" s="57">
        <f>COUNTIFS(개발일정표!$A:$A,$A$24,개발일정표!$B:$B,$B24,개발일정표!$I:$I,"&lt;&gt;삭제",개발일정표!$AC:$AC,"&lt;&gt;검수제외")</f>
        <v>1</v>
      </c>
      <c r="AA24" s="57">
        <f>COUNTIFS(개발일정표!$A:$A,$A$24,개발일정표!$B:$B,$B24,개발일정표!$I:$I,"&lt;&gt;삭제",개발일정표!$AC:$AC,"&lt;&gt;검수제외",개발일정표!$AE:$AE,"&lt;="&amp;$C$1)</f>
        <v>0</v>
      </c>
      <c r="AB24" s="57">
        <f>COUNTIFS(개발일정표!$A:$A,$A$24,개발일정표!$B:$B,$B24,개발일정표!$I:$I,"&lt;&gt;삭제",개발일정표!$AC:$AC,"&lt;&gt;검수제외",개발일정표!$AH:$AH,"=L3",개발일정표!$AG:$AG,"&lt;="&amp;$C$1)+COUNTIFS(개발일정표!$A:$A,$A$24,개발일정표!$B:$B,$B24,개발일정표!$I:$I,"&lt;&gt;삭제",개발일정표!$AC:$AC,"&lt;&gt;검수제외",개발일정표!$AH:$AH,"=L1",개발일정표!$AI:$AI,"=Y",개발일정표!$AG:$AG,"&lt;="&amp;$C$1)+COUNTIFS(개발일정표!$A:$A,$A$24,개발일정표!$B:$B,$B24,개발일정표!$I:$I,"&lt;&gt;삭제",개발일정표!$AC:$AC,"&lt;&gt;검수제외",개발일정표!$AH:$AH,"=L2",개발일정표!$AI:$AI,"=Y",개발일정표!$AG:$AG,"&lt;="&amp;$C$1)</f>
        <v>0</v>
      </c>
      <c r="AC24" s="57">
        <f>COUNTIFS(개발일정표!$A:$A,$A$24,개발일정표!$B:$B,$B24,개발일정표!$I:$I,"&lt;&gt;삭제",개발일정표!$AC:$AC,"&lt;&gt;검수제외",개발일정표!$AH:$AH,"=L2")-COUNTIFS(개발일정표!$A:$A,$A$24,개발일정표!$B:$B,$B24,개발일정표!$I:$I,"&lt;&gt;삭제",개발일정표!$AC:$AC,"&lt;&gt;검수제외",개발일정표!$AH:$AH,"=L2",개발일정표!$AI:$AI,"=Y",개발일정표!$AG:$AG,"&lt;="&amp;$C$1)</f>
        <v>0</v>
      </c>
      <c r="AD24" s="58">
        <f>AA24-(AB24+AC24)</f>
        <v>0</v>
      </c>
      <c r="AE24" s="57">
        <f>COUNTIFS(개발일정표!$A:$A,$A$24,개발일정표!$B:$B,$B24,개발일정표!$I:$I,"&lt;&gt;삭제",개발일정표!$AC:$AC,"&lt;&gt;검수제외",개발일정표!$AH:$AH,"=L1")-COUNTIFS(개발일정표!$A:$A,$A$24,개발일정표!$B:$B,$B24,개발일정표!$I:$I,"&lt;&gt;삭제",개발일정표!$AC:$AC,"&lt;&gt;검수제외",개발일정표!$AH:$AH,"=L1",개발일정표!$AI:$AI,"=Y",개발일정표!$AG:$AG,"&lt;="&amp;$C$1)</f>
        <v>0</v>
      </c>
      <c r="AF24" s="59">
        <f>IF(AA24=0, 0,(AB24+AC24)/AA24)</f>
        <v>0</v>
      </c>
      <c r="AG24" s="59">
        <f t="shared" si="19"/>
        <v>0</v>
      </c>
      <c r="AH24" s="57">
        <f>COUNTIFS(개발일정표!$A:$A,$A$24,개발일정표!$B:$B,$B24,개발일정표!$I:$I,"&lt;&gt;삭제",개발일정표!$K:$K,"&lt;&gt;미정")</f>
        <v>0</v>
      </c>
      <c r="AI24" s="57">
        <f>COUNTIFS(개발일정표!$A:$A,$A$24,개발일정표!$B:$B,$B24,개발일정표!$I:$I,"&lt;&gt;삭제",개발일정표!$K:$K,"=미정")</f>
        <v>1</v>
      </c>
    </row>
    <row r="25" spans="1:35" s="55" customFormat="1" ht="14.25" hidden="1" customHeight="1">
      <c r="A25" s="176"/>
      <c r="B25" s="72"/>
      <c r="C25" s="57">
        <f>COUNTIFS(개발일정표!$A:$A,$A$24,개발일정표!$B:$B,$B25,개발일정표!$I:$I,"&lt;&gt;삭제")</f>
        <v>0</v>
      </c>
      <c r="D25" s="57">
        <f>COUNTIFS(개발일정표!$A:$A,$A$24,개발일정표!$B:$B,$B25,개발일정표!$I:$I,"&lt;&gt;삭제",개발일정표!$K:$K,"&lt;="&amp;$C$1)</f>
        <v>0</v>
      </c>
      <c r="E25" s="57">
        <f>COUNTIFS(개발일정표!$A:$A,$A$24,개발일정표!$B:$B,$B25,개발일정표!$I:$I,"&lt;&gt;삭제",개발일정표!$M:$M,"&lt;="&amp;$C$1)</f>
        <v>0</v>
      </c>
      <c r="F25" s="58">
        <f>D25-E25</f>
        <v>0</v>
      </c>
      <c r="G25" s="58">
        <f>COUNTIFS(개발일정표!$A:$A,$A$24,개발일정표!$B:$B,$B25,개발일정표!$I:$I,"&lt;&gt;삭제",개발일정표!$L:$L,"&lt;="&amp;$C$1,개발일정표!$M:$M,"")</f>
        <v>0</v>
      </c>
      <c r="H25" s="58">
        <f>COUNTIFS(개발일정표!$A:$A,$A$24,개발일정표!$B:$B,$B25,개발일정표!$I:$I,"&lt;&gt;삭제",개발일정표!$K:$K,"="&amp;$C$1)</f>
        <v>0</v>
      </c>
      <c r="I25" s="59">
        <f t="shared" si="13"/>
        <v>0</v>
      </c>
      <c r="J25" s="59">
        <f t="shared" si="14"/>
        <v>0</v>
      </c>
      <c r="K25" s="57">
        <f>COUNTIFS(개발일정표!$A:$A,$A$24,개발일정표!$B:$B,$B25,개발일정표!$I:$I,"&lt;&gt;삭제",개발일정표!$O:$O,"&lt;&gt;검수제외",개발일정표!$Q:$Q,"&lt;="&amp;$C$1)</f>
        <v>0</v>
      </c>
      <c r="L25" s="57">
        <f>COUNTIFS(개발일정표!$A:$A,$A$24,개발일정표!$B:$B,$B25,개발일정표!$I:$I,"&lt;&gt;삭제",개발일정표!$O:$O,"&lt;&gt;검수제외",개발일정표!$T:$T,"=L3",개발일정표!$S:$S,"&lt;="&amp;$C$1)+COUNTIFS(개발일정표!$A:$A,$A$24,개발일정표!$B:$B,$B25,개발일정표!$I:$I,"&lt;&gt;삭제",개발일정표!$O:$O,"&lt;&gt;검수제외",개발일정표!$T:$T,"=L1",개발일정표!$U:$U,"=Y",개발일정표!$S:$S,"&lt;="&amp;$C$1)</f>
        <v>0</v>
      </c>
      <c r="M25" s="57">
        <f>COUNTIFS(개발일정표!$A:$A,$A$24,개발일정표!$B:$B,$B25,개발일정표!$I:$I,"&lt;&gt;삭제",개발일정표!$O:$O,"&lt;&gt;검수제외",개발일정표!$T:$T,"=L2")-COUNTIFS(개발일정표!$A:$A,$A$24,개발일정표!$B:$B,$B25,개발일정표!$I:$I,"&lt;&gt;삭제",개발일정표!$O:$O,"&lt;&gt;검수제외",개발일정표!$T:$T,"=L2",개발일정표!$U:$U,"=Y",개발일정표!$S:$S,"&lt;="&amp;$C$1)</f>
        <v>0</v>
      </c>
      <c r="N25" s="58">
        <f>K25-(L25+M25)</f>
        <v>0</v>
      </c>
      <c r="O25" s="57">
        <f>COUNTIFS(개발일정표!$A:$A,$A$24,개발일정표!$B:$B,$B25,개발일정표!$I:$I,"&lt;&gt;삭제",개발일정표!$O:$O,"&lt;&gt;검수제외",개발일정표!$T:$T,"=L1")-COUNTIFS(개발일정표!$A:$A,$A$24,개발일정표!$B:$B,$B25,개발일정표!$I:$I,"&lt;&gt;삭제",개발일정표!$O:$O,"&lt;&gt;검수제외",개발일정표!$T:$T,"=L1",개발일정표!$U:$U,"=Y",개발일정표!$S:$S,"&lt;="&amp;$C$1)</f>
        <v>0</v>
      </c>
      <c r="P25" s="59">
        <f t="shared" si="15"/>
        <v>0</v>
      </c>
      <c r="Q25" s="59">
        <f t="shared" si="16"/>
        <v>0</v>
      </c>
      <c r="R25" s="57">
        <f>COUNTIFS(개발일정표!$A:$A,$A$24,개발일정표!$B:$B,$B25,개발일정표!$I:$I,"&lt;&gt;삭제",개발일정표!$V:$V,"&lt;&gt;검수제외")</f>
        <v>0</v>
      </c>
      <c r="S25" s="57">
        <f>COUNTIFS(개발일정표!$A:$A,$A$24,개발일정표!$B:$B,$B25,개발일정표!$I:$I,"&lt;&gt;삭제",개발일정표!$V:$V,"&lt;&gt;검수제외",개발일정표!$X:$X,"&lt;="&amp;$C$1)</f>
        <v>0</v>
      </c>
      <c r="T25" s="57">
        <f>COUNTIFS(개발일정표!$A:$A,$A$24,개발일정표!$B:$B,$B25,개발일정표!$I:$I,"&lt;&gt;삭제",개발일정표!$V:$V,"&lt;&gt;검수제외",개발일정표!$AA:$AA,"=L3",개발일정표!$Z:$Z,"&lt;="&amp;$C$1)+COUNTIFS(개발일정표!$A:$A,$A$24,개발일정표!$B:$B,$B25,개발일정표!$I:$I,"&lt;&gt;삭제",개발일정표!$V:$V,"&lt;&gt;검수제외",개발일정표!$AA:$AA,"=L1",개발일정표!$AB:$AB,"=Y",개발일정표!$Z:$Z,"&lt;="&amp;$C$1)</f>
        <v>0</v>
      </c>
      <c r="U25" s="57">
        <f>COUNTIFS(개발일정표!$A:$A,$A$24,개발일정표!$B:$B,$B25,개발일정표!$I:$I,"&lt;&gt;삭제",개발일정표!$V:$V,"&lt;&gt;검수제외",개발일정표!$AA:$AA,"=L2")</f>
        <v>0</v>
      </c>
      <c r="V25" s="58">
        <f>S25-(T25+U25)</f>
        <v>0</v>
      </c>
      <c r="W25" s="57">
        <f>COUNTIFS(개발일정표!$A:$A,$A$24,개발일정표!$B:$B,$B25,개발일정표!$I:$I,"&lt;&gt;삭제",개발일정표!$V:$V,"&lt;&gt;검수제외",개발일정표!$AA:$AA,"=L1")-COUNTIFS(개발일정표!$A:$A,$A$24,개발일정표!$B:$B,$B25,개발일정표!$I:$I,"&lt;&gt;삭제",개발일정표!$V:$V,"&lt;&gt;검수제외",개발일정표!$AA:$AA,"=L1",개발일정표!$AB:$AB,"=Y",개발일정표!$Z:$Z,"&lt;="&amp;$C$1)</f>
        <v>0</v>
      </c>
      <c r="X25" s="59">
        <f t="shared" si="17"/>
        <v>0</v>
      </c>
      <c r="Y25" s="59">
        <f t="shared" si="18"/>
        <v>0</v>
      </c>
      <c r="Z25" s="57">
        <f>COUNTIFS(개발일정표!$A:$A,$A$24,개발일정표!$B:$B,$B25,개발일정표!$I:$I,"&lt;&gt;삭제",개발일정표!$AC:$AC,"&lt;&gt;검수제외")</f>
        <v>0</v>
      </c>
      <c r="AA25" s="57">
        <f>COUNTIFS(개발일정표!$A:$A,$A$24,개발일정표!$B:$B,$B25,개발일정표!$I:$I,"&lt;&gt;삭제",개발일정표!$AC:$AC,"&lt;&gt;검수제외",개발일정표!$AE:$AE,"&lt;="&amp;$C$1)</f>
        <v>0</v>
      </c>
      <c r="AB25" s="57">
        <f>COUNTIFS(개발일정표!$A:$A,$A$24,개발일정표!$B:$B,$B25,개발일정표!$I:$I,"&lt;&gt;삭제",개발일정표!$AC:$AC,"&lt;&gt;검수제외",개발일정표!$AH:$AH,"=L3",개발일정표!$AG:$AG,"&lt;="&amp;$C$1)+COUNTIFS(개발일정표!$A:$A,$A$24,개발일정표!$B:$B,$B25,개발일정표!$I:$I,"&lt;&gt;삭제",개발일정표!$AC:$AC,"&lt;&gt;검수제외",개발일정표!$AH:$AH,"=L1",개발일정표!$AI:$AI,"=Y",개발일정표!$AG:$AG,"&lt;="&amp;$C$1)</f>
        <v>0</v>
      </c>
      <c r="AC25" s="57">
        <f>COUNTIFS(개발일정표!$A:$A,$A$24,개발일정표!$B:$B,$B25,개발일정표!$I:$I,"&lt;&gt;삭제",개발일정표!$AC:$AC,"&lt;&gt;검수제외",개발일정표!$AH:$AH,"=L2")</f>
        <v>0</v>
      </c>
      <c r="AD25" s="58">
        <f>AA25-(AB25+AC25)</f>
        <v>0</v>
      </c>
      <c r="AE25" s="57">
        <f>COUNTIFS(개발일정표!$A:$A,$A$24,개발일정표!$B:$B,$B25,개발일정표!$I:$I,"&lt;&gt;삭제",개발일정표!$AC:$AC,"&lt;&gt;검수제외",개발일정표!$AH:$AH,"=L1")-COUNTIFS(개발일정표!$A:$A,$A$24,개발일정표!$B:$B,$B25,개발일정표!$I:$I,"&lt;&gt;삭제",개발일정표!$AC:$AC,"&lt;&gt;검수제외",개발일정표!$AH:$AH,"=L1",개발일정표!$AI:$AI,"=Y",개발일정표!$AG:$AG,"&lt;="&amp;$C$1)</f>
        <v>0</v>
      </c>
      <c r="AF25" s="59">
        <f>IF(AA25=0, 0,(AB25+AC25)/AA25)</f>
        <v>0</v>
      </c>
      <c r="AG25" s="59">
        <f t="shared" si="19"/>
        <v>0</v>
      </c>
      <c r="AH25" s="57">
        <f>COUNTIFS(개발일정표!$A:$A,$A$24,개발일정표!$B:$B,$B25,개발일정표!$I:$I,"&lt;&gt;삭제")</f>
        <v>0</v>
      </c>
      <c r="AI25" s="57">
        <f>COUNTIFS(개발일정표!$A:$A,$A$24,개발일정표!$B:$B,$B25,개발일정표!$I:$I,"&lt;&gt;삭제")</f>
        <v>0</v>
      </c>
    </row>
    <row r="26" spans="1:35" s="55" customFormat="1" ht="14.25" customHeight="1">
      <c r="A26" s="176"/>
      <c r="B26" s="15" t="s">
        <v>57</v>
      </c>
      <c r="C26" s="60">
        <f t="shared" ref="C26:H26" si="32">SUM(C24:C25)</f>
        <v>1</v>
      </c>
      <c r="D26" s="60">
        <f t="shared" si="32"/>
        <v>0</v>
      </c>
      <c r="E26" s="60">
        <f t="shared" si="32"/>
        <v>0</v>
      </c>
      <c r="F26" s="60">
        <f t="shared" si="32"/>
        <v>0</v>
      </c>
      <c r="G26" s="36">
        <f t="shared" si="32"/>
        <v>0</v>
      </c>
      <c r="H26" s="36">
        <f t="shared" si="32"/>
        <v>0</v>
      </c>
      <c r="I26" s="21">
        <f t="shared" si="13"/>
        <v>0</v>
      </c>
      <c r="J26" s="21">
        <f t="shared" si="14"/>
        <v>0</v>
      </c>
      <c r="K26" s="60">
        <f>SUM(K24:K25)</f>
        <v>0</v>
      </c>
      <c r="L26" s="60">
        <f>SUM(L24:L25)</f>
        <v>0</v>
      </c>
      <c r="M26" s="60">
        <f>SUM(M24:M25)</f>
        <v>0</v>
      </c>
      <c r="N26" s="60">
        <f>SUM(N24:N25)</f>
        <v>0</v>
      </c>
      <c r="O26" s="60">
        <f>SUM(O24:O25)</f>
        <v>0</v>
      </c>
      <c r="P26" s="21">
        <f t="shared" si="15"/>
        <v>0</v>
      </c>
      <c r="Q26" s="21">
        <f t="shared" si="16"/>
        <v>0</v>
      </c>
      <c r="R26" s="60">
        <f t="shared" ref="R26:W26" si="33">SUM(R24:R25)</f>
        <v>1</v>
      </c>
      <c r="S26" s="60">
        <f t="shared" si="33"/>
        <v>0</v>
      </c>
      <c r="T26" s="60">
        <f t="shared" si="33"/>
        <v>0</v>
      </c>
      <c r="U26" s="60">
        <f t="shared" si="33"/>
        <v>0</v>
      </c>
      <c r="V26" s="60">
        <f t="shared" si="33"/>
        <v>0</v>
      </c>
      <c r="W26" s="60">
        <f t="shared" si="33"/>
        <v>0</v>
      </c>
      <c r="X26" s="21">
        <f t="shared" si="17"/>
        <v>0</v>
      </c>
      <c r="Y26" s="21">
        <f t="shared" si="18"/>
        <v>0</v>
      </c>
      <c r="Z26" s="60">
        <f t="shared" ref="Z26:AE26" si="34">SUM(Z24:Z25)</f>
        <v>1</v>
      </c>
      <c r="AA26" s="60">
        <f t="shared" si="34"/>
        <v>0</v>
      </c>
      <c r="AB26" s="60">
        <f t="shared" si="34"/>
        <v>0</v>
      </c>
      <c r="AC26" s="60">
        <f t="shared" si="34"/>
        <v>0</v>
      </c>
      <c r="AD26" s="60">
        <f t="shared" si="34"/>
        <v>0</v>
      </c>
      <c r="AE26" s="60">
        <f t="shared" si="34"/>
        <v>0</v>
      </c>
      <c r="AF26" s="21">
        <f>IF(AA26=0,0,(AB26+AC26)/AA26)</f>
        <v>0</v>
      </c>
      <c r="AG26" s="21">
        <f t="shared" si="19"/>
        <v>0</v>
      </c>
      <c r="AH26" s="60">
        <f>SUM(AH24:AH25)</f>
        <v>0</v>
      </c>
      <c r="AI26" s="60">
        <f>SUM(AI24:AI25)</f>
        <v>1</v>
      </c>
    </row>
    <row r="27" spans="1:35" s="55" customFormat="1" ht="14.25" customHeight="1">
      <c r="A27" s="209" t="s">
        <v>86</v>
      </c>
      <c r="B27" s="210"/>
      <c r="C27" s="60">
        <f t="shared" ref="C27:H27" si="35">C7+C12+C16+C18+C20+C23+C26</f>
        <v>47</v>
      </c>
      <c r="D27" s="60">
        <f t="shared" si="35"/>
        <v>0</v>
      </c>
      <c r="E27" s="60">
        <f t="shared" si="35"/>
        <v>0</v>
      </c>
      <c r="F27" s="60">
        <f t="shared" si="35"/>
        <v>0</v>
      </c>
      <c r="G27" s="60">
        <f t="shared" si="35"/>
        <v>0</v>
      </c>
      <c r="H27" s="60">
        <f t="shared" si="35"/>
        <v>0</v>
      </c>
      <c r="I27" s="21">
        <f t="shared" si="13"/>
        <v>0</v>
      </c>
      <c r="J27" s="21">
        <f t="shared" si="14"/>
        <v>0</v>
      </c>
      <c r="K27" s="60">
        <f>K7+K12+K16+K18+K20+K23+K26</f>
        <v>0</v>
      </c>
      <c r="L27" s="60">
        <f>L7+L12+L16+L18+L20+L23+L26</f>
        <v>0</v>
      </c>
      <c r="M27" s="60">
        <f>M7+M12+M16+M18+M20+M23+M26</f>
        <v>0</v>
      </c>
      <c r="N27" s="60">
        <f>N7+N12+N16+N18+N20+N23+N26</f>
        <v>0</v>
      </c>
      <c r="O27" s="60">
        <f>O7+O12+O16+O18+O20+O23+O26</f>
        <v>0</v>
      </c>
      <c r="P27" s="21">
        <f t="shared" si="15"/>
        <v>0</v>
      </c>
      <c r="Q27" s="21">
        <f t="shared" si="16"/>
        <v>0</v>
      </c>
      <c r="R27" s="60">
        <f t="shared" ref="R27:W27" si="36">R7+R12+R16+R18+R20+R23+R26</f>
        <v>47</v>
      </c>
      <c r="S27" s="60">
        <f t="shared" si="36"/>
        <v>0</v>
      </c>
      <c r="T27" s="60">
        <f t="shared" si="36"/>
        <v>0</v>
      </c>
      <c r="U27" s="60">
        <f t="shared" si="36"/>
        <v>0</v>
      </c>
      <c r="V27" s="60">
        <f t="shared" si="36"/>
        <v>0</v>
      </c>
      <c r="W27" s="60">
        <f t="shared" si="36"/>
        <v>0</v>
      </c>
      <c r="X27" s="21">
        <f t="shared" si="17"/>
        <v>0</v>
      </c>
      <c r="Y27" s="21">
        <f t="shared" si="18"/>
        <v>0</v>
      </c>
      <c r="Z27" s="60">
        <f t="shared" ref="Z27:AE27" si="37">Z7+Z12+Z16+Z18+Z20+Z23+Z26</f>
        <v>47</v>
      </c>
      <c r="AA27" s="60">
        <f t="shared" si="37"/>
        <v>0</v>
      </c>
      <c r="AB27" s="60">
        <f t="shared" si="37"/>
        <v>0</v>
      </c>
      <c r="AC27" s="60">
        <f t="shared" si="37"/>
        <v>0</v>
      </c>
      <c r="AD27" s="60">
        <f t="shared" si="37"/>
        <v>0</v>
      </c>
      <c r="AE27" s="60">
        <f t="shared" si="37"/>
        <v>0</v>
      </c>
      <c r="AF27" s="21">
        <f>IF(AA27=0,0,(AB27+AC27)/AA27)</f>
        <v>0</v>
      </c>
      <c r="AG27" s="21">
        <f t="shared" si="19"/>
        <v>0</v>
      </c>
      <c r="AH27" s="60">
        <f>AH7+AH12+AH16+AH18+AH20+AH23+AH26</f>
        <v>0</v>
      </c>
      <c r="AI27" s="60">
        <f>AI7+AI12+AI16+AI18+AI20+AI23+AI26</f>
        <v>47</v>
      </c>
    </row>
    <row r="28" spans="1:35" s="47" customFormat="1" ht="14.25" hidden="1" customHeight="1">
      <c r="A28" s="74"/>
      <c r="B28" s="75"/>
      <c r="C28" s="76"/>
      <c r="D28" s="76"/>
      <c r="E28" s="77"/>
      <c r="F28" s="76"/>
      <c r="G28" s="78"/>
      <c r="H28" s="78"/>
      <c r="I28" s="79"/>
      <c r="J28" s="79"/>
      <c r="K28" s="76"/>
      <c r="L28" s="80"/>
      <c r="M28" s="81">
        <f>L27+M27</f>
        <v>0</v>
      </c>
      <c r="N28" s="82"/>
      <c r="O28" s="81">
        <f>L27+M27+O27</f>
        <v>0</v>
      </c>
      <c r="P28" s="21">
        <f>IF(K27=0, 0,(L27+M27+O27)/K27)</f>
        <v>0</v>
      </c>
      <c r="Q28" s="21">
        <f>IF(C27=0,0,(L27+M27+O27)/C27)</f>
        <v>0</v>
      </c>
      <c r="R28" s="82"/>
      <c r="S28" s="82"/>
      <c r="T28" s="82"/>
      <c r="U28" s="81">
        <f>T27+U27</f>
        <v>0</v>
      </c>
      <c r="V28" s="82"/>
      <c r="W28" s="81">
        <f>T27+U27+W27</f>
        <v>0</v>
      </c>
      <c r="X28" s="21">
        <f>IF(S27=0, 0,(T27+U27+W27)/S27)</f>
        <v>0</v>
      </c>
      <c r="Y28" s="21">
        <f>IF(R27=0,0,(T27+U27+W27)/R27)</f>
        <v>0</v>
      </c>
      <c r="Z28" s="82"/>
      <c r="AA28" s="82"/>
      <c r="AB28" s="82"/>
      <c r="AC28" s="81">
        <f>AB27+AC27</f>
        <v>0</v>
      </c>
      <c r="AD28" s="82"/>
      <c r="AE28" s="81">
        <f>AB27+AC27+AE27</f>
        <v>0</v>
      </c>
      <c r="AF28" s="21">
        <f>IF(AA27=0, 0,(AB27+AC27+AE27)/AA27)</f>
        <v>0</v>
      </c>
      <c r="AG28" s="21">
        <f>IF(Z27=0,0,(AB27+AC27+AE27)/Z27)</f>
        <v>0</v>
      </c>
      <c r="AH28" s="76"/>
      <c r="AI28" s="76"/>
    </row>
    <row r="29" spans="1:35" ht="14.25" customHeight="1">
      <c r="A29" s="176" t="s">
        <v>253</v>
      </c>
      <c r="B29" s="72" t="s">
        <v>254</v>
      </c>
      <c r="C29" s="12">
        <f>COUNTIFS(개발일정표!$A:$A,$A$29,개발일정표!$B:$B,$B29,개발일정표!$I:$I,"&lt;&gt;삭제")</f>
        <v>2</v>
      </c>
      <c r="D29" s="12">
        <f>COUNTIFS(개발일정표!$A:$A,$A$29,개발일정표!$B:$B,$B29,개발일정표!$I:$I,"&lt;&gt;삭제",개발일정표!$K:$K,"&lt;="&amp;$C$1)</f>
        <v>0</v>
      </c>
      <c r="E29" s="12">
        <f>COUNTIFS(개발일정표!$A:$A,$A$29,개발일정표!$B:$B,$B29,개발일정표!$I:$I,"&lt;&gt;삭제",개발일정표!$M:$M,"&lt;="&amp;$C$1)</f>
        <v>0</v>
      </c>
      <c r="F29" s="13">
        <f>D29-E29</f>
        <v>0</v>
      </c>
      <c r="G29" s="35">
        <f>COUNTIFS(개발일정표!$A:$A,$A$29,개발일정표!$B:$B,$B29,개발일정표!$I:$I,"&lt;&gt;삭제",개발일정표!$L:$L,"&lt;="&amp;$C$1,개발일정표!$M:$M,"")</f>
        <v>0</v>
      </c>
      <c r="H29" s="35">
        <f>COUNTIFS(개발일정표!$A:$A,$A$29,개발일정표!$B:$B,$B29,개발일정표!$I:$I,"&lt;&gt;삭제",개발일정표!$K:$K,"="&amp;$C$1)</f>
        <v>0</v>
      </c>
      <c r="I29" s="14">
        <f t="shared" ref="I29:I34" si="38">IF(D29=0,0,E29/D29)</f>
        <v>0</v>
      </c>
      <c r="J29" s="14">
        <f t="shared" ref="J29:J34" si="39">IF(C29=0,0,E29/C29)</f>
        <v>0</v>
      </c>
      <c r="K29" s="12">
        <f>COUNTIFS(개발일정표!$A:$A,$A$29,개발일정표!$B:$B,$B29,개발일정표!$I:$I,"&lt;&gt;삭제",개발일정표!$O:$O,"&lt;&gt;검수제외",개발일정표!$Q:$Q,"&lt;="&amp;$C$1)</f>
        <v>0</v>
      </c>
      <c r="L29" s="12">
        <f>COUNTIFS(개발일정표!$A:$A,$A$29,개발일정표!$B:$B,$B29,개발일정표!$I:$I,"&lt;&gt;삭제",개발일정표!$O:$O,"&lt;&gt;검수제외",개발일정표!$T:$T,"=L3",개발일정표!$S:$S,"&lt;="&amp;$C$1)+COUNTIFS(개발일정표!$A:$A,$A$29,개발일정표!$B:$B,$B29,개발일정표!$I:$I,"&lt;&gt;삭제",개발일정표!$O:$O,"&lt;&gt;검수제외",개발일정표!$T:$T,"=L1",개발일정표!$U:$U,"=Y",개발일정표!$S:$S,"&lt;="&amp;$C$1)+COUNTIFS(개발일정표!$A:$A,$A$29,개발일정표!$B:$B,$B29,개발일정표!$I:$I,"&lt;&gt;삭제",개발일정표!$O:$O,"&lt;&gt;검수제외",개발일정표!$T:$T,"=L2",개발일정표!$U:$U,"=Y",개발일정표!$S:$S,"&lt;="&amp;$C$1)</f>
        <v>0</v>
      </c>
      <c r="M29" s="12">
        <f>COUNTIFS(개발일정표!$A:$A,$A$29,개발일정표!$B:$B,$B29,개발일정표!$I:$I,"&lt;&gt;삭제",개발일정표!$O:$O,"&lt;&gt;검수제외",개발일정표!$T:$T,"=L2")-COUNTIFS(개발일정표!$A:$A,$A$29,개발일정표!$B:$B,$B29,개발일정표!$I:$I,"&lt;&gt;삭제",개발일정표!$O:$O,"&lt;&gt;검수제외",개발일정표!$T:$T,"=L2",개발일정표!$U:$U,"=Y",개발일정표!$S:$S,"&lt;="&amp;$C$1)</f>
        <v>0</v>
      </c>
      <c r="N29" s="13">
        <f>K29-(L29+M29)</f>
        <v>0</v>
      </c>
      <c r="O29" s="12">
        <f>COUNTIFS(개발일정표!$A:$A,$A$29,개발일정표!$B:$B,$B29,개발일정표!$I:$I,"&lt;&gt;삭제",개발일정표!$O:$O,"&lt;&gt;검수제외",개발일정표!$T:$T,"=L1")-COUNTIFS(개발일정표!$A:$A,$A$29,개발일정표!$B:$B,$B29,개발일정표!$I:$I,"&lt;&gt;삭제",개발일정표!$O:$O,"&lt;&gt;검수제외",개발일정표!$T:$T,"=L1",개발일정표!$U:$U,"=Y",개발일정표!$S:$S,"&lt;="&amp;$C$1)</f>
        <v>0</v>
      </c>
      <c r="P29" s="14">
        <f t="shared" ref="P29:P34" si="40">IF(K29=0, 0,(L29+M29)/K29)</f>
        <v>0</v>
      </c>
      <c r="Q29" s="14">
        <f t="shared" ref="Q29:Q34" si="41">IF(C29=0,0,(L29+M29)/C29)</f>
        <v>0</v>
      </c>
      <c r="R29" s="12">
        <f>COUNTIFS(개발일정표!$A:$A,$A$29,개발일정표!$B:$B,$B29,개발일정표!$I:$I,"&lt;&gt;삭제",개발일정표!$V:$V,"&lt;&gt;검수제외")</f>
        <v>2</v>
      </c>
      <c r="S29" s="12">
        <f>COUNTIFS(개발일정표!$A:$A,$A$29,개발일정표!$B:$B,$B29,개발일정표!$I:$I,"&lt;&gt;삭제",개발일정표!$V:$V,"&lt;&gt;검수제외",개발일정표!$X:$X,"&lt;="&amp;$C$1)</f>
        <v>0</v>
      </c>
      <c r="T29" s="12">
        <f>COUNTIFS(개발일정표!$A:$A,$A$29,개발일정표!$B:$B,$B29,개발일정표!$I:$I,"&lt;&gt;삭제",개발일정표!$V:$V,"&lt;&gt;검수제외",개발일정표!$AA:$AA,"=L3",개발일정표!$Z:$Z,"&lt;="&amp;$C$1)+COUNTIFS(개발일정표!$A:$A,$A$29,개발일정표!$B:$B,$B29,개발일정표!$I:$I,"&lt;&gt;삭제",개발일정표!$V:$V,"&lt;&gt;검수제외",개발일정표!$AA:$AA,"=L1",개발일정표!$AB:$AB,"=Y",개발일정표!$Z:$Z,"&lt;="&amp;$C$1)+COUNTIFS(개발일정표!$A:$A,$A$29,개발일정표!$B:$B,$B29,개발일정표!$I:$I,"&lt;&gt;삭제",개발일정표!$V:$V,"&lt;&gt;검수제외",개발일정표!$AA:$AA,"=L2",개발일정표!$AB:$AB,"=Y",개발일정표!$Z:$Z,"&lt;="&amp;$C$1)</f>
        <v>0</v>
      </c>
      <c r="U29" s="12">
        <f>COUNTIFS(개발일정표!$A:$A,$A$29,개발일정표!$B:$B,$B29,개발일정표!$I:$I,"&lt;&gt;삭제",개발일정표!$V:$V,"&lt;&gt;검수제외",개발일정표!$AA:$AA,"=L2")-COUNTIFS(개발일정표!$A:$A,$A$29,개발일정표!$B:$B,$B29,개발일정표!$I:$I,"&lt;&gt;삭제",개발일정표!$V:$V,"&lt;&gt;검수제외",개발일정표!$AA:$AA,"=L2",개발일정표!$AB:$AB,"=Y",개발일정표!$Z:$Z,"&lt;="&amp;$C$1)</f>
        <v>0</v>
      </c>
      <c r="V29" s="13">
        <f>S29-(T29+U29)</f>
        <v>0</v>
      </c>
      <c r="W29" s="12">
        <f>COUNTIFS(개발일정표!$A:$A,$A$29,개발일정표!$B:$B,$B29,개발일정표!$I:$I,"&lt;&gt;삭제",개발일정표!$V:$V,"&lt;&gt;검수제외",개발일정표!$AA:$AA,"=L1")-COUNTIFS(개발일정표!$A:$A,$A$29,개발일정표!$B:$B,$B29,개발일정표!$I:$I,"&lt;&gt;삭제",개발일정표!$V:$V,"&lt;&gt;검수제외",개발일정표!$AA:$AA,"=L1",개발일정표!$AB:$AB,"=Y",개발일정표!$Z:$Z,"&lt;="&amp;$C$1)</f>
        <v>0</v>
      </c>
      <c r="X29" s="14">
        <f t="shared" ref="X29:X34" si="42">IF(S29=0, 0,(T29+U29)/S29)</f>
        <v>0</v>
      </c>
      <c r="Y29" s="14">
        <f t="shared" ref="Y29:Y34" si="43">IF(R29=0,0,(T29+U29)/R29)</f>
        <v>0</v>
      </c>
      <c r="Z29" s="12">
        <f>COUNTIFS(개발일정표!$A:$A,$A$29,개발일정표!$B:$B,$B29,개발일정표!$I:$I,"&lt;&gt;삭제",개발일정표!$AC:$AC,"&lt;&gt;검수제외")</f>
        <v>2</v>
      </c>
      <c r="AA29" s="12">
        <f>COUNTIFS(개발일정표!$A:$A,$A$29,개발일정표!$B:$B,$B29,개발일정표!$I:$I,"&lt;&gt;삭제",개발일정표!$AC:$AC,"&lt;&gt;검수제외",개발일정표!$AE:$AE,"&lt;="&amp;$C$1)</f>
        <v>0</v>
      </c>
      <c r="AB29" s="12">
        <f>COUNTIFS(개발일정표!$A:$A,$A$29,개발일정표!$B:$B,$B29,개발일정표!$I:$I,"&lt;&gt;삭제",개발일정표!$AC:$AC,"&lt;&gt;검수제외",개발일정표!$AH:$AH,"=L3",개발일정표!$AG:$AG,"&lt;="&amp;$C$1)+COUNTIFS(개발일정표!$A:$A,$A$29,개발일정표!$B:$B,$B29,개발일정표!$I:$I,"&lt;&gt;삭제",개발일정표!$AC:$AC,"&lt;&gt;검수제외",개발일정표!$AH:$AH,"=L1",개발일정표!$AI:$AI,"=Y",개발일정표!$AG:$AG,"&lt;="&amp;$C$1)+COUNTIFS(개발일정표!$A:$A,$A$29,개발일정표!$B:$B,$B29,개발일정표!$I:$I,"&lt;&gt;삭제",개발일정표!$AC:$AC,"&lt;&gt;검수제외",개발일정표!$AH:$AH,"=L2",개발일정표!$AI:$AI,"=Y",개발일정표!$AG:$AG,"&lt;="&amp;$C$1)</f>
        <v>0</v>
      </c>
      <c r="AC29" s="57">
        <f>COUNTIFS(개발일정표!$A:$A,$A$29,개발일정표!$B:$B,$B29,개발일정표!$I:$I,"&lt;&gt;삭제",개발일정표!$AC:$AC,"&lt;&gt;검수제외",개발일정표!$AH:$AH,"=L2")-COUNTIFS(개발일정표!$A:$A,$A$29,개발일정표!$B:$B,$B29,개발일정표!$I:$I,"&lt;&gt;삭제",개발일정표!$AC:$AC,"&lt;&gt;검수제외",개발일정표!$AH:$AH,"=L2",개발일정표!$AI:$AI,"=Y",개발일정표!$AG:$AG,"&lt;="&amp;$C$1)</f>
        <v>0</v>
      </c>
      <c r="AD29" s="58">
        <f>AA29-(AB29+AC29)</f>
        <v>0</v>
      </c>
      <c r="AE29" s="12">
        <f>COUNTIFS(개발일정표!$A:$A,$A$29,개발일정표!$B:$B,$B29,개발일정표!$I:$I,"&lt;&gt;삭제",개발일정표!$AC:$AC,"&lt;&gt;검수제외",개발일정표!$AH:$AH,"=L1")-COUNTIFS(개발일정표!$A:$A,$A$29,개발일정표!$B:$B,$B29,개발일정표!$I:$I,"&lt;&gt;삭제",개발일정표!$AC:$AC,"&lt;&gt;검수제외",개발일정표!$AH:$AH,"=L1",개발일정표!$AI:$AI,"=Y",개발일정표!$AG:$AG,"&lt;="&amp;$C$1)</f>
        <v>0</v>
      </c>
      <c r="AF29" s="14">
        <f>IF(AA29=0, 0,(AB29+AC29)/AA29)</f>
        <v>0</v>
      </c>
      <c r="AG29" s="14">
        <f t="shared" ref="AG29:AG34" si="44">IF(Z29=0,0,(AB29+AC29)/Z29)</f>
        <v>0</v>
      </c>
      <c r="AH29" s="57">
        <f>COUNTIFS(개발일정표!$A:$A,$A$29,개발일정표!$B:$B,$B29,개발일정표!$I:$I,"&lt;&gt;삭제",개발일정표!$K:$K,"&lt;&gt;미정")</f>
        <v>0</v>
      </c>
      <c r="AI29" s="57">
        <f>COUNTIFS(개발일정표!$A:$A,$A$29,개발일정표!$B:$B,$B29,개발일정표!$I:$I,"&lt;&gt;삭제",개발일정표!$K:$K,"=미정")</f>
        <v>2</v>
      </c>
    </row>
    <row r="30" spans="1:35" s="55" customFormat="1" ht="14.25" customHeight="1">
      <c r="A30" s="176"/>
      <c r="B30" s="72" t="s">
        <v>255</v>
      </c>
      <c r="C30" s="57">
        <f>COUNTIFS(개발일정표!$A:$A,$A$29,개발일정표!$B:$B,$B30,개발일정표!$I:$I,"&lt;&gt;삭제")</f>
        <v>2</v>
      </c>
      <c r="D30" s="57">
        <f>COUNTIFS(개발일정표!$A:$A,$A$29,개발일정표!$B:$B,$B30,개발일정표!$I:$I,"&lt;&gt;삭제",개발일정표!$K:$K,"&lt;="&amp;$C$1)</f>
        <v>0</v>
      </c>
      <c r="E30" s="57">
        <f>COUNTIFS(개발일정표!$A:$A,$A$29,개발일정표!$B:$B,$B30,개발일정표!$I:$I,"&lt;&gt;삭제",개발일정표!$M:$M,"&lt;="&amp;$C$1)</f>
        <v>0</v>
      </c>
      <c r="F30" s="58">
        <f>D30-E30</f>
        <v>0</v>
      </c>
      <c r="G30" s="58">
        <f>COUNTIFS(개발일정표!$A:$A,$A$29,개발일정표!$B:$B,$B30,개발일정표!$I:$I,"&lt;&gt;삭제",개발일정표!$L:$L,"&lt;="&amp;$C$1,개발일정표!$M:$M,"")</f>
        <v>0</v>
      </c>
      <c r="H30" s="58">
        <f>COUNTIFS(개발일정표!$A:$A,$A$29,개발일정표!$B:$B,$B30,개발일정표!$I:$I,"&lt;&gt;삭제",개발일정표!$K:$K,"="&amp;$C$1)</f>
        <v>0</v>
      </c>
      <c r="I30" s="59">
        <f t="shared" si="38"/>
        <v>0</v>
      </c>
      <c r="J30" s="59">
        <f t="shared" si="39"/>
        <v>0</v>
      </c>
      <c r="K30" s="57">
        <f>COUNTIFS(개발일정표!$A:$A,$A$29,개발일정표!$B:$B,$B30,개발일정표!$I:$I,"&lt;&gt;삭제",개발일정표!$O:$O,"&lt;&gt;검수제외",개발일정표!$Q:$Q,"&lt;="&amp;$C$1)</f>
        <v>0</v>
      </c>
      <c r="L30" s="57">
        <f>COUNTIFS(개발일정표!$A:$A,$A$29,개발일정표!$B:$B,$B30,개발일정표!$I:$I,"&lt;&gt;삭제",개발일정표!$O:$O,"&lt;&gt;검수제외",개발일정표!$T:$T,"=L3",개발일정표!$S:$S,"&lt;="&amp;$C$1)+COUNTIFS(개발일정표!$A:$A,$A$29,개발일정표!$B:$B,$B30,개발일정표!$I:$I,"&lt;&gt;삭제",개발일정표!$O:$O,"&lt;&gt;검수제외",개발일정표!$T:$T,"=L1",개발일정표!$U:$U,"=Y",개발일정표!$S:$S,"&lt;="&amp;$C$1)+COUNTIFS(개발일정표!$A:$A,$A$29,개발일정표!$B:$B,$B30,개발일정표!$I:$I,"&lt;&gt;삭제",개발일정표!$O:$O,"&lt;&gt;검수제외",개발일정표!$T:$T,"=L2",개발일정표!$U:$U,"=Y",개발일정표!$S:$S,"&lt;="&amp;$C$1)</f>
        <v>0</v>
      </c>
      <c r="M30" s="57">
        <f>COUNTIFS(개발일정표!$A:$A,$A$29,개발일정표!$B:$B,$B30,개발일정표!$I:$I,"&lt;&gt;삭제",개발일정표!$O:$O,"&lt;&gt;검수제외",개발일정표!$T:$T,"=L2")-COUNTIFS(개발일정표!$A:$A,$A$29,개발일정표!$B:$B,$B30,개발일정표!$I:$I,"&lt;&gt;삭제",개발일정표!$O:$O,"&lt;&gt;검수제외",개발일정표!$T:$T,"=L2",개발일정표!$U:$U,"=Y",개발일정표!$S:$S,"&lt;="&amp;$C$1)</f>
        <v>0</v>
      </c>
      <c r="N30" s="58">
        <f>K30-(L30+M30)</f>
        <v>0</v>
      </c>
      <c r="O30" s="57">
        <f>COUNTIFS(개발일정표!$A:$A,$A$29,개발일정표!$B:$B,$B30,개발일정표!$I:$I,"&lt;&gt;삭제",개발일정표!$O:$O,"&lt;&gt;검수제외",개발일정표!$T:$T,"=L1")-COUNTIFS(개발일정표!$A:$A,$A$29,개발일정표!$B:$B,$B30,개발일정표!$I:$I,"&lt;&gt;삭제",개발일정표!$O:$O,"&lt;&gt;검수제외",개발일정표!$T:$T,"=L1",개발일정표!$U:$U,"=Y",개발일정표!$S:$S,"&lt;="&amp;$C$1)</f>
        <v>0</v>
      </c>
      <c r="P30" s="59">
        <f t="shared" si="40"/>
        <v>0</v>
      </c>
      <c r="Q30" s="59">
        <f t="shared" si="41"/>
        <v>0</v>
      </c>
      <c r="R30" s="57">
        <f>COUNTIFS(개발일정표!$A:$A,$A$29,개발일정표!$B:$B,$B30,개발일정표!$I:$I,"&lt;&gt;삭제",개발일정표!$V:$V,"&lt;&gt;검수제외")</f>
        <v>2</v>
      </c>
      <c r="S30" s="57">
        <f>COUNTIFS(개발일정표!$A:$A,$A$29,개발일정표!$B:$B,$B30,개발일정표!$I:$I,"&lt;&gt;삭제",개발일정표!$V:$V,"&lt;&gt;검수제외",개발일정표!$X:$X,"&lt;="&amp;$C$1)</f>
        <v>0</v>
      </c>
      <c r="T30" s="57">
        <f>COUNTIFS(개발일정표!$A:$A,$A$29,개발일정표!$B:$B,$B30,개발일정표!$I:$I,"&lt;&gt;삭제",개발일정표!$V:$V,"&lt;&gt;검수제외",개발일정표!$AA:$AA,"=L3",개발일정표!$Z:$Z,"&lt;="&amp;$C$1)+COUNTIFS(개발일정표!$A:$A,$A$29,개발일정표!$B:$B,$B30,개발일정표!$I:$I,"&lt;&gt;삭제",개발일정표!$V:$V,"&lt;&gt;검수제외",개발일정표!$AA:$AA,"=L1",개발일정표!$AB:$AB,"=Y",개발일정표!$Z:$Z,"&lt;="&amp;$C$1)+COUNTIFS(개발일정표!$A:$A,$A$29,개발일정표!$B:$B,$B30,개발일정표!$I:$I,"&lt;&gt;삭제",개발일정표!$V:$V,"&lt;&gt;검수제외",개발일정표!$AA:$AA,"=L2",개발일정표!$AB:$AB,"=Y",개발일정표!$Z:$Z,"&lt;="&amp;$C$1)</f>
        <v>0</v>
      </c>
      <c r="U30" s="57">
        <f>COUNTIFS(개발일정표!$A:$A,$A$29,개발일정표!$B:$B,$B30,개발일정표!$I:$I,"&lt;&gt;삭제",개발일정표!$V:$V,"&lt;&gt;검수제외",개발일정표!$AA:$AA,"=L2")-COUNTIFS(개발일정표!$A:$A,$A$29,개발일정표!$B:$B,$B30,개발일정표!$I:$I,"&lt;&gt;삭제",개발일정표!$V:$V,"&lt;&gt;검수제외",개발일정표!$AA:$AA,"=L2",개발일정표!$AB:$AB,"=Y",개발일정표!$Z:$Z,"&lt;="&amp;$C$1)</f>
        <v>0</v>
      </c>
      <c r="V30" s="58">
        <f>S30-(T30+U30)</f>
        <v>0</v>
      </c>
      <c r="W30" s="57">
        <f>COUNTIFS(개발일정표!$A:$A,$A$29,개발일정표!$B:$B,$B30,개발일정표!$I:$I,"&lt;&gt;삭제",개발일정표!$V:$V,"&lt;&gt;검수제외",개발일정표!$AA:$AA,"=L1")-COUNTIFS(개발일정표!$A:$A,$A$29,개발일정표!$B:$B,$B30,개발일정표!$I:$I,"&lt;&gt;삭제",개발일정표!$V:$V,"&lt;&gt;검수제외",개발일정표!$AA:$AA,"=L1",개발일정표!$AB:$AB,"=Y",개발일정표!$Z:$Z,"&lt;="&amp;$C$1)</f>
        <v>0</v>
      </c>
      <c r="X30" s="59">
        <f t="shared" si="42"/>
        <v>0</v>
      </c>
      <c r="Y30" s="59">
        <f t="shared" si="43"/>
        <v>0</v>
      </c>
      <c r="Z30" s="57">
        <f>COUNTIFS(개발일정표!$A:$A,$A$29,개발일정표!$B:$B,$B30,개발일정표!$I:$I,"&lt;&gt;삭제",개발일정표!$AC:$AC,"&lt;&gt;검수제외")</f>
        <v>2</v>
      </c>
      <c r="AA30" s="57">
        <f>COUNTIFS(개발일정표!$A:$A,$A$29,개발일정표!$B:$B,$B30,개발일정표!$I:$I,"&lt;&gt;삭제",개발일정표!$AC:$AC,"&lt;&gt;검수제외",개발일정표!$AE:$AE,"&lt;="&amp;$C$1)</f>
        <v>0</v>
      </c>
      <c r="AB30" s="57">
        <f>COUNTIFS(개발일정표!$A:$A,$A$29,개발일정표!$B:$B,$B30,개발일정표!$I:$I,"&lt;&gt;삭제",개발일정표!$AC:$AC,"&lt;&gt;검수제외",개발일정표!$AH:$AH,"=L3",개발일정표!$AG:$AG,"&lt;="&amp;$C$1)+COUNTIFS(개발일정표!$A:$A,$A$29,개발일정표!$B:$B,$B30,개발일정표!$I:$I,"&lt;&gt;삭제",개발일정표!$AC:$AC,"&lt;&gt;검수제외",개발일정표!$AH:$AH,"=L1",개발일정표!$AI:$AI,"=Y",개발일정표!$AG:$AG,"&lt;="&amp;$C$1)+COUNTIFS(개발일정표!$A:$A,$A$29,개발일정표!$B:$B,$B30,개발일정표!$I:$I,"&lt;&gt;삭제",개발일정표!$AC:$AC,"&lt;&gt;검수제외",개발일정표!$AH:$AH,"=L2",개발일정표!$AI:$AI,"=Y",개발일정표!$AG:$AG,"&lt;="&amp;$C$1)</f>
        <v>0</v>
      </c>
      <c r="AC30" s="57">
        <f>COUNTIFS(개발일정표!$A:$A,$A$29,개발일정표!$B:$B,$B30,개발일정표!$I:$I,"&lt;&gt;삭제",개발일정표!$AC:$AC,"&lt;&gt;검수제외",개발일정표!$AH:$AH,"=L2")-COUNTIFS(개발일정표!$A:$A,$A$29,개발일정표!$B:$B,$B30,개발일정표!$I:$I,"&lt;&gt;삭제",개발일정표!$AC:$AC,"&lt;&gt;검수제외",개발일정표!$AH:$AH,"=L2",개발일정표!$AI:$AI,"=Y",개발일정표!$AG:$AG,"&lt;="&amp;$C$1)</f>
        <v>0</v>
      </c>
      <c r="AD30" s="58">
        <f>AA30-(AB30+AC30)</f>
        <v>0</v>
      </c>
      <c r="AE30" s="57">
        <f>COUNTIFS(개발일정표!$A:$A,$A$29,개발일정표!$B:$B,$B30,개발일정표!$I:$I,"&lt;&gt;삭제",개발일정표!$AC:$AC,"&lt;&gt;검수제외",개발일정표!$AH:$AH,"=L1")-COUNTIFS(개발일정표!$A:$A,$A$29,개발일정표!$B:$B,$B30,개발일정표!$I:$I,"&lt;&gt;삭제",개발일정표!$AC:$AC,"&lt;&gt;검수제외",개발일정표!$AH:$AH,"=L1",개발일정표!$AI:$AI,"=Y",개발일정표!$AG:$AG,"&lt;="&amp;$C$1)</f>
        <v>0</v>
      </c>
      <c r="AF30" s="59">
        <f>IF(AA30=0, 0,(AB30+AC30)/AA30)</f>
        <v>0</v>
      </c>
      <c r="AG30" s="59">
        <f t="shared" si="44"/>
        <v>0</v>
      </c>
      <c r="AH30" s="57">
        <f>COUNTIFS(개발일정표!$A:$A,$A$29,개발일정표!$B:$B,$B30,개발일정표!$I:$I,"&lt;&gt;삭제",개발일정표!$K:$K,"&lt;&gt;미정")</f>
        <v>0</v>
      </c>
      <c r="AI30" s="57">
        <f>COUNTIFS(개발일정표!$A:$A,$A$29,개발일정표!$B:$B,$B30,개발일정표!$I:$I,"&lt;&gt;삭제",개발일정표!$K:$K,"=미정")</f>
        <v>2</v>
      </c>
    </row>
    <row r="31" spans="1:35" s="55" customFormat="1" ht="14.25" customHeight="1">
      <c r="A31" s="176"/>
      <c r="B31" s="72" t="s">
        <v>256</v>
      </c>
      <c r="C31" s="57">
        <f>COUNTIFS(개발일정표!$A:$A,$A$29,개발일정표!$B:$B,$B31,개발일정표!$I:$I,"&lt;&gt;삭제")</f>
        <v>6</v>
      </c>
      <c r="D31" s="57">
        <f>COUNTIFS(개발일정표!$A:$A,$A$29,개발일정표!$B:$B,$B31,개발일정표!$I:$I,"&lt;&gt;삭제",개발일정표!$K:$K,"&lt;="&amp;$C$1)</f>
        <v>0</v>
      </c>
      <c r="E31" s="57">
        <f>COUNTIFS(개발일정표!$A:$A,$A$29,개발일정표!$B:$B,$B31,개발일정표!$I:$I,"&lt;&gt;삭제",개발일정표!$M:$M,"&lt;="&amp;$C$1)</f>
        <v>0</v>
      </c>
      <c r="F31" s="58">
        <f>D31-E31</f>
        <v>0</v>
      </c>
      <c r="G31" s="58">
        <f>COUNTIFS(개발일정표!$A:$A,$A$29,개발일정표!$B:$B,$B31,개발일정표!$I:$I,"&lt;&gt;삭제",개발일정표!$L:$L,"&lt;="&amp;$C$1,개발일정표!$M:$M,"")</f>
        <v>0</v>
      </c>
      <c r="H31" s="58">
        <f>COUNTIFS(개발일정표!$A:$A,$A$29,개발일정표!$B:$B,$B31,개발일정표!$I:$I,"&lt;&gt;삭제",개발일정표!$K:$K,"="&amp;$C$1)</f>
        <v>0</v>
      </c>
      <c r="I31" s="59">
        <f t="shared" si="38"/>
        <v>0</v>
      </c>
      <c r="J31" s="59">
        <f t="shared" si="39"/>
        <v>0</v>
      </c>
      <c r="K31" s="57">
        <f>COUNTIFS(개발일정표!$A:$A,$A$29,개발일정표!$B:$B,$B31,개발일정표!$I:$I,"&lt;&gt;삭제",개발일정표!$O:$O,"&lt;&gt;검수제외",개발일정표!$Q:$Q,"&lt;="&amp;$C$1)</f>
        <v>0</v>
      </c>
      <c r="L31" s="57">
        <f>COUNTIFS(개발일정표!$A:$A,$A$29,개발일정표!$B:$B,$B31,개발일정표!$I:$I,"&lt;&gt;삭제",개발일정표!$O:$O,"&lt;&gt;검수제외",개발일정표!$T:$T,"=L3",개발일정표!$S:$S,"&lt;="&amp;$C$1)+COUNTIFS(개발일정표!$A:$A,$A$29,개발일정표!$B:$B,$B31,개발일정표!$I:$I,"&lt;&gt;삭제",개발일정표!$O:$O,"&lt;&gt;검수제외",개발일정표!$T:$T,"=L1",개발일정표!$U:$U,"=Y",개발일정표!$S:$S,"&lt;="&amp;$C$1)+COUNTIFS(개발일정표!$A:$A,$A$29,개발일정표!$B:$B,$B31,개발일정표!$I:$I,"&lt;&gt;삭제",개발일정표!$O:$O,"&lt;&gt;검수제외",개발일정표!$T:$T,"=L2",개발일정표!$U:$U,"=Y",개발일정표!$S:$S,"&lt;="&amp;$C$1)</f>
        <v>0</v>
      </c>
      <c r="M31" s="57">
        <f>COUNTIFS(개발일정표!$A:$A,$A$29,개발일정표!$B:$B,$B31,개발일정표!$I:$I,"&lt;&gt;삭제",개발일정표!$O:$O,"&lt;&gt;검수제외",개발일정표!$T:$T,"=L2")-COUNTIFS(개발일정표!$A:$A,$A$29,개발일정표!$B:$B,$B31,개발일정표!$I:$I,"&lt;&gt;삭제",개발일정표!$O:$O,"&lt;&gt;검수제외",개발일정표!$T:$T,"=L2",개발일정표!$U:$U,"=Y",개발일정표!$S:$S,"&lt;="&amp;$C$1)</f>
        <v>0</v>
      </c>
      <c r="N31" s="58">
        <f>K31-(L31+M31)</f>
        <v>0</v>
      </c>
      <c r="O31" s="57">
        <f>COUNTIFS(개발일정표!$A:$A,$A$29,개발일정표!$B:$B,$B31,개발일정표!$I:$I,"&lt;&gt;삭제",개발일정표!$O:$O,"&lt;&gt;검수제외",개발일정표!$T:$T,"=L1")-COUNTIFS(개발일정표!$A:$A,$A$29,개발일정표!$B:$B,$B31,개발일정표!$I:$I,"&lt;&gt;삭제",개발일정표!$O:$O,"&lt;&gt;검수제외",개발일정표!$T:$T,"=L1",개발일정표!$U:$U,"=Y",개발일정표!$S:$S,"&lt;="&amp;$C$1)</f>
        <v>0</v>
      </c>
      <c r="P31" s="59">
        <f t="shared" si="40"/>
        <v>0</v>
      </c>
      <c r="Q31" s="59">
        <f t="shared" si="41"/>
        <v>0</v>
      </c>
      <c r="R31" s="57">
        <f>COUNTIFS(개발일정표!$A:$A,$A$29,개발일정표!$B:$B,$B31,개발일정표!$I:$I,"&lt;&gt;삭제",개발일정표!$V:$V,"&lt;&gt;검수제외")</f>
        <v>6</v>
      </c>
      <c r="S31" s="57">
        <f>COUNTIFS(개발일정표!$A:$A,$A$29,개발일정표!$B:$B,$B31,개발일정표!$I:$I,"&lt;&gt;삭제",개발일정표!$V:$V,"&lt;&gt;검수제외",개발일정표!$X:$X,"&lt;="&amp;$C$1)</f>
        <v>0</v>
      </c>
      <c r="T31" s="57">
        <f>COUNTIFS(개발일정표!$A:$A,$A$29,개발일정표!$B:$B,$B31,개발일정표!$I:$I,"&lt;&gt;삭제",개발일정표!$V:$V,"&lt;&gt;검수제외",개발일정표!$AA:$AA,"=L3",개발일정표!$Z:$Z,"&lt;="&amp;$C$1)+COUNTIFS(개발일정표!$A:$A,$A$29,개발일정표!$B:$B,$B31,개발일정표!$I:$I,"&lt;&gt;삭제",개발일정표!$V:$V,"&lt;&gt;검수제외",개발일정표!$AA:$AA,"=L1",개발일정표!$AB:$AB,"=Y",개발일정표!$Z:$Z,"&lt;="&amp;$C$1)+COUNTIFS(개발일정표!$A:$A,$A$29,개발일정표!$B:$B,$B31,개발일정표!$I:$I,"&lt;&gt;삭제",개발일정표!$V:$V,"&lt;&gt;검수제외",개발일정표!$AA:$AA,"=L2",개발일정표!$AB:$AB,"=Y",개발일정표!$Z:$Z,"&lt;="&amp;$C$1)</f>
        <v>0</v>
      </c>
      <c r="U31" s="57">
        <f>COUNTIFS(개발일정표!$A:$A,$A$29,개발일정표!$B:$B,$B31,개발일정표!$I:$I,"&lt;&gt;삭제",개발일정표!$V:$V,"&lt;&gt;검수제외",개발일정표!$AA:$AA,"=L2")-COUNTIFS(개발일정표!$A:$A,$A$29,개발일정표!$B:$B,$B31,개발일정표!$I:$I,"&lt;&gt;삭제",개발일정표!$V:$V,"&lt;&gt;검수제외",개발일정표!$AA:$AA,"=L2",개발일정표!$AB:$AB,"=Y",개발일정표!$Z:$Z,"&lt;="&amp;$C$1)</f>
        <v>0</v>
      </c>
      <c r="V31" s="58">
        <f>S31-(T31+U31)</f>
        <v>0</v>
      </c>
      <c r="W31" s="57">
        <f>COUNTIFS(개발일정표!$A:$A,$A$29,개발일정표!$B:$B,$B31,개발일정표!$I:$I,"&lt;&gt;삭제",개발일정표!$V:$V,"&lt;&gt;검수제외",개발일정표!$AA:$AA,"=L1")-COUNTIFS(개발일정표!$A:$A,$A$29,개발일정표!$B:$B,$B31,개발일정표!$I:$I,"&lt;&gt;삭제",개발일정표!$V:$V,"&lt;&gt;검수제외",개발일정표!$AA:$AA,"=L1",개발일정표!$AB:$AB,"=Y",개발일정표!$Z:$Z,"&lt;="&amp;$C$1)</f>
        <v>0</v>
      </c>
      <c r="X31" s="59">
        <f t="shared" si="42"/>
        <v>0</v>
      </c>
      <c r="Y31" s="59">
        <f t="shared" si="43"/>
        <v>0</v>
      </c>
      <c r="Z31" s="57">
        <f>COUNTIFS(개발일정표!$A:$A,$A$29,개발일정표!$B:$B,$B31,개발일정표!$I:$I,"&lt;&gt;삭제",개발일정표!$AC:$AC,"&lt;&gt;검수제외")</f>
        <v>6</v>
      </c>
      <c r="AA31" s="57">
        <f>COUNTIFS(개발일정표!$A:$A,$A$29,개발일정표!$B:$B,$B31,개발일정표!$I:$I,"&lt;&gt;삭제",개발일정표!$AC:$AC,"&lt;&gt;검수제외",개발일정표!$AE:$AE,"&lt;="&amp;$C$1)</f>
        <v>0</v>
      </c>
      <c r="AB31" s="57">
        <f>COUNTIFS(개발일정표!$A:$A,$A$29,개발일정표!$B:$B,$B31,개발일정표!$I:$I,"&lt;&gt;삭제",개발일정표!$AC:$AC,"&lt;&gt;검수제외",개발일정표!$AH:$AH,"=L3",개발일정표!$AG:$AG,"&lt;="&amp;$C$1)+COUNTIFS(개발일정표!$A:$A,$A$29,개발일정표!$B:$B,$B31,개발일정표!$I:$I,"&lt;&gt;삭제",개발일정표!$AC:$AC,"&lt;&gt;검수제외",개발일정표!$AH:$AH,"=L1",개발일정표!$AI:$AI,"=Y",개발일정표!$AG:$AG,"&lt;="&amp;$C$1)+COUNTIFS(개발일정표!$A:$A,$A$29,개발일정표!$B:$B,$B31,개발일정표!$I:$I,"&lt;&gt;삭제",개발일정표!$AC:$AC,"&lt;&gt;검수제외",개발일정표!$AH:$AH,"=L2",개발일정표!$AI:$AI,"=Y",개발일정표!$AG:$AG,"&lt;="&amp;$C$1)</f>
        <v>0</v>
      </c>
      <c r="AC31" s="57">
        <f>COUNTIFS(개발일정표!$A:$A,$A$29,개발일정표!$B:$B,$B31,개발일정표!$I:$I,"&lt;&gt;삭제",개발일정표!$AC:$AC,"&lt;&gt;검수제외",개발일정표!$AH:$AH,"=L2")-COUNTIFS(개발일정표!$A:$A,$A$29,개발일정표!$B:$B,$B31,개발일정표!$I:$I,"&lt;&gt;삭제",개발일정표!$AC:$AC,"&lt;&gt;검수제외",개발일정표!$AH:$AH,"=L2",개발일정표!$AI:$AI,"=Y",개발일정표!$AG:$AG,"&lt;="&amp;$C$1)</f>
        <v>0</v>
      </c>
      <c r="AD31" s="58">
        <f>AA31-(AB31+AC31)</f>
        <v>0</v>
      </c>
      <c r="AE31" s="57">
        <f>COUNTIFS(개발일정표!$A:$A,$A$29,개발일정표!$B:$B,$B31,개발일정표!$I:$I,"&lt;&gt;삭제",개발일정표!$AC:$AC,"&lt;&gt;검수제외",개발일정표!$AH:$AH,"=L1")-COUNTIFS(개발일정표!$A:$A,$A$29,개발일정표!$B:$B,$B31,개발일정표!$I:$I,"&lt;&gt;삭제",개발일정표!$AC:$AC,"&lt;&gt;검수제외",개발일정표!$AH:$AH,"=L1",개발일정표!$AI:$AI,"=Y",개발일정표!$AG:$AG,"&lt;="&amp;$C$1)</f>
        <v>0</v>
      </c>
      <c r="AF31" s="59">
        <f>IF(AA31=0, 0,(AB31+AC31)/AA31)</f>
        <v>0</v>
      </c>
      <c r="AG31" s="59">
        <f t="shared" si="44"/>
        <v>0</v>
      </c>
      <c r="AH31" s="57">
        <f>COUNTIFS(개발일정표!$A:$A,$A$29,개발일정표!$B:$B,$B31,개발일정표!$I:$I,"&lt;&gt;삭제",개발일정표!$K:$K,"&lt;&gt;미정")</f>
        <v>0</v>
      </c>
      <c r="AI31" s="57">
        <f>COUNTIFS(개발일정표!$A:$A,$A$29,개발일정표!$B:$B,$B31,개발일정표!$I:$I,"&lt;&gt;삭제",개발일정표!$K:$K,"=미정")</f>
        <v>6</v>
      </c>
    </row>
    <row r="32" spans="1:35" s="55" customFormat="1" ht="14.25" customHeight="1">
      <c r="A32" s="176"/>
      <c r="B32" s="72" t="s">
        <v>257</v>
      </c>
      <c r="C32" s="57">
        <f>COUNTIFS(개발일정표!$A:$A,$A$29,개발일정표!$B:$B,$B32,개발일정표!$I:$I,"&lt;&gt;삭제")</f>
        <v>3</v>
      </c>
      <c r="D32" s="57">
        <f>COUNTIFS(개발일정표!$A:$A,$A$29,개발일정표!$B:$B,$B32,개발일정표!$I:$I,"&lt;&gt;삭제",개발일정표!$K:$K,"&lt;="&amp;$C$1)</f>
        <v>0</v>
      </c>
      <c r="E32" s="57">
        <f>COUNTIFS(개발일정표!$A:$A,$A$29,개발일정표!$B:$B,$B32,개발일정표!$I:$I,"&lt;&gt;삭제",개발일정표!$M:$M,"&lt;="&amp;$C$1)</f>
        <v>0</v>
      </c>
      <c r="F32" s="58">
        <f>D32-E32</f>
        <v>0</v>
      </c>
      <c r="G32" s="58">
        <f>COUNTIFS(개발일정표!$A:$A,$A$29,개발일정표!$B:$B,$B32,개발일정표!$I:$I,"&lt;&gt;삭제",개발일정표!$L:$L,"&lt;="&amp;$C$1,개발일정표!$M:$M,"")</f>
        <v>0</v>
      </c>
      <c r="H32" s="58">
        <f>COUNTIFS(개발일정표!$A:$A,$A$29,개발일정표!$B:$B,$B32,개발일정표!$I:$I,"&lt;&gt;삭제",개발일정표!$K:$K,"="&amp;$C$1)</f>
        <v>0</v>
      </c>
      <c r="I32" s="59">
        <f t="shared" si="38"/>
        <v>0</v>
      </c>
      <c r="J32" s="59">
        <f t="shared" si="39"/>
        <v>0</v>
      </c>
      <c r="K32" s="57">
        <f>COUNTIFS(개발일정표!$A:$A,$A$29,개발일정표!$B:$B,$B32,개발일정표!$I:$I,"&lt;&gt;삭제",개발일정표!$O:$O,"&lt;&gt;검수제외",개발일정표!$Q:$Q,"&lt;="&amp;$C$1)</f>
        <v>0</v>
      </c>
      <c r="L32" s="57">
        <f>COUNTIFS(개발일정표!$A:$A,$A$29,개발일정표!$B:$B,$B32,개발일정표!$I:$I,"&lt;&gt;삭제",개발일정표!$O:$O,"&lt;&gt;검수제외",개발일정표!$T:$T,"=L3",개발일정표!$S:$S,"&lt;="&amp;$C$1)+COUNTIFS(개발일정표!$A:$A,$A$29,개발일정표!$B:$B,$B32,개발일정표!$I:$I,"&lt;&gt;삭제",개발일정표!$O:$O,"&lt;&gt;검수제외",개발일정표!$T:$T,"=L1",개발일정표!$U:$U,"=Y",개발일정표!$S:$S,"&lt;="&amp;$C$1)+COUNTIFS(개발일정표!$A:$A,$A$29,개발일정표!$B:$B,$B32,개발일정표!$I:$I,"&lt;&gt;삭제",개발일정표!$O:$O,"&lt;&gt;검수제외",개발일정표!$T:$T,"=L2",개발일정표!$U:$U,"=Y",개발일정표!$S:$S,"&lt;="&amp;$C$1)</f>
        <v>0</v>
      </c>
      <c r="M32" s="57">
        <f>COUNTIFS(개발일정표!$A:$A,$A$29,개발일정표!$B:$B,$B32,개발일정표!$I:$I,"&lt;&gt;삭제",개발일정표!$O:$O,"&lt;&gt;검수제외",개발일정표!$T:$T,"=L2")-COUNTIFS(개발일정표!$A:$A,$A$29,개발일정표!$B:$B,$B32,개발일정표!$I:$I,"&lt;&gt;삭제",개발일정표!$O:$O,"&lt;&gt;검수제외",개발일정표!$T:$T,"=L2",개발일정표!$U:$U,"=Y",개발일정표!$S:$S,"&lt;="&amp;$C$1)</f>
        <v>0</v>
      </c>
      <c r="N32" s="58">
        <f>K32-(L32+M32)</f>
        <v>0</v>
      </c>
      <c r="O32" s="57">
        <f>COUNTIFS(개발일정표!$A:$A,$A$29,개발일정표!$B:$B,$B32,개발일정표!$I:$I,"&lt;&gt;삭제",개발일정표!$O:$O,"&lt;&gt;검수제외",개발일정표!$T:$T,"=L1")-COUNTIFS(개발일정표!$A:$A,$A$29,개발일정표!$B:$B,$B32,개발일정표!$I:$I,"&lt;&gt;삭제",개발일정표!$O:$O,"&lt;&gt;검수제외",개발일정표!$T:$T,"=L1",개발일정표!$U:$U,"=Y",개발일정표!$S:$S,"&lt;="&amp;$C$1)</f>
        <v>0</v>
      </c>
      <c r="P32" s="59">
        <f t="shared" si="40"/>
        <v>0</v>
      </c>
      <c r="Q32" s="59">
        <f t="shared" si="41"/>
        <v>0</v>
      </c>
      <c r="R32" s="57">
        <f>COUNTIFS(개발일정표!$A:$A,$A$29,개발일정표!$B:$B,$B32,개발일정표!$I:$I,"&lt;&gt;삭제",개발일정표!$V:$V,"&lt;&gt;검수제외")</f>
        <v>3</v>
      </c>
      <c r="S32" s="57">
        <f>COUNTIFS(개발일정표!$A:$A,$A$29,개발일정표!$B:$B,$B32,개발일정표!$I:$I,"&lt;&gt;삭제",개발일정표!$V:$V,"&lt;&gt;검수제외",개발일정표!$X:$X,"&lt;="&amp;$C$1)</f>
        <v>0</v>
      </c>
      <c r="T32" s="57">
        <f>COUNTIFS(개발일정표!$A:$A,$A$29,개발일정표!$B:$B,$B32,개발일정표!$I:$I,"&lt;&gt;삭제",개발일정표!$V:$V,"&lt;&gt;검수제외",개발일정표!$AA:$AA,"=L3",개발일정표!$Z:$Z,"&lt;="&amp;$C$1)+COUNTIFS(개발일정표!$A:$A,$A$29,개발일정표!$B:$B,$B32,개발일정표!$I:$I,"&lt;&gt;삭제",개발일정표!$V:$V,"&lt;&gt;검수제외",개발일정표!$AA:$AA,"=L1",개발일정표!$AB:$AB,"=Y",개발일정표!$Z:$Z,"&lt;="&amp;$C$1)+COUNTIFS(개발일정표!$A:$A,$A$29,개발일정표!$B:$B,$B32,개발일정표!$I:$I,"&lt;&gt;삭제",개발일정표!$V:$V,"&lt;&gt;검수제외",개발일정표!$AA:$AA,"=L2",개발일정표!$AB:$AB,"=Y",개발일정표!$Z:$Z,"&lt;="&amp;$C$1)</f>
        <v>0</v>
      </c>
      <c r="U32" s="57">
        <f>COUNTIFS(개발일정표!$A:$A,$A$29,개발일정표!$B:$B,$B32,개발일정표!$I:$I,"&lt;&gt;삭제",개발일정표!$V:$V,"&lt;&gt;검수제외",개발일정표!$AA:$AA,"=L2")-COUNTIFS(개발일정표!$A:$A,$A$29,개발일정표!$B:$B,$B32,개발일정표!$I:$I,"&lt;&gt;삭제",개발일정표!$V:$V,"&lt;&gt;검수제외",개발일정표!$AA:$AA,"=L2",개발일정표!$AB:$AB,"=Y",개발일정표!$Z:$Z,"&lt;="&amp;$C$1)</f>
        <v>0</v>
      </c>
      <c r="V32" s="58">
        <f>S32-(T32+U32)</f>
        <v>0</v>
      </c>
      <c r="W32" s="57">
        <f>COUNTIFS(개발일정표!$A:$A,$A$29,개발일정표!$B:$B,$B32,개발일정표!$I:$I,"&lt;&gt;삭제",개발일정표!$V:$V,"&lt;&gt;검수제외",개발일정표!$AA:$AA,"=L1")-COUNTIFS(개발일정표!$A:$A,$A$29,개발일정표!$B:$B,$B32,개발일정표!$I:$I,"&lt;&gt;삭제",개발일정표!$V:$V,"&lt;&gt;검수제외",개발일정표!$AA:$AA,"=L1",개발일정표!$AB:$AB,"=Y",개발일정표!$Z:$Z,"&lt;="&amp;$C$1)</f>
        <v>0</v>
      </c>
      <c r="X32" s="59">
        <f t="shared" si="42"/>
        <v>0</v>
      </c>
      <c r="Y32" s="59">
        <f t="shared" si="43"/>
        <v>0</v>
      </c>
      <c r="Z32" s="57">
        <f>COUNTIFS(개발일정표!$A:$A,$A$29,개발일정표!$B:$B,$B32,개발일정표!$I:$I,"&lt;&gt;삭제",개발일정표!$AC:$AC,"&lt;&gt;검수제외")</f>
        <v>3</v>
      </c>
      <c r="AA32" s="57">
        <f>COUNTIFS(개발일정표!$A:$A,$A$29,개발일정표!$B:$B,$B32,개발일정표!$I:$I,"&lt;&gt;삭제",개발일정표!$AC:$AC,"&lt;&gt;검수제외",개발일정표!$AE:$AE,"&lt;="&amp;$C$1)</f>
        <v>0</v>
      </c>
      <c r="AB32" s="57">
        <f>COUNTIFS(개발일정표!$A:$A,$A$29,개발일정표!$B:$B,$B32,개발일정표!$I:$I,"&lt;&gt;삭제",개발일정표!$AC:$AC,"&lt;&gt;검수제외",개발일정표!$AH:$AH,"=L3",개발일정표!$AG:$AG,"&lt;="&amp;$C$1)+COUNTIFS(개발일정표!$A:$A,$A$29,개발일정표!$B:$B,$B32,개발일정표!$I:$I,"&lt;&gt;삭제",개발일정표!$AC:$AC,"&lt;&gt;검수제외",개발일정표!$AH:$AH,"=L1",개발일정표!$AI:$AI,"=Y",개발일정표!$AG:$AG,"&lt;="&amp;$C$1)+COUNTIFS(개발일정표!$A:$A,$A$29,개발일정표!$B:$B,$B32,개발일정표!$I:$I,"&lt;&gt;삭제",개발일정표!$AC:$AC,"&lt;&gt;검수제외",개발일정표!$AH:$AH,"=L2",개발일정표!$AI:$AI,"=Y",개발일정표!$AG:$AG,"&lt;="&amp;$C$1)</f>
        <v>0</v>
      </c>
      <c r="AC32" s="57">
        <f>COUNTIFS(개발일정표!$A:$A,$A$29,개발일정표!$B:$B,$B32,개발일정표!$I:$I,"&lt;&gt;삭제",개발일정표!$AC:$AC,"&lt;&gt;검수제외",개발일정표!$AH:$AH,"=L2")-COUNTIFS(개발일정표!$A:$A,$A$29,개발일정표!$B:$B,$B32,개발일정표!$I:$I,"&lt;&gt;삭제",개발일정표!$AC:$AC,"&lt;&gt;검수제외",개발일정표!$AH:$AH,"=L2",개발일정표!$AI:$AI,"=Y",개발일정표!$AG:$AG,"&lt;="&amp;$C$1)</f>
        <v>0</v>
      </c>
      <c r="AD32" s="58">
        <f>AA32-(AB32+AC32)</f>
        <v>0</v>
      </c>
      <c r="AE32" s="57">
        <f>COUNTIFS(개발일정표!$A:$A,$A$29,개발일정표!$B:$B,$B32,개발일정표!$I:$I,"&lt;&gt;삭제",개발일정표!$AC:$AC,"&lt;&gt;검수제외",개발일정표!$AH:$AH,"=L1")-COUNTIFS(개발일정표!$A:$A,$A$29,개발일정표!$B:$B,$B32,개발일정표!$I:$I,"&lt;&gt;삭제",개발일정표!$AC:$AC,"&lt;&gt;검수제외",개발일정표!$AH:$AH,"=L1",개발일정표!$AI:$AI,"=Y",개발일정표!$AG:$AG,"&lt;="&amp;$C$1)</f>
        <v>0</v>
      </c>
      <c r="AF32" s="59">
        <f>IF(AA32=0, 0,(AB32+AC32)/AA32)</f>
        <v>0</v>
      </c>
      <c r="AG32" s="59">
        <f t="shared" si="44"/>
        <v>0</v>
      </c>
      <c r="AH32" s="57">
        <f>COUNTIFS(개발일정표!$A:$A,$A$29,개발일정표!$B:$B,$B32,개발일정표!$I:$I,"&lt;&gt;삭제",개발일정표!$K:$K,"&lt;&gt;미정")</f>
        <v>0</v>
      </c>
      <c r="AI32" s="57">
        <f>COUNTIFS(개발일정표!$A:$A,$A$29,개발일정표!$B:$B,$B32,개발일정표!$I:$I,"&lt;&gt;삭제",개발일정표!$K:$K,"=미정")</f>
        <v>3</v>
      </c>
    </row>
    <row r="33" spans="1:35" ht="14.25" customHeight="1">
      <c r="A33" s="176"/>
      <c r="B33" s="15" t="s">
        <v>57</v>
      </c>
      <c r="C33" s="16">
        <f t="shared" ref="C33:H33" si="45">SUM(C29:C32)</f>
        <v>13</v>
      </c>
      <c r="D33" s="16">
        <f t="shared" si="45"/>
        <v>0</v>
      </c>
      <c r="E33" s="16">
        <f t="shared" si="45"/>
        <v>0</v>
      </c>
      <c r="F33" s="16">
        <f t="shared" si="45"/>
        <v>0</v>
      </c>
      <c r="G33" s="36">
        <f t="shared" si="45"/>
        <v>0</v>
      </c>
      <c r="H33" s="36">
        <f t="shared" si="45"/>
        <v>0</v>
      </c>
      <c r="I33" s="21">
        <f t="shared" si="38"/>
        <v>0</v>
      </c>
      <c r="J33" s="21">
        <f t="shared" si="39"/>
        <v>0</v>
      </c>
      <c r="K33" s="16">
        <f>SUM(K29:K32)</f>
        <v>0</v>
      </c>
      <c r="L33" s="16">
        <f>SUM(L29:L32)</f>
        <v>0</v>
      </c>
      <c r="M33" s="16">
        <f>SUM(M29:M32)</f>
        <v>0</v>
      </c>
      <c r="N33" s="16">
        <f>SUM(N29:N32)</f>
        <v>0</v>
      </c>
      <c r="O33" s="16">
        <f>SUM(O29:O32)</f>
        <v>0</v>
      </c>
      <c r="P33" s="21">
        <f t="shared" si="40"/>
        <v>0</v>
      </c>
      <c r="Q33" s="21">
        <f t="shared" si="41"/>
        <v>0</v>
      </c>
      <c r="R33" s="16">
        <f t="shared" ref="R33:W33" si="46">SUM(R29:R32)</f>
        <v>13</v>
      </c>
      <c r="S33" s="16">
        <f t="shared" si="46"/>
        <v>0</v>
      </c>
      <c r="T33" s="16">
        <f t="shared" si="46"/>
        <v>0</v>
      </c>
      <c r="U33" s="16">
        <f t="shared" si="46"/>
        <v>0</v>
      </c>
      <c r="V33" s="16">
        <f t="shared" si="46"/>
        <v>0</v>
      </c>
      <c r="W33" s="16">
        <f t="shared" si="46"/>
        <v>0</v>
      </c>
      <c r="X33" s="21">
        <f t="shared" si="42"/>
        <v>0</v>
      </c>
      <c r="Y33" s="21">
        <f t="shared" si="43"/>
        <v>0</v>
      </c>
      <c r="Z33" s="16">
        <f t="shared" ref="Z33:AE33" si="47">SUM(Z29:Z32)</f>
        <v>13</v>
      </c>
      <c r="AA33" s="16">
        <f t="shared" si="47"/>
        <v>0</v>
      </c>
      <c r="AB33" s="16">
        <f t="shared" si="47"/>
        <v>0</v>
      </c>
      <c r="AC33" s="16">
        <f t="shared" si="47"/>
        <v>0</v>
      </c>
      <c r="AD33" s="16">
        <f t="shared" si="47"/>
        <v>0</v>
      </c>
      <c r="AE33" s="16">
        <f t="shared" si="47"/>
        <v>0</v>
      </c>
      <c r="AF33" s="21">
        <f>IF(AA33=0,0,(AB33+AC33)/AA33)</f>
        <v>0</v>
      </c>
      <c r="AG33" s="21">
        <f t="shared" si="44"/>
        <v>0</v>
      </c>
      <c r="AH33" s="60">
        <f>SUM(AH29:AH32)</f>
        <v>0</v>
      </c>
      <c r="AI33" s="60">
        <f>SUM(AI29:AI32)</f>
        <v>13</v>
      </c>
    </row>
    <row r="34" spans="1:35" ht="14.25" customHeight="1">
      <c r="A34" s="209" t="s">
        <v>85</v>
      </c>
      <c r="B34" s="210"/>
      <c r="C34" s="16">
        <f t="shared" ref="C34:H34" si="48">C7+C12+C16+C18+C20+C23+C26+C33</f>
        <v>60</v>
      </c>
      <c r="D34" s="60">
        <f t="shared" si="48"/>
        <v>0</v>
      </c>
      <c r="E34" s="60">
        <f t="shared" si="48"/>
        <v>0</v>
      </c>
      <c r="F34" s="60">
        <f t="shared" si="48"/>
        <v>0</v>
      </c>
      <c r="G34" s="60">
        <f t="shared" si="48"/>
        <v>0</v>
      </c>
      <c r="H34" s="60">
        <f t="shared" si="48"/>
        <v>0</v>
      </c>
      <c r="I34" s="21">
        <f t="shared" si="38"/>
        <v>0</v>
      </c>
      <c r="J34" s="21">
        <f t="shared" si="39"/>
        <v>0</v>
      </c>
      <c r="K34" s="60">
        <f>K7+K12+K16+K18+K20+K23+K26+K33</f>
        <v>0</v>
      </c>
      <c r="L34" s="60">
        <f>L7+L12+L16+L18+L20+L23+L26+L33</f>
        <v>0</v>
      </c>
      <c r="M34" s="60">
        <f>M7+M12+M16+M18+M20+M23+M26+M33</f>
        <v>0</v>
      </c>
      <c r="N34" s="60">
        <f>N7+N12+N16+N18+N20+N23+N26+N33</f>
        <v>0</v>
      </c>
      <c r="O34" s="60">
        <f>O7+O12+O16+O18+O20+O23+O26+O33</f>
        <v>0</v>
      </c>
      <c r="P34" s="21">
        <f t="shared" si="40"/>
        <v>0</v>
      </c>
      <c r="Q34" s="21">
        <f t="shared" si="41"/>
        <v>0</v>
      </c>
      <c r="R34" s="60">
        <f t="shared" ref="R34:W34" si="49">R7+R12+R16+R18+R20+R23+R26+R33</f>
        <v>60</v>
      </c>
      <c r="S34" s="60">
        <f t="shared" si="49"/>
        <v>0</v>
      </c>
      <c r="T34" s="60">
        <f t="shared" si="49"/>
        <v>0</v>
      </c>
      <c r="U34" s="60">
        <f t="shared" si="49"/>
        <v>0</v>
      </c>
      <c r="V34" s="60">
        <f t="shared" si="49"/>
        <v>0</v>
      </c>
      <c r="W34" s="60">
        <f t="shared" si="49"/>
        <v>0</v>
      </c>
      <c r="X34" s="21">
        <f t="shared" si="42"/>
        <v>0</v>
      </c>
      <c r="Y34" s="21">
        <f t="shared" si="43"/>
        <v>0</v>
      </c>
      <c r="Z34" s="60">
        <f t="shared" ref="Z34:AE34" si="50">Z7+Z12+Z16+Z18+Z20+Z23+Z26+Z33</f>
        <v>60</v>
      </c>
      <c r="AA34" s="60">
        <f t="shared" si="50"/>
        <v>0</v>
      </c>
      <c r="AB34" s="60">
        <f t="shared" si="50"/>
        <v>0</v>
      </c>
      <c r="AC34" s="60">
        <f t="shared" si="50"/>
        <v>0</v>
      </c>
      <c r="AD34" s="60">
        <f t="shared" si="50"/>
        <v>0</v>
      </c>
      <c r="AE34" s="60">
        <f t="shared" si="50"/>
        <v>0</v>
      </c>
      <c r="AF34" s="21">
        <f>IF(AA34=0,0,(AB34+AC34)/AA34)</f>
        <v>0</v>
      </c>
      <c r="AG34" s="21">
        <f t="shared" si="44"/>
        <v>0</v>
      </c>
      <c r="AH34" s="60">
        <f>AH7+AH12+AH16+AH18+AH20+AH23+AH26+AH33</f>
        <v>0</v>
      </c>
      <c r="AI34" s="60">
        <f>AI7+AI12+AI16+AI18+AI20+AI23+AI26+AI33</f>
        <v>60</v>
      </c>
    </row>
    <row r="35" spans="1:35" ht="15.6">
      <c r="M35" s="67">
        <f>L34+M34</f>
        <v>0</v>
      </c>
      <c r="O35" s="67">
        <f>L34+M34+O34</f>
        <v>0</v>
      </c>
      <c r="P35" s="21">
        <f>IF(K34=0, 0,(L34+M34+O34)/K34)</f>
        <v>0</v>
      </c>
      <c r="Q35" s="21">
        <f>IF(C34=0,0,(L34+M34+O34)/C34)</f>
        <v>0</v>
      </c>
      <c r="U35" s="67">
        <f>T34+U34</f>
        <v>0</v>
      </c>
      <c r="V35" s="2"/>
      <c r="W35" s="67">
        <f>T34+U34+W34</f>
        <v>0</v>
      </c>
      <c r="X35" s="21">
        <f>IF(S34=0, 0,(T34+U34+W34)/S34)</f>
        <v>0</v>
      </c>
      <c r="Y35" s="21">
        <f>IF(R34=0,0,(T34+U34+W34)/R34)</f>
        <v>0</v>
      </c>
      <c r="AC35" s="67">
        <f>AB34+AC34</f>
        <v>0</v>
      </c>
      <c r="AD35" s="2"/>
      <c r="AE35" s="67">
        <f>AB34+AC34+AE34</f>
        <v>0</v>
      </c>
      <c r="AF35" s="21">
        <f>IF(AA34=0, 0,(AB34+AC34+AE34)/AA34)</f>
        <v>0</v>
      </c>
      <c r="AG35" s="21">
        <f>IF(Z34=0,0,(AB34+AC34+AE34)/Z34)</f>
        <v>0</v>
      </c>
    </row>
  </sheetData>
  <customSheetViews>
    <customSheetView guid="{83D121E0-7FB9-4CC4-AFCC-E3415F981E88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1"/>
      <headerFooter alignWithMargins="0">
        <oddFooter>&amp;L&amp;G&amp;R&amp;G</oddFooter>
      </headerFooter>
    </customSheetView>
    <customSheetView guid="{C7F8E92F-2624-43C8-B0E5-1DE51C127779}" fitToPage="1">
      <selection activeCell="D17" sqref="D17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2"/>
      <headerFooter alignWithMargins="0">
        <oddFooter>&amp;L&amp;G&amp;R&amp;G</oddFooter>
      </headerFooter>
    </customSheetView>
    <customSheetView guid="{547BC5B2-EA04-40A3-8A00-B318763FAD5F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3"/>
      <headerFooter alignWithMargins="0">
        <oddFooter>&amp;L&amp;G&amp;R&amp;G</oddFooter>
      </headerFooter>
    </customSheetView>
  </customSheetViews>
  <mergeCells count="45">
    <mergeCell ref="AH2:AH4"/>
    <mergeCell ref="AI2:AI4"/>
    <mergeCell ref="H3:H4"/>
    <mergeCell ref="G3:G4"/>
    <mergeCell ref="A34:B34"/>
    <mergeCell ref="A19:A20"/>
    <mergeCell ref="A8:A12"/>
    <mergeCell ref="A13:A16"/>
    <mergeCell ref="A21:A23"/>
    <mergeCell ref="A29:A33"/>
    <mergeCell ref="A24:A26"/>
    <mergeCell ref="A27:B27"/>
    <mergeCell ref="A17:A18"/>
    <mergeCell ref="Z2:AG2"/>
    <mergeCell ref="D3:D4"/>
    <mergeCell ref="E3:E4"/>
    <mergeCell ref="F3:F4"/>
    <mergeCell ref="I3:I4"/>
    <mergeCell ref="J3:J4"/>
    <mergeCell ref="K3:K4"/>
    <mergeCell ref="L3:M3"/>
    <mergeCell ref="AF3:AF4"/>
    <mergeCell ref="AG3:AG4"/>
    <mergeCell ref="AE3:AE4"/>
    <mergeCell ref="N3:N4"/>
    <mergeCell ref="O3:O4"/>
    <mergeCell ref="P3:P4"/>
    <mergeCell ref="Q3:Q4"/>
    <mergeCell ref="R3:R4"/>
    <mergeCell ref="A5:A7"/>
    <mergeCell ref="Z3:Z4"/>
    <mergeCell ref="AA3:AA4"/>
    <mergeCell ref="AB3:AC3"/>
    <mergeCell ref="AD3:AD4"/>
    <mergeCell ref="A2:B4"/>
    <mergeCell ref="C2:C4"/>
    <mergeCell ref="D2:J2"/>
    <mergeCell ref="K2:Q2"/>
    <mergeCell ref="R2:Y2"/>
    <mergeCell ref="W3:W4"/>
    <mergeCell ref="X3:X4"/>
    <mergeCell ref="Y3:Y4"/>
    <mergeCell ref="S3:S4"/>
    <mergeCell ref="T3:U3"/>
    <mergeCell ref="V3:V4"/>
  </mergeCells>
  <phoneticPr fontId="22" type="noConversion"/>
  <conditionalFormatting sqref="V5:V6 F5:F6 N5:N6 AD5:AD6">
    <cfRule type="cellIs" dxfId="146" priority="227" stopIfTrue="1" operator="greaterThan">
      <formula>0</formula>
    </cfRule>
  </conditionalFormatting>
  <conditionalFormatting sqref="O5:O6 W5:W6 AE5:AE6">
    <cfRule type="cellIs" dxfId="145" priority="223" stopIfTrue="1" operator="greaterThan">
      <formula>0</formula>
    </cfRule>
  </conditionalFormatting>
  <conditionalFormatting sqref="K7:AC7 O5:AG6 AE6:AE7 L5:M6">
    <cfRule type="cellIs" dxfId="144" priority="222" stopIfTrue="1" operator="lessThan">
      <formula>0</formula>
    </cfRule>
  </conditionalFormatting>
  <conditionalFormatting sqref="O5:O6">
    <cfRule type="cellIs" dxfId="143" priority="221" stopIfTrue="1" operator="greaterThan">
      <formula>1</formula>
    </cfRule>
  </conditionalFormatting>
  <conditionalFormatting sqref="O19 O8:O11 O13:O15 O21:O22 O29:O32 W19 W8:W11 W13:W15 W21:W22 W29:W32 AE19 AE8:AE11 AE13:AE15 AE21:AE22 O5:O6 W5:W6 AE5:AE6 AE29:AE33">
    <cfRule type="cellIs" dxfId="142" priority="220" stopIfTrue="1" operator="greaterThan">
      <formula>0</formula>
    </cfRule>
  </conditionalFormatting>
  <conditionalFormatting sqref="AG7">
    <cfRule type="cellIs" dxfId="141" priority="213" stopIfTrue="1" operator="lessThan">
      <formula>0</formula>
    </cfRule>
  </conditionalFormatting>
  <conditionalFormatting sqref="V13:V15">
    <cfRule type="cellIs" dxfId="140" priority="211" stopIfTrue="1" operator="greaterThan">
      <formula>0</formula>
    </cfRule>
  </conditionalFormatting>
  <conditionalFormatting sqref="O13:O15 W13:W15 AE13:AE15">
    <cfRule type="cellIs" dxfId="139" priority="210" stopIfTrue="1" operator="greaterThan">
      <formula>0</formula>
    </cfRule>
  </conditionalFormatting>
  <conditionalFormatting sqref="K16:AE16 O13:AC15 AE13:AG15 L13:M15">
    <cfRule type="cellIs" dxfId="138" priority="209" stopIfTrue="1" operator="lessThan">
      <formula>0</formula>
    </cfRule>
  </conditionalFormatting>
  <conditionalFormatting sqref="O13:O15">
    <cfRule type="cellIs" dxfId="137" priority="208" stopIfTrue="1" operator="greaterThan">
      <formula>1</formula>
    </cfRule>
  </conditionalFormatting>
  <conditionalFormatting sqref="O13:O15 W13:W15 AE13:AE15">
    <cfRule type="cellIs" dxfId="136" priority="207" stopIfTrue="1" operator="greaterThan">
      <formula>0</formula>
    </cfRule>
  </conditionalFormatting>
  <conditionalFormatting sqref="AG16">
    <cfRule type="cellIs" dxfId="135" priority="206" stopIfTrue="1" operator="lessThan">
      <formula>0</formula>
    </cfRule>
  </conditionalFormatting>
  <conditionalFormatting sqref="F21:F22">
    <cfRule type="cellIs" dxfId="134" priority="205" stopIfTrue="1" operator="greaterThan">
      <formula>0</formula>
    </cfRule>
  </conditionalFormatting>
  <conditionalFormatting sqref="V21:V22">
    <cfRule type="cellIs" dxfId="133" priority="203" stopIfTrue="1" operator="greaterThan">
      <formula>0</formula>
    </cfRule>
  </conditionalFormatting>
  <conditionalFormatting sqref="W21:W22">
    <cfRule type="cellIs" dxfId="132" priority="202" stopIfTrue="1" operator="greaterThan">
      <formula>0</formula>
    </cfRule>
  </conditionalFormatting>
  <conditionalFormatting sqref="K23:AE23 O21:Y22 L21:M22">
    <cfRule type="cellIs" dxfId="131" priority="201" stopIfTrue="1" operator="lessThan">
      <formula>0</formula>
    </cfRule>
  </conditionalFormatting>
  <conditionalFormatting sqref="O21:O22">
    <cfRule type="cellIs" dxfId="130" priority="200" stopIfTrue="1" operator="greaterThan">
      <formula>1</formula>
    </cfRule>
  </conditionalFormatting>
  <conditionalFormatting sqref="W21:W22">
    <cfRule type="cellIs" dxfId="129" priority="198" stopIfTrue="1" operator="greaterThan">
      <formula>0</formula>
    </cfRule>
  </conditionalFormatting>
  <conditionalFormatting sqref="O21:O22">
    <cfRule type="cellIs" dxfId="128" priority="197" stopIfTrue="1" operator="greaterThan">
      <formula>0</formula>
    </cfRule>
  </conditionalFormatting>
  <conditionalFormatting sqref="O21:O22">
    <cfRule type="cellIs" dxfId="127" priority="196" stopIfTrue="1" operator="greaterThan">
      <formula>0</formula>
    </cfRule>
  </conditionalFormatting>
  <conditionalFormatting sqref="AE21:AE22">
    <cfRule type="cellIs" dxfId="126" priority="194" stopIfTrue="1" operator="greaterThan">
      <formula>0</formula>
    </cfRule>
  </conditionalFormatting>
  <conditionalFormatting sqref="AG23 Z21:AC22 AE21:AG22">
    <cfRule type="cellIs" dxfId="125" priority="193" stopIfTrue="1" operator="lessThan">
      <formula>0</formula>
    </cfRule>
  </conditionalFormatting>
  <conditionalFormatting sqref="AE21:AE22">
    <cfRule type="cellIs" dxfId="124" priority="192" stopIfTrue="1" operator="greaterThan">
      <formula>0</formula>
    </cfRule>
  </conditionalFormatting>
  <conditionalFormatting sqref="V29:V32">
    <cfRule type="cellIs" dxfId="123" priority="189" stopIfTrue="1" operator="greaterThan">
      <formula>0</formula>
    </cfRule>
  </conditionalFormatting>
  <conditionalFormatting sqref="W29:W32">
    <cfRule type="cellIs" dxfId="122" priority="188" stopIfTrue="1" operator="greaterThan">
      <formula>0</formula>
    </cfRule>
  </conditionalFormatting>
  <conditionalFormatting sqref="P35 O29:Y32 L29:M32 AF33:AF34 X33:Y34 P33:Q34">
    <cfRule type="cellIs" dxfId="121" priority="187" stopIfTrue="1" operator="lessThan">
      <formula>0</formula>
    </cfRule>
  </conditionalFormatting>
  <conditionalFormatting sqref="O29:O32">
    <cfRule type="cellIs" dxfId="120" priority="186" stopIfTrue="1" operator="greaterThan">
      <formula>1</formula>
    </cfRule>
  </conditionalFormatting>
  <conditionalFormatting sqref="W29:W32">
    <cfRule type="cellIs" dxfId="119" priority="185" stopIfTrue="1" operator="greaterThan">
      <formula>0</formula>
    </cfRule>
  </conditionalFormatting>
  <conditionalFormatting sqref="O29:O32">
    <cfRule type="cellIs" dxfId="118" priority="184" stopIfTrue="1" operator="greaterThan">
      <formula>0</formula>
    </cfRule>
  </conditionalFormatting>
  <conditionalFormatting sqref="O29:O32">
    <cfRule type="cellIs" dxfId="117" priority="183" stopIfTrue="1" operator="greaterThan">
      <formula>0</formula>
    </cfRule>
  </conditionalFormatting>
  <conditionalFormatting sqref="AE29:AE32">
    <cfRule type="cellIs" dxfId="116" priority="181" stopIfTrue="1" operator="greaterThan">
      <formula>0</formula>
    </cfRule>
  </conditionalFormatting>
  <conditionalFormatting sqref="Z29:AC32 AE29:AG32 AG33:AG34">
    <cfRule type="cellIs" dxfId="115" priority="180" stopIfTrue="1" operator="lessThan">
      <formula>0</formula>
    </cfRule>
  </conditionalFormatting>
  <conditionalFormatting sqref="AE29:AE32">
    <cfRule type="cellIs" dxfId="114" priority="179" stopIfTrue="1" operator="greaterThan">
      <formula>0</formula>
    </cfRule>
  </conditionalFormatting>
  <conditionalFormatting sqref="F8">
    <cfRule type="cellIs" dxfId="113" priority="165" stopIfTrue="1" operator="greaterThan">
      <formula>0</formula>
    </cfRule>
  </conditionalFormatting>
  <conditionalFormatting sqref="F19">
    <cfRule type="cellIs" dxfId="112" priority="162" stopIfTrue="1" operator="greaterThan">
      <formula>0</formula>
    </cfRule>
  </conditionalFormatting>
  <conditionalFormatting sqref="F9:F11">
    <cfRule type="cellIs" dxfId="111" priority="161" stopIfTrue="1" operator="greaterThan">
      <formula>0</formula>
    </cfRule>
  </conditionalFormatting>
  <conditionalFormatting sqref="F13:F15">
    <cfRule type="cellIs" dxfId="110" priority="160" stopIfTrue="1" operator="greaterThan">
      <formula>0</formula>
    </cfRule>
  </conditionalFormatting>
  <conditionalFormatting sqref="F29:F32">
    <cfRule type="cellIs" dxfId="109" priority="159" stopIfTrue="1" operator="greaterThan">
      <formula>0</formula>
    </cfRule>
  </conditionalFormatting>
  <conditionalFormatting sqref="N19">
    <cfRule type="cellIs" dxfId="108" priority="157" stopIfTrue="1" operator="greaterThan">
      <formula>0</formula>
    </cfRule>
  </conditionalFormatting>
  <conditionalFormatting sqref="N8:N11">
    <cfRule type="cellIs" dxfId="107" priority="156" stopIfTrue="1" operator="greaterThan">
      <formula>0</formula>
    </cfRule>
  </conditionalFormatting>
  <conditionalFormatting sqref="N13:N15">
    <cfRule type="cellIs" dxfId="106" priority="155" stopIfTrue="1" operator="greaterThan">
      <formula>0</formula>
    </cfRule>
  </conditionalFormatting>
  <conditionalFormatting sqref="N21:N22">
    <cfRule type="cellIs" dxfId="105" priority="154" stopIfTrue="1" operator="greaterThan">
      <formula>0</formula>
    </cfRule>
  </conditionalFormatting>
  <conditionalFormatting sqref="N29:N32">
    <cfRule type="cellIs" dxfId="104" priority="153" stopIfTrue="1" operator="greaterThan">
      <formula>0</formula>
    </cfRule>
  </conditionalFormatting>
  <conditionalFormatting sqref="V8:V11">
    <cfRule type="cellIs" dxfId="103" priority="150" stopIfTrue="1" operator="greaterThan">
      <formula>0</formula>
    </cfRule>
  </conditionalFormatting>
  <conditionalFormatting sqref="V8:V11">
    <cfRule type="cellIs" dxfId="102" priority="149" stopIfTrue="1" operator="lessThan">
      <formula>0</formula>
    </cfRule>
  </conditionalFormatting>
  <conditionalFormatting sqref="V19">
    <cfRule type="cellIs" dxfId="101" priority="148" stopIfTrue="1" operator="greaterThan">
      <formula>0</formula>
    </cfRule>
  </conditionalFormatting>
  <conditionalFormatting sqref="V19">
    <cfRule type="cellIs" dxfId="100" priority="147" stopIfTrue="1" operator="lessThan">
      <formula>0</formula>
    </cfRule>
  </conditionalFormatting>
  <conditionalFormatting sqref="AD8:AD11">
    <cfRule type="cellIs" dxfId="99" priority="146" stopIfTrue="1" operator="greaterThan">
      <formula>0</formula>
    </cfRule>
  </conditionalFormatting>
  <conditionalFormatting sqref="AD8:AD11">
    <cfRule type="cellIs" dxfId="98" priority="145" stopIfTrue="1" operator="lessThan">
      <formula>0</formula>
    </cfRule>
  </conditionalFormatting>
  <conditionalFormatting sqref="AD13:AD15">
    <cfRule type="cellIs" dxfId="97" priority="144" stopIfTrue="1" operator="greaterThan">
      <formula>0</formula>
    </cfRule>
  </conditionalFormatting>
  <conditionalFormatting sqref="AD13:AD15">
    <cfRule type="cellIs" dxfId="96" priority="143" stopIfTrue="1" operator="lessThan">
      <formula>0</formula>
    </cfRule>
  </conditionalFormatting>
  <conditionalFormatting sqref="AD21:AD22">
    <cfRule type="cellIs" dxfId="95" priority="142" stopIfTrue="1" operator="greaterThan">
      <formula>0</formula>
    </cfRule>
  </conditionalFormatting>
  <conditionalFormatting sqref="AD21:AD22">
    <cfRule type="cellIs" dxfId="94" priority="141" stopIfTrue="1" operator="lessThan">
      <formula>0</formula>
    </cfRule>
  </conditionalFormatting>
  <conditionalFormatting sqref="AD29:AD32">
    <cfRule type="cellIs" dxfId="93" priority="140" stopIfTrue="1" operator="greaterThan">
      <formula>0</formula>
    </cfRule>
  </conditionalFormatting>
  <conditionalFormatting sqref="AD29:AD32">
    <cfRule type="cellIs" dxfId="92" priority="139" stopIfTrue="1" operator="lessThan">
      <formula>0</formula>
    </cfRule>
  </conditionalFormatting>
  <conditionalFormatting sqref="AD19">
    <cfRule type="cellIs" dxfId="91" priority="136" stopIfTrue="1" operator="greaterThan">
      <formula>0</formula>
    </cfRule>
  </conditionalFormatting>
  <conditionalFormatting sqref="AD19">
    <cfRule type="cellIs" dxfId="90" priority="135" stopIfTrue="1" operator="lessThan">
      <formula>0</formula>
    </cfRule>
  </conditionalFormatting>
  <conditionalFormatting sqref="Q35">
    <cfRule type="cellIs" dxfId="89" priority="134" stopIfTrue="1" operator="lessThan">
      <formula>0</formula>
    </cfRule>
  </conditionalFormatting>
  <conditionalFormatting sqref="AF7">
    <cfRule type="cellIs" dxfId="88" priority="125" stopIfTrue="1" operator="lessThan">
      <formula>0</formula>
    </cfRule>
  </conditionalFormatting>
  <conditionalFormatting sqref="X35">
    <cfRule type="cellIs" dxfId="87" priority="133" stopIfTrue="1" operator="lessThan">
      <formula>0</formula>
    </cfRule>
  </conditionalFormatting>
  <conditionalFormatting sqref="Y35">
    <cfRule type="cellIs" dxfId="86" priority="132" stopIfTrue="1" operator="lessThan">
      <formula>0</formula>
    </cfRule>
  </conditionalFormatting>
  <conditionalFormatting sqref="AF35">
    <cfRule type="cellIs" dxfId="85" priority="131" stopIfTrue="1" operator="lessThan">
      <formula>0</formula>
    </cfRule>
  </conditionalFormatting>
  <conditionalFormatting sqref="AG35">
    <cfRule type="cellIs" dxfId="84" priority="130" stopIfTrue="1" operator="lessThan">
      <formula>0</formula>
    </cfRule>
  </conditionalFormatting>
  <conditionalFormatting sqref="AF23">
    <cfRule type="cellIs" dxfId="83" priority="129" stopIfTrue="1" operator="lessThan">
      <formula>0</formula>
    </cfRule>
  </conditionalFormatting>
  <conditionalFormatting sqref="AF16">
    <cfRule type="cellIs" dxfId="82" priority="128" stopIfTrue="1" operator="lessThan">
      <formula>0</formula>
    </cfRule>
  </conditionalFormatting>
  <conditionalFormatting sqref="AF12">
    <cfRule type="cellIs" dxfId="81" priority="127" stopIfTrue="1" operator="lessThan">
      <formula>0</formula>
    </cfRule>
  </conditionalFormatting>
  <conditionalFormatting sqref="AF20">
    <cfRule type="cellIs" dxfId="80" priority="126" stopIfTrue="1" operator="lessThan">
      <formula>0</formula>
    </cfRule>
  </conditionalFormatting>
  <conditionalFormatting sqref="AD7">
    <cfRule type="cellIs" dxfId="79" priority="124" stopIfTrue="1" operator="lessThan">
      <formula>0</formula>
    </cfRule>
  </conditionalFormatting>
  <conditionalFormatting sqref="O24:O25 W24:W25 AE24:AE25">
    <cfRule type="cellIs" dxfId="78" priority="123" stopIfTrue="1" operator="greaterThan">
      <formula>0</formula>
    </cfRule>
  </conditionalFormatting>
  <conditionalFormatting sqref="V24">
    <cfRule type="cellIs" dxfId="77" priority="122" stopIfTrue="1" operator="greaterThan">
      <formula>0</formula>
    </cfRule>
  </conditionalFormatting>
  <conditionalFormatting sqref="W24:W25">
    <cfRule type="cellIs" dxfId="76" priority="121" stopIfTrue="1" operator="greaterThan">
      <formula>0</formula>
    </cfRule>
  </conditionalFormatting>
  <conditionalFormatting sqref="L24:M24 P26:Q26 X26:Y26 O24:Y24 S25 AF26 O25 W25 M25">
    <cfRule type="cellIs" dxfId="75" priority="120" stopIfTrue="1" operator="lessThan">
      <formula>0</formula>
    </cfRule>
  </conditionalFormatting>
  <conditionalFormatting sqref="O24:O25">
    <cfRule type="cellIs" dxfId="74" priority="119" stopIfTrue="1" operator="greaterThan">
      <formula>1</formula>
    </cfRule>
  </conditionalFormatting>
  <conditionalFormatting sqref="W24:W25">
    <cfRule type="cellIs" dxfId="73" priority="118" stopIfTrue="1" operator="greaterThan">
      <formula>0</formula>
    </cfRule>
  </conditionalFormatting>
  <conditionalFormatting sqref="O24:O25">
    <cfRule type="cellIs" dxfId="72" priority="117" stopIfTrue="1" operator="greaterThan">
      <formula>0</formula>
    </cfRule>
  </conditionalFormatting>
  <conditionalFormatting sqref="O24:O25">
    <cfRule type="cellIs" dxfId="71" priority="116" stopIfTrue="1" operator="greaterThan">
      <formula>0</formula>
    </cfRule>
  </conditionalFormatting>
  <conditionalFormatting sqref="AE24:AE25">
    <cfRule type="cellIs" dxfId="70" priority="115" stopIfTrue="1" operator="greaterThan">
      <formula>0</formula>
    </cfRule>
  </conditionalFormatting>
  <conditionalFormatting sqref="Z24:AC24 AG26 AA25 AE24:AG24 AE25">
    <cfRule type="cellIs" dxfId="69" priority="114" stopIfTrue="1" operator="lessThan">
      <formula>0</formula>
    </cfRule>
  </conditionalFormatting>
  <conditionalFormatting sqref="AE24:AE25">
    <cfRule type="cellIs" dxfId="68" priority="113" stopIfTrue="1" operator="greaterThan">
      <formula>0</formula>
    </cfRule>
  </conditionalFormatting>
  <conditionalFormatting sqref="V25">
    <cfRule type="cellIs" dxfId="67" priority="112" stopIfTrue="1" operator="greaterThan">
      <formula>0</formula>
    </cfRule>
  </conditionalFormatting>
  <conditionalFormatting sqref="W25">
    <cfRule type="cellIs" dxfId="66" priority="111" stopIfTrue="1" operator="greaterThan">
      <formula>0</formula>
    </cfRule>
  </conditionalFormatting>
  <conditionalFormatting sqref="L25 O25:R25 T25:Y25">
    <cfRule type="cellIs" dxfId="65" priority="110" stopIfTrue="1" operator="lessThan">
      <formula>0</formula>
    </cfRule>
  </conditionalFormatting>
  <conditionalFormatting sqref="O25">
    <cfRule type="cellIs" dxfId="64" priority="109" stopIfTrue="1" operator="greaterThan">
      <formula>1</formula>
    </cfRule>
  </conditionalFormatting>
  <conditionalFormatting sqref="W25">
    <cfRule type="cellIs" dxfId="63" priority="108" stopIfTrue="1" operator="greaterThan">
      <formula>0</formula>
    </cfRule>
  </conditionalFormatting>
  <conditionalFormatting sqref="O25">
    <cfRule type="cellIs" dxfId="62" priority="107" stopIfTrue="1" operator="greaterThan">
      <formula>0</formula>
    </cfRule>
  </conditionalFormatting>
  <conditionalFormatting sqref="O25">
    <cfRule type="cellIs" dxfId="61" priority="106" stopIfTrue="1" operator="greaterThan">
      <formula>0</formula>
    </cfRule>
  </conditionalFormatting>
  <conditionalFormatting sqref="AE25">
    <cfRule type="cellIs" dxfId="60" priority="105" stopIfTrue="1" operator="greaterThan">
      <formula>0</formula>
    </cfRule>
  </conditionalFormatting>
  <conditionalFormatting sqref="Z25 AB25:AC25 AE25:AG25">
    <cfRule type="cellIs" dxfId="59" priority="104" stopIfTrue="1" operator="lessThan">
      <formula>0</formula>
    </cfRule>
  </conditionalFormatting>
  <conditionalFormatting sqref="AE25">
    <cfRule type="cellIs" dxfId="58" priority="103" stopIfTrue="1" operator="greaterThan">
      <formula>0</formula>
    </cfRule>
  </conditionalFormatting>
  <conditionalFormatting sqref="F24:F25">
    <cfRule type="cellIs" dxfId="57" priority="102" stopIfTrue="1" operator="greaterThan">
      <formula>0</formula>
    </cfRule>
  </conditionalFormatting>
  <conditionalFormatting sqref="N24:N25">
    <cfRule type="cellIs" dxfId="56" priority="101" stopIfTrue="1" operator="greaterThan">
      <formula>0</formula>
    </cfRule>
  </conditionalFormatting>
  <conditionalFormatting sqref="AD24:AD25">
    <cfRule type="cellIs" dxfId="55" priority="100" stopIfTrue="1" operator="greaterThan">
      <formula>0</formula>
    </cfRule>
  </conditionalFormatting>
  <conditionalFormatting sqref="AD24:AD25">
    <cfRule type="cellIs" dxfId="54" priority="99" stopIfTrue="1" operator="lessThan">
      <formula>0</formula>
    </cfRule>
  </conditionalFormatting>
  <conditionalFormatting sqref="P27:Q27 X27:Y27 AF27">
    <cfRule type="cellIs" dxfId="53" priority="98" stopIfTrue="1" operator="lessThan">
      <formula>0</formula>
    </cfRule>
  </conditionalFormatting>
  <conditionalFormatting sqref="AG27">
    <cfRule type="cellIs" dxfId="52" priority="97" stopIfTrue="1" operator="lessThan">
      <formula>0</formula>
    </cfRule>
  </conditionalFormatting>
  <conditionalFormatting sqref="P28">
    <cfRule type="cellIs" dxfId="51" priority="96" stopIfTrue="1" operator="lessThan">
      <formula>0</formula>
    </cfRule>
  </conditionalFormatting>
  <conditionalFormatting sqref="Q28">
    <cfRule type="cellIs" dxfId="50" priority="95" stopIfTrue="1" operator="lessThan">
      <formula>0</formula>
    </cfRule>
  </conditionalFormatting>
  <conditionalFormatting sqref="X28">
    <cfRule type="cellIs" dxfId="49" priority="94" stopIfTrue="1" operator="lessThan">
      <formula>0</formula>
    </cfRule>
  </conditionalFormatting>
  <conditionalFormatting sqref="Y28">
    <cfRule type="cellIs" dxfId="48" priority="93" stopIfTrue="1" operator="lessThan">
      <formula>0</formula>
    </cfRule>
  </conditionalFormatting>
  <conditionalFormatting sqref="AF28">
    <cfRule type="cellIs" dxfId="47" priority="92" stopIfTrue="1" operator="lessThan">
      <formula>0</formula>
    </cfRule>
  </conditionalFormatting>
  <conditionalFormatting sqref="AG28">
    <cfRule type="cellIs" dxfId="46" priority="91" stopIfTrue="1" operator="lessThan">
      <formula>0</formula>
    </cfRule>
  </conditionalFormatting>
  <conditionalFormatting sqref="O17 W17 AE17">
    <cfRule type="cellIs" dxfId="45" priority="10" stopIfTrue="1" operator="greaterThan">
      <formula>0</formula>
    </cfRule>
  </conditionalFormatting>
  <conditionalFormatting sqref="F17">
    <cfRule type="cellIs" dxfId="44" priority="9" stopIfTrue="1" operator="greaterThan">
      <formula>0</formula>
    </cfRule>
  </conditionalFormatting>
  <conditionalFormatting sqref="N17">
    <cfRule type="cellIs" dxfId="43" priority="8" stopIfTrue="1" operator="greaterThan">
      <formula>0</formula>
    </cfRule>
  </conditionalFormatting>
  <conditionalFormatting sqref="V17">
    <cfRule type="cellIs" dxfId="42" priority="5" stopIfTrue="1" operator="greaterThan">
      <formula>0</formula>
    </cfRule>
  </conditionalFormatting>
  <conditionalFormatting sqref="V17">
    <cfRule type="cellIs" dxfId="41" priority="4" stopIfTrue="1" operator="lessThan">
      <formula>0</formula>
    </cfRule>
  </conditionalFormatting>
  <conditionalFormatting sqref="AD17">
    <cfRule type="cellIs" dxfId="40" priority="3" stopIfTrue="1" operator="greaterThan">
      <formula>0</formula>
    </cfRule>
  </conditionalFormatting>
  <conditionalFormatting sqref="AD17">
    <cfRule type="cellIs" dxfId="39" priority="2" stopIfTrue="1" operator="lessThan">
      <formula>0</formula>
    </cfRule>
  </conditionalFormatting>
  <conditionalFormatting sqref="AF18">
    <cfRule type="cellIs" dxfId="38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37" fitToHeight="0" orientation="portrait" r:id="rId4"/>
  <headerFooter alignWithMargins="0">
    <oddFooter>&amp;L&amp;G&amp;R&amp;G</oddFooter>
  </headerFooter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I158"/>
  <sheetViews>
    <sheetView tabSelected="1" zoomScaleNormal="100" zoomScaleSheetLayoutView="100" workbookViewId="0">
      <pane xSplit="8" ySplit="5" topLeftCell="I63" activePane="bottomRight" state="frozen"/>
      <selection pane="topRight" activeCell="H1" sqref="H1"/>
      <selection pane="bottomLeft" activeCell="A6" sqref="A6"/>
      <selection pane="bottomRight" activeCell="M94" sqref="M94"/>
    </sheetView>
  </sheetViews>
  <sheetFormatPr defaultColWidth="10.09765625" defaultRowHeight="15.6"/>
  <cols>
    <col min="1" max="1" width="6.59765625" style="22" customWidth="1"/>
    <col min="2" max="2" width="9.3984375" style="22" customWidth="1"/>
    <col min="3" max="3" width="4.8984375" style="22" customWidth="1"/>
    <col min="4" max="5" width="14.3984375" style="22" customWidth="1"/>
    <col min="6" max="6" width="17.8984375" style="22" bestFit="1" customWidth="1"/>
    <col min="7" max="7" width="19.796875" style="22" bestFit="1" customWidth="1"/>
    <col min="8" max="8" width="6.796875" style="22" customWidth="1"/>
    <col min="9" max="9" width="7.69921875" style="22" customWidth="1"/>
    <col min="10" max="11" width="9.19921875" style="22" customWidth="1"/>
    <col min="12" max="13" width="9.19921875" style="46" customWidth="1"/>
    <col min="14" max="14" width="7.19921875" style="46" customWidth="1"/>
    <col min="15" max="15" width="7.09765625" style="22" customWidth="1"/>
    <col min="16" max="17" width="9.19921875" style="22" customWidth="1"/>
    <col min="18" max="21" width="9.19921875" style="46" customWidth="1"/>
    <col min="22" max="22" width="7.09765625" style="22" customWidth="1"/>
    <col min="23" max="24" width="9.19921875" style="22" customWidth="1"/>
    <col min="25" max="28" width="9.19921875" style="46" customWidth="1"/>
    <col min="29" max="29" width="7.09765625" style="22" customWidth="1"/>
    <col min="30" max="31" width="9.19921875" style="22" customWidth="1"/>
    <col min="32" max="33" width="9.19921875" style="46" customWidth="1"/>
    <col min="34" max="16384" width="10.09765625" style="46"/>
  </cols>
  <sheetData>
    <row r="1" spans="1:35" ht="14.25" customHeight="1">
      <c r="A1" s="218" t="s">
        <v>0</v>
      </c>
      <c r="B1" s="220"/>
      <c r="C1" s="221"/>
      <c r="D1" s="224" t="s">
        <v>268</v>
      </c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6"/>
      <c r="AD1" s="218" t="s">
        <v>1</v>
      </c>
      <c r="AE1" s="219"/>
      <c r="AF1" s="215" t="s">
        <v>265</v>
      </c>
      <c r="AG1" s="215"/>
      <c r="AH1" s="215"/>
      <c r="AI1" s="215"/>
    </row>
    <row r="2" spans="1:35" ht="14.25" customHeight="1">
      <c r="A2" s="218" t="s">
        <v>2</v>
      </c>
      <c r="B2" s="220"/>
      <c r="C2" s="221"/>
      <c r="D2" s="224" t="s">
        <v>267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6"/>
      <c r="AD2" s="218" t="s">
        <v>3</v>
      </c>
      <c r="AE2" s="219"/>
      <c r="AF2" s="214" t="s">
        <v>266</v>
      </c>
      <c r="AG2" s="214"/>
      <c r="AH2" s="214"/>
      <c r="AI2" s="214"/>
    </row>
    <row r="3" spans="1:35" ht="9" customHeight="1"/>
    <row r="4" spans="1:35" ht="21" customHeight="1">
      <c r="A4" s="217" t="s">
        <v>4</v>
      </c>
      <c r="B4" s="217"/>
      <c r="C4" s="217"/>
      <c r="D4" s="217" t="s">
        <v>7</v>
      </c>
      <c r="E4" s="230" t="s">
        <v>525</v>
      </c>
      <c r="F4" s="217" t="s">
        <v>6</v>
      </c>
      <c r="G4" s="217" t="s">
        <v>55</v>
      </c>
      <c r="H4" s="230" t="s">
        <v>56</v>
      </c>
      <c r="I4" s="216" t="s">
        <v>15</v>
      </c>
      <c r="J4" s="216"/>
      <c r="K4" s="222"/>
      <c r="L4" s="222"/>
      <c r="M4" s="222"/>
      <c r="N4" s="151"/>
      <c r="O4" s="227" t="s">
        <v>16</v>
      </c>
      <c r="P4" s="228"/>
      <c r="Q4" s="228"/>
      <c r="R4" s="228"/>
      <c r="S4" s="228"/>
      <c r="T4" s="228"/>
      <c r="U4" s="229"/>
      <c r="V4" s="227" t="s">
        <v>17</v>
      </c>
      <c r="W4" s="228"/>
      <c r="X4" s="228"/>
      <c r="Y4" s="228"/>
      <c r="Z4" s="228"/>
      <c r="AA4" s="228"/>
      <c r="AB4" s="229"/>
      <c r="AC4" s="216" t="s">
        <v>18</v>
      </c>
      <c r="AD4" s="216"/>
      <c r="AE4" s="216"/>
      <c r="AF4" s="216"/>
      <c r="AG4" s="216"/>
      <c r="AH4" s="216"/>
      <c r="AI4" s="216"/>
    </row>
    <row r="5" spans="1:35" ht="21" customHeight="1">
      <c r="A5" s="113" t="s">
        <v>11</v>
      </c>
      <c r="B5" s="113" t="s">
        <v>12</v>
      </c>
      <c r="C5" s="138" t="s">
        <v>13</v>
      </c>
      <c r="D5" s="223"/>
      <c r="E5" s="231"/>
      <c r="F5" s="223"/>
      <c r="G5" s="223"/>
      <c r="H5" s="231"/>
      <c r="I5" s="112" t="s">
        <v>19</v>
      </c>
      <c r="J5" s="112" t="s">
        <v>8</v>
      </c>
      <c r="K5" s="112" t="s">
        <v>10</v>
      </c>
      <c r="L5" s="112" t="s">
        <v>9</v>
      </c>
      <c r="M5" s="112" t="s">
        <v>5</v>
      </c>
      <c r="N5" s="150" t="s">
        <v>350</v>
      </c>
      <c r="O5" s="112" t="s">
        <v>19</v>
      </c>
      <c r="P5" s="112" t="s">
        <v>8</v>
      </c>
      <c r="Q5" s="112" t="s">
        <v>10</v>
      </c>
      <c r="R5" s="112" t="s">
        <v>9</v>
      </c>
      <c r="S5" s="112" t="s">
        <v>5</v>
      </c>
      <c r="T5" s="112" t="s">
        <v>22</v>
      </c>
      <c r="U5" s="112" t="s">
        <v>27</v>
      </c>
      <c r="V5" s="112" t="s">
        <v>19</v>
      </c>
      <c r="W5" s="112" t="s">
        <v>8</v>
      </c>
      <c r="X5" s="112" t="s">
        <v>10</v>
      </c>
      <c r="Y5" s="112" t="s">
        <v>9</v>
      </c>
      <c r="Z5" s="112" t="s">
        <v>5</v>
      </c>
      <c r="AA5" s="112" t="s">
        <v>22</v>
      </c>
      <c r="AB5" s="112" t="s">
        <v>27</v>
      </c>
      <c r="AC5" s="112" t="s">
        <v>19</v>
      </c>
      <c r="AD5" s="112" t="s">
        <v>8</v>
      </c>
      <c r="AE5" s="112" t="s">
        <v>10</v>
      </c>
      <c r="AF5" s="112" t="s">
        <v>9</v>
      </c>
      <c r="AG5" s="112" t="s">
        <v>5</v>
      </c>
      <c r="AH5" s="112" t="s">
        <v>22</v>
      </c>
      <c r="AI5" s="112" t="s">
        <v>27</v>
      </c>
    </row>
    <row r="6" spans="1:35" ht="21" customHeight="1">
      <c r="A6" s="63"/>
      <c r="B6" s="63"/>
      <c r="C6" s="63"/>
      <c r="D6" s="71"/>
      <c r="E6" s="172" t="s">
        <v>575</v>
      </c>
      <c r="F6" s="172" t="s">
        <v>521</v>
      </c>
      <c r="G6" s="52"/>
      <c r="H6" s="63"/>
      <c r="I6" s="62" t="s">
        <v>271</v>
      </c>
      <c r="J6" s="51" t="s">
        <v>501</v>
      </c>
      <c r="K6" s="51" t="s">
        <v>501</v>
      </c>
      <c r="L6" s="51" t="s">
        <v>501</v>
      </c>
      <c r="M6" s="51" t="s">
        <v>501</v>
      </c>
      <c r="N6" s="51">
        <f>IF($M6="","",NETWORKDAYS(REPLACE(REPLACE($L6,5,1,"/"),8,1,"/"),REPLACE(REPLACE($M6,5,1,"/"),8,1,"/"),Sheet3!$C:$C))</f>
        <v>1</v>
      </c>
      <c r="O6" s="62"/>
      <c r="P6" s="62"/>
      <c r="Q6" s="62"/>
      <c r="R6" s="62"/>
      <c r="S6" s="62"/>
      <c r="T6" s="62"/>
      <c r="U6" s="62"/>
      <c r="V6" s="62"/>
      <c r="W6" s="50"/>
      <c r="X6" s="50"/>
      <c r="Y6" s="50"/>
      <c r="Z6" s="50"/>
      <c r="AA6" s="50"/>
      <c r="AB6" s="50"/>
      <c r="AC6" s="54"/>
      <c r="AD6" s="50"/>
      <c r="AE6" s="50"/>
      <c r="AF6" s="50"/>
      <c r="AG6" s="50"/>
      <c r="AH6" s="50"/>
      <c r="AI6" s="50"/>
    </row>
    <row r="7" spans="1:35" ht="21" customHeight="1">
      <c r="A7" s="174"/>
      <c r="B7" s="174"/>
      <c r="C7" s="174"/>
      <c r="D7" s="71"/>
      <c r="E7" s="232" t="s">
        <v>523</v>
      </c>
      <c r="F7" s="172" t="s">
        <v>520</v>
      </c>
      <c r="G7" s="52"/>
      <c r="H7" s="63"/>
      <c r="I7" s="62" t="s">
        <v>271</v>
      </c>
      <c r="J7" s="51" t="s">
        <v>501</v>
      </c>
      <c r="K7" s="51" t="s">
        <v>501</v>
      </c>
      <c r="L7" s="51" t="s">
        <v>501</v>
      </c>
      <c r="M7" s="51" t="s">
        <v>501</v>
      </c>
      <c r="N7" s="51">
        <v>1</v>
      </c>
      <c r="O7" s="62"/>
      <c r="P7" s="62"/>
      <c r="Q7" s="62"/>
      <c r="R7" s="62"/>
      <c r="S7" s="62"/>
      <c r="T7" s="62"/>
      <c r="U7" s="62"/>
      <c r="V7" s="62"/>
      <c r="W7" s="50"/>
      <c r="X7" s="50"/>
      <c r="Y7" s="50"/>
      <c r="Z7" s="50"/>
      <c r="AA7" s="50"/>
      <c r="AB7" s="50"/>
      <c r="AC7" s="54"/>
      <c r="AD7" s="50"/>
      <c r="AE7" s="50"/>
      <c r="AF7" s="50"/>
      <c r="AG7" s="50"/>
      <c r="AH7" s="50"/>
      <c r="AI7" s="50"/>
    </row>
    <row r="8" spans="1:35" ht="21" customHeight="1">
      <c r="A8" s="174"/>
      <c r="B8" s="174"/>
      <c r="C8" s="174"/>
      <c r="D8" s="71"/>
      <c r="E8" s="233"/>
      <c r="F8" s="172" t="s">
        <v>541</v>
      </c>
      <c r="G8" s="52"/>
      <c r="H8" s="63"/>
      <c r="I8" s="62" t="s">
        <v>271</v>
      </c>
      <c r="J8" s="51" t="s">
        <v>501</v>
      </c>
      <c r="K8" s="51" t="s">
        <v>501</v>
      </c>
      <c r="L8" s="51" t="s">
        <v>501</v>
      </c>
      <c r="M8" s="51" t="s">
        <v>501</v>
      </c>
      <c r="N8" s="51">
        <v>1</v>
      </c>
      <c r="O8" s="62"/>
      <c r="P8" s="62"/>
      <c r="Q8" s="62"/>
      <c r="R8" s="62"/>
      <c r="S8" s="62"/>
      <c r="T8" s="62"/>
      <c r="U8" s="62"/>
      <c r="V8" s="62"/>
      <c r="W8" s="50"/>
      <c r="X8" s="50"/>
      <c r="Y8" s="50"/>
      <c r="Z8" s="50"/>
      <c r="AA8" s="50"/>
      <c r="AB8" s="50"/>
      <c r="AC8" s="54"/>
      <c r="AD8" s="50"/>
      <c r="AE8" s="50"/>
      <c r="AF8" s="50"/>
      <c r="AG8" s="50"/>
      <c r="AH8" s="50"/>
      <c r="AI8" s="50"/>
    </row>
    <row r="9" spans="1:35" ht="21" customHeight="1">
      <c r="A9" s="63"/>
      <c r="B9" s="63"/>
      <c r="C9" s="63"/>
      <c r="D9" s="71"/>
      <c r="E9" s="233"/>
      <c r="F9" s="235" t="s">
        <v>532</v>
      </c>
      <c r="G9" s="52" t="s">
        <v>478</v>
      </c>
      <c r="H9" s="63"/>
      <c r="I9" s="62" t="s">
        <v>271</v>
      </c>
      <c r="J9" s="51" t="s">
        <v>511</v>
      </c>
      <c r="K9" s="51" t="s">
        <v>512</v>
      </c>
      <c r="L9" s="51" t="s">
        <v>503</v>
      </c>
      <c r="M9" s="51" t="s">
        <v>503</v>
      </c>
      <c r="N9" s="51">
        <f>IF($M9="","",NETWORKDAYS(REPLACE(REPLACE($L9,5,1,"/"),8,1,"/"),REPLACE(REPLACE($M9,5,1,"/"),8,1,"/"),Sheet3!$C:$C))</f>
        <v>1</v>
      </c>
      <c r="O9" s="62"/>
      <c r="P9" s="62"/>
      <c r="Q9" s="62"/>
      <c r="R9" s="62"/>
      <c r="S9" s="62"/>
      <c r="T9" s="62"/>
      <c r="U9" s="62"/>
      <c r="V9" s="62"/>
      <c r="W9" s="50"/>
      <c r="X9" s="50"/>
      <c r="Y9" s="50"/>
      <c r="Z9" s="50"/>
      <c r="AA9" s="50"/>
      <c r="AB9" s="50"/>
      <c r="AC9" s="54"/>
      <c r="AD9" s="50"/>
      <c r="AE9" s="50"/>
      <c r="AF9" s="50"/>
      <c r="AG9" s="50"/>
      <c r="AH9" s="50"/>
      <c r="AI9" s="50"/>
    </row>
    <row r="10" spans="1:35" ht="21" customHeight="1">
      <c r="A10" s="63"/>
      <c r="B10" s="63"/>
      <c r="C10" s="63"/>
      <c r="D10" s="71"/>
      <c r="E10" s="233"/>
      <c r="F10" s="237"/>
      <c r="G10" s="49" t="s">
        <v>479</v>
      </c>
      <c r="H10" s="63"/>
      <c r="I10" s="62" t="s">
        <v>271</v>
      </c>
      <c r="J10" s="51" t="s">
        <v>511</v>
      </c>
      <c r="K10" s="51" t="s">
        <v>511</v>
      </c>
      <c r="L10" s="51" t="s">
        <v>503</v>
      </c>
      <c r="M10" s="51" t="s">
        <v>503</v>
      </c>
      <c r="N10" s="51">
        <f>IF($M10="","",NETWORKDAYS(REPLACE(REPLACE($L10,5,1,"/"),8,1,"/"),REPLACE(REPLACE($M10,5,1,"/"),8,1,"/"),Sheet3!$C:$C))</f>
        <v>1</v>
      </c>
      <c r="O10" s="62"/>
      <c r="P10" s="62"/>
      <c r="Q10" s="62"/>
      <c r="R10" s="62"/>
      <c r="S10" s="62"/>
      <c r="T10" s="62"/>
      <c r="U10" s="62"/>
      <c r="V10" s="62"/>
      <c r="W10" s="50"/>
      <c r="X10" s="50"/>
      <c r="Y10" s="50"/>
      <c r="Z10" s="50"/>
      <c r="AA10" s="50"/>
      <c r="AB10" s="50"/>
      <c r="AC10" s="54"/>
      <c r="AD10" s="50"/>
      <c r="AE10" s="50"/>
      <c r="AF10" s="50"/>
      <c r="AG10" s="50"/>
      <c r="AH10" s="50"/>
      <c r="AI10" s="50"/>
    </row>
    <row r="11" spans="1:35" ht="21" customHeight="1">
      <c r="A11" s="63"/>
      <c r="B11" s="63"/>
      <c r="C11" s="63"/>
      <c r="D11" s="71"/>
      <c r="E11" s="233"/>
      <c r="F11" s="236"/>
      <c r="G11" s="52" t="s">
        <v>480</v>
      </c>
      <c r="H11" s="63"/>
      <c r="I11" s="62" t="s">
        <v>271</v>
      </c>
      <c r="J11" s="51" t="s">
        <v>511</v>
      </c>
      <c r="K11" s="51" t="s">
        <v>512</v>
      </c>
      <c r="L11" s="51" t="s">
        <v>503</v>
      </c>
      <c r="M11" s="51" t="s">
        <v>503</v>
      </c>
      <c r="N11" s="51">
        <f>IF($M11="","",NETWORKDAYS(REPLACE(REPLACE($L11,5,1,"/"),8,1,"/"),REPLACE(REPLACE($M11,5,1,"/"),8,1,"/"),Sheet3!$C:$C))</f>
        <v>1</v>
      </c>
      <c r="O11" s="62"/>
      <c r="P11" s="62"/>
      <c r="Q11" s="62"/>
      <c r="R11" s="62"/>
      <c r="S11" s="62"/>
      <c r="T11" s="62"/>
      <c r="U11" s="62"/>
      <c r="V11" s="62"/>
      <c r="W11" s="50"/>
      <c r="X11" s="50"/>
      <c r="Y11" s="50"/>
      <c r="Z11" s="50"/>
      <c r="AA11" s="50"/>
      <c r="AB11" s="50"/>
      <c r="AC11" s="54"/>
      <c r="AD11" s="50"/>
      <c r="AE11" s="50"/>
      <c r="AF11" s="50"/>
      <c r="AG11" s="50"/>
      <c r="AH11" s="50"/>
      <c r="AI11" s="50"/>
    </row>
    <row r="12" spans="1:35" ht="21" customHeight="1">
      <c r="A12" s="63"/>
      <c r="B12" s="63"/>
      <c r="C12" s="63"/>
      <c r="D12" s="71"/>
      <c r="E12" s="233"/>
      <c r="F12" s="235" t="s">
        <v>481</v>
      </c>
      <c r="G12" s="52" t="s">
        <v>482</v>
      </c>
      <c r="H12" s="63"/>
      <c r="I12" s="62" t="s">
        <v>574</v>
      </c>
      <c r="J12" s="51" t="s">
        <v>501</v>
      </c>
      <c r="K12" s="51" t="s">
        <v>502</v>
      </c>
      <c r="L12" s="51"/>
      <c r="M12" s="51"/>
      <c r="N12" s="51" t="str">
        <f>IF($M12="","",NETWORKDAYS(REPLACE(REPLACE($L12,5,1,"/"),8,1,"/"),REPLACE(REPLACE($M12,5,1,"/"),8,1,"/"),Sheet3!$C:$C))</f>
        <v/>
      </c>
      <c r="O12" s="62"/>
      <c r="P12" s="62"/>
      <c r="Q12" s="62"/>
      <c r="R12" s="62"/>
      <c r="S12" s="62"/>
      <c r="T12" s="62"/>
      <c r="U12" s="62"/>
      <c r="V12" s="62"/>
      <c r="W12" s="50"/>
      <c r="X12" s="50"/>
      <c r="Y12" s="50"/>
      <c r="Z12" s="50"/>
      <c r="AA12" s="50"/>
      <c r="AB12" s="50"/>
      <c r="AC12" s="54"/>
      <c r="AD12" s="50"/>
      <c r="AE12" s="50"/>
      <c r="AF12" s="50"/>
      <c r="AG12" s="50"/>
      <c r="AH12" s="50"/>
      <c r="AI12" s="50"/>
    </row>
    <row r="13" spans="1:35" ht="21" customHeight="1">
      <c r="A13" s="63"/>
      <c r="B13" s="63"/>
      <c r="C13" s="63"/>
      <c r="D13" s="71"/>
      <c r="E13" s="233"/>
      <c r="F13" s="237"/>
      <c r="G13" s="49" t="s">
        <v>483</v>
      </c>
      <c r="H13" s="63"/>
      <c r="I13" s="62" t="s">
        <v>574</v>
      </c>
      <c r="J13" s="50" t="s">
        <v>503</v>
      </c>
      <c r="K13" s="50" t="s">
        <v>504</v>
      </c>
      <c r="L13" s="50"/>
      <c r="M13" s="50"/>
      <c r="N13" s="51" t="str">
        <f>IF($M13="","",NETWORKDAYS(REPLACE(REPLACE($L13,5,1,"/"),8,1,"/"),REPLACE(REPLACE($M13,5,1,"/"),8,1,"/"),Sheet3!$C:$C))</f>
        <v/>
      </c>
      <c r="O13" s="62"/>
      <c r="P13" s="62"/>
      <c r="Q13" s="62"/>
      <c r="R13" s="62"/>
      <c r="S13" s="62"/>
      <c r="T13" s="62"/>
      <c r="U13" s="62"/>
      <c r="V13" s="62"/>
      <c r="W13" s="50"/>
      <c r="X13" s="50"/>
      <c r="Y13" s="50"/>
      <c r="Z13" s="50"/>
      <c r="AA13" s="50"/>
      <c r="AB13" s="50"/>
      <c r="AC13" s="54"/>
      <c r="AD13" s="50"/>
      <c r="AE13" s="50"/>
      <c r="AF13" s="50"/>
      <c r="AG13" s="50"/>
      <c r="AH13" s="50"/>
      <c r="AI13" s="50"/>
    </row>
    <row r="14" spans="1:35" ht="21" customHeight="1">
      <c r="A14" s="63"/>
      <c r="B14" s="63"/>
      <c r="C14" s="63"/>
      <c r="D14" s="71"/>
      <c r="E14" s="233"/>
      <c r="F14" s="237"/>
      <c r="G14" s="52" t="s">
        <v>484</v>
      </c>
      <c r="H14" s="63"/>
      <c r="I14" s="62" t="s">
        <v>574</v>
      </c>
      <c r="J14" s="50" t="s">
        <v>505</v>
      </c>
      <c r="K14" s="50" t="s">
        <v>506</v>
      </c>
      <c r="L14" s="50"/>
      <c r="M14" s="50"/>
      <c r="N14" s="51" t="str">
        <f>IF($M14="","",NETWORKDAYS(REPLACE(REPLACE($L14,5,1,"/"),8,1,"/"),REPLACE(REPLACE($M14,5,1,"/"),8,1,"/"),Sheet3!$C:$C))</f>
        <v/>
      </c>
      <c r="O14" s="62"/>
      <c r="P14" s="62"/>
      <c r="Q14" s="62"/>
      <c r="R14" s="62"/>
      <c r="S14" s="62"/>
      <c r="T14" s="62"/>
      <c r="U14" s="62"/>
      <c r="V14" s="62"/>
      <c r="W14" s="50"/>
      <c r="X14" s="50"/>
      <c r="Y14" s="50"/>
      <c r="Z14" s="50"/>
      <c r="AA14" s="50"/>
      <c r="AB14" s="50"/>
      <c r="AC14" s="54"/>
      <c r="AD14" s="50"/>
      <c r="AE14" s="50"/>
      <c r="AF14" s="50"/>
      <c r="AG14" s="50"/>
      <c r="AH14" s="50"/>
      <c r="AI14" s="50"/>
    </row>
    <row r="15" spans="1:35" ht="21" customHeight="1">
      <c r="A15" s="63"/>
      <c r="B15" s="63"/>
      <c r="C15" s="63"/>
      <c r="D15" s="71"/>
      <c r="E15" s="233"/>
      <c r="F15" s="237"/>
      <c r="G15" s="52" t="s">
        <v>485</v>
      </c>
      <c r="H15" s="63"/>
      <c r="I15" s="62" t="s">
        <v>574</v>
      </c>
      <c r="J15" s="50" t="s">
        <v>507</v>
      </c>
      <c r="K15" s="50" t="s">
        <v>508</v>
      </c>
      <c r="L15" s="50"/>
      <c r="M15" s="50"/>
      <c r="N15" s="51" t="str">
        <f>IF($M15="","",NETWORKDAYS(REPLACE(REPLACE($L15,5,1,"/"),8,1,"/"),REPLACE(REPLACE($M15,5,1,"/"),8,1,"/"),Sheet3!$C:$C))</f>
        <v/>
      </c>
      <c r="O15" s="62"/>
      <c r="P15" s="62"/>
      <c r="Q15" s="62"/>
      <c r="R15" s="62"/>
      <c r="S15" s="62"/>
      <c r="T15" s="62"/>
      <c r="U15" s="62"/>
      <c r="V15" s="62"/>
      <c r="W15" s="50"/>
      <c r="X15" s="50"/>
      <c r="Y15" s="50"/>
      <c r="Z15" s="50"/>
      <c r="AA15" s="50"/>
      <c r="AB15" s="50"/>
      <c r="AC15" s="54"/>
      <c r="AD15" s="50"/>
      <c r="AE15" s="50"/>
      <c r="AF15" s="50"/>
      <c r="AG15" s="50"/>
      <c r="AH15" s="50"/>
      <c r="AI15" s="50"/>
    </row>
    <row r="16" spans="1:35" ht="21" customHeight="1">
      <c r="A16" s="63"/>
      <c r="B16" s="63"/>
      <c r="C16" s="63"/>
      <c r="D16" s="71"/>
      <c r="E16" s="233"/>
      <c r="F16" s="236"/>
      <c r="G16" s="49" t="s">
        <v>486</v>
      </c>
      <c r="H16" s="63"/>
      <c r="I16" s="62" t="s">
        <v>574</v>
      </c>
      <c r="J16" s="51" t="s">
        <v>509</v>
      </c>
      <c r="K16" s="51" t="s">
        <v>510</v>
      </c>
      <c r="L16" s="51"/>
      <c r="M16" s="51"/>
      <c r="N16" s="51" t="str">
        <f>IF($M16="","",NETWORKDAYS(REPLACE(REPLACE($L16,5,1,"/"),8,1,"/"),REPLACE(REPLACE($M16,5,1,"/"),8,1,"/"),Sheet3!$C:$C))</f>
        <v/>
      </c>
      <c r="O16" s="62"/>
      <c r="P16" s="62"/>
      <c r="Q16" s="62"/>
      <c r="R16" s="62"/>
      <c r="S16" s="62"/>
      <c r="T16" s="62"/>
      <c r="U16" s="62"/>
      <c r="V16" s="62"/>
      <c r="W16" s="50"/>
      <c r="X16" s="50"/>
      <c r="Y16" s="50"/>
      <c r="Z16" s="50"/>
      <c r="AA16" s="50"/>
      <c r="AB16" s="50"/>
      <c r="AC16" s="54"/>
      <c r="AD16" s="50"/>
      <c r="AE16" s="50"/>
      <c r="AF16" s="50"/>
      <c r="AG16" s="50"/>
      <c r="AH16" s="50"/>
      <c r="AI16" s="50"/>
    </row>
    <row r="17" spans="1:35" ht="21" customHeight="1">
      <c r="A17" s="63"/>
      <c r="B17" s="63"/>
      <c r="C17" s="63"/>
      <c r="D17" s="71"/>
      <c r="E17" s="233"/>
      <c r="F17" s="235" t="s">
        <v>487</v>
      </c>
      <c r="G17" s="52" t="s">
        <v>488</v>
      </c>
      <c r="H17" s="63"/>
      <c r="I17" s="62" t="s">
        <v>572</v>
      </c>
      <c r="J17" s="51" t="s">
        <v>511</v>
      </c>
      <c r="K17" s="51" t="s">
        <v>511</v>
      </c>
      <c r="L17" s="51"/>
      <c r="M17" s="62"/>
      <c r="N17" s="51" t="str">
        <f>IF($M17="","",NETWORKDAYS(REPLACE(REPLACE($L17,5,1,"/"),8,1,"/"),REPLACE(REPLACE($M17,5,1,"/"),8,1,"/"),Sheet3!$C:$C))</f>
        <v/>
      </c>
      <c r="O17" s="62"/>
      <c r="P17" s="62"/>
      <c r="Q17" s="62"/>
      <c r="R17" s="62"/>
      <c r="S17" s="62"/>
      <c r="T17" s="62"/>
      <c r="U17" s="62"/>
      <c r="V17" s="62"/>
      <c r="W17" s="50"/>
      <c r="X17" s="50"/>
      <c r="Y17" s="50"/>
      <c r="Z17" s="50"/>
      <c r="AA17" s="50"/>
      <c r="AB17" s="50"/>
      <c r="AC17" s="54"/>
      <c r="AD17" s="50"/>
      <c r="AE17" s="50"/>
      <c r="AF17" s="50"/>
      <c r="AG17" s="50"/>
      <c r="AH17" s="50"/>
      <c r="AI17" s="50"/>
    </row>
    <row r="18" spans="1:35" ht="21" customHeight="1">
      <c r="A18" s="63"/>
      <c r="B18" s="63"/>
      <c r="C18" s="63"/>
      <c r="D18" s="71"/>
      <c r="E18" s="233"/>
      <c r="F18" s="236"/>
      <c r="G18" s="52" t="s">
        <v>489</v>
      </c>
      <c r="H18" s="63"/>
      <c r="I18" s="62" t="s">
        <v>574</v>
      </c>
      <c r="J18" s="51" t="s">
        <v>511</v>
      </c>
      <c r="K18" s="51" t="s">
        <v>511</v>
      </c>
      <c r="L18" s="51"/>
      <c r="M18" s="62"/>
      <c r="N18" s="51" t="str">
        <f>IF($M18="","",NETWORKDAYS(REPLACE(REPLACE($L18,5,1,"/"),8,1,"/"),REPLACE(REPLACE($M18,5,1,"/"),8,1,"/"),Sheet3!$C:$C))</f>
        <v/>
      </c>
      <c r="O18" s="62"/>
      <c r="P18" s="62"/>
      <c r="Q18" s="62"/>
      <c r="R18" s="62"/>
      <c r="S18" s="62"/>
      <c r="T18" s="62"/>
      <c r="U18" s="62"/>
      <c r="V18" s="62"/>
      <c r="W18" s="50"/>
      <c r="X18" s="50"/>
      <c r="Y18" s="50"/>
      <c r="Z18" s="50"/>
      <c r="AA18" s="50"/>
      <c r="AB18" s="50"/>
      <c r="AC18" s="54"/>
      <c r="AD18" s="50"/>
      <c r="AE18" s="50"/>
      <c r="AF18" s="50"/>
      <c r="AG18" s="50"/>
      <c r="AH18" s="50"/>
      <c r="AI18" s="50"/>
    </row>
    <row r="19" spans="1:35" ht="21" customHeight="1">
      <c r="A19" s="63"/>
      <c r="B19" s="63"/>
      <c r="C19" s="63"/>
      <c r="D19" s="71"/>
      <c r="E19" s="233"/>
      <c r="F19" s="71" t="s">
        <v>490</v>
      </c>
      <c r="G19" s="52"/>
      <c r="H19" s="63"/>
      <c r="I19" s="62" t="s">
        <v>572</v>
      </c>
      <c r="J19" s="51" t="s">
        <v>511</v>
      </c>
      <c r="K19" s="51" t="s">
        <v>513</v>
      </c>
      <c r="L19" s="51"/>
      <c r="M19" s="62"/>
      <c r="N19" s="51" t="str">
        <f>IF($M19="","",NETWORKDAYS(REPLACE(REPLACE($L19,5,1,"/"),8,1,"/"),REPLACE(REPLACE($M19,5,1,"/"),8,1,"/"),Sheet3!$C:$C))</f>
        <v/>
      </c>
      <c r="O19" s="62"/>
      <c r="P19" s="62"/>
      <c r="Q19" s="62"/>
      <c r="R19" s="62"/>
      <c r="S19" s="62"/>
      <c r="T19" s="62"/>
      <c r="U19" s="62"/>
      <c r="V19" s="62"/>
      <c r="W19" s="50"/>
      <c r="X19" s="50"/>
      <c r="Y19" s="50"/>
      <c r="Z19" s="50"/>
      <c r="AA19" s="50"/>
      <c r="AB19" s="50"/>
      <c r="AC19" s="54"/>
      <c r="AD19" s="50"/>
      <c r="AE19" s="50"/>
      <c r="AF19" s="97"/>
      <c r="AG19" s="97"/>
      <c r="AH19" s="97"/>
      <c r="AI19" s="50"/>
    </row>
    <row r="20" spans="1:35" ht="21" customHeight="1">
      <c r="A20" s="63"/>
      <c r="B20" s="63"/>
      <c r="C20" s="63"/>
      <c r="D20" s="71"/>
      <c r="E20" s="233"/>
      <c r="F20" s="235" t="s">
        <v>491</v>
      </c>
      <c r="G20" s="52" t="s">
        <v>492</v>
      </c>
      <c r="H20" s="63"/>
      <c r="I20" s="62" t="s">
        <v>271</v>
      </c>
      <c r="J20" s="51" t="s">
        <v>514</v>
      </c>
      <c r="K20" s="51" t="s">
        <v>514</v>
      </c>
      <c r="L20" s="51" t="s">
        <v>514</v>
      </c>
      <c r="M20" s="51" t="s">
        <v>514</v>
      </c>
      <c r="N20" s="51">
        <f>IF($M20="","",NETWORKDAYS(REPLACE(REPLACE($L20,5,1,"/"),8,1,"/"),REPLACE(REPLACE($M20,5,1,"/"),8,1,"/"),Sheet3!$C:$C))</f>
        <v>1</v>
      </c>
      <c r="O20" s="62"/>
      <c r="P20" s="62"/>
      <c r="Q20" s="62"/>
      <c r="R20" s="62"/>
      <c r="S20" s="62"/>
      <c r="T20" s="62"/>
      <c r="U20" s="62"/>
      <c r="V20" s="62"/>
      <c r="W20" s="50"/>
      <c r="X20" s="50"/>
      <c r="Y20" s="50"/>
      <c r="Z20" s="50"/>
      <c r="AA20" s="50"/>
      <c r="AB20" s="50"/>
      <c r="AC20" s="54"/>
      <c r="AD20" s="50"/>
      <c r="AE20" s="50"/>
      <c r="AF20" s="50"/>
      <c r="AG20" s="50"/>
      <c r="AH20" s="50"/>
      <c r="AI20" s="50"/>
    </row>
    <row r="21" spans="1:35" ht="21" customHeight="1">
      <c r="A21" s="63"/>
      <c r="B21" s="63"/>
      <c r="C21" s="63"/>
      <c r="D21" s="71"/>
      <c r="E21" s="233"/>
      <c r="F21" s="237"/>
      <c r="G21" s="52" t="s">
        <v>493</v>
      </c>
      <c r="H21" s="63"/>
      <c r="I21" s="62" t="s">
        <v>271</v>
      </c>
      <c r="J21" s="51" t="s">
        <v>514</v>
      </c>
      <c r="K21" s="51" t="s">
        <v>515</v>
      </c>
      <c r="L21" s="51" t="s">
        <v>514</v>
      </c>
      <c r="M21" s="51" t="s">
        <v>515</v>
      </c>
      <c r="N21" s="51">
        <f>IF($M21="","",NETWORKDAYS(REPLACE(REPLACE($L21,5,1,"/"),8,1,"/"),REPLACE(REPLACE($M21,5,1,"/"),8,1,"/"),Sheet3!$C:$C))</f>
        <v>2</v>
      </c>
      <c r="O21" s="62"/>
      <c r="P21" s="62"/>
      <c r="Q21" s="62"/>
      <c r="R21" s="62"/>
      <c r="S21" s="62"/>
      <c r="T21" s="62"/>
      <c r="U21" s="62"/>
      <c r="V21" s="62"/>
      <c r="W21" s="50"/>
      <c r="X21" s="50"/>
      <c r="Y21" s="50"/>
      <c r="Z21" s="50"/>
      <c r="AA21" s="50"/>
      <c r="AB21" s="50"/>
      <c r="AC21" s="54"/>
      <c r="AD21" s="50"/>
      <c r="AE21" s="50"/>
      <c r="AF21" s="50"/>
      <c r="AG21" s="50"/>
      <c r="AH21" s="50"/>
      <c r="AI21" s="50"/>
    </row>
    <row r="22" spans="1:35" ht="21" customHeight="1">
      <c r="A22" s="63"/>
      <c r="B22" s="63"/>
      <c r="C22" s="63"/>
      <c r="D22" s="71"/>
      <c r="E22" s="233"/>
      <c r="F22" s="237"/>
      <c r="G22" s="52" t="s">
        <v>494</v>
      </c>
      <c r="H22" s="63"/>
      <c r="I22" s="62" t="s">
        <v>271</v>
      </c>
      <c r="J22" s="51" t="s">
        <v>515</v>
      </c>
      <c r="K22" s="51" t="s">
        <v>516</v>
      </c>
      <c r="L22" s="51" t="s">
        <v>476</v>
      </c>
      <c r="M22" s="51" t="s">
        <v>507</v>
      </c>
      <c r="N22" s="51">
        <f>IF($M22="","",NETWORKDAYS(REPLACE(REPLACE($L22,5,1,"/"),8,1,"/"),REPLACE(REPLACE($M22,5,1,"/"),8,1,"/"),Sheet3!$C:$C))</f>
        <v>2</v>
      </c>
      <c r="O22" s="62"/>
      <c r="P22" s="62"/>
      <c r="Q22" s="62"/>
      <c r="R22" s="62"/>
      <c r="S22" s="62"/>
      <c r="T22" s="62"/>
      <c r="U22" s="62"/>
      <c r="V22" s="62"/>
      <c r="W22" s="50"/>
      <c r="X22" s="50"/>
      <c r="Y22" s="50"/>
      <c r="Z22" s="50"/>
      <c r="AA22" s="50"/>
      <c r="AB22" s="50"/>
      <c r="AC22" s="54"/>
      <c r="AD22" s="50"/>
      <c r="AE22" s="50"/>
      <c r="AF22" s="50"/>
      <c r="AG22" s="50"/>
      <c r="AH22" s="50"/>
      <c r="AI22" s="50"/>
    </row>
    <row r="23" spans="1:35" ht="21" customHeight="1">
      <c r="A23" s="63"/>
      <c r="B23" s="63"/>
      <c r="C23" s="63"/>
      <c r="D23" s="71"/>
      <c r="E23" s="233"/>
      <c r="F23" s="237"/>
      <c r="G23" s="52" t="s">
        <v>495</v>
      </c>
      <c r="H23" s="63"/>
      <c r="I23" s="62" t="s">
        <v>271</v>
      </c>
      <c r="J23" s="51" t="s">
        <v>517</v>
      </c>
      <c r="K23" s="51" t="s">
        <v>517</v>
      </c>
      <c r="L23" s="51" t="s">
        <v>507</v>
      </c>
      <c r="M23" s="51" t="s">
        <v>507</v>
      </c>
      <c r="N23" s="51">
        <f>IF($M23="","",NETWORKDAYS(REPLACE(REPLACE($L23,5,1,"/"),8,1,"/"),REPLACE(REPLACE($M23,5,1,"/"),8,1,"/"),Sheet3!$C:$C))</f>
        <v>1</v>
      </c>
      <c r="O23" s="62"/>
      <c r="P23" s="62"/>
      <c r="Q23" s="62"/>
      <c r="R23" s="62"/>
      <c r="S23" s="62"/>
      <c r="T23" s="62"/>
      <c r="U23" s="62"/>
      <c r="V23" s="62"/>
      <c r="W23" s="50"/>
      <c r="X23" s="50"/>
      <c r="Y23" s="50"/>
      <c r="Z23" s="50"/>
      <c r="AA23" s="50"/>
      <c r="AB23" s="50"/>
      <c r="AC23" s="54"/>
      <c r="AD23" s="50"/>
      <c r="AE23" s="50"/>
      <c r="AF23" s="97"/>
      <c r="AG23" s="97"/>
      <c r="AH23" s="97"/>
      <c r="AI23" s="50"/>
    </row>
    <row r="24" spans="1:35" ht="21" customHeight="1">
      <c r="A24" s="63"/>
      <c r="B24" s="63"/>
      <c r="C24" s="63"/>
      <c r="D24" s="71"/>
      <c r="E24" s="233"/>
      <c r="F24" s="237"/>
      <c r="G24" s="52" t="s">
        <v>496</v>
      </c>
      <c r="H24" s="63"/>
      <c r="I24" s="62" t="s">
        <v>271</v>
      </c>
      <c r="J24" s="51" t="s">
        <v>518</v>
      </c>
      <c r="K24" s="51" t="s">
        <v>518</v>
      </c>
      <c r="L24" s="51" t="s">
        <v>508</v>
      </c>
      <c r="M24" s="51" t="s">
        <v>508</v>
      </c>
      <c r="N24" s="51">
        <f>IF($M24="","",NETWORKDAYS(REPLACE(REPLACE($L24,5,1,"/"),8,1,"/"),REPLACE(REPLACE($M24,5,1,"/"),8,1,"/"),Sheet3!$C:$C))</f>
        <v>1</v>
      </c>
      <c r="O24" s="62"/>
      <c r="P24" s="62"/>
      <c r="Q24" s="62"/>
      <c r="R24" s="62"/>
      <c r="S24" s="62"/>
      <c r="T24" s="62"/>
      <c r="U24" s="62"/>
      <c r="V24" s="62"/>
      <c r="W24" s="50"/>
      <c r="X24" s="50"/>
      <c r="Y24" s="50"/>
      <c r="Z24" s="50"/>
      <c r="AA24" s="50"/>
      <c r="AB24" s="50"/>
      <c r="AC24" s="54"/>
      <c r="AD24" s="50"/>
      <c r="AE24" s="50"/>
      <c r="AF24" s="97"/>
      <c r="AG24" s="97"/>
      <c r="AH24" s="97"/>
      <c r="AI24" s="50"/>
    </row>
    <row r="25" spans="1:35" ht="21" customHeight="1">
      <c r="A25" s="63"/>
      <c r="B25" s="63"/>
      <c r="C25" s="63"/>
      <c r="D25" s="71"/>
      <c r="E25" s="233"/>
      <c r="F25" s="236"/>
      <c r="G25" s="52" t="s">
        <v>497</v>
      </c>
      <c r="H25" s="63"/>
      <c r="I25" s="62" t="s">
        <v>271</v>
      </c>
      <c r="J25" s="51" t="s">
        <v>519</v>
      </c>
      <c r="K25" s="51" t="s">
        <v>519</v>
      </c>
      <c r="L25" s="51" t="s">
        <v>509</v>
      </c>
      <c r="M25" s="51" t="s">
        <v>509</v>
      </c>
      <c r="N25" s="51">
        <f>IF($M25="","",NETWORKDAYS(REPLACE(REPLACE($L25,5,1,"/"),8,1,"/"),REPLACE(REPLACE($M25,5,1,"/"),8,1,"/"),Sheet3!$C:$C))</f>
        <v>1</v>
      </c>
      <c r="O25" s="62"/>
      <c r="P25" s="62"/>
      <c r="Q25" s="62"/>
      <c r="R25" s="62"/>
      <c r="S25" s="62"/>
      <c r="T25" s="62"/>
      <c r="U25" s="62"/>
      <c r="V25" s="62"/>
      <c r="W25" s="50"/>
      <c r="X25" s="50"/>
      <c r="Y25" s="50"/>
      <c r="Z25" s="50"/>
      <c r="AA25" s="50"/>
      <c r="AB25" s="50"/>
      <c r="AC25" s="54"/>
      <c r="AD25" s="50"/>
      <c r="AE25" s="50"/>
      <c r="AF25" s="97"/>
      <c r="AG25" s="97"/>
      <c r="AH25" s="97"/>
      <c r="AI25" s="50"/>
    </row>
    <row r="26" spans="1:35" ht="21" customHeight="1">
      <c r="A26" s="63"/>
      <c r="B26" s="63"/>
      <c r="C26" s="63"/>
      <c r="D26" s="117"/>
      <c r="E26" s="233"/>
      <c r="F26" s="235" t="s">
        <v>498</v>
      </c>
      <c r="G26" s="52" t="s">
        <v>499</v>
      </c>
      <c r="H26" s="63"/>
      <c r="I26" s="62" t="s">
        <v>572</v>
      </c>
      <c r="J26" s="51" t="s">
        <v>513</v>
      </c>
      <c r="K26" s="51" t="s">
        <v>513</v>
      </c>
      <c r="L26" s="50"/>
      <c r="M26" s="50"/>
      <c r="N26" s="51" t="str">
        <f>IF($M26="","",NETWORKDAYS(REPLACE(REPLACE($L26,5,1,"/"),8,1,"/"),REPLACE(REPLACE($M26,5,1,"/"),8,1,"/"),Sheet3!$C:$C))</f>
        <v/>
      </c>
      <c r="O26" s="62"/>
      <c r="P26" s="62"/>
      <c r="Q26" s="62"/>
      <c r="R26" s="62"/>
      <c r="S26" s="62"/>
      <c r="T26" s="62"/>
      <c r="U26" s="62"/>
      <c r="V26" s="62"/>
      <c r="W26" s="50"/>
      <c r="X26" s="50"/>
      <c r="Y26" s="50"/>
      <c r="Z26" s="50"/>
      <c r="AA26" s="50"/>
      <c r="AB26" s="50"/>
      <c r="AC26" s="54"/>
      <c r="AD26" s="50"/>
      <c r="AE26" s="50"/>
      <c r="AF26" s="97"/>
      <c r="AG26" s="97"/>
      <c r="AH26" s="97"/>
      <c r="AI26" s="50"/>
    </row>
    <row r="27" spans="1:35" ht="21" hidden="1" customHeight="1">
      <c r="A27" s="51" t="s">
        <v>130</v>
      </c>
      <c r="B27" s="51" t="s">
        <v>211</v>
      </c>
      <c r="C27" s="148" t="s">
        <v>347</v>
      </c>
      <c r="D27" s="118" t="s">
        <v>200</v>
      </c>
      <c r="E27" s="233"/>
      <c r="F27" s="233"/>
      <c r="G27" s="116"/>
      <c r="H27" s="110">
        <v>1</v>
      </c>
      <c r="I27" s="62" t="s">
        <v>340</v>
      </c>
      <c r="J27" s="62" t="s">
        <v>337</v>
      </c>
      <c r="K27" s="62" t="s">
        <v>337</v>
      </c>
      <c r="L27" s="62"/>
      <c r="M27" s="62"/>
      <c r="N27" s="51" t="str">
        <f>IF($M27="","",NETWORKDAYS(REPLACE(REPLACE($L27,5,1,"/"),8,1,"/"),REPLACE(REPLACE($M27,5,1,"/"),8,1,"/"),Sheet3!$C:$C))</f>
        <v/>
      </c>
      <c r="O27" s="48"/>
      <c r="P27" s="48"/>
      <c r="Q27" s="48"/>
      <c r="R27" s="48"/>
      <c r="S27" s="48"/>
      <c r="T27" s="48"/>
      <c r="U27" s="48"/>
      <c r="V27" s="62"/>
      <c r="W27" s="50"/>
      <c r="X27" s="50"/>
      <c r="Y27" s="50"/>
      <c r="Z27" s="50"/>
      <c r="AA27" s="50"/>
      <c r="AB27" s="50"/>
      <c r="AC27" s="54"/>
      <c r="AD27" s="50"/>
      <c r="AE27" s="50"/>
      <c r="AF27" s="62"/>
      <c r="AG27" s="62"/>
      <c r="AH27" s="50"/>
      <c r="AI27" s="50"/>
    </row>
    <row r="28" spans="1:35" ht="21" hidden="1" customHeight="1">
      <c r="A28" s="51" t="s">
        <v>130</v>
      </c>
      <c r="B28" s="51" t="s">
        <v>211</v>
      </c>
      <c r="C28" s="148" t="s">
        <v>347</v>
      </c>
      <c r="D28" s="118" t="s">
        <v>201</v>
      </c>
      <c r="E28" s="233"/>
      <c r="F28" s="233"/>
      <c r="G28" s="116"/>
      <c r="H28" s="110">
        <v>1</v>
      </c>
      <c r="I28" s="62" t="s">
        <v>340</v>
      </c>
      <c r="J28" s="62" t="s">
        <v>337</v>
      </c>
      <c r="K28" s="62" t="s">
        <v>337</v>
      </c>
      <c r="L28" s="62"/>
      <c r="M28" s="62"/>
      <c r="N28" s="51" t="str">
        <f>IF($M28="","",NETWORKDAYS(REPLACE(REPLACE($L28,5,1,"/"),8,1,"/"),REPLACE(REPLACE($M28,5,1,"/"),8,1,"/"),Sheet3!$C:$C))</f>
        <v/>
      </c>
      <c r="O28" s="48"/>
      <c r="P28" s="48"/>
      <c r="Q28" s="48"/>
      <c r="R28" s="48"/>
      <c r="S28" s="48"/>
      <c r="T28" s="48"/>
      <c r="U28" s="48"/>
      <c r="V28" s="62"/>
      <c r="W28" s="50"/>
      <c r="X28" s="50"/>
      <c r="Y28" s="50"/>
      <c r="Z28" s="50"/>
      <c r="AA28" s="50"/>
      <c r="AB28" s="50"/>
      <c r="AC28" s="54"/>
      <c r="AD28" s="50"/>
      <c r="AE28" s="50"/>
      <c r="AF28" s="62"/>
      <c r="AG28" s="62"/>
      <c r="AH28" s="50"/>
      <c r="AI28" s="50"/>
    </row>
    <row r="29" spans="1:35" ht="21" hidden="1" customHeight="1">
      <c r="A29" s="51" t="s">
        <v>130</v>
      </c>
      <c r="B29" s="51" t="s">
        <v>211</v>
      </c>
      <c r="C29" s="148" t="s">
        <v>347</v>
      </c>
      <c r="D29" s="118" t="s">
        <v>202</v>
      </c>
      <c r="E29" s="233"/>
      <c r="F29" s="233"/>
      <c r="G29" s="116"/>
      <c r="H29" s="110">
        <v>1</v>
      </c>
      <c r="I29" s="62" t="s">
        <v>340</v>
      </c>
      <c r="J29" s="62" t="s">
        <v>337</v>
      </c>
      <c r="K29" s="62" t="s">
        <v>337</v>
      </c>
      <c r="L29" s="62"/>
      <c r="M29" s="62"/>
      <c r="N29" s="51" t="str">
        <f>IF($M29="","",NETWORKDAYS(REPLACE(REPLACE($L29,5,1,"/"),8,1,"/"),REPLACE(REPLACE($M29,5,1,"/"),8,1,"/"),Sheet3!$C:$C))</f>
        <v/>
      </c>
      <c r="O29" s="48"/>
      <c r="P29" s="48"/>
      <c r="Q29" s="48"/>
      <c r="R29" s="48"/>
      <c r="S29" s="48"/>
      <c r="T29" s="48"/>
      <c r="U29" s="48"/>
      <c r="V29" s="62"/>
      <c r="W29" s="50"/>
      <c r="X29" s="50"/>
      <c r="Y29" s="50"/>
      <c r="Z29" s="50"/>
      <c r="AA29" s="50"/>
      <c r="AB29" s="50"/>
      <c r="AC29" s="54"/>
      <c r="AD29" s="50"/>
      <c r="AE29" s="50"/>
      <c r="AF29" s="62"/>
      <c r="AG29" s="62"/>
      <c r="AH29" s="50"/>
      <c r="AI29" s="50"/>
    </row>
    <row r="30" spans="1:35" ht="21" hidden="1" customHeight="1">
      <c r="A30" s="51" t="s">
        <v>130</v>
      </c>
      <c r="B30" s="51" t="s">
        <v>211</v>
      </c>
      <c r="C30" s="148" t="s">
        <v>347</v>
      </c>
      <c r="D30" s="118" t="s">
        <v>203</v>
      </c>
      <c r="E30" s="233"/>
      <c r="F30" s="233"/>
      <c r="G30" s="116"/>
      <c r="H30" s="110">
        <v>1</v>
      </c>
      <c r="I30" s="62" t="s">
        <v>340</v>
      </c>
      <c r="J30" s="62" t="s">
        <v>337</v>
      </c>
      <c r="K30" s="62" t="s">
        <v>473</v>
      </c>
      <c r="L30" s="62"/>
      <c r="M30" s="62"/>
      <c r="N30" s="51" t="str">
        <f>IF($M30="","",NETWORKDAYS(REPLACE(REPLACE($L30,5,1,"/"),8,1,"/"),REPLACE(REPLACE($M30,5,1,"/"),8,1,"/"),Sheet3!$C:$C))</f>
        <v/>
      </c>
      <c r="O30" s="48"/>
      <c r="P30" s="48"/>
      <c r="Q30" s="48"/>
      <c r="R30" s="48"/>
      <c r="S30" s="48"/>
      <c r="T30" s="48"/>
      <c r="U30" s="48"/>
      <c r="V30" s="62"/>
      <c r="W30" s="50"/>
      <c r="X30" s="50"/>
      <c r="Y30" s="50"/>
      <c r="Z30" s="50"/>
      <c r="AA30" s="50"/>
      <c r="AB30" s="50"/>
      <c r="AC30" s="54"/>
      <c r="AD30" s="50"/>
      <c r="AE30" s="50"/>
      <c r="AF30" s="62"/>
      <c r="AG30" s="62"/>
      <c r="AH30" s="50"/>
      <c r="AI30" s="50"/>
    </row>
    <row r="31" spans="1:35" ht="21" hidden="1" customHeight="1">
      <c r="A31" s="51" t="s">
        <v>130</v>
      </c>
      <c r="B31" s="51" t="s">
        <v>211</v>
      </c>
      <c r="C31" s="148" t="s">
        <v>347</v>
      </c>
      <c r="D31" s="118" t="s">
        <v>204</v>
      </c>
      <c r="E31" s="233"/>
      <c r="F31" s="233"/>
      <c r="G31" s="116"/>
      <c r="H31" s="110">
        <v>1</v>
      </c>
      <c r="I31" s="62" t="s">
        <v>340</v>
      </c>
      <c r="J31" s="62" t="s">
        <v>337</v>
      </c>
      <c r="K31" s="62" t="s">
        <v>337</v>
      </c>
      <c r="L31" s="62"/>
      <c r="M31" s="62"/>
      <c r="N31" s="51" t="str">
        <f>IF($M31="","",NETWORKDAYS(REPLACE(REPLACE($L31,5,1,"/"),8,1,"/"),REPLACE(REPLACE($M31,5,1,"/"),8,1,"/"),Sheet3!$C:$C))</f>
        <v/>
      </c>
      <c r="O31" s="48"/>
      <c r="P31" s="48"/>
      <c r="Q31" s="48"/>
      <c r="R31" s="48"/>
      <c r="S31" s="48"/>
      <c r="T31" s="48"/>
      <c r="U31" s="48"/>
      <c r="V31" s="62"/>
      <c r="W31" s="50"/>
      <c r="X31" s="50"/>
      <c r="Y31" s="50"/>
      <c r="Z31" s="50"/>
      <c r="AA31" s="50"/>
      <c r="AB31" s="50"/>
      <c r="AC31" s="54"/>
      <c r="AD31" s="50"/>
      <c r="AE31" s="50"/>
      <c r="AF31" s="62"/>
      <c r="AG31" s="62"/>
      <c r="AH31" s="50"/>
      <c r="AI31" s="50"/>
    </row>
    <row r="32" spans="1:35" ht="21" hidden="1" customHeight="1">
      <c r="A32" s="51" t="s">
        <v>130</v>
      </c>
      <c r="B32" s="51" t="s">
        <v>211</v>
      </c>
      <c r="C32" s="148" t="s">
        <v>347</v>
      </c>
      <c r="D32" s="118" t="s">
        <v>205</v>
      </c>
      <c r="E32" s="233"/>
      <c r="F32" s="233"/>
      <c r="G32" s="116"/>
      <c r="H32" s="110">
        <v>1</v>
      </c>
      <c r="I32" s="62" t="s">
        <v>341</v>
      </c>
      <c r="J32" s="62" t="s">
        <v>337</v>
      </c>
      <c r="K32" s="62" t="s">
        <v>337</v>
      </c>
      <c r="L32" s="62"/>
      <c r="M32" s="62"/>
      <c r="N32" s="51" t="str">
        <f>IF($M32="","",NETWORKDAYS(REPLACE(REPLACE($L32,5,1,"/"),8,1,"/"),REPLACE(REPLACE($M32,5,1,"/"),8,1,"/"),Sheet3!$C:$C))</f>
        <v/>
      </c>
      <c r="O32" s="48"/>
      <c r="P32" s="48"/>
      <c r="Q32" s="48"/>
      <c r="R32" s="48"/>
      <c r="S32" s="48"/>
      <c r="T32" s="48"/>
      <c r="U32" s="48"/>
      <c r="V32" s="62"/>
      <c r="W32" s="50"/>
      <c r="X32" s="50"/>
      <c r="Y32" s="50"/>
      <c r="Z32" s="50"/>
      <c r="AA32" s="50"/>
      <c r="AB32" s="50"/>
      <c r="AC32" s="54"/>
      <c r="AD32" s="50"/>
      <c r="AE32" s="50"/>
      <c r="AF32" s="62"/>
      <c r="AG32" s="62"/>
      <c r="AH32" s="50"/>
      <c r="AI32" s="50"/>
    </row>
    <row r="33" spans="1:35" ht="21" hidden="1" customHeight="1">
      <c r="A33" s="51" t="s">
        <v>130</v>
      </c>
      <c r="B33" s="51" t="s">
        <v>211</v>
      </c>
      <c r="C33" s="148" t="s">
        <v>347</v>
      </c>
      <c r="D33" s="118" t="s">
        <v>206</v>
      </c>
      <c r="E33" s="233"/>
      <c r="F33" s="233"/>
      <c r="G33" s="116"/>
      <c r="H33" s="110">
        <v>1</v>
      </c>
      <c r="I33" s="62" t="s">
        <v>341</v>
      </c>
      <c r="J33" s="62" t="s">
        <v>337</v>
      </c>
      <c r="K33" s="62" t="s">
        <v>337</v>
      </c>
      <c r="L33" s="62"/>
      <c r="M33" s="62"/>
      <c r="N33" s="51" t="str">
        <f>IF($M33="","",NETWORKDAYS(REPLACE(REPLACE($L33,5,1,"/"),8,1,"/"),REPLACE(REPLACE($M33,5,1,"/"),8,1,"/"),Sheet3!$C:$C))</f>
        <v/>
      </c>
      <c r="O33" s="48"/>
      <c r="P33" s="48"/>
      <c r="Q33" s="48"/>
      <c r="R33" s="48"/>
      <c r="S33" s="48"/>
      <c r="T33" s="48"/>
      <c r="U33" s="48"/>
      <c r="V33" s="62"/>
      <c r="W33" s="50"/>
      <c r="X33" s="50"/>
      <c r="Y33" s="50"/>
      <c r="Z33" s="50"/>
      <c r="AA33" s="50"/>
      <c r="AB33" s="50"/>
      <c r="AC33" s="54"/>
      <c r="AD33" s="50"/>
      <c r="AE33" s="50"/>
      <c r="AF33" s="62"/>
      <c r="AG33" s="62"/>
      <c r="AH33" s="50"/>
      <c r="AI33" s="50"/>
    </row>
    <row r="34" spans="1:35" ht="21" hidden="1" customHeight="1">
      <c r="A34" s="51" t="s">
        <v>130</v>
      </c>
      <c r="B34" s="51" t="s">
        <v>211</v>
      </c>
      <c r="C34" s="148" t="s">
        <v>347</v>
      </c>
      <c r="D34" s="118" t="s">
        <v>207</v>
      </c>
      <c r="E34" s="233"/>
      <c r="F34" s="233"/>
      <c r="G34" s="116"/>
      <c r="H34" s="110">
        <v>1</v>
      </c>
      <c r="I34" s="62" t="s">
        <v>341</v>
      </c>
      <c r="J34" s="62" t="s">
        <v>337</v>
      </c>
      <c r="K34" s="62" t="s">
        <v>337</v>
      </c>
      <c r="L34" s="62"/>
      <c r="M34" s="62"/>
      <c r="N34" s="51" t="str">
        <f>IF($M34="","",NETWORKDAYS(REPLACE(REPLACE($L34,5,1,"/"),8,1,"/"),REPLACE(REPLACE($M34,5,1,"/"),8,1,"/"),Sheet3!$C:$C))</f>
        <v/>
      </c>
      <c r="O34" s="48"/>
      <c r="P34" s="48"/>
      <c r="Q34" s="48"/>
      <c r="R34" s="48"/>
      <c r="S34" s="48"/>
      <c r="T34" s="48"/>
      <c r="U34" s="48"/>
      <c r="V34" s="62"/>
      <c r="W34" s="50"/>
      <c r="X34" s="50"/>
      <c r="Y34" s="50"/>
      <c r="Z34" s="50"/>
      <c r="AA34" s="50"/>
      <c r="AB34" s="50"/>
      <c r="AC34" s="54"/>
      <c r="AD34" s="50"/>
      <c r="AE34" s="50"/>
      <c r="AF34" s="62"/>
      <c r="AG34" s="62"/>
      <c r="AH34" s="50"/>
      <c r="AI34" s="50"/>
    </row>
    <row r="35" spans="1:35" ht="21" hidden="1" customHeight="1">
      <c r="A35" s="51" t="s">
        <v>130</v>
      </c>
      <c r="B35" s="51" t="s">
        <v>211</v>
      </c>
      <c r="C35" s="148" t="s">
        <v>347</v>
      </c>
      <c r="D35" s="118" t="s">
        <v>208</v>
      </c>
      <c r="E35" s="233"/>
      <c r="F35" s="233"/>
      <c r="G35" s="116"/>
      <c r="H35" s="110">
        <v>1</v>
      </c>
      <c r="I35" s="62" t="s">
        <v>341</v>
      </c>
      <c r="J35" s="62" t="s">
        <v>337</v>
      </c>
      <c r="K35" s="62" t="s">
        <v>337</v>
      </c>
      <c r="L35" s="62"/>
      <c r="M35" s="62"/>
      <c r="N35" s="51" t="str">
        <f>IF($M35="","",NETWORKDAYS(REPLACE(REPLACE($L35,5,1,"/"),8,1,"/"),REPLACE(REPLACE($M35,5,1,"/"),8,1,"/"),Sheet3!$C:$C))</f>
        <v/>
      </c>
      <c r="O35" s="48"/>
      <c r="P35" s="48"/>
      <c r="Q35" s="48"/>
      <c r="R35" s="48"/>
      <c r="S35" s="48"/>
      <c r="T35" s="48"/>
      <c r="U35" s="48"/>
      <c r="V35" s="62"/>
      <c r="W35" s="50"/>
      <c r="X35" s="50"/>
      <c r="Y35" s="50"/>
      <c r="Z35" s="50"/>
      <c r="AA35" s="50"/>
      <c r="AB35" s="50"/>
      <c r="AC35" s="54"/>
      <c r="AD35" s="50"/>
      <c r="AE35" s="50"/>
      <c r="AF35" s="62"/>
      <c r="AG35" s="62"/>
      <c r="AH35" s="50"/>
      <c r="AI35" s="50"/>
    </row>
    <row r="36" spans="1:35" ht="21" hidden="1" customHeight="1">
      <c r="A36" s="51" t="s">
        <v>130</v>
      </c>
      <c r="B36" s="51" t="s">
        <v>211</v>
      </c>
      <c r="C36" s="148" t="s">
        <v>347</v>
      </c>
      <c r="D36" s="118" t="s">
        <v>209</v>
      </c>
      <c r="E36" s="233"/>
      <c r="F36" s="233"/>
      <c r="G36" s="116"/>
      <c r="H36" s="110">
        <v>1</v>
      </c>
      <c r="I36" s="62" t="s">
        <v>341</v>
      </c>
      <c r="J36" s="62" t="s">
        <v>337</v>
      </c>
      <c r="K36" s="62" t="s">
        <v>337</v>
      </c>
      <c r="L36" s="62"/>
      <c r="M36" s="62"/>
      <c r="N36" s="51" t="str">
        <f>IF($M36="","",NETWORKDAYS(REPLACE(REPLACE($L36,5,1,"/"),8,1,"/"),REPLACE(REPLACE($M36,5,1,"/"),8,1,"/"),Sheet3!$C:$C))</f>
        <v/>
      </c>
      <c r="O36" s="48"/>
      <c r="P36" s="48"/>
      <c r="Q36" s="48"/>
      <c r="R36" s="48"/>
      <c r="S36" s="48"/>
      <c r="T36" s="48"/>
      <c r="U36" s="48"/>
      <c r="V36" s="62"/>
      <c r="W36" s="50"/>
      <c r="X36" s="50"/>
      <c r="Y36" s="50"/>
      <c r="Z36" s="50"/>
      <c r="AA36" s="50"/>
      <c r="AB36" s="50"/>
      <c r="AC36" s="54"/>
      <c r="AD36" s="50"/>
      <c r="AE36" s="50"/>
      <c r="AF36" s="62"/>
      <c r="AG36" s="62"/>
      <c r="AH36" s="50"/>
      <c r="AI36" s="50"/>
    </row>
    <row r="37" spans="1:35" ht="21" hidden="1" customHeight="1">
      <c r="A37" s="51" t="s">
        <v>130</v>
      </c>
      <c r="B37" s="51" t="s">
        <v>211</v>
      </c>
      <c r="C37" s="148" t="s">
        <v>347</v>
      </c>
      <c r="D37" s="118" t="s">
        <v>210</v>
      </c>
      <c r="E37" s="233"/>
      <c r="F37" s="233"/>
      <c r="G37" s="116"/>
      <c r="H37" s="110">
        <v>1</v>
      </c>
      <c r="I37" s="62" t="s">
        <v>341</v>
      </c>
      <c r="J37" s="62" t="s">
        <v>337</v>
      </c>
      <c r="K37" s="62" t="s">
        <v>337</v>
      </c>
      <c r="L37" s="62"/>
      <c r="M37" s="62"/>
      <c r="N37" s="51" t="str">
        <f>IF($M37="","",NETWORKDAYS(REPLACE(REPLACE($L37,5,1,"/"),8,1,"/"),REPLACE(REPLACE($M37,5,1,"/"),8,1,"/"),Sheet3!$C:$C))</f>
        <v/>
      </c>
      <c r="O37" s="48"/>
      <c r="P37" s="48"/>
      <c r="Q37" s="48"/>
      <c r="R37" s="48"/>
      <c r="S37" s="48"/>
      <c r="T37" s="48"/>
      <c r="U37" s="48"/>
      <c r="V37" s="62"/>
      <c r="W37" s="50"/>
      <c r="X37" s="50"/>
      <c r="Y37" s="50"/>
      <c r="Z37" s="50"/>
      <c r="AA37" s="50"/>
      <c r="AB37" s="50"/>
      <c r="AC37" s="54"/>
      <c r="AD37" s="50"/>
      <c r="AE37" s="50"/>
      <c r="AF37" s="62"/>
      <c r="AG37" s="62"/>
      <c r="AH37" s="50"/>
      <c r="AI37" s="50"/>
    </row>
    <row r="38" spans="1:35" ht="21" customHeight="1">
      <c r="A38" s="63"/>
      <c r="B38" s="63"/>
      <c r="C38" s="63"/>
      <c r="D38" s="115"/>
      <c r="E38" s="233"/>
      <c r="F38" s="236"/>
      <c r="G38" s="114" t="s">
        <v>500</v>
      </c>
      <c r="H38" s="63"/>
      <c r="I38" s="62" t="s">
        <v>573</v>
      </c>
      <c r="J38" s="51" t="s">
        <v>513</v>
      </c>
      <c r="K38" s="51" t="s">
        <v>513</v>
      </c>
      <c r="L38" s="62"/>
      <c r="M38" s="62"/>
      <c r="N38" s="51" t="str">
        <f>IF($M38="","",NETWORKDAYS(REPLACE(REPLACE($L38,5,1,"/"),8,1,"/"),REPLACE(REPLACE($M38,5,1,"/"),8,1,"/"),Sheet3!$C:$C))</f>
        <v/>
      </c>
      <c r="O38" s="62"/>
      <c r="P38" s="62"/>
      <c r="Q38" s="62"/>
      <c r="R38" s="62"/>
      <c r="S38" s="62"/>
      <c r="T38" s="62"/>
      <c r="U38" s="62"/>
      <c r="V38" s="62"/>
      <c r="W38" s="50"/>
      <c r="X38" s="50"/>
      <c r="Y38" s="50"/>
      <c r="Z38" s="50"/>
      <c r="AA38" s="50"/>
      <c r="AB38" s="50"/>
      <c r="AC38" s="54"/>
      <c r="AD38" s="50"/>
      <c r="AE38" s="50"/>
      <c r="AF38" s="97"/>
      <c r="AG38" s="97"/>
      <c r="AH38" s="97"/>
      <c r="AI38" s="50"/>
    </row>
    <row r="39" spans="1:35" ht="21" customHeight="1">
      <c r="A39" s="63"/>
      <c r="B39" s="63"/>
      <c r="C39" s="63"/>
      <c r="D39" s="115"/>
      <c r="E39" s="234"/>
      <c r="F39" s="173" t="s">
        <v>566</v>
      </c>
      <c r="G39" s="114"/>
      <c r="H39" s="63"/>
      <c r="I39" s="62" t="s">
        <v>564</v>
      </c>
      <c r="J39" s="51" t="s">
        <v>570</v>
      </c>
      <c r="K39" s="51" t="s">
        <v>571</v>
      </c>
      <c r="L39" s="51" t="s">
        <v>570</v>
      </c>
      <c r="M39" s="51" t="s">
        <v>570</v>
      </c>
      <c r="N39" s="51">
        <f>IF($M25="","",NETWORKDAYS(REPLACE(REPLACE($L25,5,1,"/"),8,1,"/"),REPLACE(REPLACE($M25,5,1,"/"),8,1,"/"),Sheet3!$C:$C))</f>
        <v>1</v>
      </c>
      <c r="O39" s="62"/>
      <c r="P39" s="62"/>
      <c r="Q39" s="62"/>
      <c r="R39" s="62"/>
      <c r="S39" s="62"/>
      <c r="T39" s="62"/>
      <c r="U39" s="62"/>
      <c r="V39" s="62"/>
      <c r="W39" s="50"/>
      <c r="X39" s="50"/>
      <c r="Y39" s="50"/>
      <c r="Z39" s="50"/>
      <c r="AA39" s="50"/>
      <c r="AB39" s="50"/>
      <c r="AC39" s="54"/>
      <c r="AD39" s="50"/>
      <c r="AE39" s="50"/>
      <c r="AF39" s="97"/>
      <c r="AG39" s="97"/>
      <c r="AH39" s="97"/>
      <c r="AI39" s="50"/>
    </row>
    <row r="40" spans="1:35" ht="21" customHeight="1">
      <c r="A40" s="63"/>
      <c r="B40" s="63"/>
      <c r="C40" s="63"/>
      <c r="D40" s="115"/>
      <c r="E40" s="238" t="s">
        <v>524</v>
      </c>
      <c r="F40" s="71" t="s">
        <v>520</v>
      </c>
      <c r="G40" s="114"/>
      <c r="H40" s="63"/>
      <c r="I40" s="62" t="s">
        <v>271</v>
      </c>
      <c r="J40" s="51" t="s">
        <v>556</v>
      </c>
      <c r="K40" s="51" t="s">
        <v>558</v>
      </c>
      <c r="L40" s="62"/>
      <c r="M40" s="62"/>
      <c r="N40" s="51"/>
      <c r="O40" s="62"/>
      <c r="P40" s="62"/>
      <c r="Q40" s="62"/>
      <c r="R40" s="62"/>
      <c r="S40" s="62"/>
      <c r="T40" s="62"/>
      <c r="U40" s="62"/>
      <c r="V40" s="62"/>
      <c r="W40" s="50"/>
      <c r="X40" s="50"/>
      <c r="Y40" s="50"/>
      <c r="Z40" s="50"/>
      <c r="AA40" s="50"/>
      <c r="AB40" s="50"/>
      <c r="AC40" s="54"/>
      <c r="AD40" s="50"/>
      <c r="AE40" s="50"/>
      <c r="AF40" s="97"/>
      <c r="AG40" s="97"/>
      <c r="AH40" s="97"/>
      <c r="AI40" s="50"/>
    </row>
    <row r="41" spans="1:35" ht="21" customHeight="1">
      <c r="A41" s="63"/>
      <c r="B41" s="63"/>
      <c r="C41" s="63"/>
      <c r="D41" s="115"/>
      <c r="E41" s="239"/>
      <c r="F41" s="71" t="s">
        <v>542</v>
      </c>
      <c r="G41" s="114"/>
      <c r="H41" s="63"/>
      <c r="I41" s="62" t="s">
        <v>271</v>
      </c>
      <c r="J41" s="51" t="s">
        <v>558</v>
      </c>
      <c r="K41" s="51" t="s">
        <v>558</v>
      </c>
      <c r="L41" s="62"/>
      <c r="M41" s="62"/>
      <c r="N41" s="51"/>
      <c r="O41" s="62"/>
      <c r="P41" s="62"/>
      <c r="Q41" s="62"/>
      <c r="R41" s="62"/>
      <c r="S41" s="62"/>
      <c r="T41" s="62"/>
      <c r="U41" s="62"/>
      <c r="V41" s="62"/>
      <c r="W41" s="50"/>
      <c r="X41" s="50"/>
      <c r="Y41" s="50"/>
      <c r="Z41" s="50"/>
      <c r="AA41" s="50"/>
      <c r="AB41" s="50"/>
      <c r="AC41" s="54"/>
      <c r="AD41" s="50"/>
      <c r="AE41" s="50"/>
      <c r="AF41" s="97"/>
      <c r="AG41" s="97"/>
      <c r="AH41" s="97"/>
      <c r="AI41" s="50"/>
    </row>
    <row r="42" spans="1:35" ht="21" customHeight="1">
      <c r="A42" s="63"/>
      <c r="B42" s="63"/>
      <c r="C42" s="63"/>
      <c r="D42" s="115"/>
      <c r="E42" s="239"/>
      <c r="F42" s="250" t="s">
        <v>527</v>
      </c>
      <c r="G42" s="114" t="s">
        <v>526</v>
      </c>
      <c r="H42" s="63"/>
      <c r="I42" s="62" t="s">
        <v>271</v>
      </c>
      <c r="J42" s="51" t="s">
        <v>557</v>
      </c>
      <c r="K42" s="51" t="s">
        <v>557</v>
      </c>
      <c r="L42" s="62"/>
      <c r="M42" s="62"/>
      <c r="N42" s="51"/>
      <c r="O42" s="62"/>
      <c r="P42" s="62"/>
      <c r="Q42" s="62"/>
      <c r="R42" s="62"/>
      <c r="S42" s="62"/>
      <c r="T42" s="62"/>
      <c r="U42" s="62"/>
      <c r="V42" s="62"/>
      <c r="W42" s="50"/>
      <c r="X42" s="50"/>
      <c r="Y42" s="50"/>
      <c r="Z42" s="50"/>
      <c r="AA42" s="50"/>
      <c r="AB42" s="50"/>
      <c r="AC42" s="54"/>
      <c r="AD42" s="50"/>
      <c r="AE42" s="50"/>
      <c r="AF42" s="97"/>
      <c r="AG42" s="97"/>
      <c r="AH42" s="97"/>
      <c r="AI42" s="50"/>
    </row>
    <row r="43" spans="1:35" ht="21" customHeight="1">
      <c r="A43" s="63"/>
      <c r="B43" s="63"/>
      <c r="C43" s="63"/>
      <c r="D43" s="115"/>
      <c r="E43" s="239"/>
      <c r="F43" s="251"/>
      <c r="G43" s="114" t="s">
        <v>533</v>
      </c>
      <c r="H43" s="63"/>
      <c r="I43" s="62" t="s">
        <v>271</v>
      </c>
      <c r="J43" s="51" t="s">
        <v>559</v>
      </c>
      <c r="K43" s="51" t="s">
        <v>559</v>
      </c>
      <c r="L43" s="62"/>
      <c r="M43" s="62"/>
      <c r="N43" s="51"/>
      <c r="O43" s="62"/>
      <c r="P43" s="62"/>
      <c r="Q43" s="62"/>
      <c r="R43" s="62"/>
      <c r="S43" s="62"/>
      <c r="T43" s="62"/>
      <c r="U43" s="62"/>
      <c r="V43" s="62"/>
      <c r="W43" s="50"/>
      <c r="X43" s="50"/>
      <c r="Y43" s="50"/>
      <c r="Z43" s="50"/>
      <c r="AA43" s="50"/>
      <c r="AB43" s="50"/>
      <c r="AC43" s="54"/>
      <c r="AD43" s="50"/>
      <c r="AE43" s="50"/>
      <c r="AF43" s="97"/>
      <c r="AG43" s="97"/>
      <c r="AH43" s="97"/>
      <c r="AI43" s="50"/>
    </row>
    <row r="44" spans="1:35" ht="21" hidden="1" customHeight="1">
      <c r="A44" s="63" t="s">
        <v>128</v>
      </c>
      <c r="B44" s="63" t="s">
        <v>132</v>
      </c>
      <c r="C44" s="148" t="s">
        <v>347</v>
      </c>
      <c r="D44" s="115" t="s">
        <v>119</v>
      </c>
      <c r="E44" s="239"/>
      <c r="F44" s="251"/>
      <c r="G44" s="114"/>
      <c r="H44" s="121">
        <v>1</v>
      </c>
      <c r="I44" s="62" t="s">
        <v>279</v>
      </c>
      <c r="J44" s="62" t="s">
        <v>337</v>
      </c>
      <c r="K44" s="62" t="s">
        <v>337</v>
      </c>
      <c r="L44" s="62"/>
      <c r="M44" s="62"/>
      <c r="N44" s="51" t="str">
        <f>IF($M44="","",NETWORKDAYS(REPLACE(REPLACE($L44,5,1,"/"),8,1,"/"),REPLACE(REPLACE($M44,5,1,"/"),8,1,"/"),Sheet3!$C:$C))</f>
        <v/>
      </c>
      <c r="O44" s="48"/>
      <c r="P44" s="48"/>
      <c r="Q44" s="48"/>
      <c r="R44" s="48"/>
      <c r="S44" s="48"/>
      <c r="T44" s="48"/>
      <c r="U44" s="48"/>
      <c r="V44" s="62"/>
      <c r="W44" s="50"/>
      <c r="X44" s="50"/>
      <c r="Y44" s="50"/>
      <c r="Z44" s="50"/>
      <c r="AA44" s="50"/>
      <c r="AB44" s="50"/>
      <c r="AC44" s="54"/>
      <c r="AD44" s="50"/>
      <c r="AE44" s="50"/>
      <c r="AF44" s="97"/>
      <c r="AG44" s="97"/>
      <c r="AH44" s="97"/>
      <c r="AI44" s="50"/>
    </row>
    <row r="45" spans="1:35" ht="21" hidden="1" customHeight="1">
      <c r="A45" s="63" t="s">
        <v>128</v>
      </c>
      <c r="B45" s="63" t="s">
        <v>132</v>
      </c>
      <c r="C45" s="148" t="s">
        <v>347</v>
      </c>
      <c r="D45" s="115" t="s">
        <v>120</v>
      </c>
      <c r="E45" s="239"/>
      <c r="F45" s="251"/>
      <c r="G45" s="114"/>
      <c r="H45" s="121">
        <v>1</v>
      </c>
      <c r="I45" s="62" t="s">
        <v>279</v>
      </c>
      <c r="J45" s="62" t="s">
        <v>337</v>
      </c>
      <c r="K45" s="62" t="s">
        <v>337</v>
      </c>
      <c r="L45" s="62"/>
      <c r="M45" s="62"/>
      <c r="N45" s="51" t="str">
        <f>IF($M45="","",NETWORKDAYS(REPLACE(REPLACE($L45,5,1,"/"),8,1,"/"),REPLACE(REPLACE($M45,5,1,"/"),8,1,"/"),Sheet3!$C:$C))</f>
        <v/>
      </c>
      <c r="O45" s="48"/>
      <c r="P45" s="48"/>
      <c r="Q45" s="48"/>
      <c r="R45" s="48"/>
      <c r="S45" s="48"/>
      <c r="T45" s="48"/>
      <c r="U45" s="48"/>
      <c r="V45" s="62"/>
      <c r="W45" s="50"/>
      <c r="X45" s="50"/>
      <c r="Y45" s="50"/>
      <c r="Z45" s="50"/>
      <c r="AA45" s="50"/>
      <c r="AB45" s="50"/>
      <c r="AC45" s="54"/>
      <c r="AD45" s="50"/>
      <c r="AE45" s="50"/>
      <c r="AF45" s="97"/>
      <c r="AG45" s="97"/>
      <c r="AH45" s="97"/>
      <c r="AI45" s="50"/>
    </row>
    <row r="46" spans="1:35" ht="21" customHeight="1">
      <c r="A46" s="63"/>
      <c r="B46" s="63"/>
      <c r="C46" s="63"/>
      <c r="D46" s="115"/>
      <c r="E46" s="239"/>
      <c r="F46" s="251"/>
      <c r="G46" s="114" t="s">
        <v>480</v>
      </c>
      <c r="H46" s="63"/>
      <c r="I46" s="62" t="s">
        <v>271</v>
      </c>
      <c r="J46" s="51" t="s">
        <v>560</v>
      </c>
      <c r="K46" s="51" t="s">
        <v>561</v>
      </c>
      <c r="L46" s="62"/>
      <c r="M46" s="62"/>
      <c r="N46" s="51"/>
      <c r="O46" s="62"/>
      <c r="P46" s="62"/>
      <c r="Q46" s="62"/>
      <c r="R46" s="62"/>
      <c r="S46" s="62"/>
      <c r="T46" s="62"/>
      <c r="U46" s="62"/>
      <c r="V46" s="62"/>
      <c r="W46" s="50"/>
      <c r="X46" s="50"/>
      <c r="Y46" s="50"/>
      <c r="Z46" s="50"/>
      <c r="AA46" s="50"/>
      <c r="AB46" s="50"/>
      <c r="AC46" s="54"/>
      <c r="AD46" s="50"/>
      <c r="AE46" s="50"/>
      <c r="AF46" s="97"/>
      <c r="AG46" s="97"/>
      <c r="AH46" s="97"/>
      <c r="AI46" s="50"/>
    </row>
    <row r="47" spans="1:35" ht="21" hidden="1" customHeight="1">
      <c r="A47" s="63" t="s">
        <v>128</v>
      </c>
      <c r="B47" s="63" t="s">
        <v>133</v>
      </c>
      <c r="C47" s="148" t="s">
        <v>347</v>
      </c>
      <c r="D47" s="115" t="s">
        <v>121</v>
      </c>
      <c r="E47" s="239"/>
      <c r="F47" s="115" t="s">
        <v>122</v>
      </c>
      <c r="G47" s="114"/>
      <c r="H47" s="121">
        <v>1</v>
      </c>
      <c r="I47" s="62" t="s">
        <v>279</v>
      </c>
      <c r="J47" s="62" t="s">
        <v>337</v>
      </c>
      <c r="K47" s="62" t="s">
        <v>337</v>
      </c>
      <c r="L47" s="62"/>
      <c r="M47" s="62"/>
      <c r="N47" s="51" t="str">
        <f>IF($M47="","",NETWORKDAYS(REPLACE(REPLACE($L47,5,1,"/"),8,1,"/"),REPLACE(REPLACE($M47,5,1,"/"),8,1,"/"),Sheet3!$C:$C))</f>
        <v/>
      </c>
      <c r="O47" s="48"/>
      <c r="P47" s="48"/>
      <c r="Q47" s="48"/>
      <c r="R47" s="48"/>
      <c r="S47" s="48"/>
      <c r="T47" s="48"/>
      <c r="U47" s="48"/>
      <c r="V47" s="62"/>
      <c r="W47" s="50"/>
      <c r="X47" s="50"/>
      <c r="Y47" s="50"/>
      <c r="Z47" s="50"/>
      <c r="AA47" s="50"/>
      <c r="AB47" s="50"/>
      <c r="AC47" s="54"/>
      <c r="AD47" s="50"/>
      <c r="AE47" s="50"/>
      <c r="AF47" s="97"/>
      <c r="AG47" s="97"/>
      <c r="AH47" s="97"/>
      <c r="AI47" s="50"/>
    </row>
    <row r="48" spans="1:35" ht="21" hidden="1" customHeight="1">
      <c r="A48" s="63" t="s">
        <v>128</v>
      </c>
      <c r="B48" s="63" t="s">
        <v>133</v>
      </c>
      <c r="C48" s="148" t="s">
        <v>347</v>
      </c>
      <c r="D48" s="115" t="s">
        <v>123</v>
      </c>
      <c r="E48" s="239"/>
      <c r="F48" s="115" t="s">
        <v>124</v>
      </c>
      <c r="G48" s="114"/>
      <c r="H48" s="121">
        <v>1</v>
      </c>
      <c r="I48" s="62" t="s">
        <v>279</v>
      </c>
      <c r="J48" s="62" t="s">
        <v>337</v>
      </c>
      <c r="K48" s="62" t="s">
        <v>337</v>
      </c>
      <c r="L48" s="62"/>
      <c r="M48" s="62"/>
      <c r="N48" s="51" t="str">
        <f>IF($M48="","",NETWORKDAYS(REPLACE(REPLACE($L48,5,1,"/"),8,1,"/"),REPLACE(REPLACE($M48,5,1,"/"),8,1,"/"),Sheet3!$C:$C))</f>
        <v/>
      </c>
      <c r="O48" s="48"/>
      <c r="P48" s="48"/>
      <c r="Q48" s="48"/>
      <c r="R48" s="48"/>
      <c r="S48" s="48"/>
      <c r="T48" s="48"/>
      <c r="U48" s="48"/>
      <c r="V48" s="62"/>
      <c r="W48" s="50"/>
      <c r="X48" s="50"/>
      <c r="Y48" s="50"/>
      <c r="Z48" s="50"/>
      <c r="AA48" s="50"/>
      <c r="AB48" s="50"/>
      <c r="AC48" s="54"/>
      <c r="AD48" s="50"/>
      <c r="AE48" s="50"/>
      <c r="AF48" s="97"/>
      <c r="AG48" s="97"/>
      <c r="AH48" s="97"/>
      <c r="AI48" s="50"/>
    </row>
    <row r="49" spans="1:35" ht="21" customHeight="1">
      <c r="A49" s="63"/>
      <c r="B49" s="63"/>
      <c r="C49" s="63"/>
      <c r="D49" s="115"/>
      <c r="E49" s="239"/>
      <c r="F49" s="250" t="s">
        <v>528</v>
      </c>
      <c r="G49" s="114" t="s">
        <v>534</v>
      </c>
      <c r="H49" s="63"/>
      <c r="I49" s="62" t="s">
        <v>562</v>
      </c>
      <c r="J49" s="51" t="s">
        <v>559</v>
      </c>
      <c r="K49" s="51" t="s">
        <v>559</v>
      </c>
      <c r="L49" s="62"/>
      <c r="M49" s="62"/>
      <c r="N49" s="51"/>
      <c r="O49" s="62"/>
      <c r="P49" s="62"/>
      <c r="Q49" s="62"/>
      <c r="R49" s="62"/>
      <c r="S49" s="62"/>
      <c r="T49" s="62"/>
      <c r="U49" s="62"/>
      <c r="V49" s="62"/>
      <c r="W49" s="50"/>
      <c r="X49" s="50"/>
      <c r="Y49" s="50"/>
      <c r="Z49" s="50"/>
      <c r="AA49" s="50"/>
      <c r="AB49" s="50"/>
      <c r="AC49" s="54"/>
      <c r="AD49" s="50"/>
      <c r="AE49" s="50"/>
      <c r="AF49" s="97"/>
      <c r="AG49" s="97"/>
      <c r="AH49" s="97"/>
      <c r="AI49" s="50"/>
    </row>
    <row r="50" spans="1:35" ht="21" customHeight="1">
      <c r="A50" s="63"/>
      <c r="B50" s="63"/>
      <c r="C50" s="63"/>
      <c r="D50" s="115"/>
      <c r="E50" s="239"/>
      <c r="F50" s="251"/>
      <c r="G50" s="114" t="s">
        <v>483</v>
      </c>
      <c r="H50" s="51"/>
      <c r="I50" s="62" t="s">
        <v>562</v>
      </c>
      <c r="J50" s="51" t="s">
        <v>552</v>
      </c>
      <c r="K50" s="51" t="s">
        <v>561</v>
      </c>
      <c r="L50" s="62"/>
      <c r="M50" s="62"/>
      <c r="N50" s="51"/>
      <c r="O50" s="62"/>
      <c r="P50" s="62"/>
      <c r="Q50" s="62"/>
      <c r="R50" s="62"/>
      <c r="S50" s="62"/>
      <c r="T50" s="62"/>
      <c r="U50" s="62"/>
      <c r="V50" s="62"/>
      <c r="W50" s="50"/>
      <c r="X50" s="50"/>
      <c r="Y50" s="50"/>
      <c r="Z50" s="50"/>
      <c r="AA50" s="50"/>
      <c r="AB50" s="50"/>
      <c r="AC50" s="54"/>
      <c r="AD50" s="50"/>
      <c r="AE50" s="50"/>
      <c r="AF50" s="97"/>
      <c r="AG50" s="97"/>
      <c r="AH50" s="97"/>
      <c r="AI50" s="50"/>
    </row>
    <row r="51" spans="1:35" ht="21" hidden="1" customHeight="1">
      <c r="A51" s="63" t="s">
        <v>128</v>
      </c>
      <c r="B51" s="63" t="s">
        <v>134</v>
      </c>
      <c r="C51" s="148" t="s">
        <v>347</v>
      </c>
      <c r="D51" s="115" t="s">
        <v>125</v>
      </c>
      <c r="E51" s="239"/>
      <c r="F51" s="251"/>
      <c r="G51" s="114"/>
      <c r="H51" s="110">
        <v>1</v>
      </c>
      <c r="I51" s="62" t="s">
        <v>340</v>
      </c>
      <c r="J51" s="62" t="s">
        <v>337</v>
      </c>
      <c r="K51" s="62" t="s">
        <v>337</v>
      </c>
      <c r="L51" s="62"/>
      <c r="M51" s="62"/>
      <c r="N51" s="51" t="str">
        <f>IF($M51="","",NETWORKDAYS(REPLACE(REPLACE($L51,5,1,"/"),8,1,"/"),REPLACE(REPLACE($M51,5,1,"/"),8,1,"/"),Sheet3!$C:$C))</f>
        <v/>
      </c>
      <c r="O51" s="48"/>
      <c r="P51" s="48"/>
      <c r="Q51" s="48"/>
      <c r="R51" s="48"/>
      <c r="S51" s="48"/>
      <c r="T51" s="48"/>
      <c r="U51" s="48"/>
      <c r="V51" s="62"/>
      <c r="W51" s="50"/>
      <c r="X51" s="50"/>
      <c r="Y51" s="50"/>
      <c r="Z51" s="50"/>
      <c r="AA51" s="50"/>
      <c r="AB51" s="50"/>
      <c r="AC51" s="54"/>
      <c r="AD51" s="50"/>
      <c r="AE51" s="50"/>
      <c r="AF51" s="97"/>
      <c r="AG51" s="97"/>
      <c r="AH51" s="97"/>
      <c r="AI51" s="50"/>
    </row>
    <row r="52" spans="1:35" ht="21" hidden="1" customHeight="1">
      <c r="A52" s="63" t="s">
        <v>128</v>
      </c>
      <c r="B52" s="63" t="s">
        <v>134</v>
      </c>
      <c r="C52" s="148" t="s">
        <v>347</v>
      </c>
      <c r="D52" s="115" t="s">
        <v>126</v>
      </c>
      <c r="E52" s="239"/>
      <c r="F52" s="251"/>
      <c r="G52" s="114"/>
      <c r="H52" s="110">
        <v>1</v>
      </c>
      <c r="I52" s="62" t="s">
        <v>340</v>
      </c>
      <c r="J52" s="62" t="s">
        <v>337</v>
      </c>
      <c r="K52" s="62" t="s">
        <v>337</v>
      </c>
      <c r="L52" s="62"/>
      <c r="M52" s="62"/>
      <c r="N52" s="51" t="str">
        <f>IF($M52="","",NETWORKDAYS(REPLACE(REPLACE($L52,5,1,"/"),8,1,"/"),REPLACE(REPLACE($M52,5,1,"/"),8,1,"/"),Sheet3!$C:$C))</f>
        <v/>
      </c>
      <c r="O52" s="48"/>
      <c r="P52" s="48"/>
      <c r="Q52" s="48"/>
      <c r="R52" s="48"/>
      <c r="S52" s="48"/>
      <c r="T52" s="48"/>
      <c r="U52" s="48"/>
      <c r="V52" s="62"/>
      <c r="W52" s="50"/>
      <c r="X52" s="50"/>
      <c r="Y52" s="50"/>
      <c r="Z52" s="50"/>
      <c r="AA52" s="50"/>
      <c r="AB52" s="50"/>
      <c r="AC52" s="54"/>
      <c r="AD52" s="50"/>
      <c r="AE52" s="50"/>
      <c r="AF52" s="97"/>
      <c r="AG52" s="97"/>
      <c r="AH52" s="97"/>
      <c r="AI52" s="50"/>
    </row>
    <row r="53" spans="1:35" ht="21" hidden="1" customHeight="1">
      <c r="A53" s="63" t="s">
        <v>128</v>
      </c>
      <c r="B53" s="63" t="s">
        <v>134</v>
      </c>
      <c r="C53" s="148" t="s">
        <v>347</v>
      </c>
      <c r="D53" s="115" t="s">
        <v>127</v>
      </c>
      <c r="E53" s="239"/>
      <c r="F53" s="251"/>
      <c r="G53" s="114"/>
      <c r="H53" s="110">
        <v>1</v>
      </c>
      <c r="I53" s="62" t="s">
        <v>340</v>
      </c>
      <c r="J53" s="62" t="s">
        <v>337</v>
      </c>
      <c r="K53" s="62" t="s">
        <v>337</v>
      </c>
      <c r="L53" s="62"/>
      <c r="M53" s="62"/>
      <c r="N53" s="51" t="str">
        <f>IF($M53="","",NETWORKDAYS(REPLACE(REPLACE($L53,5,1,"/"),8,1,"/"),REPLACE(REPLACE($M53,5,1,"/"),8,1,"/"),Sheet3!$C:$C))</f>
        <v/>
      </c>
      <c r="O53" s="48"/>
      <c r="P53" s="48"/>
      <c r="Q53" s="48"/>
      <c r="R53" s="48"/>
      <c r="S53" s="48"/>
      <c r="T53" s="48"/>
      <c r="U53" s="48"/>
      <c r="V53" s="62"/>
      <c r="W53" s="50"/>
      <c r="X53" s="50"/>
      <c r="Y53" s="50"/>
      <c r="Z53" s="50"/>
      <c r="AA53" s="50"/>
      <c r="AB53" s="50"/>
      <c r="AC53" s="54"/>
      <c r="AD53" s="50"/>
      <c r="AE53" s="50"/>
      <c r="AF53" s="97"/>
      <c r="AG53" s="97"/>
      <c r="AH53" s="97"/>
      <c r="AI53" s="50"/>
    </row>
    <row r="54" spans="1:35" ht="21" customHeight="1">
      <c r="A54" s="63"/>
      <c r="B54" s="63"/>
      <c r="C54" s="63"/>
      <c r="D54" s="115"/>
      <c r="E54" s="239"/>
      <c r="F54" s="251"/>
      <c r="G54" s="114" t="s">
        <v>535</v>
      </c>
      <c r="H54" s="63"/>
      <c r="I54" s="62" t="s">
        <v>562</v>
      </c>
      <c r="J54" s="51" t="s">
        <v>555</v>
      </c>
      <c r="K54" s="51" t="s">
        <v>545</v>
      </c>
      <c r="L54" s="62"/>
      <c r="M54" s="62"/>
      <c r="N54" s="51"/>
      <c r="O54" s="62"/>
      <c r="P54" s="62"/>
      <c r="Q54" s="62"/>
      <c r="R54" s="62"/>
      <c r="S54" s="62"/>
      <c r="T54" s="62"/>
      <c r="U54" s="62"/>
      <c r="V54" s="62"/>
      <c r="W54" s="50"/>
      <c r="X54" s="50"/>
      <c r="Y54" s="50"/>
      <c r="Z54" s="50"/>
      <c r="AA54" s="50"/>
      <c r="AB54" s="50"/>
      <c r="AC54" s="54"/>
      <c r="AD54" s="50"/>
      <c r="AE54" s="50"/>
      <c r="AF54" s="97"/>
      <c r="AG54" s="97"/>
      <c r="AH54" s="97"/>
      <c r="AI54" s="50"/>
    </row>
    <row r="55" spans="1:35" ht="21" customHeight="1">
      <c r="A55" s="63"/>
      <c r="B55" s="63"/>
      <c r="C55" s="63"/>
      <c r="D55" s="119"/>
      <c r="E55" s="239"/>
      <c r="F55" s="251"/>
      <c r="G55" s="114" t="s">
        <v>485</v>
      </c>
      <c r="H55" s="63"/>
      <c r="I55" s="62" t="s">
        <v>562</v>
      </c>
      <c r="J55" s="51" t="s">
        <v>546</v>
      </c>
      <c r="K55" s="51" t="s">
        <v>551</v>
      </c>
      <c r="L55" s="62"/>
      <c r="M55" s="62"/>
      <c r="N55" s="51"/>
      <c r="O55" s="62"/>
      <c r="P55" s="62"/>
      <c r="Q55" s="62"/>
      <c r="R55" s="62"/>
      <c r="S55" s="62"/>
      <c r="T55" s="62"/>
      <c r="U55" s="62"/>
      <c r="V55" s="62"/>
      <c r="W55" s="50"/>
      <c r="X55" s="50"/>
      <c r="Y55" s="50"/>
      <c r="Z55" s="50"/>
      <c r="AA55" s="50"/>
      <c r="AB55" s="50"/>
      <c r="AC55" s="54"/>
      <c r="AD55" s="50"/>
      <c r="AE55" s="50"/>
      <c r="AF55" s="97"/>
      <c r="AG55" s="97"/>
      <c r="AH55" s="97"/>
      <c r="AI55" s="50"/>
    </row>
    <row r="56" spans="1:35" ht="21" customHeight="1">
      <c r="A56" s="63"/>
      <c r="B56" s="63"/>
      <c r="C56" s="63"/>
      <c r="D56" s="118"/>
      <c r="E56" s="239"/>
      <c r="F56" s="252"/>
      <c r="G56" s="114" t="s">
        <v>536</v>
      </c>
      <c r="H56" s="63"/>
      <c r="I56" s="62" t="s">
        <v>562</v>
      </c>
      <c r="J56" s="51" t="s">
        <v>553</v>
      </c>
      <c r="K56" s="51" t="s">
        <v>548</v>
      </c>
      <c r="L56" s="62"/>
      <c r="M56" s="62"/>
      <c r="N56" s="51"/>
      <c r="O56" s="62"/>
      <c r="P56" s="62"/>
      <c r="Q56" s="62"/>
      <c r="R56" s="62"/>
      <c r="S56" s="62"/>
      <c r="T56" s="62"/>
      <c r="U56" s="62"/>
      <c r="V56" s="62"/>
      <c r="W56" s="50"/>
      <c r="X56" s="50"/>
      <c r="Y56" s="50"/>
      <c r="Z56" s="50"/>
      <c r="AA56" s="50"/>
      <c r="AB56" s="50"/>
      <c r="AC56" s="54"/>
      <c r="AD56" s="50"/>
      <c r="AE56" s="50"/>
      <c r="AF56" s="97"/>
      <c r="AG56" s="97"/>
      <c r="AH56" s="97"/>
      <c r="AI56" s="50"/>
    </row>
    <row r="57" spans="1:35" ht="21" customHeight="1">
      <c r="A57" s="63"/>
      <c r="B57" s="63"/>
      <c r="C57" s="63"/>
      <c r="D57" s="118"/>
      <c r="E57" s="239"/>
      <c r="F57" s="244" t="s">
        <v>529</v>
      </c>
      <c r="G57" s="114" t="s">
        <v>537</v>
      </c>
      <c r="H57" s="63"/>
      <c r="I57" s="62" t="s">
        <v>562</v>
      </c>
      <c r="J57" s="51" t="s">
        <v>549</v>
      </c>
      <c r="K57" s="51" t="s">
        <v>549</v>
      </c>
      <c r="L57" s="62"/>
      <c r="M57" s="62"/>
      <c r="N57" s="51"/>
      <c r="O57" s="62"/>
      <c r="P57" s="62"/>
      <c r="Q57" s="62"/>
      <c r="R57" s="62"/>
      <c r="S57" s="62"/>
      <c r="T57" s="62"/>
      <c r="U57" s="62"/>
      <c r="V57" s="62"/>
      <c r="W57" s="50"/>
      <c r="X57" s="50"/>
      <c r="Y57" s="50"/>
      <c r="Z57" s="50"/>
      <c r="AA57" s="50"/>
      <c r="AB57" s="50"/>
      <c r="AC57" s="54"/>
      <c r="AD57" s="50"/>
      <c r="AE57" s="50"/>
      <c r="AF57" s="50"/>
      <c r="AG57" s="50"/>
      <c r="AH57" s="50"/>
      <c r="AI57" s="50"/>
    </row>
    <row r="58" spans="1:35" ht="21" customHeight="1">
      <c r="A58" s="63"/>
      <c r="B58" s="63"/>
      <c r="C58" s="63"/>
      <c r="D58" s="118"/>
      <c r="E58" s="239"/>
      <c r="F58" s="247"/>
      <c r="G58" s="114" t="s">
        <v>479</v>
      </c>
      <c r="H58" s="63"/>
      <c r="I58" s="62" t="s">
        <v>562</v>
      </c>
      <c r="J58" s="51" t="s">
        <v>550</v>
      </c>
      <c r="K58" s="51" t="s">
        <v>550</v>
      </c>
      <c r="L58" s="62"/>
      <c r="M58" s="62"/>
      <c r="N58" s="51"/>
      <c r="O58" s="62"/>
      <c r="P58" s="62"/>
      <c r="Q58" s="62"/>
      <c r="R58" s="62"/>
      <c r="S58" s="62"/>
      <c r="T58" s="62"/>
      <c r="U58" s="62"/>
      <c r="V58" s="62"/>
      <c r="W58" s="50"/>
      <c r="X58" s="50"/>
      <c r="Y58" s="50"/>
      <c r="Z58" s="50"/>
      <c r="AA58" s="50"/>
      <c r="AB58" s="50"/>
      <c r="AC58" s="54"/>
      <c r="AD58" s="50"/>
      <c r="AE58" s="50"/>
      <c r="AF58" s="50"/>
      <c r="AG58" s="50"/>
      <c r="AH58" s="50"/>
      <c r="AI58" s="50"/>
    </row>
    <row r="59" spans="1:35" ht="21" customHeight="1">
      <c r="A59" s="63"/>
      <c r="B59" s="63"/>
      <c r="C59" s="63"/>
      <c r="D59" s="118"/>
      <c r="E59" s="239"/>
      <c r="F59" s="175" t="s">
        <v>162</v>
      </c>
      <c r="G59" s="114"/>
      <c r="H59" s="63"/>
      <c r="I59" s="62" t="s">
        <v>562</v>
      </c>
      <c r="J59" s="51" t="s">
        <v>568</v>
      </c>
      <c r="K59" s="51" t="s">
        <v>569</v>
      </c>
      <c r="L59" s="62"/>
      <c r="M59" s="62"/>
      <c r="N59" s="51"/>
      <c r="O59" s="62"/>
      <c r="P59" s="62"/>
      <c r="Q59" s="62"/>
      <c r="R59" s="62"/>
      <c r="S59" s="62"/>
      <c r="T59" s="62"/>
      <c r="U59" s="62"/>
      <c r="V59" s="62"/>
      <c r="W59" s="50"/>
      <c r="X59" s="50"/>
      <c r="Y59" s="50"/>
      <c r="Z59" s="50"/>
      <c r="AA59" s="50"/>
      <c r="AB59" s="50"/>
      <c r="AC59" s="54"/>
      <c r="AD59" s="50"/>
      <c r="AE59" s="50"/>
      <c r="AF59" s="50"/>
      <c r="AG59" s="50"/>
      <c r="AH59" s="50"/>
      <c r="AI59" s="50"/>
    </row>
    <row r="60" spans="1:35" ht="21" customHeight="1">
      <c r="A60" s="63"/>
      <c r="B60" s="63"/>
      <c r="C60" s="63"/>
      <c r="D60" s="118"/>
      <c r="E60" s="239"/>
      <c r="F60" s="244" t="s">
        <v>530</v>
      </c>
      <c r="G60" s="114" t="s">
        <v>538</v>
      </c>
      <c r="H60" s="63"/>
      <c r="I60" s="62" t="s">
        <v>563</v>
      </c>
      <c r="J60" s="51" t="s">
        <v>555</v>
      </c>
      <c r="K60" s="51" t="s">
        <v>555</v>
      </c>
      <c r="L60" s="62"/>
      <c r="M60" s="62"/>
      <c r="N60" s="51"/>
      <c r="O60" s="62"/>
      <c r="P60" s="62"/>
      <c r="Q60" s="62"/>
      <c r="R60" s="62"/>
      <c r="S60" s="62"/>
      <c r="T60" s="62"/>
      <c r="U60" s="62"/>
      <c r="V60" s="62"/>
      <c r="W60" s="50"/>
      <c r="X60" s="50"/>
      <c r="Y60" s="50"/>
      <c r="Z60" s="50"/>
      <c r="AA60" s="50"/>
      <c r="AB60" s="50"/>
      <c r="AC60" s="54"/>
      <c r="AD60" s="50"/>
      <c r="AE60" s="50"/>
      <c r="AF60" s="50"/>
      <c r="AG60" s="50"/>
      <c r="AH60" s="50"/>
      <c r="AI60" s="50"/>
    </row>
    <row r="61" spans="1:35" ht="21" customHeight="1">
      <c r="A61" s="63"/>
      <c r="B61" s="63"/>
      <c r="C61" s="63"/>
      <c r="D61" s="118"/>
      <c r="E61" s="239"/>
      <c r="F61" s="246"/>
      <c r="G61" s="114" t="s">
        <v>493</v>
      </c>
      <c r="H61" s="63"/>
      <c r="I61" s="62" t="s">
        <v>563</v>
      </c>
      <c r="J61" s="51" t="s">
        <v>546</v>
      </c>
      <c r="K61" s="51" t="s">
        <v>551</v>
      </c>
      <c r="L61" s="62"/>
      <c r="M61" s="62"/>
      <c r="N61" s="51"/>
      <c r="O61" s="62"/>
      <c r="P61" s="62"/>
      <c r="Q61" s="62"/>
      <c r="R61" s="62"/>
      <c r="S61" s="62"/>
      <c r="T61" s="62"/>
      <c r="U61" s="62"/>
      <c r="V61" s="62"/>
      <c r="W61" s="50"/>
      <c r="X61" s="50"/>
      <c r="Y61" s="50"/>
      <c r="Z61" s="50"/>
      <c r="AA61" s="50"/>
      <c r="AB61" s="50"/>
      <c r="AC61" s="54"/>
      <c r="AD61" s="50"/>
      <c r="AE61" s="50"/>
      <c r="AF61" s="50"/>
      <c r="AG61" s="50"/>
      <c r="AH61" s="50"/>
      <c r="AI61" s="50"/>
    </row>
    <row r="62" spans="1:35" ht="21" customHeight="1">
      <c r="A62" s="63"/>
      <c r="B62" s="63"/>
      <c r="C62" s="63"/>
      <c r="D62" s="118"/>
      <c r="E62" s="239"/>
      <c r="F62" s="246"/>
      <c r="G62" s="114" t="s">
        <v>494</v>
      </c>
      <c r="H62" s="63"/>
      <c r="I62" s="62" t="s">
        <v>563</v>
      </c>
      <c r="J62" s="51" t="s">
        <v>548</v>
      </c>
      <c r="K62" s="51" t="s">
        <v>553</v>
      </c>
      <c r="L62" s="62"/>
      <c r="M62" s="62"/>
      <c r="N62" s="51"/>
      <c r="O62" s="62"/>
      <c r="P62" s="62"/>
      <c r="Q62" s="62"/>
      <c r="R62" s="62"/>
      <c r="S62" s="62"/>
      <c r="T62" s="62"/>
      <c r="U62" s="62"/>
      <c r="V62" s="62"/>
      <c r="W62" s="50"/>
      <c r="X62" s="50"/>
      <c r="Y62" s="50"/>
      <c r="Z62" s="50"/>
      <c r="AA62" s="50"/>
      <c r="AB62" s="50"/>
      <c r="AC62" s="54"/>
      <c r="AD62" s="50"/>
      <c r="AE62" s="50"/>
      <c r="AF62" s="50"/>
      <c r="AG62" s="50"/>
      <c r="AH62" s="50"/>
      <c r="AI62" s="50"/>
    </row>
    <row r="63" spans="1:35" ht="21" customHeight="1">
      <c r="A63" s="63"/>
      <c r="B63" s="63"/>
      <c r="C63" s="63"/>
      <c r="D63" s="118"/>
      <c r="E63" s="239"/>
      <c r="F63" s="246"/>
      <c r="G63" s="114" t="s">
        <v>495</v>
      </c>
      <c r="H63" s="63"/>
      <c r="I63" s="62" t="s">
        <v>563</v>
      </c>
      <c r="J63" s="51" t="s">
        <v>549</v>
      </c>
      <c r="K63" s="51" t="s">
        <v>554</v>
      </c>
      <c r="L63" s="62"/>
      <c r="M63" s="62"/>
      <c r="N63" s="51"/>
      <c r="O63" s="62"/>
      <c r="P63" s="62"/>
      <c r="Q63" s="62"/>
      <c r="R63" s="62"/>
      <c r="S63" s="62"/>
      <c r="T63" s="62"/>
      <c r="U63" s="62"/>
      <c r="V63" s="62"/>
      <c r="W63" s="50"/>
      <c r="X63" s="50"/>
      <c r="Y63" s="50"/>
      <c r="Z63" s="50"/>
      <c r="AA63" s="50"/>
      <c r="AB63" s="50"/>
      <c r="AC63" s="54"/>
      <c r="AD63" s="50"/>
      <c r="AE63" s="50"/>
      <c r="AF63" s="50"/>
      <c r="AG63" s="50"/>
      <c r="AH63" s="50"/>
      <c r="AI63" s="50"/>
    </row>
    <row r="64" spans="1:35" ht="21" customHeight="1">
      <c r="A64" s="63"/>
      <c r="B64" s="63"/>
      <c r="C64" s="63"/>
      <c r="D64" s="118"/>
      <c r="E64" s="239"/>
      <c r="F64" s="246"/>
      <c r="G64" s="114" t="s">
        <v>539</v>
      </c>
      <c r="H64" s="63"/>
      <c r="I64" s="62" t="s">
        <v>563</v>
      </c>
      <c r="J64" s="51" t="s">
        <v>550</v>
      </c>
      <c r="K64" s="51" t="s">
        <v>550</v>
      </c>
      <c r="L64" s="62"/>
      <c r="M64" s="62"/>
      <c r="N64" s="51"/>
      <c r="O64" s="62"/>
      <c r="P64" s="62"/>
      <c r="Q64" s="62"/>
      <c r="R64" s="62"/>
      <c r="S64" s="62"/>
      <c r="T64" s="62"/>
      <c r="U64" s="62"/>
      <c r="V64" s="62"/>
      <c r="W64" s="50"/>
      <c r="X64" s="50"/>
      <c r="Y64" s="50"/>
      <c r="Z64" s="50"/>
      <c r="AA64" s="50"/>
      <c r="AB64" s="50"/>
      <c r="AC64" s="54"/>
      <c r="AD64" s="50"/>
      <c r="AE64" s="50"/>
      <c r="AF64" s="50"/>
      <c r="AG64" s="50"/>
      <c r="AH64" s="50"/>
      <c r="AI64" s="50"/>
    </row>
    <row r="65" spans="1:35" ht="21" customHeight="1">
      <c r="A65" s="63"/>
      <c r="B65" s="63"/>
      <c r="C65" s="63"/>
      <c r="D65" s="118"/>
      <c r="E65" s="239"/>
      <c r="F65" s="247"/>
      <c r="G65" s="114" t="s">
        <v>540</v>
      </c>
      <c r="H65" s="63"/>
      <c r="I65" s="62" t="s">
        <v>563</v>
      </c>
      <c r="J65" s="51" t="s">
        <v>569</v>
      </c>
      <c r="K65" s="51" t="s">
        <v>569</v>
      </c>
      <c r="L65" s="62"/>
      <c r="M65" s="62"/>
      <c r="N65" s="51"/>
      <c r="O65" s="62"/>
      <c r="P65" s="62"/>
      <c r="Q65" s="62"/>
      <c r="R65" s="62"/>
      <c r="S65" s="62"/>
      <c r="T65" s="62"/>
      <c r="U65" s="62"/>
      <c r="V65" s="62"/>
      <c r="W65" s="50"/>
      <c r="X65" s="50"/>
      <c r="Y65" s="50"/>
      <c r="Z65" s="50"/>
      <c r="AA65" s="50"/>
      <c r="AB65" s="50"/>
      <c r="AC65" s="54"/>
      <c r="AD65" s="50"/>
      <c r="AE65" s="50"/>
      <c r="AF65" s="50"/>
      <c r="AG65" s="50"/>
      <c r="AH65" s="50"/>
      <c r="AI65" s="50"/>
    </row>
    <row r="66" spans="1:35" ht="21" customHeight="1">
      <c r="A66" s="63"/>
      <c r="B66" s="63"/>
      <c r="C66" s="63"/>
      <c r="D66" s="118"/>
      <c r="E66" s="239"/>
      <c r="F66" s="244" t="s">
        <v>498</v>
      </c>
      <c r="G66" s="114" t="s">
        <v>499</v>
      </c>
      <c r="H66" s="63"/>
      <c r="I66" s="62" t="s">
        <v>565</v>
      </c>
      <c r="J66" s="51" t="s">
        <v>567</v>
      </c>
      <c r="K66" s="51" t="s">
        <v>567</v>
      </c>
      <c r="L66" s="62"/>
      <c r="M66" s="62"/>
      <c r="N66" s="51"/>
      <c r="O66" s="62"/>
      <c r="P66" s="62"/>
      <c r="Q66" s="62"/>
      <c r="R66" s="62"/>
      <c r="S66" s="62"/>
      <c r="T66" s="62"/>
      <c r="U66" s="62"/>
      <c r="V66" s="62"/>
      <c r="W66" s="50"/>
      <c r="X66" s="50"/>
      <c r="Y66" s="50"/>
      <c r="Z66" s="50"/>
      <c r="AA66" s="50"/>
      <c r="AB66" s="50"/>
      <c r="AC66" s="54"/>
      <c r="AD66" s="50"/>
      <c r="AE66" s="50"/>
      <c r="AF66" s="50"/>
      <c r="AG66" s="50"/>
      <c r="AH66" s="50"/>
      <c r="AI66" s="50"/>
    </row>
    <row r="67" spans="1:35" ht="21" customHeight="1">
      <c r="A67" s="63"/>
      <c r="B67" s="63"/>
      <c r="C67" s="63"/>
      <c r="D67" s="118"/>
      <c r="E67" s="240"/>
      <c r="F67" s="247"/>
      <c r="G67" s="114" t="s">
        <v>531</v>
      </c>
      <c r="H67" s="63"/>
      <c r="I67" s="62" t="s">
        <v>565</v>
      </c>
      <c r="J67" s="51" t="s">
        <v>547</v>
      </c>
      <c r="K67" s="51" t="s">
        <v>547</v>
      </c>
      <c r="L67" s="62"/>
      <c r="M67" s="62"/>
      <c r="N67" s="51"/>
      <c r="O67" s="62"/>
      <c r="P67" s="62"/>
      <c r="Q67" s="62"/>
      <c r="R67" s="62"/>
      <c r="S67" s="62"/>
      <c r="T67" s="62"/>
      <c r="U67" s="62"/>
      <c r="V67" s="62"/>
      <c r="W67" s="50"/>
      <c r="X67" s="50"/>
      <c r="Y67" s="50"/>
      <c r="Z67" s="50"/>
      <c r="AA67" s="50"/>
      <c r="AB67" s="50"/>
      <c r="AC67" s="54"/>
      <c r="AD67" s="50"/>
      <c r="AE67" s="50"/>
      <c r="AF67" s="50"/>
      <c r="AG67" s="50"/>
      <c r="AH67" s="50"/>
      <c r="AI67" s="50"/>
    </row>
    <row r="68" spans="1:35" ht="21" customHeight="1">
      <c r="A68" s="63"/>
      <c r="B68" s="63"/>
      <c r="C68" s="63"/>
      <c r="D68" s="118"/>
      <c r="E68" s="248" t="s">
        <v>522</v>
      </c>
      <c r="F68" s="118" t="s">
        <v>520</v>
      </c>
      <c r="G68" s="114"/>
      <c r="H68" s="63"/>
      <c r="I68" s="62" t="s">
        <v>271</v>
      </c>
      <c r="J68" s="51" t="s">
        <v>579</v>
      </c>
      <c r="K68" s="51" t="s">
        <v>579</v>
      </c>
      <c r="L68" s="51" t="s">
        <v>579</v>
      </c>
      <c r="M68" s="51" t="s">
        <v>579</v>
      </c>
      <c r="N68" s="51">
        <v>1</v>
      </c>
      <c r="O68" s="62"/>
      <c r="P68" s="62"/>
      <c r="Q68" s="62"/>
      <c r="R68" s="62"/>
      <c r="S68" s="62"/>
      <c r="T68" s="62"/>
      <c r="U68" s="62"/>
      <c r="V68" s="62"/>
      <c r="W68" s="50"/>
      <c r="X68" s="50"/>
      <c r="Y68" s="50"/>
      <c r="Z68" s="50"/>
      <c r="AA68" s="50"/>
      <c r="AB68" s="50"/>
      <c r="AC68" s="54"/>
      <c r="AD68" s="50"/>
      <c r="AE68" s="50"/>
      <c r="AF68" s="50"/>
      <c r="AG68" s="50"/>
      <c r="AH68" s="50"/>
      <c r="AI68" s="50"/>
    </row>
    <row r="69" spans="1:35" ht="21" customHeight="1">
      <c r="A69" s="63"/>
      <c r="B69" s="63"/>
      <c r="C69" s="63"/>
      <c r="D69" s="118"/>
      <c r="E69" s="245"/>
      <c r="F69" s="118" t="s">
        <v>541</v>
      </c>
      <c r="G69" s="114"/>
      <c r="H69" s="63"/>
      <c r="I69" s="62" t="s">
        <v>576</v>
      </c>
      <c r="J69" s="51" t="s">
        <v>579</v>
      </c>
      <c r="K69" s="51" t="s">
        <v>579</v>
      </c>
      <c r="L69" s="51" t="s">
        <v>579</v>
      </c>
      <c r="M69" s="51" t="s">
        <v>579</v>
      </c>
      <c r="N69" s="51">
        <v>1</v>
      </c>
      <c r="O69" s="62"/>
      <c r="P69" s="62"/>
      <c r="Q69" s="62"/>
      <c r="R69" s="61"/>
      <c r="S69" s="61"/>
      <c r="T69" s="62"/>
      <c r="U69" s="62"/>
      <c r="V69" s="62"/>
      <c r="W69" s="50"/>
      <c r="X69" s="50"/>
      <c r="Y69" s="50"/>
      <c r="Z69" s="50"/>
      <c r="AA69" s="50"/>
      <c r="AB69" s="50"/>
      <c r="AC69" s="54"/>
      <c r="AD69" s="50"/>
      <c r="AE69" s="50"/>
      <c r="AF69" s="50"/>
      <c r="AG69" s="50"/>
      <c r="AH69" s="50"/>
      <c r="AI69" s="50"/>
    </row>
    <row r="70" spans="1:35" ht="21" customHeight="1">
      <c r="A70" s="63"/>
      <c r="B70" s="63"/>
      <c r="C70" s="63"/>
      <c r="D70" s="118"/>
      <c r="E70" s="245"/>
      <c r="F70" s="241" t="s">
        <v>527</v>
      </c>
      <c r="G70" s="114" t="s">
        <v>526</v>
      </c>
      <c r="H70" s="63"/>
      <c r="I70" s="62" t="s">
        <v>576</v>
      </c>
      <c r="J70" s="51" t="s">
        <v>580</v>
      </c>
      <c r="K70" s="51" t="s">
        <v>580</v>
      </c>
      <c r="L70" s="51" t="s">
        <v>580</v>
      </c>
      <c r="M70" s="51" t="s">
        <v>580</v>
      </c>
      <c r="N70" s="51">
        <v>1</v>
      </c>
      <c r="O70" s="62"/>
      <c r="P70" s="62"/>
      <c r="Q70" s="62"/>
      <c r="R70" s="62"/>
      <c r="S70" s="62"/>
      <c r="T70" s="62"/>
      <c r="U70" s="62"/>
      <c r="V70" s="62"/>
      <c r="W70" s="50"/>
      <c r="X70" s="50"/>
      <c r="Y70" s="50"/>
      <c r="Z70" s="50"/>
      <c r="AA70" s="50"/>
      <c r="AB70" s="50"/>
      <c r="AC70" s="54"/>
      <c r="AD70" s="50"/>
      <c r="AE70" s="50"/>
      <c r="AF70" s="50"/>
      <c r="AG70" s="50"/>
      <c r="AH70" s="50"/>
      <c r="AI70" s="50"/>
    </row>
    <row r="71" spans="1:35" ht="21" hidden="1" customHeight="1">
      <c r="A71" s="63" t="s">
        <v>145</v>
      </c>
      <c r="B71" s="63" t="s">
        <v>146</v>
      </c>
      <c r="C71" s="148" t="s">
        <v>347</v>
      </c>
      <c r="D71" s="118" t="s">
        <v>139</v>
      </c>
      <c r="E71" s="245"/>
      <c r="F71" s="242"/>
      <c r="G71" s="114" t="s">
        <v>533</v>
      </c>
      <c r="H71" s="121">
        <v>1</v>
      </c>
      <c r="I71" s="62" t="s">
        <v>280</v>
      </c>
      <c r="J71" s="62" t="s">
        <v>337</v>
      </c>
      <c r="K71" s="62" t="s">
        <v>337</v>
      </c>
      <c r="L71" s="62"/>
      <c r="M71" s="62"/>
      <c r="N71" s="51" t="str">
        <f>IF($M71="","",NETWORKDAYS(REPLACE(REPLACE($L71,5,1,"/"),8,1,"/"),REPLACE(REPLACE($M71,5,1,"/"),8,1,"/"),Sheet3!$C:$C))</f>
        <v/>
      </c>
      <c r="O71" s="48"/>
      <c r="P71" s="48"/>
      <c r="Q71" s="48"/>
      <c r="R71" s="48"/>
      <c r="S71" s="48"/>
      <c r="T71" s="48"/>
      <c r="U71" s="48"/>
      <c r="V71" s="62"/>
      <c r="W71" s="50"/>
      <c r="X71" s="50"/>
      <c r="Y71" s="50"/>
      <c r="Z71" s="50"/>
      <c r="AA71" s="50"/>
      <c r="AB71" s="50"/>
      <c r="AC71" s="54"/>
      <c r="AD71" s="50"/>
      <c r="AE71" s="50"/>
      <c r="AF71" s="50"/>
      <c r="AG71" s="50"/>
      <c r="AH71" s="50"/>
      <c r="AI71" s="50"/>
    </row>
    <row r="72" spans="1:35" ht="21" hidden="1" customHeight="1">
      <c r="A72" s="63" t="s">
        <v>145</v>
      </c>
      <c r="B72" s="63" t="s">
        <v>146</v>
      </c>
      <c r="C72" s="148" t="s">
        <v>347</v>
      </c>
      <c r="D72" s="118" t="s">
        <v>140</v>
      </c>
      <c r="E72" s="245"/>
      <c r="F72" s="242"/>
      <c r="G72" s="114" t="s">
        <v>480</v>
      </c>
      <c r="H72" s="121">
        <v>1</v>
      </c>
      <c r="I72" s="62" t="s">
        <v>280</v>
      </c>
      <c r="J72" s="62" t="s">
        <v>337</v>
      </c>
      <c r="K72" s="62" t="s">
        <v>337</v>
      </c>
      <c r="L72" s="62"/>
      <c r="M72" s="62"/>
      <c r="N72" s="51" t="str">
        <f>IF($M72="","",NETWORKDAYS(REPLACE(REPLACE($L72,5,1,"/"),8,1,"/"),REPLACE(REPLACE($M72,5,1,"/"),8,1,"/"),Sheet3!$C:$C))</f>
        <v/>
      </c>
      <c r="O72" s="48"/>
      <c r="P72" s="48"/>
      <c r="Q72" s="48"/>
      <c r="R72" s="48"/>
      <c r="S72" s="48"/>
      <c r="T72" s="48"/>
      <c r="U72" s="48"/>
      <c r="V72" s="62"/>
      <c r="W72" s="50"/>
      <c r="X72" s="50"/>
      <c r="Y72" s="50"/>
      <c r="Z72" s="50"/>
      <c r="AA72" s="50"/>
      <c r="AB72" s="50"/>
      <c r="AC72" s="54"/>
      <c r="AD72" s="50"/>
      <c r="AE72" s="50"/>
      <c r="AF72" s="50"/>
      <c r="AG72" s="50"/>
      <c r="AH72" s="50"/>
      <c r="AI72" s="50"/>
    </row>
    <row r="73" spans="1:35" ht="21" hidden="1" customHeight="1">
      <c r="A73" s="63" t="s">
        <v>145</v>
      </c>
      <c r="B73" s="63" t="s">
        <v>146</v>
      </c>
      <c r="C73" s="148" t="s">
        <v>347</v>
      </c>
      <c r="D73" s="118" t="s">
        <v>141</v>
      </c>
      <c r="E73" s="245"/>
      <c r="F73" s="242"/>
      <c r="G73" s="114" t="s">
        <v>534</v>
      </c>
      <c r="H73" s="121">
        <v>1</v>
      </c>
      <c r="I73" s="62" t="s">
        <v>280</v>
      </c>
      <c r="J73" s="62" t="s">
        <v>337</v>
      </c>
      <c r="K73" s="62" t="s">
        <v>337</v>
      </c>
      <c r="L73" s="62"/>
      <c r="M73" s="62"/>
      <c r="N73" s="51" t="str">
        <f>IF($M73="","",NETWORKDAYS(REPLACE(REPLACE($L73,5,1,"/"),8,1,"/"),REPLACE(REPLACE($M73,5,1,"/"),8,1,"/"),Sheet3!$C:$C))</f>
        <v/>
      </c>
      <c r="O73" s="48"/>
      <c r="P73" s="48"/>
      <c r="Q73" s="48"/>
      <c r="R73" s="48"/>
      <c r="S73" s="48"/>
      <c r="T73" s="48"/>
      <c r="U73" s="48"/>
      <c r="V73" s="62"/>
      <c r="W73" s="50"/>
      <c r="X73" s="50"/>
      <c r="Y73" s="50"/>
      <c r="Z73" s="50"/>
      <c r="AA73" s="50"/>
      <c r="AB73" s="50"/>
      <c r="AC73" s="54"/>
      <c r="AD73" s="50"/>
      <c r="AE73" s="50"/>
      <c r="AF73" s="62"/>
      <c r="AG73" s="62"/>
      <c r="AH73" s="50"/>
      <c r="AI73" s="50"/>
    </row>
    <row r="74" spans="1:35" ht="21" hidden="1" customHeight="1">
      <c r="A74" s="63" t="s">
        <v>145</v>
      </c>
      <c r="B74" s="63" t="s">
        <v>146</v>
      </c>
      <c r="C74" s="148" t="s">
        <v>347</v>
      </c>
      <c r="D74" s="118" t="s">
        <v>142</v>
      </c>
      <c r="E74" s="245"/>
      <c r="F74" s="242"/>
      <c r="G74" s="114" t="s">
        <v>483</v>
      </c>
      <c r="H74" s="121">
        <v>1</v>
      </c>
      <c r="I74" s="62" t="s">
        <v>280</v>
      </c>
      <c r="J74" s="62" t="s">
        <v>337</v>
      </c>
      <c r="K74" s="62" t="s">
        <v>337</v>
      </c>
      <c r="L74" s="62"/>
      <c r="M74" s="62"/>
      <c r="N74" s="51" t="str">
        <f>IF($M74="","",NETWORKDAYS(REPLACE(REPLACE($L74,5,1,"/"),8,1,"/"),REPLACE(REPLACE($M74,5,1,"/"),8,1,"/"),Sheet3!$C:$C))</f>
        <v/>
      </c>
      <c r="O74" s="48"/>
      <c r="P74" s="48"/>
      <c r="Q74" s="48"/>
      <c r="R74" s="48"/>
      <c r="S74" s="48"/>
      <c r="T74" s="48"/>
      <c r="U74" s="48"/>
      <c r="V74" s="62"/>
      <c r="W74" s="50"/>
      <c r="X74" s="50"/>
      <c r="Y74" s="50"/>
      <c r="Z74" s="50"/>
      <c r="AA74" s="50"/>
      <c r="AB74" s="50"/>
      <c r="AC74" s="54"/>
      <c r="AD74" s="50"/>
      <c r="AE74" s="50"/>
      <c r="AF74" s="62"/>
      <c r="AG74" s="62"/>
      <c r="AH74" s="50"/>
      <c r="AI74" s="50"/>
    </row>
    <row r="75" spans="1:35" ht="21" hidden="1" customHeight="1">
      <c r="A75" s="63" t="s">
        <v>145</v>
      </c>
      <c r="B75" s="63" t="s">
        <v>146</v>
      </c>
      <c r="C75" s="148" t="s">
        <v>347</v>
      </c>
      <c r="D75" s="118" t="s">
        <v>143</v>
      </c>
      <c r="E75" s="245"/>
      <c r="F75" s="242"/>
      <c r="G75" s="114" t="s">
        <v>535</v>
      </c>
      <c r="H75" s="121">
        <v>1</v>
      </c>
      <c r="I75" s="62" t="s">
        <v>280</v>
      </c>
      <c r="J75" s="62" t="s">
        <v>337</v>
      </c>
      <c r="K75" s="62" t="s">
        <v>337</v>
      </c>
      <c r="L75" s="62"/>
      <c r="M75" s="62"/>
      <c r="N75" s="51" t="str">
        <f>IF($M75="","",NETWORKDAYS(REPLACE(REPLACE($L75,5,1,"/"),8,1,"/"),REPLACE(REPLACE($M75,5,1,"/"),8,1,"/"),Sheet3!$C:$C))</f>
        <v/>
      </c>
      <c r="O75" s="48"/>
      <c r="P75" s="48"/>
      <c r="Q75" s="48"/>
      <c r="R75" s="48"/>
      <c r="S75" s="48"/>
      <c r="T75" s="48"/>
      <c r="U75" s="48"/>
      <c r="V75" s="62"/>
      <c r="W75" s="50"/>
      <c r="X75" s="50"/>
      <c r="Y75" s="50"/>
      <c r="Z75" s="50"/>
      <c r="AA75" s="50"/>
      <c r="AB75" s="50"/>
      <c r="AC75" s="54"/>
      <c r="AD75" s="50"/>
      <c r="AE75" s="50"/>
      <c r="AF75" s="62"/>
      <c r="AG75" s="62"/>
      <c r="AH75" s="50"/>
      <c r="AI75" s="50"/>
    </row>
    <row r="76" spans="1:35" ht="21" customHeight="1">
      <c r="A76" s="63"/>
      <c r="B76" s="63"/>
      <c r="C76" s="63"/>
      <c r="D76" s="120"/>
      <c r="E76" s="245"/>
      <c r="F76" s="242"/>
      <c r="G76" s="114" t="s">
        <v>533</v>
      </c>
      <c r="H76" s="51"/>
      <c r="I76" s="62" t="s">
        <v>576</v>
      </c>
      <c r="J76" s="51" t="s">
        <v>580</v>
      </c>
      <c r="K76" s="51" t="s">
        <v>580</v>
      </c>
      <c r="L76" s="51" t="s">
        <v>580</v>
      </c>
      <c r="M76" s="51" t="s">
        <v>580</v>
      </c>
      <c r="N76" s="51">
        <v>1</v>
      </c>
      <c r="O76" s="62"/>
      <c r="P76" s="62"/>
      <c r="Q76" s="62"/>
      <c r="R76" s="62"/>
      <c r="S76" s="62"/>
      <c r="T76" s="62"/>
      <c r="U76" s="62"/>
      <c r="V76" s="62"/>
      <c r="W76" s="50"/>
      <c r="X76" s="50"/>
      <c r="Y76" s="50"/>
      <c r="Z76" s="50"/>
      <c r="AA76" s="50"/>
      <c r="AB76" s="50"/>
      <c r="AC76" s="54"/>
      <c r="AD76" s="50"/>
      <c r="AE76" s="50"/>
      <c r="AF76" s="62"/>
      <c r="AG76" s="62"/>
      <c r="AH76" s="50"/>
      <c r="AI76" s="50"/>
    </row>
    <row r="77" spans="1:35" ht="21" customHeight="1">
      <c r="A77" s="51"/>
      <c r="B77" s="51"/>
      <c r="C77" s="63"/>
      <c r="D77" s="118"/>
      <c r="E77" s="245"/>
      <c r="F77" s="243"/>
      <c r="G77" s="114" t="s">
        <v>480</v>
      </c>
      <c r="H77" s="51"/>
      <c r="I77" s="62" t="s">
        <v>576</v>
      </c>
      <c r="J77" s="51" t="s">
        <v>580</v>
      </c>
      <c r="K77" s="51" t="s">
        <v>580</v>
      </c>
      <c r="L77" s="51" t="s">
        <v>580</v>
      </c>
      <c r="M77" s="51" t="s">
        <v>580</v>
      </c>
      <c r="N77" s="51">
        <v>1</v>
      </c>
      <c r="O77" s="62"/>
      <c r="P77" s="62"/>
      <c r="Q77" s="62"/>
      <c r="R77" s="62"/>
      <c r="S77" s="62"/>
      <c r="T77" s="62"/>
      <c r="U77" s="62"/>
      <c r="V77" s="62"/>
      <c r="W77" s="50"/>
      <c r="X77" s="50"/>
      <c r="Y77" s="50"/>
      <c r="Z77" s="50"/>
      <c r="AA77" s="50"/>
      <c r="AB77" s="50"/>
      <c r="AC77" s="54"/>
      <c r="AD77" s="50"/>
      <c r="AE77" s="50"/>
      <c r="AF77" s="62"/>
      <c r="AG77" s="62"/>
      <c r="AH77" s="50"/>
      <c r="AI77" s="50"/>
    </row>
    <row r="78" spans="1:35" ht="21" customHeight="1">
      <c r="A78" s="51"/>
      <c r="B78" s="51"/>
      <c r="C78" s="63"/>
      <c r="D78" s="118"/>
      <c r="E78" s="245"/>
      <c r="F78" s="244" t="s">
        <v>528</v>
      </c>
      <c r="G78" s="114" t="s">
        <v>534</v>
      </c>
      <c r="H78" s="51"/>
      <c r="I78" s="62" t="s">
        <v>577</v>
      </c>
      <c r="J78" s="51"/>
      <c r="K78" s="51"/>
      <c r="L78" s="62"/>
      <c r="M78" s="62"/>
      <c r="N78" s="51"/>
      <c r="O78" s="62"/>
      <c r="P78" s="62"/>
      <c r="Q78" s="62"/>
      <c r="R78" s="62"/>
      <c r="S78" s="62"/>
      <c r="T78" s="62"/>
      <c r="U78" s="62"/>
      <c r="V78" s="62"/>
      <c r="W78" s="50"/>
      <c r="X78" s="50"/>
      <c r="Y78" s="50"/>
      <c r="Z78" s="50"/>
      <c r="AA78" s="50"/>
      <c r="AB78" s="50"/>
      <c r="AC78" s="54"/>
      <c r="AD78" s="50"/>
      <c r="AE78" s="50"/>
      <c r="AF78" s="62"/>
      <c r="AG78" s="62"/>
      <c r="AH78" s="50"/>
      <c r="AI78" s="50"/>
    </row>
    <row r="79" spans="1:35" ht="21" hidden="1" customHeight="1">
      <c r="A79" s="51" t="s">
        <v>145</v>
      </c>
      <c r="B79" s="51" t="s">
        <v>147</v>
      </c>
      <c r="C79" s="148" t="s">
        <v>347</v>
      </c>
      <c r="D79" s="118" t="s">
        <v>149</v>
      </c>
      <c r="E79" s="245"/>
      <c r="F79" s="245"/>
      <c r="G79" s="114" t="s">
        <v>479</v>
      </c>
      <c r="H79" s="121">
        <v>1</v>
      </c>
      <c r="I79" s="62" t="s">
        <v>280</v>
      </c>
      <c r="J79" s="62" t="s">
        <v>337</v>
      </c>
      <c r="K79" s="62" t="s">
        <v>337</v>
      </c>
      <c r="L79" s="62"/>
      <c r="M79" s="62"/>
      <c r="N79" s="51" t="str">
        <f>IF($M79="","",NETWORKDAYS(REPLACE(REPLACE($L79,5,1,"/"),8,1,"/"),REPLACE(REPLACE($M79,5,1,"/"),8,1,"/"),Sheet3!$C:$C))</f>
        <v/>
      </c>
      <c r="O79" s="48"/>
      <c r="P79" s="48"/>
      <c r="Q79" s="48"/>
      <c r="R79" s="48"/>
      <c r="S79" s="48"/>
      <c r="T79" s="48"/>
      <c r="U79" s="48"/>
      <c r="V79" s="62"/>
      <c r="W79" s="50"/>
      <c r="X79" s="50"/>
      <c r="Y79" s="50"/>
      <c r="Z79" s="50"/>
      <c r="AA79" s="50"/>
      <c r="AB79" s="50"/>
      <c r="AC79" s="54"/>
      <c r="AD79" s="50"/>
      <c r="AE79" s="50"/>
      <c r="AF79" s="62"/>
      <c r="AG79" s="62"/>
      <c r="AH79" s="50"/>
      <c r="AI79" s="50"/>
    </row>
    <row r="80" spans="1:35" ht="21" customHeight="1">
      <c r="A80" s="51"/>
      <c r="B80" s="51"/>
      <c r="C80" s="63"/>
      <c r="D80" s="120"/>
      <c r="E80" s="245"/>
      <c r="F80" s="246"/>
      <c r="G80" s="114" t="s">
        <v>483</v>
      </c>
      <c r="H80" s="51"/>
      <c r="I80" s="62" t="s">
        <v>577</v>
      </c>
      <c r="J80" s="51"/>
      <c r="K80" s="51"/>
      <c r="L80" s="62"/>
      <c r="M80" s="62"/>
      <c r="N80" s="51"/>
      <c r="O80" s="62"/>
      <c r="P80" s="62"/>
      <c r="Q80" s="62"/>
      <c r="R80" s="62"/>
      <c r="S80" s="62"/>
      <c r="T80" s="62"/>
      <c r="U80" s="62"/>
      <c r="V80" s="62"/>
      <c r="W80" s="50"/>
      <c r="X80" s="50"/>
      <c r="Y80" s="50"/>
      <c r="Z80" s="50"/>
      <c r="AA80" s="50"/>
      <c r="AB80" s="50"/>
      <c r="AC80" s="54"/>
      <c r="AD80" s="50"/>
      <c r="AE80" s="50"/>
      <c r="AF80" s="62"/>
      <c r="AG80" s="62"/>
      <c r="AH80" s="50"/>
      <c r="AI80" s="50"/>
    </row>
    <row r="81" spans="1:35" ht="21" hidden="1" customHeight="1">
      <c r="A81" s="51" t="s">
        <v>145</v>
      </c>
      <c r="B81" s="51" t="s">
        <v>147</v>
      </c>
      <c r="C81" s="148" t="s">
        <v>347</v>
      </c>
      <c r="D81" s="118" t="s">
        <v>150</v>
      </c>
      <c r="E81" s="245"/>
      <c r="F81" s="245"/>
      <c r="G81" s="114" t="s">
        <v>538</v>
      </c>
      <c r="H81" s="121">
        <v>1</v>
      </c>
      <c r="I81" s="62" t="s">
        <v>280</v>
      </c>
      <c r="J81" s="62" t="s">
        <v>337</v>
      </c>
      <c r="K81" s="62" t="s">
        <v>337</v>
      </c>
      <c r="L81" s="62"/>
      <c r="M81" s="62"/>
      <c r="N81" s="51" t="str">
        <f>IF($M81="","",NETWORKDAYS(REPLACE(REPLACE($L81,5,1,"/"),8,1,"/"),REPLACE(REPLACE($M81,5,1,"/"),8,1,"/"),Sheet3!$C:$C))</f>
        <v/>
      </c>
      <c r="O81" s="48"/>
      <c r="P81" s="48"/>
      <c r="Q81" s="48"/>
      <c r="R81" s="48"/>
      <c r="S81" s="48"/>
      <c r="T81" s="48"/>
      <c r="U81" s="48"/>
      <c r="V81" s="62"/>
      <c r="W81" s="50"/>
      <c r="X81" s="50"/>
      <c r="Y81" s="50"/>
      <c r="Z81" s="50"/>
      <c r="AA81" s="50"/>
      <c r="AB81" s="50"/>
      <c r="AC81" s="54"/>
      <c r="AD81" s="50"/>
      <c r="AE81" s="50"/>
      <c r="AF81" s="62"/>
      <c r="AG81" s="62"/>
      <c r="AH81" s="50"/>
      <c r="AI81" s="50"/>
    </row>
    <row r="82" spans="1:35" ht="21" customHeight="1">
      <c r="A82" s="51"/>
      <c r="B82" s="51"/>
      <c r="C82" s="63"/>
      <c r="D82" s="120"/>
      <c r="E82" s="245"/>
      <c r="F82" s="246"/>
      <c r="G82" s="114" t="s">
        <v>535</v>
      </c>
      <c r="H82" s="51"/>
      <c r="I82" s="62" t="s">
        <v>577</v>
      </c>
      <c r="J82" s="51"/>
      <c r="K82" s="51"/>
      <c r="L82" s="62"/>
      <c r="M82" s="62"/>
      <c r="N82" s="51"/>
      <c r="O82" s="62"/>
      <c r="P82" s="62"/>
      <c r="Q82" s="62"/>
      <c r="R82" s="62"/>
      <c r="S82" s="62"/>
      <c r="T82" s="62"/>
      <c r="U82" s="62"/>
      <c r="V82" s="62"/>
      <c r="W82" s="50"/>
      <c r="X82" s="50"/>
      <c r="Y82" s="50"/>
      <c r="Z82" s="50"/>
      <c r="AA82" s="50"/>
      <c r="AB82" s="50"/>
      <c r="AC82" s="54"/>
      <c r="AD82" s="50"/>
      <c r="AE82" s="50"/>
      <c r="AF82" s="62"/>
      <c r="AG82" s="62"/>
      <c r="AH82" s="50"/>
      <c r="AI82" s="50"/>
    </row>
    <row r="83" spans="1:35" ht="21" hidden="1" customHeight="1">
      <c r="A83" s="51" t="s">
        <v>145</v>
      </c>
      <c r="B83" s="51" t="s">
        <v>151</v>
      </c>
      <c r="C83" s="148" t="s">
        <v>347</v>
      </c>
      <c r="D83" s="118" t="s">
        <v>152</v>
      </c>
      <c r="E83" s="245"/>
      <c r="F83" s="245"/>
      <c r="G83" s="114" t="s">
        <v>494</v>
      </c>
      <c r="H83" s="110">
        <v>1</v>
      </c>
      <c r="I83" s="62" t="s">
        <v>341</v>
      </c>
      <c r="J83" s="62" t="s">
        <v>337</v>
      </c>
      <c r="K83" s="62" t="s">
        <v>337</v>
      </c>
      <c r="L83" s="62"/>
      <c r="M83" s="62"/>
      <c r="N83" s="51" t="str">
        <f>IF($M83="","",NETWORKDAYS(REPLACE(REPLACE($L83,5,1,"/"),8,1,"/"),REPLACE(REPLACE($M83,5,1,"/"),8,1,"/"),Sheet3!$C:$C))</f>
        <v/>
      </c>
      <c r="O83" s="48"/>
      <c r="P83" s="48"/>
      <c r="Q83" s="48"/>
      <c r="R83" s="48"/>
      <c r="S83" s="48"/>
      <c r="T83" s="48"/>
      <c r="U83" s="48"/>
      <c r="V83" s="62"/>
      <c r="W83" s="50"/>
      <c r="X83" s="50"/>
      <c r="Y83" s="50"/>
      <c r="Z83" s="50"/>
      <c r="AA83" s="50"/>
      <c r="AB83" s="50"/>
      <c r="AC83" s="54"/>
      <c r="AD83" s="50"/>
      <c r="AE83" s="50"/>
      <c r="AF83" s="62"/>
      <c r="AG83" s="62"/>
      <c r="AH83" s="50"/>
      <c r="AI83" s="50"/>
    </row>
    <row r="84" spans="1:35" ht="21" hidden="1" customHeight="1">
      <c r="A84" s="51" t="s">
        <v>145</v>
      </c>
      <c r="B84" s="51" t="s">
        <v>151</v>
      </c>
      <c r="C84" s="148" t="s">
        <v>347</v>
      </c>
      <c r="D84" s="118" t="s">
        <v>153</v>
      </c>
      <c r="E84" s="245"/>
      <c r="F84" s="245"/>
      <c r="G84" s="114" t="s">
        <v>495</v>
      </c>
      <c r="H84" s="110">
        <v>1</v>
      </c>
      <c r="I84" s="62" t="s">
        <v>341</v>
      </c>
      <c r="J84" s="62" t="s">
        <v>337</v>
      </c>
      <c r="K84" s="62" t="s">
        <v>337</v>
      </c>
      <c r="L84" s="62"/>
      <c r="M84" s="62"/>
      <c r="N84" s="51" t="str">
        <f>IF($M84="","",NETWORKDAYS(REPLACE(REPLACE($L84,5,1,"/"),8,1,"/"),REPLACE(REPLACE($M84,5,1,"/"),8,1,"/"),Sheet3!$C:$C))</f>
        <v/>
      </c>
      <c r="O84" s="48"/>
      <c r="P84" s="48"/>
      <c r="Q84" s="48"/>
      <c r="R84" s="48"/>
      <c r="S84" s="48"/>
      <c r="T84" s="48"/>
      <c r="U84" s="48"/>
      <c r="V84" s="62"/>
      <c r="W84" s="50"/>
      <c r="X84" s="50"/>
      <c r="Y84" s="50"/>
      <c r="Z84" s="50"/>
      <c r="AA84" s="50"/>
      <c r="AB84" s="50"/>
      <c r="AC84" s="54"/>
      <c r="AD84" s="50"/>
      <c r="AE84" s="50"/>
      <c r="AF84" s="62"/>
      <c r="AG84" s="62"/>
      <c r="AH84" s="50"/>
      <c r="AI84" s="50"/>
    </row>
    <row r="85" spans="1:35" ht="21" hidden="1" customHeight="1">
      <c r="A85" s="51" t="s">
        <v>145</v>
      </c>
      <c r="B85" s="51" t="s">
        <v>151</v>
      </c>
      <c r="C85" s="148" t="s">
        <v>347</v>
      </c>
      <c r="D85" s="118" t="s">
        <v>154</v>
      </c>
      <c r="E85" s="245"/>
      <c r="F85" s="245"/>
      <c r="G85" s="114" t="s">
        <v>539</v>
      </c>
      <c r="H85" s="110">
        <v>1</v>
      </c>
      <c r="I85" s="62" t="s">
        <v>341</v>
      </c>
      <c r="J85" s="62" t="s">
        <v>337</v>
      </c>
      <c r="K85" s="62" t="s">
        <v>337</v>
      </c>
      <c r="L85" s="62"/>
      <c r="M85" s="62"/>
      <c r="N85" s="51" t="str">
        <f>IF($M85="","",NETWORKDAYS(REPLACE(REPLACE($L85,5,1,"/"),8,1,"/"),REPLACE(REPLACE($M85,5,1,"/"),8,1,"/"),Sheet3!$C:$C))</f>
        <v/>
      </c>
      <c r="O85" s="48"/>
      <c r="P85" s="48"/>
      <c r="Q85" s="48"/>
      <c r="R85" s="48"/>
      <c r="S85" s="48"/>
      <c r="T85" s="48"/>
      <c r="U85" s="48"/>
      <c r="V85" s="62"/>
      <c r="W85" s="50"/>
      <c r="X85" s="50"/>
      <c r="Y85" s="50"/>
      <c r="Z85" s="50"/>
      <c r="AA85" s="50"/>
      <c r="AB85" s="50"/>
      <c r="AC85" s="54"/>
      <c r="AD85" s="50"/>
      <c r="AE85" s="50"/>
      <c r="AF85" s="62"/>
      <c r="AG85" s="62"/>
      <c r="AH85" s="50"/>
      <c r="AI85" s="50"/>
    </row>
    <row r="86" spans="1:35" ht="21" hidden="1" customHeight="1">
      <c r="A86" s="51" t="s">
        <v>145</v>
      </c>
      <c r="B86" s="51" t="s">
        <v>151</v>
      </c>
      <c r="C86" s="148" t="s">
        <v>347</v>
      </c>
      <c r="D86" s="120" t="s">
        <v>155</v>
      </c>
      <c r="E86" s="245"/>
      <c r="F86" s="245"/>
      <c r="G86" s="114" t="s">
        <v>540</v>
      </c>
      <c r="H86" s="110">
        <v>1</v>
      </c>
      <c r="I86" s="62" t="s">
        <v>341</v>
      </c>
      <c r="J86" s="62" t="s">
        <v>337</v>
      </c>
      <c r="K86" s="62" t="s">
        <v>337</v>
      </c>
      <c r="L86" s="62"/>
      <c r="M86" s="62"/>
      <c r="N86" s="51" t="str">
        <f>IF($M86="","",NETWORKDAYS(REPLACE(REPLACE($L86,5,1,"/"),8,1,"/"),REPLACE(REPLACE($M86,5,1,"/"),8,1,"/"),Sheet3!$C:$C))</f>
        <v/>
      </c>
      <c r="O86" s="48"/>
      <c r="P86" s="48"/>
      <c r="Q86" s="48"/>
      <c r="R86" s="48"/>
      <c r="S86" s="48"/>
      <c r="T86" s="48"/>
      <c r="U86" s="48"/>
      <c r="V86" s="62"/>
      <c r="W86" s="50"/>
      <c r="X86" s="50"/>
      <c r="Y86" s="50"/>
      <c r="Z86" s="50"/>
      <c r="AA86" s="50"/>
      <c r="AB86" s="50"/>
      <c r="AC86" s="54"/>
      <c r="AD86" s="50"/>
      <c r="AE86" s="50"/>
      <c r="AF86" s="62"/>
      <c r="AG86" s="62"/>
      <c r="AH86" s="50"/>
      <c r="AI86" s="50"/>
    </row>
    <row r="87" spans="1:35" ht="21" customHeight="1">
      <c r="A87" s="51"/>
      <c r="B87" s="51"/>
      <c r="C87" s="63"/>
      <c r="D87" s="118"/>
      <c r="E87" s="245"/>
      <c r="F87" s="246"/>
      <c r="G87" s="114" t="s">
        <v>485</v>
      </c>
      <c r="H87" s="51"/>
      <c r="I87" s="62" t="s">
        <v>577</v>
      </c>
      <c r="J87" s="62"/>
      <c r="K87" s="62"/>
      <c r="L87" s="62"/>
      <c r="M87" s="62"/>
      <c r="N87" s="51" t="str">
        <f>IF($M87="","",NETWORKDAYS(REPLACE(REPLACE($L87,5,1,"/"),8,1,"/"),REPLACE(REPLACE($M87,5,1,"/"),8,1,"/"),Sheet3!$C:$C))</f>
        <v/>
      </c>
      <c r="O87" s="48"/>
      <c r="P87" s="48"/>
      <c r="Q87" s="48"/>
      <c r="R87" s="48"/>
      <c r="S87" s="48"/>
      <c r="T87" s="48"/>
      <c r="U87" s="48"/>
      <c r="V87" s="62"/>
      <c r="W87" s="50"/>
      <c r="X87" s="50"/>
      <c r="Y87" s="50"/>
      <c r="Z87" s="50"/>
      <c r="AA87" s="50"/>
      <c r="AB87" s="50"/>
      <c r="AC87" s="54"/>
      <c r="AD87" s="50"/>
      <c r="AE87" s="50"/>
      <c r="AF87" s="62"/>
      <c r="AG87" s="62"/>
      <c r="AH87" s="50"/>
      <c r="AI87" s="50"/>
    </row>
    <row r="88" spans="1:35" ht="21" customHeight="1">
      <c r="A88" s="51"/>
      <c r="B88" s="51"/>
      <c r="C88" s="63"/>
      <c r="D88" s="118"/>
      <c r="E88" s="245"/>
      <c r="F88" s="247"/>
      <c r="G88" s="114" t="s">
        <v>536</v>
      </c>
      <c r="H88" s="51"/>
      <c r="I88" s="62" t="s">
        <v>577</v>
      </c>
      <c r="J88" s="62"/>
      <c r="K88" s="62"/>
      <c r="L88" s="62"/>
      <c r="M88" s="62"/>
      <c r="N88" s="51" t="str">
        <f>IF($M88="","",NETWORKDAYS(REPLACE(REPLACE($L88,5,1,"/"),8,1,"/"),REPLACE(REPLACE($M88,5,1,"/"),8,1,"/"),Sheet3!$C:$C))</f>
        <v/>
      </c>
      <c r="O88" s="48"/>
      <c r="P88" s="48"/>
      <c r="Q88" s="48"/>
      <c r="R88" s="48"/>
      <c r="S88" s="48"/>
      <c r="T88" s="48"/>
      <c r="U88" s="48"/>
      <c r="V88" s="62"/>
      <c r="W88" s="50"/>
      <c r="X88" s="50"/>
      <c r="Y88" s="50"/>
      <c r="Z88" s="50"/>
      <c r="AA88" s="50"/>
      <c r="AB88" s="50"/>
      <c r="AC88" s="54"/>
      <c r="AD88" s="50"/>
      <c r="AE88" s="50"/>
      <c r="AF88" s="62"/>
      <c r="AG88" s="62"/>
      <c r="AH88" s="50"/>
      <c r="AI88" s="50"/>
    </row>
    <row r="89" spans="1:35" ht="21" customHeight="1">
      <c r="A89" s="51"/>
      <c r="B89" s="51"/>
      <c r="C89" s="63"/>
      <c r="D89" s="118"/>
      <c r="E89" s="245"/>
      <c r="F89" s="118" t="s">
        <v>529</v>
      </c>
      <c r="G89" s="114" t="s">
        <v>537</v>
      </c>
      <c r="H89" s="51"/>
      <c r="I89" s="62" t="s">
        <v>577</v>
      </c>
      <c r="J89" s="62"/>
      <c r="K89" s="62"/>
      <c r="L89" s="62"/>
      <c r="M89" s="62"/>
      <c r="N89" s="51" t="str">
        <f>IF($M89="","",NETWORKDAYS(REPLACE(REPLACE($L89,5,1,"/"),8,1,"/"),REPLACE(REPLACE($M89,5,1,"/"),8,1,"/"),Sheet3!$C:$C))</f>
        <v/>
      </c>
      <c r="O89" s="48"/>
      <c r="P89" s="48"/>
      <c r="Q89" s="48"/>
      <c r="R89" s="48"/>
      <c r="S89" s="48"/>
      <c r="T89" s="48"/>
      <c r="U89" s="48"/>
      <c r="V89" s="62"/>
      <c r="W89" s="50"/>
      <c r="X89" s="50"/>
      <c r="Y89" s="50"/>
      <c r="Z89" s="50"/>
      <c r="AA89" s="50"/>
      <c r="AB89" s="50"/>
      <c r="AC89" s="54"/>
      <c r="AD89" s="50"/>
      <c r="AE89" s="50"/>
      <c r="AF89" s="62"/>
      <c r="AG89" s="62"/>
      <c r="AH89" s="50"/>
      <c r="AI89" s="50"/>
    </row>
    <row r="90" spans="1:35" ht="21" customHeight="1">
      <c r="A90" s="51"/>
      <c r="B90" s="51"/>
      <c r="C90" s="63"/>
      <c r="D90" s="118"/>
      <c r="E90" s="245"/>
      <c r="F90" s="118"/>
      <c r="G90" s="116" t="s">
        <v>533</v>
      </c>
      <c r="H90" s="51"/>
      <c r="I90" s="62" t="s">
        <v>577</v>
      </c>
      <c r="J90" s="62"/>
      <c r="K90" s="62"/>
      <c r="L90" s="62"/>
      <c r="M90" s="62"/>
      <c r="N90" s="51" t="str">
        <f>IF($M90="","",NETWORKDAYS(REPLACE(REPLACE($L90,5,1,"/"),8,1,"/"),REPLACE(REPLACE($M90,5,1,"/"),8,1,"/"),Sheet3!$C:$C))</f>
        <v/>
      </c>
      <c r="O90" s="48"/>
      <c r="P90" s="48"/>
      <c r="Q90" s="48"/>
      <c r="R90" s="48"/>
      <c r="S90" s="48"/>
      <c r="T90" s="48"/>
      <c r="U90" s="48"/>
      <c r="V90" s="62"/>
      <c r="W90" s="50"/>
      <c r="X90" s="50"/>
      <c r="Y90" s="50"/>
      <c r="Z90" s="50"/>
      <c r="AA90" s="50"/>
      <c r="AB90" s="50"/>
      <c r="AC90" s="54"/>
      <c r="AD90" s="50"/>
      <c r="AE90" s="50"/>
      <c r="AF90" s="62"/>
      <c r="AG90" s="62"/>
      <c r="AH90" s="50"/>
      <c r="AI90" s="50"/>
    </row>
    <row r="91" spans="1:35" ht="21" hidden="1" customHeight="1">
      <c r="A91" s="51" t="s">
        <v>159</v>
      </c>
      <c r="B91" s="51" t="s">
        <v>160</v>
      </c>
      <c r="C91" s="148" t="s">
        <v>347</v>
      </c>
      <c r="D91" s="118" t="s">
        <v>156</v>
      </c>
      <c r="E91" s="245"/>
      <c r="F91" s="118" t="s">
        <v>157</v>
      </c>
      <c r="G91" s="116"/>
      <c r="H91" s="110">
        <v>1</v>
      </c>
      <c r="I91" s="62" t="s">
        <v>340</v>
      </c>
      <c r="J91" s="62" t="s">
        <v>337</v>
      </c>
      <c r="K91" s="62" t="s">
        <v>337</v>
      </c>
      <c r="L91" s="62"/>
      <c r="M91" s="62"/>
      <c r="N91" s="51" t="str">
        <f>IF($M91="","",NETWORKDAYS(REPLACE(REPLACE($L91,5,1,"/"),8,1,"/"),REPLACE(REPLACE($M91,5,1,"/"),8,1,"/"),Sheet3!$C:$C))</f>
        <v/>
      </c>
      <c r="O91" s="48"/>
      <c r="P91" s="48"/>
      <c r="Q91" s="48"/>
      <c r="R91" s="48"/>
      <c r="S91" s="48"/>
      <c r="T91" s="48"/>
      <c r="U91" s="48"/>
      <c r="V91" s="62"/>
      <c r="W91" s="50"/>
      <c r="X91" s="50"/>
      <c r="Y91" s="50"/>
      <c r="Z91" s="50"/>
      <c r="AA91" s="50"/>
      <c r="AB91" s="50"/>
      <c r="AC91" s="54"/>
      <c r="AD91" s="50"/>
      <c r="AE91" s="50"/>
      <c r="AF91" s="62"/>
      <c r="AG91" s="62"/>
      <c r="AH91" s="50"/>
      <c r="AI91" s="50"/>
    </row>
    <row r="92" spans="1:35" ht="21" customHeight="1">
      <c r="A92" s="51"/>
      <c r="B92" s="51"/>
      <c r="C92" s="63"/>
      <c r="D92" s="118"/>
      <c r="E92" s="245"/>
      <c r="F92" s="118" t="s">
        <v>543</v>
      </c>
      <c r="G92" s="116"/>
      <c r="H92" s="51"/>
      <c r="I92" s="62" t="s">
        <v>577</v>
      </c>
      <c r="J92" s="51"/>
      <c r="K92" s="51"/>
      <c r="L92" s="62"/>
      <c r="M92" s="62"/>
      <c r="N92" s="51" t="str">
        <f>IF($M92="","",NETWORKDAYS(REPLACE(REPLACE($L92,5,1,"/"),8,1,"/"),REPLACE(REPLACE($M92,5,1,"/"),8,1,"/"),Sheet3!$C:$C))</f>
        <v/>
      </c>
      <c r="O92" s="48"/>
      <c r="P92" s="48"/>
      <c r="Q92" s="48"/>
      <c r="R92" s="48"/>
      <c r="S92" s="48"/>
      <c r="T92" s="48"/>
      <c r="U92" s="48"/>
      <c r="V92" s="62"/>
      <c r="W92" s="50"/>
      <c r="X92" s="50"/>
      <c r="Y92" s="50"/>
      <c r="Z92" s="50"/>
      <c r="AA92" s="50"/>
      <c r="AB92" s="50"/>
      <c r="AC92" s="54"/>
      <c r="AD92" s="50"/>
      <c r="AE92" s="50"/>
      <c r="AF92" s="62"/>
      <c r="AG92" s="62"/>
      <c r="AH92" s="50"/>
      <c r="AI92" s="50"/>
    </row>
    <row r="93" spans="1:35" ht="21" customHeight="1">
      <c r="A93" s="51"/>
      <c r="B93" s="51"/>
      <c r="C93" s="63"/>
      <c r="D93" s="118"/>
      <c r="E93" s="245"/>
      <c r="F93" s="244" t="s">
        <v>544</v>
      </c>
      <c r="G93" s="114" t="s">
        <v>538</v>
      </c>
      <c r="H93" s="51"/>
      <c r="I93" s="62" t="s">
        <v>271</v>
      </c>
      <c r="J93" s="51" t="s">
        <v>582</v>
      </c>
      <c r="K93" s="51" t="s">
        <v>582</v>
      </c>
      <c r="L93" s="51" t="s">
        <v>582</v>
      </c>
      <c r="M93" s="51" t="s">
        <v>582</v>
      </c>
      <c r="N93" s="51">
        <f>IF($M93="","",NETWORKDAYS(REPLACE(REPLACE($L93,5,1,"/"),8,1,"/"),REPLACE(REPLACE($M93,5,1,"/"),8,1,"/"),Sheet3!$C:$C))</f>
        <v>1</v>
      </c>
      <c r="O93" s="48"/>
      <c r="P93" s="48"/>
      <c r="Q93" s="48"/>
      <c r="R93" s="48"/>
      <c r="S93" s="48"/>
      <c r="T93" s="48"/>
      <c r="U93" s="48"/>
      <c r="V93" s="62"/>
      <c r="W93" s="50"/>
      <c r="X93" s="50"/>
      <c r="Y93" s="50"/>
      <c r="Z93" s="50"/>
      <c r="AA93" s="50"/>
      <c r="AB93" s="50"/>
      <c r="AC93" s="54"/>
      <c r="AD93" s="50"/>
      <c r="AE93" s="50"/>
      <c r="AF93" s="62"/>
      <c r="AG93" s="62"/>
      <c r="AH93" s="50"/>
      <c r="AI93" s="50"/>
    </row>
    <row r="94" spans="1:35" ht="21" customHeight="1">
      <c r="A94" s="51"/>
      <c r="B94" s="51"/>
      <c r="C94" s="63"/>
      <c r="D94" s="118"/>
      <c r="E94" s="245"/>
      <c r="F94" s="246"/>
      <c r="G94" s="114" t="s">
        <v>493</v>
      </c>
      <c r="H94" s="51"/>
      <c r="I94" s="62" t="s">
        <v>271</v>
      </c>
      <c r="J94" s="51" t="s">
        <v>582</v>
      </c>
      <c r="K94" s="51" t="s">
        <v>582</v>
      </c>
      <c r="L94" s="51" t="s">
        <v>582</v>
      </c>
      <c r="M94" s="51" t="s">
        <v>582</v>
      </c>
      <c r="N94" s="51">
        <f>IF($M94="","",NETWORKDAYS(REPLACE(REPLACE($L94,5,1,"/"),8,1,"/"),REPLACE(REPLACE($M94,5,1,"/"),8,1,"/"),Sheet3!$C:$C))</f>
        <v>1</v>
      </c>
      <c r="O94" s="48"/>
      <c r="P94" s="48"/>
      <c r="Q94" s="48"/>
      <c r="R94" s="48"/>
      <c r="S94" s="48"/>
      <c r="T94" s="48"/>
      <c r="U94" s="48"/>
      <c r="V94" s="62"/>
      <c r="W94" s="50"/>
      <c r="X94" s="50"/>
      <c r="Y94" s="50"/>
      <c r="Z94" s="50"/>
      <c r="AA94" s="50"/>
      <c r="AB94" s="50"/>
      <c r="AC94" s="54"/>
      <c r="AD94" s="50"/>
      <c r="AE94" s="50"/>
      <c r="AF94" s="62"/>
      <c r="AG94" s="62"/>
      <c r="AH94" s="50"/>
      <c r="AI94" s="50"/>
    </row>
    <row r="95" spans="1:35" ht="21" customHeight="1">
      <c r="A95" s="51"/>
      <c r="B95" s="51"/>
      <c r="C95" s="63"/>
      <c r="D95" s="118"/>
      <c r="E95" s="245"/>
      <c r="F95" s="246"/>
      <c r="G95" s="114" t="s">
        <v>494</v>
      </c>
      <c r="H95" s="51"/>
      <c r="I95" s="62" t="s">
        <v>271</v>
      </c>
      <c r="J95" s="51" t="s">
        <v>581</v>
      </c>
      <c r="K95" s="51" t="s">
        <v>581</v>
      </c>
      <c r="L95" s="51" t="s">
        <v>581</v>
      </c>
      <c r="M95" s="51" t="s">
        <v>581</v>
      </c>
      <c r="N95" s="51">
        <f>IF($M95="","",NETWORKDAYS(REPLACE(REPLACE($L95,5,1,"/"),8,1,"/"),REPLACE(REPLACE($M95,5,1,"/"),8,1,"/"),Sheet3!$C:$C))</f>
        <v>1</v>
      </c>
      <c r="O95" s="48"/>
      <c r="P95" s="48"/>
      <c r="Q95" s="48"/>
      <c r="R95" s="48"/>
      <c r="S95" s="48"/>
      <c r="T95" s="48"/>
      <c r="U95" s="48"/>
      <c r="V95" s="62"/>
      <c r="W95" s="50"/>
      <c r="X95" s="50"/>
      <c r="Y95" s="50"/>
      <c r="Z95" s="50"/>
      <c r="AA95" s="50"/>
      <c r="AB95" s="50"/>
      <c r="AC95" s="54"/>
      <c r="AD95" s="50"/>
      <c r="AE95" s="50"/>
      <c r="AF95" s="62"/>
      <c r="AG95" s="62"/>
      <c r="AH95" s="50"/>
      <c r="AI95" s="50"/>
    </row>
    <row r="96" spans="1:35" ht="21" hidden="1" customHeight="1">
      <c r="A96" s="51" t="s">
        <v>161</v>
      </c>
      <c r="B96" s="51" t="s">
        <v>162</v>
      </c>
      <c r="C96" s="148" t="s">
        <v>347</v>
      </c>
      <c r="D96" s="120" t="s">
        <v>158</v>
      </c>
      <c r="E96" s="245"/>
      <c r="F96" s="245"/>
      <c r="G96" s="116"/>
      <c r="H96" s="110">
        <v>1</v>
      </c>
      <c r="I96" s="62" t="s">
        <v>341</v>
      </c>
      <c r="J96" s="62" t="s">
        <v>337</v>
      </c>
      <c r="K96" s="62" t="s">
        <v>337</v>
      </c>
      <c r="L96" s="62"/>
      <c r="M96" s="62"/>
      <c r="N96" s="51" t="str">
        <f>IF($M96="","",NETWORKDAYS(REPLACE(REPLACE($L96,5,1,"/"),8,1,"/"),REPLACE(REPLACE($M96,5,1,"/"),8,1,"/"),Sheet3!$C:$C))</f>
        <v/>
      </c>
      <c r="O96" s="48"/>
      <c r="P96" s="48"/>
      <c r="Q96" s="48"/>
      <c r="R96" s="48"/>
      <c r="S96" s="48"/>
      <c r="T96" s="48"/>
      <c r="U96" s="48"/>
      <c r="V96" s="62"/>
      <c r="W96" s="50"/>
      <c r="X96" s="50"/>
      <c r="Y96" s="50"/>
      <c r="Z96" s="50"/>
      <c r="AA96" s="50"/>
      <c r="AB96" s="50"/>
      <c r="AC96" s="54"/>
      <c r="AD96" s="50"/>
      <c r="AE96" s="50"/>
      <c r="AF96" s="62"/>
      <c r="AG96" s="62"/>
      <c r="AH96" s="50"/>
      <c r="AI96" s="50"/>
    </row>
    <row r="97" spans="1:35" ht="21" customHeight="1">
      <c r="A97" s="51"/>
      <c r="B97" s="51"/>
      <c r="C97" s="63"/>
      <c r="D97" s="118"/>
      <c r="E97" s="245"/>
      <c r="F97" s="246"/>
      <c r="G97" s="114" t="s">
        <v>495</v>
      </c>
      <c r="H97" s="51"/>
      <c r="I97" s="62" t="s">
        <v>271</v>
      </c>
      <c r="J97" s="51" t="s">
        <v>581</v>
      </c>
      <c r="K97" s="51" t="s">
        <v>581</v>
      </c>
      <c r="L97" s="51" t="s">
        <v>581</v>
      </c>
      <c r="M97" s="51" t="s">
        <v>581</v>
      </c>
      <c r="N97" s="51">
        <f>IF($M97="","",NETWORKDAYS(REPLACE(REPLACE($L97,5,1,"/"),8,1,"/"),REPLACE(REPLACE($M97,5,1,"/"),8,1,"/"),Sheet3!$C:$C))</f>
        <v>1</v>
      </c>
      <c r="O97" s="48"/>
      <c r="P97" s="48"/>
      <c r="Q97" s="48"/>
      <c r="R97" s="48"/>
      <c r="S97" s="48"/>
      <c r="T97" s="48"/>
      <c r="U97" s="48"/>
      <c r="V97" s="62"/>
      <c r="W97" s="50"/>
      <c r="X97" s="50"/>
      <c r="Y97" s="50"/>
      <c r="Z97" s="50"/>
      <c r="AA97" s="50"/>
      <c r="AB97" s="50"/>
      <c r="AC97" s="54"/>
      <c r="AD97" s="50"/>
      <c r="AE97" s="50"/>
      <c r="AF97" s="62"/>
      <c r="AG97" s="62"/>
      <c r="AH97" s="50"/>
      <c r="AI97" s="50"/>
    </row>
    <row r="98" spans="1:35" ht="21" customHeight="1">
      <c r="A98" s="51"/>
      <c r="B98" s="51"/>
      <c r="C98" s="63"/>
      <c r="D98" s="118"/>
      <c r="E98" s="245"/>
      <c r="F98" s="246"/>
      <c r="G98" s="114" t="s">
        <v>539</v>
      </c>
      <c r="H98" s="51"/>
      <c r="I98" s="62" t="s">
        <v>271</v>
      </c>
      <c r="J98" s="51" t="s">
        <v>557</v>
      </c>
      <c r="K98" s="51" t="s">
        <v>557</v>
      </c>
      <c r="L98" s="51" t="s">
        <v>557</v>
      </c>
      <c r="M98" s="51" t="s">
        <v>557</v>
      </c>
      <c r="N98" s="51">
        <f>IF($M98="","",NETWORKDAYS(REPLACE(REPLACE($L98,5,1,"/"),8,1,"/"),REPLACE(REPLACE($M98,5,1,"/"),8,1,"/"),Sheet3!$C:$C))</f>
        <v>1</v>
      </c>
      <c r="O98" s="48"/>
      <c r="P98" s="48"/>
      <c r="Q98" s="48"/>
      <c r="R98" s="48"/>
      <c r="S98" s="48"/>
      <c r="T98" s="48"/>
      <c r="U98" s="48"/>
      <c r="V98" s="62"/>
      <c r="W98" s="50"/>
      <c r="X98" s="50"/>
      <c r="Y98" s="50"/>
      <c r="Z98" s="50"/>
      <c r="AA98" s="50"/>
      <c r="AB98" s="50"/>
      <c r="AC98" s="54"/>
      <c r="AD98" s="50"/>
      <c r="AE98" s="50"/>
      <c r="AF98" s="62"/>
      <c r="AG98" s="62"/>
      <c r="AH98" s="50"/>
      <c r="AI98" s="50"/>
    </row>
    <row r="99" spans="1:35" ht="21" customHeight="1">
      <c r="A99" s="51"/>
      <c r="B99" s="51"/>
      <c r="C99" s="63"/>
      <c r="D99" s="118"/>
      <c r="E99" s="245"/>
      <c r="F99" s="247"/>
      <c r="G99" s="114" t="s">
        <v>540</v>
      </c>
      <c r="H99" s="51"/>
      <c r="I99" s="62" t="s">
        <v>271</v>
      </c>
      <c r="J99" s="51" t="s">
        <v>557</v>
      </c>
      <c r="K99" s="51" t="s">
        <v>557</v>
      </c>
      <c r="L99" s="51" t="s">
        <v>557</v>
      </c>
      <c r="M99" s="51" t="s">
        <v>557</v>
      </c>
      <c r="N99" s="51">
        <f>IF($M99="","",NETWORKDAYS(REPLACE(REPLACE($L99,5,1,"/"),8,1,"/"),REPLACE(REPLACE($M99,5,1,"/"),8,1,"/"),Sheet3!$C:$C))</f>
        <v>1</v>
      </c>
      <c r="O99" s="48"/>
      <c r="P99" s="48"/>
      <c r="Q99" s="48"/>
      <c r="R99" s="48"/>
      <c r="S99" s="48"/>
      <c r="T99" s="48"/>
      <c r="U99" s="48"/>
      <c r="V99" s="62"/>
      <c r="W99" s="50"/>
      <c r="X99" s="50"/>
      <c r="Y99" s="50"/>
      <c r="Z99" s="50"/>
      <c r="AA99" s="50"/>
      <c r="AB99" s="50"/>
      <c r="AC99" s="54"/>
      <c r="AD99" s="50"/>
      <c r="AE99" s="50"/>
      <c r="AF99" s="62"/>
      <c r="AG99" s="62"/>
      <c r="AH99" s="50"/>
      <c r="AI99" s="50"/>
    </row>
    <row r="100" spans="1:35" ht="21" hidden="1" customHeight="1">
      <c r="A100" s="51" t="s">
        <v>171</v>
      </c>
      <c r="B100" s="51" t="s">
        <v>172</v>
      </c>
      <c r="C100" s="148" t="s">
        <v>347</v>
      </c>
      <c r="D100" s="118" t="s">
        <v>163</v>
      </c>
      <c r="E100" s="245"/>
      <c r="F100" s="118" t="s">
        <v>164</v>
      </c>
      <c r="G100" s="116"/>
      <c r="H100" s="121">
        <v>1</v>
      </c>
      <c r="I100" s="62" t="s">
        <v>279</v>
      </c>
      <c r="J100" s="62" t="s">
        <v>337</v>
      </c>
      <c r="K100" s="62" t="s">
        <v>337</v>
      </c>
      <c r="L100" s="62"/>
      <c r="M100" s="62"/>
      <c r="N100" s="51" t="str">
        <f>IF($M100="","",NETWORKDAYS(REPLACE(REPLACE($L100,5,1,"/"),8,1,"/"),REPLACE(REPLACE($M100,5,1,"/"),8,1,"/"),Sheet3!$C:$C))</f>
        <v/>
      </c>
      <c r="O100" s="48"/>
      <c r="P100" s="48"/>
      <c r="Q100" s="48"/>
      <c r="R100" s="48"/>
      <c r="S100" s="48"/>
      <c r="T100" s="48"/>
      <c r="U100" s="48"/>
      <c r="V100" s="62"/>
      <c r="W100" s="50"/>
      <c r="X100" s="50"/>
      <c r="Y100" s="50"/>
      <c r="Z100" s="50"/>
      <c r="AA100" s="50"/>
      <c r="AB100" s="50"/>
      <c r="AC100" s="54"/>
      <c r="AD100" s="50"/>
      <c r="AE100" s="50"/>
      <c r="AF100" s="62"/>
      <c r="AG100" s="62"/>
      <c r="AH100" s="50"/>
      <c r="AI100" s="50"/>
    </row>
    <row r="101" spans="1:35" ht="21" customHeight="1">
      <c r="A101" s="51"/>
      <c r="B101" s="51"/>
      <c r="C101" s="63"/>
      <c r="D101" s="118"/>
      <c r="E101" s="245"/>
      <c r="F101" s="244" t="s">
        <v>498</v>
      </c>
      <c r="G101" s="114" t="s">
        <v>499</v>
      </c>
      <c r="H101" s="51"/>
      <c r="I101" s="62" t="s">
        <v>577</v>
      </c>
      <c r="J101" s="62"/>
      <c r="K101" s="62"/>
      <c r="L101" s="62"/>
      <c r="M101" s="62"/>
      <c r="N101" s="51" t="str">
        <f>IF($M101="","",NETWORKDAYS(REPLACE(REPLACE($L101,5,1,"/"),8,1,"/"),REPLACE(REPLACE($M101,5,1,"/"),8,1,"/"),Sheet3!$C:$C))</f>
        <v/>
      </c>
      <c r="O101" s="48"/>
      <c r="P101" s="48"/>
      <c r="Q101" s="48"/>
      <c r="R101" s="48"/>
      <c r="S101" s="48"/>
      <c r="T101" s="48"/>
      <c r="U101" s="48"/>
      <c r="V101" s="62"/>
      <c r="W101" s="50"/>
      <c r="X101" s="50"/>
      <c r="Y101" s="50"/>
      <c r="Z101" s="50"/>
      <c r="AA101" s="50"/>
      <c r="AB101" s="50"/>
      <c r="AC101" s="54"/>
      <c r="AD101" s="50"/>
      <c r="AE101" s="50"/>
      <c r="AF101" s="62"/>
      <c r="AG101" s="62"/>
      <c r="AH101" s="50"/>
      <c r="AI101" s="50"/>
    </row>
    <row r="102" spans="1:35" ht="21" customHeight="1">
      <c r="A102" s="51"/>
      <c r="B102" s="51"/>
      <c r="C102" s="63"/>
      <c r="D102" s="118"/>
      <c r="E102" s="245"/>
      <c r="F102" s="247"/>
      <c r="G102" s="114" t="s">
        <v>531</v>
      </c>
      <c r="H102" s="51"/>
      <c r="I102" s="62" t="s">
        <v>562</v>
      </c>
      <c r="J102" s="62"/>
      <c r="K102" s="62"/>
      <c r="L102" s="62"/>
      <c r="M102" s="62"/>
      <c r="N102" s="51" t="str">
        <f>IF($M102="","",NETWORKDAYS(REPLACE(REPLACE($L102,5,1,"/"),8,1,"/"),REPLACE(REPLACE($M102,5,1,"/"),8,1,"/"),Sheet3!$C:$C))</f>
        <v/>
      </c>
      <c r="O102" s="48"/>
      <c r="P102" s="48"/>
      <c r="Q102" s="48"/>
      <c r="R102" s="48"/>
      <c r="S102" s="48"/>
      <c r="T102" s="48"/>
      <c r="U102" s="48"/>
      <c r="V102" s="62"/>
      <c r="W102" s="50"/>
      <c r="X102" s="50"/>
      <c r="Y102" s="50"/>
      <c r="Z102" s="50"/>
      <c r="AA102" s="50"/>
      <c r="AB102" s="50"/>
      <c r="AC102" s="54"/>
      <c r="AD102" s="50"/>
      <c r="AE102" s="50"/>
      <c r="AF102" s="62"/>
      <c r="AG102" s="62"/>
      <c r="AH102" s="50"/>
      <c r="AI102" s="50"/>
    </row>
    <row r="103" spans="1:35" ht="21" customHeight="1">
      <c r="A103" s="51"/>
      <c r="B103" s="51"/>
      <c r="C103" s="63"/>
      <c r="D103" s="118"/>
      <c r="E103" s="249"/>
      <c r="F103" s="118" t="s">
        <v>566</v>
      </c>
      <c r="G103" s="116"/>
      <c r="H103" s="51"/>
      <c r="I103" s="62" t="s">
        <v>578</v>
      </c>
      <c r="J103" s="51" t="s">
        <v>439</v>
      </c>
      <c r="K103" s="51" t="s">
        <v>439</v>
      </c>
      <c r="L103" s="51" t="s">
        <v>439</v>
      </c>
      <c r="M103" s="51" t="s">
        <v>439</v>
      </c>
      <c r="N103" s="51">
        <v>1</v>
      </c>
      <c r="O103" s="48"/>
      <c r="P103" s="48"/>
      <c r="Q103" s="48"/>
      <c r="R103" s="48"/>
      <c r="S103" s="48"/>
      <c r="T103" s="48"/>
      <c r="U103" s="48"/>
      <c r="V103" s="62"/>
      <c r="W103" s="50"/>
      <c r="X103" s="50"/>
      <c r="Y103" s="50"/>
      <c r="Z103" s="50"/>
      <c r="AA103" s="50"/>
      <c r="AB103" s="50"/>
      <c r="AC103" s="54"/>
      <c r="AD103" s="50"/>
      <c r="AE103" s="50"/>
      <c r="AF103" s="62"/>
      <c r="AG103" s="62"/>
      <c r="AH103" s="50"/>
      <c r="AI103" s="50"/>
    </row>
    <row r="104" spans="1:35" ht="21" customHeight="1">
      <c r="A104" s="51"/>
      <c r="B104" s="51"/>
      <c r="C104" s="63"/>
      <c r="D104" s="118"/>
      <c r="E104" s="118"/>
      <c r="F104" s="118"/>
      <c r="G104" s="116"/>
      <c r="H104" s="51"/>
      <c r="I104" s="62"/>
      <c r="J104" s="62"/>
      <c r="K104" s="62"/>
      <c r="L104" s="62"/>
      <c r="M104" s="62"/>
      <c r="N104" s="51" t="str">
        <f>IF($M104="","",NETWORKDAYS(REPLACE(REPLACE($L104,5,1,"/"),8,1,"/"),REPLACE(REPLACE($M104,5,1,"/"),8,1,"/"),Sheet3!$C:$C))</f>
        <v/>
      </c>
      <c r="O104" s="48"/>
      <c r="P104" s="48"/>
      <c r="Q104" s="48"/>
      <c r="R104" s="48"/>
      <c r="S104" s="48"/>
      <c r="T104" s="48"/>
      <c r="U104" s="48"/>
      <c r="V104" s="62"/>
      <c r="W104" s="50"/>
      <c r="X104" s="50"/>
      <c r="Y104" s="50"/>
      <c r="Z104" s="50"/>
      <c r="AA104" s="50"/>
      <c r="AB104" s="50"/>
      <c r="AC104" s="54"/>
      <c r="AD104" s="50"/>
      <c r="AE104" s="50"/>
      <c r="AF104" s="62"/>
      <c r="AG104" s="62"/>
      <c r="AH104" s="50"/>
      <c r="AI104" s="50"/>
    </row>
    <row r="105" spans="1:35" ht="21" hidden="1" customHeight="1">
      <c r="A105" s="51" t="s">
        <v>171</v>
      </c>
      <c r="B105" s="51" t="s">
        <v>172</v>
      </c>
      <c r="C105" s="148" t="s">
        <v>347</v>
      </c>
      <c r="D105" s="118" t="s">
        <v>165</v>
      </c>
      <c r="E105" s="118"/>
      <c r="F105" s="118" t="s">
        <v>166</v>
      </c>
      <c r="G105" s="116"/>
      <c r="H105" s="121">
        <v>1</v>
      </c>
      <c r="I105" s="62" t="s">
        <v>279</v>
      </c>
      <c r="J105" s="62" t="s">
        <v>337</v>
      </c>
      <c r="K105" s="62" t="s">
        <v>337</v>
      </c>
      <c r="L105" s="62"/>
      <c r="M105" s="62"/>
      <c r="N105" s="51" t="str">
        <f>IF($M105="","",NETWORKDAYS(REPLACE(REPLACE($L105,5,1,"/"),8,1,"/"),REPLACE(REPLACE($M105,5,1,"/"),8,1,"/"),Sheet3!$C:$C))</f>
        <v/>
      </c>
      <c r="O105" s="48"/>
      <c r="P105" s="48"/>
      <c r="Q105" s="48"/>
      <c r="R105" s="48"/>
      <c r="S105" s="48"/>
      <c r="T105" s="48"/>
      <c r="U105" s="48"/>
      <c r="V105" s="62"/>
      <c r="W105" s="50"/>
      <c r="X105" s="50"/>
      <c r="Y105" s="50"/>
      <c r="Z105" s="50"/>
      <c r="AA105" s="50"/>
      <c r="AB105" s="50"/>
      <c r="AC105" s="54"/>
      <c r="AD105" s="50"/>
      <c r="AE105" s="50"/>
      <c r="AF105" s="62"/>
      <c r="AG105" s="62"/>
      <c r="AH105" s="50"/>
      <c r="AI105" s="50"/>
    </row>
    <row r="106" spans="1:35" ht="21" customHeight="1">
      <c r="A106" s="51"/>
      <c r="B106" s="51"/>
      <c r="C106" s="63"/>
      <c r="D106" s="118"/>
      <c r="E106" s="118"/>
      <c r="F106" s="118"/>
      <c r="G106" s="116"/>
      <c r="H106" s="51"/>
      <c r="I106" s="62"/>
      <c r="J106" s="62"/>
      <c r="K106" s="62"/>
      <c r="L106" s="62"/>
      <c r="M106" s="62"/>
      <c r="N106" s="51" t="str">
        <f>IF($M106="","",NETWORKDAYS(REPLACE(REPLACE($L106,5,1,"/"),8,1,"/"),REPLACE(REPLACE($M106,5,1,"/"),8,1,"/"),Sheet3!$C:$C))</f>
        <v/>
      </c>
      <c r="O106" s="48"/>
      <c r="P106" s="48"/>
      <c r="Q106" s="48"/>
      <c r="R106" s="48"/>
      <c r="S106" s="48"/>
      <c r="T106" s="48"/>
      <c r="U106" s="48"/>
      <c r="V106" s="62"/>
      <c r="W106" s="50"/>
      <c r="X106" s="50"/>
      <c r="Y106" s="50"/>
      <c r="Z106" s="50"/>
      <c r="AA106" s="50"/>
      <c r="AB106" s="50"/>
      <c r="AC106" s="54"/>
      <c r="AD106" s="50"/>
      <c r="AE106" s="50"/>
      <c r="AF106" s="62"/>
      <c r="AG106" s="62"/>
      <c r="AH106" s="50"/>
      <c r="AI106" s="50"/>
    </row>
    <row r="107" spans="1:35" ht="21" customHeight="1">
      <c r="A107" s="51"/>
      <c r="B107" s="51"/>
      <c r="C107" s="63"/>
      <c r="D107" s="118"/>
      <c r="E107" s="118"/>
      <c r="F107" s="118"/>
      <c r="G107" s="116"/>
      <c r="H107" s="51"/>
      <c r="I107" s="62"/>
      <c r="J107" s="62"/>
      <c r="K107" s="62"/>
      <c r="L107" s="62"/>
      <c r="M107" s="62"/>
      <c r="N107" s="51" t="str">
        <f>IF($M107="","",NETWORKDAYS(REPLACE(REPLACE($L107,5,1,"/"),8,1,"/"),REPLACE(REPLACE($M107,5,1,"/"),8,1,"/"),Sheet3!$C:$C))</f>
        <v/>
      </c>
      <c r="O107" s="48"/>
      <c r="P107" s="48"/>
      <c r="Q107" s="48"/>
      <c r="R107" s="48"/>
      <c r="S107" s="48"/>
      <c r="T107" s="48"/>
      <c r="U107" s="48"/>
      <c r="V107" s="62"/>
      <c r="W107" s="50"/>
      <c r="X107" s="50"/>
      <c r="Y107" s="50"/>
      <c r="Z107" s="50"/>
      <c r="AA107" s="50"/>
      <c r="AB107" s="50"/>
      <c r="AC107" s="54"/>
      <c r="AD107" s="50"/>
      <c r="AE107" s="50"/>
      <c r="AF107" s="62"/>
      <c r="AG107" s="62"/>
      <c r="AH107" s="50"/>
      <c r="AI107" s="50"/>
    </row>
    <row r="108" spans="1:35" ht="21" hidden="1" customHeight="1">
      <c r="A108" s="51" t="s">
        <v>171</v>
      </c>
      <c r="B108" s="51" t="s">
        <v>172</v>
      </c>
      <c r="C108" s="148" t="s">
        <v>347</v>
      </c>
      <c r="D108" s="118" t="s">
        <v>167</v>
      </c>
      <c r="E108" s="118"/>
      <c r="F108" s="118" t="s">
        <v>168</v>
      </c>
      <c r="G108" s="116"/>
      <c r="H108" s="121">
        <v>1</v>
      </c>
      <c r="I108" s="62" t="s">
        <v>279</v>
      </c>
      <c r="J108" s="62" t="s">
        <v>337</v>
      </c>
      <c r="K108" s="62" t="s">
        <v>337</v>
      </c>
      <c r="L108" s="62"/>
      <c r="M108" s="62"/>
      <c r="N108" s="51" t="str">
        <f>IF($M108="","",NETWORKDAYS(REPLACE(REPLACE($L108,5,1,"/"),8,1,"/"),REPLACE(REPLACE($M108,5,1,"/"),8,1,"/"),Sheet3!$C:$C))</f>
        <v/>
      </c>
      <c r="O108" s="48"/>
      <c r="P108" s="48"/>
      <c r="Q108" s="48"/>
      <c r="R108" s="48"/>
      <c r="S108" s="48"/>
      <c r="T108" s="48"/>
      <c r="U108" s="48"/>
      <c r="V108" s="62"/>
      <c r="W108" s="50"/>
      <c r="X108" s="50"/>
      <c r="Y108" s="50"/>
      <c r="Z108" s="50"/>
      <c r="AA108" s="50"/>
      <c r="AB108" s="50"/>
      <c r="AC108" s="54"/>
      <c r="AD108" s="50"/>
      <c r="AE108" s="50"/>
      <c r="AF108" s="62"/>
      <c r="AG108" s="62"/>
      <c r="AH108" s="50"/>
      <c r="AI108" s="50"/>
    </row>
    <row r="109" spans="1:35" ht="21" customHeight="1">
      <c r="A109" s="51"/>
      <c r="B109" s="51"/>
      <c r="C109" s="63"/>
      <c r="D109" s="118"/>
      <c r="E109" s="118"/>
      <c r="F109" s="118"/>
      <c r="G109" s="116"/>
      <c r="H109" s="51"/>
      <c r="I109" s="62"/>
      <c r="J109" s="62"/>
      <c r="K109" s="62"/>
      <c r="L109" s="62"/>
      <c r="M109" s="62"/>
      <c r="N109" s="51" t="str">
        <f>IF($M109="","",NETWORKDAYS(REPLACE(REPLACE($L109,5,1,"/"),8,1,"/"),REPLACE(REPLACE($M109,5,1,"/"),8,1,"/"),Sheet3!$C:$C))</f>
        <v/>
      </c>
      <c r="O109" s="48"/>
      <c r="P109" s="48"/>
      <c r="Q109" s="48"/>
      <c r="R109" s="48"/>
      <c r="S109" s="48"/>
      <c r="T109" s="48"/>
      <c r="U109" s="48"/>
      <c r="V109" s="62"/>
      <c r="W109" s="50"/>
      <c r="X109" s="50"/>
      <c r="Y109" s="50"/>
      <c r="Z109" s="50"/>
      <c r="AA109" s="50"/>
      <c r="AB109" s="50"/>
      <c r="AC109" s="54"/>
      <c r="AD109" s="50"/>
      <c r="AE109" s="50"/>
      <c r="AF109" s="62"/>
      <c r="AG109" s="62"/>
      <c r="AH109" s="50"/>
      <c r="AI109" s="50"/>
    </row>
    <row r="110" spans="1:35" ht="21" customHeight="1">
      <c r="A110" s="51"/>
      <c r="B110" s="51"/>
      <c r="C110" s="63"/>
      <c r="D110" s="118"/>
      <c r="E110" s="118"/>
      <c r="F110" s="118"/>
      <c r="G110" s="116"/>
      <c r="H110" s="51"/>
      <c r="I110" s="62"/>
      <c r="J110" s="62"/>
      <c r="K110" s="62"/>
      <c r="L110" s="62"/>
      <c r="M110" s="62"/>
      <c r="N110" s="51" t="str">
        <f>IF($M110="","",NETWORKDAYS(REPLACE(REPLACE($L110,5,1,"/"),8,1,"/"),REPLACE(REPLACE($M110,5,1,"/"),8,1,"/"),Sheet3!$C:$C))</f>
        <v/>
      </c>
      <c r="O110" s="48"/>
      <c r="P110" s="48"/>
      <c r="Q110" s="48"/>
      <c r="R110" s="48"/>
      <c r="S110" s="48"/>
      <c r="T110" s="48"/>
      <c r="U110" s="48"/>
      <c r="V110" s="62"/>
      <c r="W110" s="50"/>
      <c r="X110" s="50"/>
      <c r="Y110" s="50"/>
      <c r="Z110" s="50"/>
      <c r="AA110" s="50"/>
      <c r="AB110" s="50"/>
      <c r="AC110" s="54"/>
      <c r="AD110" s="50"/>
      <c r="AE110" s="50"/>
      <c r="AF110" s="62"/>
      <c r="AG110" s="62"/>
      <c r="AH110" s="50"/>
      <c r="AI110" s="50"/>
    </row>
    <row r="111" spans="1:35" ht="21" hidden="1" customHeight="1">
      <c r="A111" s="51" t="s">
        <v>171</v>
      </c>
      <c r="B111" s="51" t="s">
        <v>172</v>
      </c>
      <c r="C111" s="148" t="s">
        <v>347</v>
      </c>
      <c r="D111" s="118" t="s">
        <v>169</v>
      </c>
      <c r="E111" s="118"/>
      <c r="F111" s="118" t="s">
        <v>170</v>
      </c>
      <c r="G111" s="116"/>
      <c r="H111" s="121">
        <v>1</v>
      </c>
      <c r="I111" s="62" t="s">
        <v>279</v>
      </c>
      <c r="J111" s="62" t="s">
        <v>337</v>
      </c>
      <c r="K111" s="62" t="s">
        <v>337</v>
      </c>
      <c r="L111" s="62"/>
      <c r="M111" s="62"/>
      <c r="N111" s="51" t="str">
        <f>IF($M111="","",NETWORKDAYS(REPLACE(REPLACE($L111,5,1,"/"),8,1,"/"),REPLACE(REPLACE($M111,5,1,"/"),8,1,"/"),Sheet3!$C:$C))</f>
        <v/>
      </c>
      <c r="O111" s="48"/>
      <c r="P111" s="48"/>
      <c r="Q111" s="48"/>
      <c r="R111" s="48"/>
      <c r="S111" s="48"/>
      <c r="T111" s="48"/>
      <c r="U111" s="48"/>
      <c r="V111" s="62"/>
      <c r="W111" s="50"/>
      <c r="X111" s="50"/>
      <c r="Y111" s="50"/>
      <c r="Z111" s="50"/>
      <c r="AA111" s="50"/>
      <c r="AB111" s="50"/>
      <c r="AC111" s="54"/>
      <c r="AD111" s="50"/>
      <c r="AE111" s="50"/>
      <c r="AF111" s="62"/>
      <c r="AG111" s="62"/>
      <c r="AH111" s="50"/>
      <c r="AI111" s="50"/>
    </row>
    <row r="112" spans="1:35" ht="21" customHeight="1">
      <c r="A112" s="51"/>
      <c r="B112" s="51"/>
      <c r="C112" s="63"/>
      <c r="D112" s="118"/>
      <c r="E112" s="118"/>
      <c r="F112" s="118"/>
      <c r="G112" s="116"/>
      <c r="H112" s="51"/>
      <c r="I112" s="62"/>
      <c r="J112" s="62"/>
      <c r="K112" s="62"/>
      <c r="L112" s="62"/>
      <c r="M112" s="62"/>
      <c r="N112" s="51" t="str">
        <f>IF($M112="","",NETWORKDAYS(REPLACE(REPLACE($L112,5,1,"/"),8,1,"/"),REPLACE(REPLACE($M112,5,1,"/"),8,1,"/"),Sheet3!$C:$C))</f>
        <v/>
      </c>
      <c r="O112" s="48"/>
      <c r="P112" s="48"/>
      <c r="Q112" s="48"/>
      <c r="R112" s="48"/>
      <c r="S112" s="48"/>
      <c r="T112" s="48"/>
      <c r="U112" s="48"/>
      <c r="V112" s="62"/>
      <c r="W112" s="50"/>
      <c r="X112" s="50"/>
      <c r="Y112" s="50"/>
      <c r="Z112" s="50"/>
      <c r="AA112" s="50"/>
      <c r="AB112" s="50"/>
      <c r="AC112" s="54"/>
      <c r="AD112" s="50"/>
      <c r="AE112" s="50"/>
      <c r="AF112" s="62"/>
      <c r="AG112" s="62"/>
      <c r="AH112" s="50"/>
      <c r="AI112" s="50"/>
    </row>
    <row r="113" spans="1:35" ht="21" customHeight="1">
      <c r="A113" s="51"/>
      <c r="B113" s="51"/>
      <c r="C113" s="63"/>
      <c r="D113" s="118"/>
      <c r="E113" s="118"/>
      <c r="F113" s="118"/>
      <c r="G113" s="116"/>
      <c r="H113" s="51"/>
      <c r="I113" s="62"/>
      <c r="J113" s="62"/>
      <c r="K113" s="62"/>
      <c r="L113" s="62"/>
      <c r="M113" s="62"/>
      <c r="N113" s="51" t="str">
        <f>IF($M113="","",NETWORKDAYS(REPLACE(REPLACE($L113,5,1,"/"),8,1,"/"),REPLACE(REPLACE($M113,5,1,"/"),8,1,"/"),Sheet3!$C:$C))</f>
        <v/>
      </c>
      <c r="O113" s="48"/>
      <c r="P113" s="48"/>
      <c r="Q113" s="48"/>
      <c r="R113" s="48"/>
      <c r="S113" s="48"/>
      <c r="T113" s="48"/>
      <c r="U113" s="48"/>
      <c r="V113" s="62"/>
      <c r="W113" s="50"/>
      <c r="X113" s="50"/>
      <c r="Y113" s="50"/>
      <c r="Z113" s="50"/>
      <c r="AA113" s="50"/>
      <c r="AB113" s="50"/>
      <c r="AC113" s="54"/>
      <c r="AD113" s="50"/>
      <c r="AE113" s="50"/>
      <c r="AF113" s="62"/>
      <c r="AG113" s="62"/>
      <c r="AH113" s="50"/>
      <c r="AI113" s="50"/>
    </row>
    <row r="114" spans="1:35" ht="21" customHeight="1">
      <c r="A114" s="51"/>
      <c r="B114" s="51"/>
      <c r="C114" s="63"/>
      <c r="D114" s="118"/>
      <c r="E114" s="118"/>
      <c r="F114" s="118"/>
      <c r="G114" s="116"/>
      <c r="H114" s="51"/>
      <c r="I114" s="62"/>
      <c r="J114" s="62"/>
      <c r="K114" s="62"/>
      <c r="L114" s="62"/>
      <c r="M114" s="62"/>
      <c r="N114" s="51" t="str">
        <f>IF($M114="","",NETWORKDAYS(REPLACE(REPLACE($L114,5,1,"/"),8,1,"/"),REPLACE(REPLACE($M114,5,1,"/"),8,1,"/"),Sheet3!$C:$C))</f>
        <v/>
      </c>
      <c r="O114" s="48"/>
      <c r="P114" s="48"/>
      <c r="Q114" s="48"/>
      <c r="R114" s="48"/>
      <c r="S114" s="48"/>
      <c r="T114" s="48"/>
      <c r="U114" s="48"/>
      <c r="V114" s="62"/>
      <c r="W114" s="50"/>
      <c r="X114" s="50"/>
      <c r="Y114" s="50"/>
      <c r="Z114" s="50"/>
      <c r="AA114" s="50"/>
      <c r="AB114" s="50"/>
      <c r="AC114" s="54"/>
      <c r="AD114" s="50"/>
      <c r="AE114" s="50"/>
      <c r="AF114" s="62"/>
      <c r="AG114" s="62"/>
      <c r="AH114" s="50"/>
      <c r="AI114" s="50"/>
    </row>
    <row r="115" spans="1:35" ht="21" customHeight="1">
      <c r="A115" s="51"/>
      <c r="B115" s="51"/>
      <c r="C115" s="63"/>
      <c r="D115" s="118"/>
      <c r="E115" s="118"/>
      <c r="F115" s="118"/>
      <c r="G115" s="116"/>
      <c r="H115" s="51"/>
      <c r="I115" s="62"/>
      <c r="J115" s="62"/>
      <c r="K115" s="62"/>
      <c r="L115" s="62"/>
      <c r="M115" s="62"/>
      <c r="N115" s="51" t="str">
        <f>IF($M115="","",NETWORKDAYS(REPLACE(REPLACE($L115,5,1,"/"),8,1,"/"),REPLACE(REPLACE($M115,5,1,"/"),8,1,"/"),Sheet3!$C:$C))</f>
        <v/>
      </c>
      <c r="O115" s="48"/>
      <c r="P115" s="48"/>
      <c r="Q115" s="48"/>
      <c r="R115" s="48"/>
      <c r="S115" s="48"/>
      <c r="T115" s="48"/>
      <c r="U115" s="48"/>
      <c r="V115" s="62"/>
      <c r="W115" s="50"/>
      <c r="X115" s="50"/>
      <c r="Y115" s="50"/>
      <c r="Z115" s="50"/>
      <c r="AA115" s="50"/>
      <c r="AB115" s="50"/>
      <c r="AC115" s="54"/>
      <c r="AD115" s="50"/>
      <c r="AE115" s="50"/>
      <c r="AF115" s="62"/>
      <c r="AG115" s="62"/>
      <c r="AH115" s="50"/>
      <c r="AI115" s="50"/>
    </row>
    <row r="116" spans="1:35" ht="21" customHeight="1">
      <c r="A116" s="51"/>
      <c r="B116" s="51"/>
      <c r="C116" s="63"/>
      <c r="D116" s="120"/>
      <c r="E116" s="120"/>
      <c r="F116" s="120"/>
      <c r="G116" s="116"/>
      <c r="H116" s="51"/>
      <c r="I116" s="62"/>
      <c r="J116" s="62"/>
      <c r="K116" s="62"/>
      <c r="L116" s="62"/>
      <c r="M116" s="62"/>
      <c r="N116" s="51" t="str">
        <f>IF($M116="","",NETWORKDAYS(REPLACE(REPLACE($L116,5,1,"/"),8,1,"/"),REPLACE(REPLACE($M116,5,1,"/"),8,1,"/"),Sheet3!$C:$C))</f>
        <v/>
      </c>
      <c r="O116" s="48"/>
      <c r="P116" s="48"/>
      <c r="Q116" s="48"/>
      <c r="R116" s="48"/>
      <c r="S116" s="48"/>
      <c r="T116" s="48"/>
      <c r="U116" s="48"/>
      <c r="V116" s="62"/>
      <c r="W116" s="50"/>
      <c r="X116" s="50"/>
      <c r="Y116" s="50"/>
      <c r="Z116" s="50"/>
      <c r="AA116" s="50"/>
      <c r="AB116" s="50"/>
      <c r="AC116" s="54"/>
      <c r="AD116" s="50"/>
      <c r="AE116" s="50"/>
      <c r="AF116" s="62"/>
      <c r="AG116" s="62"/>
      <c r="AH116" s="50"/>
      <c r="AI116" s="50"/>
    </row>
    <row r="117" spans="1:35" ht="21" customHeight="1">
      <c r="A117" s="51"/>
      <c r="B117" s="51"/>
      <c r="C117" s="63"/>
      <c r="D117" s="118"/>
      <c r="E117" s="118"/>
      <c r="F117" s="118"/>
      <c r="G117" s="116"/>
      <c r="H117" s="51"/>
      <c r="I117" s="62"/>
      <c r="J117" s="62"/>
      <c r="K117" s="62"/>
      <c r="L117" s="62"/>
      <c r="M117" s="62"/>
      <c r="N117" s="51" t="str">
        <f>IF($M117="","",NETWORKDAYS(REPLACE(REPLACE($L117,5,1,"/"),8,1,"/"),REPLACE(REPLACE($M117,5,1,"/"),8,1,"/"),Sheet3!$C:$C))</f>
        <v/>
      </c>
      <c r="O117" s="48"/>
      <c r="P117" s="48"/>
      <c r="Q117" s="48"/>
      <c r="R117" s="48"/>
      <c r="S117" s="48"/>
      <c r="T117" s="48"/>
      <c r="U117" s="48"/>
      <c r="V117" s="62"/>
      <c r="W117" s="50"/>
      <c r="X117" s="50"/>
      <c r="Y117" s="50"/>
      <c r="Z117" s="50"/>
      <c r="AA117" s="50"/>
      <c r="AB117" s="50"/>
      <c r="AC117" s="54"/>
      <c r="AD117" s="50"/>
      <c r="AE117" s="50"/>
      <c r="AF117" s="62"/>
      <c r="AG117" s="62"/>
      <c r="AH117" s="50"/>
      <c r="AI117" s="50"/>
    </row>
    <row r="118" spans="1:35" ht="21" customHeight="1">
      <c r="A118" s="51"/>
      <c r="B118" s="51"/>
      <c r="C118" s="63"/>
      <c r="D118" s="118"/>
      <c r="E118" s="118"/>
      <c r="F118" s="118"/>
      <c r="G118" s="116"/>
      <c r="H118" s="51"/>
      <c r="I118" s="62"/>
      <c r="J118" s="62"/>
      <c r="K118" s="62"/>
      <c r="L118" s="62"/>
      <c r="M118" s="62"/>
      <c r="N118" s="51" t="str">
        <f>IF($M118="","",NETWORKDAYS(REPLACE(REPLACE($L118,5,1,"/"),8,1,"/"),REPLACE(REPLACE($M118,5,1,"/"),8,1,"/"),Sheet3!$C:$C))</f>
        <v/>
      </c>
      <c r="O118" s="48"/>
      <c r="P118" s="48"/>
      <c r="Q118" s="48"/>
      <c r="R118" s="48"/>
      <c r="S118" s="48"/>
      <c r="T118" s="48"/>
      <c r="U118" s="48"/>
      <c r="V118" s="62"/>
      <c r="W118" s="50"/>
      <c r="X118" s="50"/>
      <c r="Y118" s="50"/>
      <c r="Z118" s="50"/>
      <c r="AA118" s="50"/>
      <c r="AB118" s="50"/>
      <c r="AC118" s="54"/>
      <c r="AD118" s="50"/>
      <c r="AE118" s="50"/>
      <c r="AF118" s="62"/>
      <c r="AG118" s="62"/>
      <c r="AH118" s="50"/>
      <c r="AI118" s="50"/>
    </row>
    <row r="119" spans="1:35" ht="21" hidden="1" customHeight="1">
      <c r="A119" s="51" t="s">
        <v>171</v>
      </c>
      <c r="B119" s="51" t="s">
        <v>172</v>
      </c>
      <c r="C119" s="148" t="s">
        <v>347</v>
      </c>
      <c r="D119" s="118" t="s">
        <v>173</v>
      </c>
      <c r="E119" s="118"/>
      <c r="F119" s="118" t="s">
        <v>174</v>
      </c>
      <c r="G119" s="116"/>
      <c r="H119" s="121">
        <v>1</v>
      </c>
      <c r="I119" s="62" t="s">
        <v>279</v>
      </c>
      <c r="J119" s="62" t="s">
        <v>337</v>
      </c>
      <c r="K119" s="62" t="s">
        <v>337</v>
      </c>
      <c r="L119" s="62"/>
      <c r="M119" s="62"/>
      <c r="N119" s="51" t="str">
        <f>IF($M119="","",NETWORKDAYS(REPLACE(REPLACE($L119,5,1,"/"),8,1,"/"),REPLACE(REPLACE($M119,5,1,"/"),8,1,"/"),Sheet3!$C:$C))</f>
        <v/>
      </c>
      <c r="O119" s="48"/>
      <c r="P119" s="48"/>
      <c r="Q119" s="48"/>
      <c r="R119" s="48"/>
      <c r="S119" s="48"/>
      <c r="T119" s="48"/>
      <c r="U119" s="48"/>
      <c r="V119" s="62"/>
      <c r="W119" s="50"/>
      <c r="X119" s="50"/>
      <c r="Y119" s="50"/>
      <c r="Z119" s="50"/>
      <c r="AA119" s="50"/>
      <c r="AB119" s="50"/>
      <c r="AC119" s="54"/>
      <c r="AD119" s="50"/>
      <c r="AE119" s="50"/>
      <c r="AF119" s="62"/>
      <c r="AG119" s="62"/>
      <c r="AH119" s="50"/>
      <c r="AI119" s="50"/>
    </row>
    <row r="120" spans="1:35" ht="21" hidden="1" customHeight="1">
      <c r="A120" s="51" t="s">
        <v>171</v>
      </c>
      <c r="B120" s="51" t="s">
        <v>172</v>
      </c>
      <c r="C120" s="148" t="s">
        <v>347</v>
      </c>
      <c r="D120" s="118" t="s">
        <v>175</v>
      </c>
      <c r="E120" s="118"/>
      <c r="F120" s="118" t="s">
        <v>176</v>
      </c>
      <c r="G120" s="116"/>
      <c r="H120" s="121">
        <v>1</v>
      </c>
      <c r="I120" s="62" t="s">
        <v>279</v>
      </c>
      <c r="J120" s="62" t="s">
        <v>337</v>
      </c>
      <c r="K120" s="62" t="s">
        <v>337</v>
      </c>
      <c r="L120" s="62"/>
      <c r="M120" s="62"/>
      <c r="N120" s="51" t="str">
        <f>IF($M120="","",NETWORKDAYS(REPLACE(REPLACE($L120,5,1,"/"),8,1,"/"),REPLACE(REPLACE($M120,5,1,"/"),8,1,"/"),Sheet3!$C:$C))</f>
        <v/>
      </c>
      <c r="O120" s="48"/>
      <c r="P120" s="48"/>
      <c r="Q120" s="48"/>
      <c r="R120" s="48"/>
      <c r="S120" s="48"/>
      <c r="T120" s="48"/>
      <c r="U120" s="48"/>
      <c r="V120" s="62"/>
      <c r="W120" s="50"/>
      <c r="X120" s="50"/>
      <c r="Y120" s="50"/>
      <c r="Z120" s="50"/>
      <c r="AA120" s="50"/>
      <c r="AB120" s="50"/>
      <c r="AC120" s="54"/>
      <c r="AD120" s="50"/>
      <c r="AE120" s="50"/>
      <c r="AF120" s="62"/>
      <c r="AG120" s="62"/>
      <c r="AH120" s="50"/>
      <c r="AI120" s="50"/>
    </row>
    <row r="121" spans="1:35" ht="21" hidden="1" customHeight="1">
      <c r="A121" s="51" t="s">
        <v>171</v>
      </c>
      <c r="B121" s="51" t="s">
        <v>172</v>
      </c>
      <c r="C121" s="148" t="s">
        <v>347</v>
      </c>
      <c r="D121" s="118" t="s">
        <v>177</v>
      </c>
      <c r="E121" s="118"/>
      <c r="F121" s="118" t="s">
        <v>178</v>
      </c>
      <c r="G121" s="116"/>
      <c r="H121" s="121">
        <v>1</v>
      </c>
      <c r="I121" s="62" t="s">
        <v>279</v>
      </c>
      <c r="J121" s="62" t="s">
        <v>337</v>
      </c>
      <c r="K121" s="62" t="s">
        <v>337</v>
      </c>
      <c r="L121" s="62"/>
      <c r="M121" s="62"/>
      <c r="N121" s="51" t="str">
        <f>IF($M121="","",NETWORKDAYS(REPLACE(REPLACE($L121,5,1,"/"),8,1,"/"),REPLACE(REPLACE($M121,5,1,"/"),8,1,"/"),Sheet3!$C:$C))</f>
        <v/>
      </c>
      <c r="O121" s="48"/>
      <c r="P121" s="48"/>
      <c r="Q121" s="48"/>
      <c r="R121" s="48"/>
      <c r="S121" s="48"/>
      <c r="T121" s="48"/>
      <c r="U121" s="48"/>
      <c r="V121" s="62"/>
      <c r="W121" s="50"/>
      <c r="X121" s="50"/>
      <c r="Y121" s="50"/>
      <c r="Z121" s="50"/>
      <c r="AA121" s="50"/>
      <c r="AB121" s="50"/>
      <c r="AC121" s="54"/>
      <c r="AD121" s="50"/>
      <c r="AE121" s="50"/>
      <c r="AF121" s="62"/>
      <c r="AG121" s="62"/>
      <c r="AH121" s="50"/>
      <c r="AI121" s="50"/>
    </row>
    <row r="122" spans="1:35" ht="21" customHeight="1">
      <c r="A122" s="51"/>
      <c r="B122" s="51"/>
      <c r="C122" s="63"/>
      <c r="D122" s="118"/>
      <c r="E122" s="118"/>
      <c r="F122" s="118"/>
      <c r="G122" s="116"/>
      <c r="H122" s="51"/>
      <c r="I122" s="62"/>
      <c r="J122" s="62"/>
      <c r="K122" s="62"/>
      <c r="L122" s="62"/>
      <c r="M122" s="62"/>
      <c r="N122" s="51" t="str">
        <f>IF($M122="","",NETWORKDAYS(REPLACE(REPLACE($L122,5,1,"/"),8,1,"/"),REPLACE(REPLACE($M122,5,1,"/"),8,1,"/"),Sheet3!$C:$C))</f>
        <v/>
      </c>
      <c r="O122" s="48"/>
      <c r="P122" s="48"/>
      <c r="Q122" s="48"/>
      <c r="R122" s="48"/>
      <c r="S122" s="48"/>
      <c r="T122" s="48"/>
      <c r="U122" s="48"/>
      <c r="V122" s="62"/>
      <c r="W122" s="50"/>
      <c r="X122" s="50"/>
      <c r="Y122" s="50"/>
      <c r="Z122" s="50"/>
      <c r="AA122" s="50"/>
      <c r="AB122" s="50"/>
      <c r="AC122" s="54"/>
      <c r="AD122" s="50"/>
      <c r="AE122" s="50"/>
      <c r="AF122" s="62"/>
      <c r="AG122" s="62"/>
      <c r="AH122" s="50"/>
      <c r="AI122" s="50"/>
    </row>
    <row r="123" spans="1:35" ht="21" customHeight="1">
      <c r="A123" s="51"/>
      <c r="B123" s="51"/>
      <c r="C123" s="63"/>
      <c r="D123" s="118"/>
      <c r="E123" s="118"/>
      <c r="F123" s="118"/>
      <c r="G123" s="116"/>
      <c r="H123" s="51"/>
      <c r="I123" s="62"/>
      <c r="J123" s="62"/>
      <c r="K123" s="62"/>
      <c r="L123" s="62"/>
      <c r="M123" s="62"/>
      <c r="N123" s="51" t="str">
        <f>IF($M123="","",NETWORKDAYS(REPLACE(REPLACE($L123,5,1,"/"),8,1,"/"),REPLACE(REPLACE($M123,5,1,"/"),8,1,"/"),Sheet3!$C:$C))</f>
        <v/>
      </c>
      <c r="O123" s="48"/>
      <c r="P123" s="48"/>
      <c r="Q123" s="48"/>
      <c r="R123" s="48"/>
      <c r="S123" s="48"/>
      <c r="T123" s="48"/>
      <c r="U123" s="48"/>
      <c r="V123" s="62"/>
      <c r="W123" s="50"/>
      <c r="X123" s="50"/>
      <c r="Y123" s="50"/>
      <c r="Z123" s="50"/>
      <c r="AA123" s="50"/>
      <c r="AB123" s="50"/>
      <c r="AC123" s="54"/>
      <c r="AD123" s="50"/>
      <c r="AE123" s="50"/>
      <c r="AF123" s="62"/>
      <c r="AG123" s="62"/>
      <c r="AH123" s="50"/>
      <c r="AI123" s="50"/>
    </row>
    <row r="124" spans="1:35" ht="21" hidden="1" customHeight="1">
      <c r="A124" s="51" t="s">
        <v>171</v>
      </c>
      <c r="B124" s="51" t="s">
        <v>172</v>
      </c>
      <c r="C124" s="148" t="s">
        <v>347</v>
      </c>
      <c r="D124" s="118" t="s">
        <v>179</v>
      </c>
      <c r="E124" s="118"/>
      <c r="F124" s="118" t="s">
        <v>180</v>
      </c>
      <c r="G124" s="116"/>
      <c r="H124" s="121">
        <v>1</v>
      </c>
      <c r="I124" s="62" t="s">
        <v>279</v>
      </c>
      <c r="J124" s="62" t="s">
        <v>337</v>
      </c>
      <c r="K124" s="62" t="s">
        <v>337</v>
      </c>
      <c r="L124" s="62"/>
      <c r="M124" s="62"/>
      <c r="N124" s="51" t="str">
        <f>IF($M124="","",NETWORKDAYS(REPLACE(REPLACE($L124,5,1,"/"),8,1,"/"),REPLACE(REPLACE($M124,5,1,"/"),8,1,"/"),Sheet3!$C:$C))</f>
        <v/>
      </c>
      <c r="O124" s="48"/>
      <c r="P124" s="48"/>
      <c r="Q124" s="48"/>
      <c r="R124" s="48"/>
      <c r="S124" s="48"/>
      <c r="T124" s="48"/>
      <c r="U124" s="48"/>
      <c r="V124" s="62"/>
      <c r="W124" s="50"/>
      <c r="X124" s="50"/>
      <c r="Y124" s="50"/>
      <c r="Z124" s="50"/>
      <c r="AA124" s="50"/>
      <c r="AB124" s="50"/>
      <c r="AC124" s="54"/>
      <c r="AD124" s="50"/>
      <c r="AE124" s="50"/>
      <c r="AF124" s="62"/>
      <c r="AG124" s="62"/>
      <c r="AH124" s="50"/>
      <c r="AI124" s="50"/>
    </row>
    <row r="125" spans="1:35" ht="21" hidden="1" customHeight="1">
      <c r="A125" s="51" t="s">
        <v>171</v>
      </c>
      <c r="B125" s="51" t="s">
        <v>172</v>
      </c>
      <c r="C125" s="148" t="s">
        <v>347</v>
      </c>
      <c r="D125" s="118" t="s">
        <v>181</v>
      </c>
      <c r="E125" s="118"/>
      <c r="F125" s="118" t="s">
        <v>182</v>
      </c>
      <c r="G125" s="116"/>
      <c r="H125" s="121">
        <v>1</v>
      </c>
      <c r="I125" s="62" t="s">
        <v>279</v>
      </c>
      <c r="J125" s="62" t="s">
        <v>337</v>
      </c>
      <c r="K125" s="62" t="s">
        <v>337</v>
      </c>
      <c r="L125" s="62"/>
      <c r="M125" s="62"/>
      <c r="N125" s="51" t="str">
        <f>IF($M125="","",NETWORKDAYS(REPLACE(REPLACE($L125,5,1,"/"),8,1,"/"),REPLACE(REPLACE($M125,5,1,"/"),8,1,"/"),Sheet3!$C:$C))</f>
        <v/>
      </c>
      <c r="O125" s="48"/>
      <c r="P125" s="48"/>
      <c r="Q125" s="48"/>
      <c r="R125" s="48"/>
      <c r="S125" s="48"/>
      <c r="T125" s="48"/>
      <c r="U125" s="48"/>
      <c r="V125" s="62"/>
      <c r="W125" s="50"/>
      <c r="X125" s="50"/>
      <c r="Y125" s="50"/>
      <c r="Z125" s="50"/>
      <c r="AA125" s="50"/>
      <c r="AB125" s="50"/>
      <c r="AC125" s="54"/>
      <c r="AD125" s="50"/>
      <c r="AE125" s="50"/>
      <c r="AF125" s="62"/>
      <c r="AG125" s="62"/>
      <c r="AH125" s="50"/>
      <c r="AI125" s="50"/>
    </row>
    <row r="126" spans="1:35" ht="21" customHeight="1">
      <c r="A126" s="51"/>
      <c r="B126" s="51"/>
      <c r="C126" s="63"/>
      <c r="D126" s="120"/>
      <c r="E126" s="120"/>
      <c r="F126" s="120"/>
      <c r="G126" s="116"/>
      <c r="H126" s="51"/>
      <c r="I126" s="62"/>
      <c r="J126" s="62"/>
      <c r="K126" s="62"/>
      <c r="L126" s="62"/>
      <c r="M126" s="62"/>
      <c r="N126" s="51" t="str">
        <f>IF($M126="","",NETWORKDAYS(REPLACE(REPLACE($L126,5,1,"/"),8,1,"/"),REPLACE(REPLACE($M126,5,1,"/"),8,1,"/"),Sheet3!$C:$C))</f>
        <v/>
      </c>
      <c r="O126" s="48"/>
      <c r="P126" s="48"/>
      <c r="Q126" s="48"/>
      <c r="R126" s="48"/>
      <c r="S126" s="48"/>
      <c r="T126" s="48"/>
      <c r="U126" s="48"/>
      <c r="V126" s="62"/>
      <c r="W126" s="50"/>
      <c r="X126" s="50"/>
      <c r="Y126" s="50"/>
      <c r="Z126" s="50"/>
      <c r="AA126" s="50"/>
      <c r="AB126" s="50"/>
      <c r="AC126" s="54"/>
      <c r="AD126" s="50"/>
      <c r="AE126" s="50"/>
      <c r="AF126" s="62"/>
      <c r="AG126" s="62"/>
      <c r="AH126" s="50"/>
      <c r="AI126" s="50"/>
    </row>
    <row r="127" spans="1:35" ht="21" customHeight="1">
      <c r="A127" s="51"/>
      <c r="B127" s="51"/>
      <c r="C127" s="63"/>
      <c r="D127" s="118"/>
      <c r="E127" s="118"/>
      <c r="F127" s="118"/>
      <c r="G127" s="116"/>
      <c r="H127" s="51"/>
      <c r="I127" s="62"/>
      <c r="J127" s="62"/>
      <c r="K127" s="62"/>
      <c r="L127" s="62"/>
      <c r="M127" s="62"/>
      <c r="N127" s="51" t="str">
        <f>IF($M127="","",NETWORKDAYS(REPLACE(REPLACE($L127,5,1,"/"),8,1,"/"),REPLACE(REPLACE($M127,5,1,"/"),8,1,"/"),Sheet3!$C:$C))</f>
        <v/>
      </c>
      <c r="O127" s="48"/>
      <c r="P127" s="48"/>
      <c r="Q127" s="48"/>
      <c r="R127" s="48"/>
      <c r="S127" s="48"/>
      <c r="T127" s="48"/>
      <c r="U127" s="48"/>
      <c r="V127" s="62"/>
      <c r="W127" s="50"/>
      <c r="X127" s="50"/>
      <c r="Y127" s="50"/>
      <c r="Z127" s="50"/>
      <c r="AA127" s="50"/>
      <c r="AB127" s="50"/>
      <c r="AC127" s="54"/>
      <c r="AD127" s="50"/>
      <c r="AE127" s="50"/>
      <c r="AF127" s="62"/>
      <c r="AG127" s="62"/>
      <c r="AH127" s="50"/>
      <c r="AI127" s="50"/>
    </row>
    <row r="128" spans="1:35" ht="21" customHeight="1">
      <c r="A128" s="51"/>
      <c r="B128" s="51"/>
      <c r="C128" s="63"/>
      <c r="D128" s="118"/>
      <c r="E128" s="118"/>
      <c r="F128" s="118"/>
      <c r="G128" s="116"/>
      <c r="H128" s="51"/>
      <c r="I128" s="62"/>
      <c r="J128" s="62"/>
      <c r="K128" s="62"/>
      <c r="L128" s="62"/>
      <c r="M128" s="62"/>
      <c r="N128" s="51" t="str">
        <f>IF($M128="","",NETWORKDAYS(REPLACE(REPLACE($L128,5,1,"/"),8,1,"/"),REPLACE(REPLACE($M128,5,1,"/"),8,1,"/"),Sheet3!$C:$C))</f>
        <v/>
      </c>
      <c r="O128" s="48"/>
      <c r="P128" s="48"/>
      <c r="Q128" s="48"/>
      <c r="R128" s="48"/>
      <c r="S128" s="48"/>
      <c r="T128" s="48"/>
      <c r="U128" s="48"/>
      <c r="V128" s="62"/>
      <c r="W128" s="50"/>
      <c r="X128" s="50"/>
      <c r="Y128" s="50"/>
      <c r="Z128" s="50"/>
      <c r="AA128" s="50"/>
      <c r="AB128" s="50"/>
      <c r="AC128" s="54"/>
      <c r="AD128" s="50"/>
      <c r="AE128" s="50"/>
      <c r="AF128" s="62"/>
      <c r="AG128" s="62"/>
      <c r="AH128" s="50"/>
      <c r="AI128" s="50"/>
    </row>
    <row r="129" spans="1:35" ht="21" customHeight="1">
      <c r="A129" s="51"/>
      <c r="B129" s="51"/>
      <c r="C129" s="63"/>
      <c r="D129" s="118"/>
      <c r="E129" s="118"/>
      <c r="F129" s="118"/>
      <c r="G129" s="116"/>
      <c r="H129" s="51"/>
      <c r="I129" s="62"/>
      <c r="J129" s="62"/>
      <c r="K129" s="62"/>
      <c r="L129" s="62"/>
      <c r="M129" s="62"/>
      <c r="N129" s="51" t="str">
        <f>IF($M129="","",NETWORKDAYS(REPLACE(REPLACE($L129,5,1,"/"),8,1,"/"),REPLACE(REPLACE($M129,5,1,"/"),8,1,"/"),Sheet3!$C:$C))</f>
        <v/>
      </c>
      <c r="O129" s="48"/>
      <c r="P129" s="48"/>
      <c r="Q129" s="48"/>
      <c r="R129" s="48"/>
      <c r="S129" s="48"/>
      <c r="T129" s="48"/>
      <c r="U129" s="48"/>
      <c r="V129" s="62"/>
      <c r="W129" s="50"/>
      <c r="X129" s="50"/>
      <c r="Y129" s="50"/>
      <c r="Z129" s="50"/>
      <c r="AA129" s="50"/>
      <c r="AB129" s="50"/>
      <c r="AC129" s="54"/>
      <c r="AD129" s="50"/>
      <c r="AE129" s="50"/>
      <c r="AF129" s="62"/>
      <c r="AG129" s="62"/>
      <c r="AH129" s="50"/>
      <c r="AI129" s="50"/>
    </row>
    <row r="130" spans="1:35" ht="21" customHeight="1">
      <c r="A130" s="51"/>
      <c r="B130" s="51"/>
      <c r="C130" s="63"/>
      <c r="D130" s="118"/>
      <c r="E130" s="118"/>
      <c r="F130" s="118"/>
      <c r="G130" s="116"/>
      <c r="H130" s="51"/>
      <c r="I130" s="62"/>
      <c r="J130" s="62"/>
      <c r="K130" s="62"/>
      <c r="L130" s="62"/>
      <c r="M130" s="62"/>
      <c r="N130" s="51" t="str">
        <f>IF($M130="","",NETWORKDAYS(REPLACE(REPLACE($L130,5,1,"/"),8,1,"/"),REPLACE(REPLACE($M130,5,1,"/"),8,1,"/"),Sheet3!$C:$C))</f>
        <v/>
      </c>
      <c r="O130" s="48"/>
      <c r="P130" s="48"/>
      <c r="Q130" s="48"/>
      <c r="R130" s="48"/>
      <c r="S130" s="48"/>
      <c r="T130" s="48"/>
      <c r="U130" s="48"/>
      <c r="V130" s="62"/>
      <c r="W130" s="50"/>
      <c r="X130" s="50"/>
      <c r="Y130" s="50"/>
      <c r="Z130" s="50"/>
      <c r="AA130" s="50"/>
      <c r="AB130" s="50"/>
      <c r="AC130" s="54"/>
      <c r="AD130" s="50"/>
      <c r="AE130" s="50"/>
      <c r="AF130" s="62"/>
      <c r="AG130" s="62"/>
      <c r="AH130" s="50"/>
      <c r="AI130" s="50"/>
    </row>
    <row r="131" spans="1:35" ht="21" hidden="1" customHeight="1">
      <c r="A131" s="51" t="s">
        <v>171</v>
      </c>
      <c r="B131" s="51" t="s">
        <v>183</v>
      </c>
      <c r="C131" s="148" t="s">
        <v>347</v>
      </c>
      <c r="D131" s="118" t="s">
        <v>184</v>
      </c>
      <c r="E131" s="118"/>
      <c r="F131" s="118" t="s">
        <v>185</v>
      </c>
      <c r="G131" s="116"/>
      <c r="H131" s="110">
        <v>1</v>
      </c>
      <c r="I131" s="62" t="s">
        <v>340</v>
      </c>
      <c r="J131" s="62" t="s">
        <v>337</v>
      </c>
      <c r="K131" s="62" t="s">
        <v>337</v>
      </c>
      <c r="L131" s="62"/>
      <c r="M131" s="62"/>
      <c r="N131" s="51" t="str">
        <f>IF($M131="","",NETWORKDAYS(REPLACE(REPLACE($L131,5,1,"/"),8,1,"/"),REPLACE(REPLACE($M131,5,1,"/"),8,1,"/"),Sheet3!$C:$C))</f>
        <v/>
      </c>
      <c r="O131" s="48"/>
      <c r="P131" s="48"/>
      <c r="Q131" s="48"/>
      <c r="R131" s="48"/>
      <c r="S131" s="48"/>
      <c r="T131" s="48"/>
      <c r="U131" s="48"/>
      <c r="V131" s="62"/>
      <c r="W131" s="50"/>
      <c r="X131" s="50"/>
      <c r="Y131" s="50"/>
      <c r="Z131" s="50"/>
      <c r="AA131" s="50"/>
      <c r="AB131" s="50"/>
      <c r="AC131" s="54"/>
      <c r="AD131" s="50"/>
      <c r="AE131" s="50"/>
      <c r="AF131" s="62"/>
      <c r="AG131" s="62"/>
      <c r="AH131" s="50"/>
      <c r="AI131" s="50"/>
    </row>
    <row r="132" spans="1:35" ht="21" hidden="1" customHeight="1">
      <c r="A132" s="51" t="s">
        <v>171</v>
      </c>
      <c r="B132" s="51" t="s">
        <v>183</v>
      </c>
      <c r="C132" s="148" t="s">
        <v>347</v>
      </c>
      <c r="D132" s="118" t="s">
        <v>186</v>
      </c>
      <c r="E132" s="118"/>
      <c r="F132" s="118" t="s">
        <v>187</v>
      </c>
      <c r="G132" s="116"/>
      <c r="H132" s="110">
        <v>1</v>
      </c>
      <c r="I132" s="62" t="s">
        <v>340</v>
      </c>
      <c r="J132" s="62" t="s">
        <v>337</v>
      </c>
      <c r="K132" s="62" t="s">
        <v>337</v>
      </c>
      <c r="L132" s="62"/>
      <c r="M132" s="62"/>
      <c r="N132" s="51" t="str">
        <f>IF($M132="","",NETWORKDAYS(REPLACE(REPLACE($L132,5,1,"/"),8,1,"/"),REPLACE(REPLACE($M132,5,1,"/"),8,1,"/"),Sheet3!$C:$C))</f>
        <v/>
      </c>
      <c r="O132" s="48"/>
      <c r="P132" s="48"/>
      <c r="Q132" s="48"/>
      <c r="R132" s="48"/>
      <c r="S132" s="48"/>
      <c r="T132" s="48"/>
      <c r="U132" s="48"/>
      <c r="V132" s="62"/>
      <c r="W132" s="50"/>
      <c r="X132" s="50"/>
      <c r="Y132" s="50"/>
      <c r="Z132" s="50"/>
      <c r="AA132" s="50"/>
      <c r="AB132" s="50"/>
      <c r="AC132" s="54"/>
      <c r="AD132" s="50"/>
      <c r="AE132" s="50"/>
      <c r="AF132" s="62"/>
      <c r="AG132" s="62"/>
      <c r="AH132" s="50"/>
      <c r="AI132" s="50"/>
    </row>
    <row r="133" spans="1:35" ht="21" hidden="1" customHeight="1">
      <c r="A133" s="51" t="s">
        <v>171</v>
      </c>
      <c r="B133" s="51" t="s">
        <v>183</v>
      </c>
      <c r="C133" s="148" t="s">
        <v>347</v>
      </c>
      <c r="D133" s="118" t="s">
        <v>188</v>
      </c>
      <c r="E133" s="118"/>
      <c r="F133" s="118" t="s">
        <v>189</v>
      </c>
      <c r="G133" s="116"/>
      <c r="H133" s="110">
        <v>1</v>
      </c>
      <c r="I133" s="62" t="s">
        <v>340</v>
      </c>
      <c r="J133" s="62" t="s">
        <v>337</v>
      </c>
      <c r="K133" s="62" t="s">
        <v>337</v>
      </c>
      <c r="L133" s="62"/>
      <c r="M133" s="62"/>
      <c r="N133" s="51" t="str">
        <f>IF($M133="","",NETWORKDAYS(REPLACE(REPLACE($L133,5,1,"/"),8,1,"/"),REPLACE(REPLACE($M133,5,1,"/"),8,1,"/"),Sheet3!$C:$C))</f>
        <v/>
      </c>
      <c r="O133" s="48"/>
      <c r="P133" s="48"/>
      <c r="Q133" s="48"/>
      <c r="R133" s="48"/>
      <c r="S133" s="48"/>
      <c r="T133" s="48"/>
      <c r="U133" s="48"/>
      <c r="V133" s="62"/>
      <c r="W133" s="50"/>
      <c r="X133" s="50"/>
      <c r="Y133" s="50"/>
      <c r="Z133" s="50"/>
      <c r="AA133" s="50"/>
      <c r="AB133" s="50"/>
      <c r="AC133" s="54"/>
      <c r="AD133" s="50"/>
      <c r="AE133" s="50"/>
      <c r="AF133" s="62"/>
      <c r="AG133" s="62"/>
      <c r="AH133" s="50"/>
      <c r="AI133" s="50"/>
    </row>
    <row r="134" spans="1:35" ht="21" hidden="1" customHeight="1">
      <c r="A134" s="51" t="s">
        <v>171</v>
      </c>
      <c r="B134" s="51" t="s">
        <v>183</v>
      </c>
      <c r="C134" s="148" t="s">
        <v>347</v>
      </c>
      <c r="D134" s="118" t="s">
        <v>190</v>
      </c>
      <c r="E134" s="118"/>
      <c r="F134" s="118" t="s">
        <v>191</v>
      </c>
      <c r="G134" s="116"/>
      <c r="H134" s="110">
        <v>1</v>
      </c>
      <c r="I134" s="62" t="s">
        <v>340</v>
      </c>
      <c r="J134" s="62" t="s">
        <v>337</v>
      </c>
      <c r="K134" s="62" t="s">
        <v>337</v>
      </c>
      <c r="L134" s="62"/>
      <c r="M134" s="62"/>
      <c r="N134" s="51" t="str">
        <f>IF($M134="","",NETWORKDAYS(REPLACE(REPLACE($L134,5,1,"/"),8,1,"/"),REPLACE(REPLACE($M134,5,1,"/"),8,1,"/"),Sheet3!$C:$C))</f>
        <v/>
      </c>
      <c r="O134" s="48"/>
      <c r="P134" s="48"/>
      <c r="Q134" s="48"/>
      <c r="R134" s="48"/>
      <c r="S134" s="48"/>
      <c r="T134" s="48"/>
      <c r="U134" s="48"/>
      <c r="V134" s="62"/>
      <c r="W134" s="50"/>
      <c r="X134" s="50"/>
      <c r="Y134" s="50"/>
      <c r="Z134" s="50"/>
      <c r="AA134" s="50"/>
      <c r="AB134" s="50"/>
      <c r="AC134" s="54"/>
      <c r="AD134" s="50"/>
      <c r="AE134" s="50"/>
      <c r="AF134" s="62"/>
      <c r="AG134" s="62"/>
      <c r="AH134" s="50"/>
      <c r="AI134" s="50"/>
    </row>
    <row r="135" spans="1:35" ht="21" hidden="1" customHeight="1">
      <c r="A135" s="51" t="s">
        <v>171</v>
      </c>
      <c r="B135" s="51" t="s">
        <v>183</v>
      </c>
      <c r="C135" s="148" t="s">
        <v>347</v>
      </c>
      <c r="D135" s="118" t="s">
        <v>192</v>
      </c>
      <c r="E135" s="118"/>
      <c r="F135" s="118" t="s">
        <v>193</v>
      </c>
      <c r="G135" s="116"/>
      <c r="H135" s="110">
        <v>1</v>
      </c>
      <c r="I135" s="62" t="s">
        <v>340</v>
      </c>
      <c r="J135" s="62" t="s">
        <v>337</v>
      </c>
      <c r="K135" s="62" t="s">
        <v>337</v>
      </c>
      <c r="L135" s="62"/>
      <c r="M135" s="62"/>
      <c r="N135" s="51" t="str">
        <f>IF($M135="","",NETWORKDAYS(REPLACE(REPLACE($L135,5,1,"/"),8,1,"/"),REPLACE(REPLACE($M135,5,1,"/"),8,1,"/"),Sheet3!$C:$C))</f>
        <v/>
      </c>
      <c r="O135" s="48"/>
      <c r="P135" s="48"/>
      <c r="Q135" s="48"/>
      <c r="R135" s="48"/>
      <c r="S135" s="48"/>
      <c r="T135" s="48"/>
      <c r="U135" s="48"/>
      <c r="V135" s="62"/>
      <c r="W135" s="50"/>
      <c r="X135" s="50"/>
      <c r="Y135" s="50"/>
      <c r="Z135" s="50"/>
      <c r="AA135" s="50"/>
      <c r="AB135" s="50"/>
      <c r="AC135" s="54"/>
      <c r="AD135" s="50"/>
      <c r="AE135" s="50"/>
      <c r="AF135" s="62"/>
      <c r="AG135" s="62"/>
      <c r="AH135" s="50"/>
      <c r="AI135" s="50"/>
    </row>
    <row r="136" spans="1:35" ht="21" hidden="1" customHeight="1">
      <c r="A136" s="51" t="s">
        <v>171</v>
      </c>
      <c r="B136" s="51" t="s">
        <v>183</v>
      </c>
      <c r="C136" s="148" t="s">
        <v>347</v>
      </c>
      <c r="D136" s="118" t="s">
        <v>194</v>
      </c>
      <c r="E136" s="118"/>
      <c r="F136" s="118" t="s">
        <v>195</v>
      </c>
      <c r="G136" s="116"/>
      <c r="H136" s="110">
        <v>1</v>
      </c>
      <c r="I136" s="62" t="s">
        <v>340</v>
      </c>
      <c r="J136" s="62" t="s">
        <v>337</v>
      </c>
      <c r="K136" s="62" t="s">
        <v>337</v>
      </c>
      <c r="L136" s="62"/>
      <c r="M136" s="62"/>
      <c r="N136" s="51" t="str">
        <f>IF($M136="","",NETWORKDAYS(REPLACE(REPLACE($L136,5,1,"/"),8,1,"/"),REPLACE(REPLACE($M136,5,1,"/"),8,1,"/"),Sheet3!$C:$C))</f>
        <v/>
      </c>
      <c r="O136" s="48"/>
      <c r="P136" s="48"/>
      <c r="Q136" s="48"/>
      <c r="R136" s="48"/>
      <c r="S136" s="48"/>
      <c r="T136" s="48"/>
      <c r="U136" s="48"/>
      <c r="V136" s="62"/>
      <c r="W136" s="50"/>
      <c r="X136" s="50"/>
      <c r="Y136" s="50"/>
      <c r="Z136" s="50"/>
      <c r="AA136" s="50"/>
      <c r="AB136" s="50"/>
      <c r="AC136" s="54"/>
      <c r="AD136" s="50"/>
      <c r="AE136" s="50"/>
      <c r="AF136" s="62"/>
      <c r="AG136" s="62"/>
      <c r="AH136" s="50"/>
      <c r="AI136" s="50"/>
    </row>
    <row r="137" spans="1:35" ht="21" customHeight="1">
      <c r="A137" s="51"/>
      <c r="B137" s="51"/>
      <c r="C137" s="63"/>
      <c r="D137" s="120"/>
      <c r="E137" s="120"/>
      <c r="F137" s="120"/>
      <c r="G137" s="116"/>
      <c r="H137" s="51"/>
      <c r="I137" s="62"/>
      <c r="J137" s="62"/>
      <c r="K137" s="62"/>
      <c r="L137" s="62"/>
      <c r="M137" s="62"/>
      <c r="N137" s="51" t="str">
        <f>IF($M137="","",NETWORKDAYS(REPLACE(REPLACE($L137,5,1,"/"),8,1,"/"),REPLACE(REPLACE($M137,5,1,"/"),8,1,"/"),Sheet3!$C:$C))</f>
        <v/>
      </c>
      <c r="O137" s="48"/>
      <c r="P137" s="48"/>
      <c r="Q137" s="48"/>
      <c r="R137" s="48"/>
      <c r="S137" s="48"/>
      <c r="T137" s="48"/>
      <c r="U137" s="48"/>
      <c r="V137" s="62"/>
      <c r="W137" s="50"/>
      <c r="X137" s="50"/>
      <c r="Y137" s="50"/>
      <c r="Z137" s="50"/>
      <c r="AA137" s="50"/>
      <c r="AB137" s="50"/>
      <c r="AC137" s="54"/>
      <c r="AD137" s="50"/>
      <c r="AE137" s="50"/>
      <c r="AF137" s="62"/>
      <c r="AG137" s="62"/>
      <c r="AH137" s="50"/>
      <c r="AI137" s="50"/>
    </row>
    <row r="138" spans="1:35" ht="21" customHeight="1">
      <c r="A138" s="51"/>
      <c r="B138" s="51"/>
      <c r="C138" s="63"/>
      <c r="D138" s="118"/>
      <c r="E138" s="118"/>
      <c r="F138" s="118"/>
      <c r="G138" s="116"/>
      <c r="H138" s="51"/>
      <c r="I138" s="62"/>
      <c r="J138" s="51"/>
      <c r="K138" s="51"/>
      <c r="L138" s="62"/>
      <c r="M138" s="62"/>
      <c r="N138" s="51" t="str">
        <f>IF($M138="","",NETWORKDAYS(REPLACE(REPLACE($L138,5,1,"/"),8,1,"/"),REPLACE(REPLACE($M138,5,1,"/"),8,1,"/"),Sheet3!$C:$C))</f>
        <v/>
      </c>
      <c r="O138" s="48"/>
      <c r="P138" s="48"/>
      <c r="Q138" s="48"/>
      <c r="R138" s="48"/>
      <c r="S138" s="48"/>
      <c r="T138" s="48"/>
      <c r="U138" s="48"/>
      <c r="V138" s="62"/>
      <c r="W138" s="50"/>
      <c r="X138" s="50"/>
      <c r="Y138" s="50"/>
      <c r="Z138" s="50"/>
      <c r="AA138" s="50"/>
      <c r="AB138" s="50"/>
      <c r="AC138" s="54"/>
      <c r="AD138" s="50"/>
      <c r="AE138" s="50"/>
      <c r="AF138" s="62"/>
      <c r="AG138" s="62"/>
      <c r="AH138" s="50"/>
      <c r="AI138" s="50"/>
    </row>
    <row r="139" spans="1:35" ht="21" customHeight="1">
      <c r="A139" s="51"/>
      <c r="B139" s="51"/>
      <c r="C139" s="63"/>
      <c r="D139" s="118"/>
      <c r="E139" s="118"/>
      <c r="F139" s="118"/>
      <c r="G139" s="116"/>
      <c r="H139" s="51"/>
      <c r="I139" s="62"/>
      <c r="J139" s="51"/>
      <c r="K139" s="51"/>
      <c r="L139" s="62"/>
      <c r="M139" s="62"/>
      <c r="N139" s="51" t="str">
        <f>IF($M139="","",NETWORKDAYS(REPLACE(REPLACE($L139,5,1,"/"),8,1,"/"),REPLACE(REPLACE($M139,5,1,"/"),8,1,"/"),Sheet3!$C:$C))</f>
        <v/>
      </c>
      <c r="O139" s="48"/>
      <c r="P139" s="48"/>
      <c r="Q139" s="48"/>
      <c r="R139" s="48"/>
      <c r="S139" s="48"/>
      <c r="T139" s="48"/>
      <c r="U139" s="48"/>
      <c r="V139" s="62"/>
      <c r="W139" s="50"/>
      <c r="X139" s="50"/>
      <c r="Y139" s="50"/>
      <c r="Z139" s="50"/>
      <c r="AA139" s="50"/>
      <c r="AB139" s="50"/>
      <c r="AC139" s="54"/>
      <c r="AD139" s="50"/>
      <c r="AE139" s="50"/>
      <c r="AF139" s="62"/>
      <c r="AG139" s="62"/>
      <c r="AH139" s="50"/>
      <c r="AI139" s="50"/>
    </row>
    <row r="140" spans="1:35" ht="21" customHeight="1">
      <c r="A140" s="51"/>
      <c r="B140" s="51"/>
      <c r="C140" s="63"/>
      <c r="D140" s="118"/>
      <c r="E140" s="118"/>
      <c r="F140" s="118"/>
      <c r="G140" s="116"/>
      <c r="H140" s="51"/>
      <c r="I140" s="62"/>
      <c r="J140" s="51"/>
      <c r="K140" s="51"/>
      <c r="L140" s="62"/>
      <c r="M140" s="62"/>
      <c r="N140" s="51" t="str">
        <f>IF($M140="","",NETWORKDAYS(REPLACE(REPLACE($L140,5,1,"/"),8,1,"/"),REPLACE(REPLACE($M140,5,1,"/"),8,1,"/"),Sheet3!$C:$C))</f>
        <v/>
      </c>
      <c r="O140" s="48"/>
      <c r="P140" s="48"/>
      <c r="Q140" s="48"/>
      <c r="R140" s="48"/>
      <c r="S140" s="48"/>
      <c r="T140" s="48"/>
      <c r="U140" s="48"/>
      <c r="V140" s="62"/>
      <c r="W140" s="50"/>
      <c r="X140" s="50"/>
      <c r="Y140" s="50"/>
      <c r="Z140" s="50"/>
      <c r="AA140" s="50"/>
      <c r="AB140" s="50"/>
      <c r="AC140" s="54"/>
      <c r="AD140" s="50"/>
      <c r="AE140" s="50"/>
      <c r="AF140" s="62"/>
      <c r="AG140" s="62"/>
      <c r="AH140" s="50"/>
      <c r="AI140" s="50"/>
    </row>
    <row r="141" spans="1:35" ht="21" customHeight="1">
      <c r="A141" s="51"/>
      <c r="B141" s="51"/>
      <c r="C141" s="63"/>
      <c r="D141" s="118"/>
      <c r="E141" s="118"/>
      <c r="F141" s="118"/>
      <c r="G141" s="116"/>
      <c r="H141" s="51"/>
      <c r="I141" s="62"/>
      <c r="J141" s="51"/>
      <c r="K141" s="51"/>
      <c r="L141" s="62"/>
      <c r="M141" s="62"/>
      <c r="N141" s="51" t="str">
        <f>IF($M141="","",NETWORKDAYS(REPLACE(REPLACE($L141,5,1,"/"),8,1,"/"),REPLACE(REPLACE($M141,5,1,"/"),8,1,"/"),Sheet3!$C:$C))</f>
        <v/>
      </c>
      <c r="O141" s="48"/>
      <c r="P141" s="48"/>
      <c r="Q141" s="48"/>
      <c r="R141" s="48"/>
      <c r="S141" s="48"/>
      <c r="T141" s="48"/>
      <c r="U141" s="48"/>
      <c r="V141" s="62"/>
      <c r="W141" s="50"/>
      <c r="X141" s="50"/>
      <c r="Y141" s="50"/>
      <c r="Z141" s="50"/>
      <c r="AA141" s="50"/>
      <c r="AB141" s="50"/>
      <c r="AC141" s="54"/>
      <c r="AD141" s="50"/>
      <c r="AE141" s="50"/>
      <c r="AF141" s="62"/>
      <c r="AG141" s="62"/>
      <c r="AH141" s="50"/>
      <c r="AI141" s="50"/>
    </row>
    <row r="142" spans="1:35" ht="21" customHeight="1">
      <c r="A142" s="51"/>
      <c r="B142" s="51"/>
      <c r="C142" s="63"/>
      <c r="D142" s="118"/>
      <c r="E142" s="118"/>
      <c r="F142" s="118"/>
      <c r="G142" s="116"/>
      <c r="H142" s="51"/>
      <c r="I142" s="62"/>
      <c r="J142" s="51"/>
      <c r="K142" s="51"/>
      <c r="L142" s="62"/>
      <c r="M142" s="62"/>
      <c r="N142" s="51" t="str">
        <f>IF($M142="","",NETWORKDAYS(REPLACE(REPLACE($L142,5,1,"/"),8,1,"/"),REPLACE(REPLACE($M142,5,1,"/"),8,1,"/"),Sheet3!$C:$C))</f>
        <v/>
      </c>
      <c r="O142" s="48"/>
      <c r="P142" s="48"/>
      <c r="Q142" s="48"/>
      <c r="R142" s="48"/>
      <c r="S142" s="48"/>
      <c r="T142" s="48"/>
      <c r="U142" s="48"/>
      <c r="V142" s="62"/>
      <c r="W142" s="50"/>
      <c r="X142" s="50"/>
      <c r="Y142" s="50"/>
      <c r="Z142" s="50"/>
      <c r="AA142" s="50"/>
      <c r="AB142" s="50"/>
      <c r="AC142" s="54"/>
      <c r="AD142" s="50"/>
      <c r="AE142" s="50"/>
      <c r="AF142" s="62"/>
      <c r="AG142" s="62"/>
      <c r="AH142" s="50"/>
      <c r="AI142" s="50"/>
    </row>
    <row r="143" spans="1:35" ht="21" customHeight="1">
      <c r="A143" s="51"/>
      <c r="B143" s="51"/>
      <c r="C143" s="63"/>
      <c r="D143" s="118"/>
      <c r="E143" s="118"/>
      <c r="F143" s="118"/>
      <c r="G143" s="116"/>
      <c r="H143" s="51"/>
      <c r="I143" s="62"/>
      <c r="J143" s="51"/>
      <c r="K143" s="51"/>
      <c r="L143" s="62"/>
      <c r="M143" s="62"/>
      <c r="N143" s="51" t="str">
        <f>IF($M143="","",NETWORKDAYS(REPLACE(REPLACE($L143,5,1,"/"),8,1,"/"),REPLACE(REPLACE($M143,5,1,"/"),8,1,"/"),Sheet3!$C:$C))</f>
        <v/>
      </c>
      <c r="O143" s="48"/>
      <c r="P143" s="48"/>
      <c r="Q143" s="48"/>
      <c r="R143" s="48"/>
      <c r="S143" s="48"/>
      <c r="T143" s="48"/>
      <c r="U143" s="48"/>
      <c r="V143" s="62"/>
      <c r="W143" s="50"/>
      <c r="X143" s="50"/>
      <c r="Y143" s="50"/>
      <c r="Z143" s="50"/>
      <c r="AA143" s="50"/>
      <c r="AB143" s="50"/>
      <c r="AC143" s="54"/>
      <c r="AD143" s="50"/>
      <c r="AE143" s="50"/>
      <c r="AF143" s="62"/>
      <c r="AG143" s="62"/>
      <c r="AH143" s="50"/>
      <c r="AI143" s="50"/>
    </row>
    <row r="144" spans="1:35" ht="21" customHeight="1">
      <c r="A144" s="51"/>
      <c r="B144" s="51"/>
      <c r="C144" s="63"/>
      <c r="D144" s="118"/>
      <c r="E144" s="118"/>
      <c r="F144" s="118"/>
      <c r="G144" s="116"/>
      <c r="H144" s="51"/>
      <c r="I144" s="62"/>
      <c r="J144" s="51"/>
      <c r="K144" s="51"/>
      <c r="L144" s="62"/>
      <c r="M144" s="62"/>
      <c r="N144" s="51" t="str">
        <f>IF($M144="","",NETWORKDAYS(REPLACE(REPLACE($L144,5,1,"/"),8,1,"/"),REPLACE(REPLACE($M144,5,1,"/"),8,1,"/"),Sheet3!$C:$C))</f>
        <v/>
      </c>
      <c r="O144" s="48"/>
      <c r="P144" s="48"/>
      <c r="Q144" s="48"/>
      <c r="R144" s="48"/>
      <c r="S144" s="48"/>
      <c r="T144" s="48"/>
      <c r="U144" s="48"/>
      <c r="V144" s="62"/>
      <c r="W144" s="50"/>
      <c r="X144" s="50"/>
      <c r="Y144" s="50"/>
      <c r="Z144" s="50"/>
      <c r="AA144" s="50"/>
      <c r="AB144" s="50"/>
      <c r="AC144" s="54"/>
      <c r="AD144" s="50"/>
      <c r="AE144" s="50"/>
      <c r="AF144" s="62"/>
      <c r="AG144" s="62"/>
      <c r="AH144" s="50"/>
      <c r="AI144" s="50"/>
    </row>
    <row r="145" spans="1:35" ht="21" hidden="1" customHeight="1">
      <c r="A145" s="51" t="s">
        <v>198</v>
      </c>
      <c r="B145" s="51" t="s">
        <v>199</v>
      </c>
      <c r="C145" s="148" t="s">
        <v>347</v>
      </c>
      <c r="D145" s="120" t="s">
        <v>196</v>
      </c>
      <c r="E145" s="120"/>
      <c r="F145" s="120" t="s">
        <v>197</v>
      </c>
      <c r="G145" s="116"/>
      <c r="H145" s="110">
        <v>1</v>
      </c>
      <c r="I145" s="62" t="s">
        <v>341</v>
      </c>
      <c r="J145" s="62" t="s">
        <v>337</v>
      </c>
      <c r="K145" s="62" t="s">
        <v>337</v>
      </c>
      <c r="L145" s="62"/>
      <c r="M145" s="62"/>
      <c r="N145" s="51" t="str">
        <f>IF($M145="","",NETWORKDAYS(REPLACE(REPLACE($L145,5,1,"/"),8,1,"/"),REPLACE(REPLACE($M145,5,1,"/"),8,1,"/"),Sheet3!$C:$C))</f>
        <v/>
      </c>
      <c r="O145" s="48"/>
      <c r="P145" s="48"/>
      <c r="Q145" s="48"/>
      <c r="R145" s="48"/>
      <c r="S145" s="48"/>
      <c r="T145" s="48"/>
      <c r="U145" s="48"/>
      <c r="V145" s="62"/>
      <c r="W145" s="50"/>
      <c r="X145" s="50"/>
      <c r="Y145" s="50"/>
      <c r="Z145" s="50"/>
      <c r="AA145" s="50"/>
      <c r="AB145" s="50"/>
      <c r="AC145" s="54"/>
      <c r="AD145" s="50"/>
      <c r="AE145" s="50"/>
      <c r="AF145" s="62"/>
      <c r="AG145" s="62"/>
      <c r="AH145" s="50"/>
      <c r="AI145" s="50"/>
    </row>
    <row r="146" spans="1:35" ht="21" hidden="1" customHeight="1">
      <c r="A146" s="51" t="s">
        <v>236</v>
      </c>
      <c r="B146" s="51" t="s">
        <v>237</v>
      </c>
      <c r="C146" s="63" t="s">
        <v>346</v>
      </c>
      <c r="D146" s="118" t="s">
        <v>212</v>
      </c>
      <c r="E146" s="118"/>
      <c r="F146" s="118" t="s">
        <v>213</v>
      </c>
      <c r="G146" s="116"/>
      <c r="H146" s="51"/>
      <c r="I146" s="62" t="s">
        <v>271</v>
      </c>
      <c r="J146" s="62" t="s">
        <v>337</v>
      </c>
      <c r="K146" s="62" t="s">
        <v>337</v>
      </c>
      <c r="L146" s="62"/>
      <c r="M146" s="62"/>
      <c r="N146" s="51" t="str">
        <f>IF($M146="","",NETWORKDAYS(REPLACE(REPLACE($L146,5,1,"/"),8,1,"/"),REPLACE(REPLACE($M146,5,1,"/"),8,1,"/"),Sheet3!$C:$C))</f>
        <v/>
      </c>
      <c r="O146" s="48"/>
      <c r="P146" s="48"/>
      <c r="Q146" s="48"/>
      <c r="R146" s="48"/>
      <c r="S146" s="48"/>
      <c r="T146" s="48"/>
      <c r="U146" s="48"/>
      <c r="V146" s="62"/>
      <c r="W146" s="50"/>
      <c r="X146" s="50"/>
      <c r="Y146" s="50"/>
      <c r="Z146" s="50"/>
      <c r="AA146" s="50"/>
      <c r="AB146" s="50"/>
      <c r="AC146" s="54"/>
      <c r="AD146" s="50"/>
      <c r="AE146" s="50"/>
      <c r="AF146" s="62"/>
      <c r="AG146" s="62"/>
      <c r="AH146" s="50"/>
      <c r="AI146" s="50"/>
    </row>
    <row r="147" spans="1:35" ht="21" hidden="1" customHeight="1">
      <c r="A147" s="51" t="s">
        <v>236</v>
      </c>
      <c r="B147" s="51" t="s">
        <v>237</v>
      </c>
      <c r="C147" s="63" t="s">
        <v>346</v>
      </c>
      <c r="D147" s="118" t="s">
        <v>214</v>
      </c>
      <c r="E147" s="118"/>
      <c r="F147" s="118" t="s">
        <v>215</v>
      </c>
      <c r="G147" s="116"/>
      <c r="H147" s="51"/>
      <c r="I147" s="62" t="s">
        <v>271</v>
      </c>
      <c r="J147" s="62" t="s">
        <v>337</v>
      </c>
      <c r="K147" s="62" t="s">
        <v>337</v>
      </c>
      <c r="L147" s="62"/>
      <c r="M147" s="62"/>
      <c r="N147" s="51" t="str">
        <f>IF($M147="","",NETWORKDAYS(REPLACE(REPLACE($L147,5,1,"/"),8,1,"/"),REPLACE(REPLACE($M147,5,1,"/"),8,1,"/"),Sheet3!$C:$C))</f>
        <v/>
      </c>
      <c r="O147" s="48"/>
      <c r="P147" s="48"/>
      <c r="Q147" s="48"/>
      <c r="R147" s="48"/>
      <c r="S147" s="48"/>
      <c r="T147" s="48"/>
      <c r="U147" s="48"/>
      <c r="V147" s="62"/>
      <c r="W147" s="50"/>
      <c r="X147" s="50"/>
      <c r="Y147" s="50"/>
      <c r="Z147" s="50"/>
      <c r="AA147" s="50"/>
      <c r="AB147" s="50"/>
      <c r="AC147" s="54"/>
      <c r="AD147" s="50"/>
      <c r="AE147" s="50"/>
      <c r="AF147" s="62"/>
      <c r="AG147" s="62"/>
      <c r="AH147" s="50"/>
      <c r="AI147" s="50"/>
    </row>
    <row r="148" spans="1:35" ht="21" hidden="1" customHeight="1">
      <c r="A148" s="51" t="s">
        <v>236</v>
      </c>
      <c r="B148" s="51" t="s">
        <v>238</v>
      </c>
      <c r="C148" s="63" t="s">
        <v>346</v>
      </c>
      <c r="D148" s="118" t="s">
        <v>216</v>
      </c>
      <c r="E148" s="118"/>
      <c r="F148" s="118" t="s">
        <v>144</v>
      </c>
      <c r="G148" s="116"/>
      <c r="H148" s="51"/>
      <c r="I148" s="62" t="s">
        <v>271</v>
      </c>
      <c r="J148" s="62" t="s">
        <v>337</v>
      </c>
      <c r="K148" s="62" t="s">
        <v>337</v>
      </c>
      <c r="L148" s="62"/>
      <c r="M148" s="62"/>
      <c r="N148" s="51" t="str">
        <f>IF($M148="","",NETWORKDAYS(REPLACE(REPLACE($L148,5,1,"/"),8,1,"/"),REPLACE(REPLACE($M148,5,1,"/"),8,1,"/"),Sheet3!$C:$C))</f>
        <v/>
      </c>
      <c r="O148" s="48"/>
      <c r="P148" s="48"/>
      <c r="Q148" s="48"/>
      <c r="R148" s="48"/>
      <c r="S148" s="48"/>
      <c r="T148" s="48"/>
      <c r="U148" s="48"/>
      <c r="V148" s="62"/>
      <c r="W148" s="50"/>
      <c r="X148" s="50"/>
      <c r="Y148" s="50"/>
      <c r="Z148" s="50"/>
      <c r="AA148" s="50"/>
      <c r="AB148" s="50"/>
      <c r="AC148" s="54"/>
      <c r="AD148" s="50"/>
      <c r="AE148" s="50"/>
      <c r="AF148" s="62"/>
      <c r="AG148" s="62"/>
      <c r="AH148" s="50"/>
      <c r="AI148" s="50"/>
    </row>
    <row r="149" spans="1:35" ht="21" hidden="1" customHeight="1">
      <c r="A149" s="51" t="s">
        <v>236</v>
      </c>
      <c r="B149" s="51" t="s">
        <v>238</v>
      </c>
      <c r="C149" s="63" t="s">
        <v>346</v>
      </c>
      <c r="D149" s="118" t="s">
        <v>217</v>
      </c>
      <c r="E149" s="118"/>
      <c r="F149" s="118" t="s">
        <v>148</v>
      </c>
      <c r="G149" s="116"/>
      <c r="H149" s="51"/>
      <c r="I149" s="62" t="s">
        <v>271</v>
      </c>
      <c r="J149" s="62" t="s">
        <v>337</v>
      </c>
      <c r="K149" s="62" t="s">
        <v>337</v>
      </c>
      <c r="L149" s="62"/>
      <c r="M149" s="62"/>
      <c r="N149" s="51" t="str">
        <f>IF($M149="","",NETWORKDAYS(REPLACE(REPLACE($L149,5,1,"/"),8,1,"/"),REPLACE(REPLACE($M149,5,1,"/"),8,1,"/"),Sheet3!$C:$C))</f>
        <v/>
      </c>
      <c r="O149" s="48"/>
      <c r="P149" s="48"/>
      <c r="Q149" s="48"/>
      <c r="R149" s="48"/>
      <c r="S149" s="48"/>
      <c r="T149" s="48"/>
      <c r="U149" s="48"/>
      <c r="V149" s="62"/>
      <c r="W149" s="50"/>
      <c r="X149" s="50"/>
      <c r="Y149" s="50"/>
      <c r="Z149" s="50"/>
      <c r="AA149" s="50"/>
      <c r="AB149" s="50"/>
      <c r="AC149" s="54"/>
      <c r="AD149" s="50"/>
      <c r="AE149" s="50"/>
      <c r="AF149" s="62"/>
      <c r="AG149" s="62"/>
      <c r="AH149" s="50"/>
      <c r="AI149" s="50"/>
    </row>
    <row r="150" spans="1:35" ht="21" hidden="1" customHeight="1">
      <c r="A150" s="51" t="s">
        <v>236</v>
      </c>
      <c r="B150" s="51" t="s">
        <v>239</v>
      </c>
      <c r="C150" s="63" t="s">
        <v>346</v>
      </c>
      <c r="D150" s="118" t="s">
        <v>218</v>
      </c>
      <c r="E150" s="118"/>
      <c r="F150" s="118" t="s">
        <v>219</v>
      </c>
      <c r="G150" s="116"/>
      <c r="H150" s="51"/>
      <c r="I150" s="62" t="s">
        <v>271</v>
      </c>
      <c r="J150" s="62" t="s">
        <v>337</v>
      </c>
      <c r="K150" s="62" t="s">
        <v>337</v>
      </c>
      <c r="L150" s="62"/>
      <c r="M150" s="62"/>
      <c r="N150" s="51" t="str">
        <f>IF($M150="","",NETWORKDAYS(REPLACE(REPLACE($L150,5,1,"/"),8,1,"/"),REPLACE(REPLACE($M150,5,1,"/"),8,1,"/"),Sheet3!$C:$C))</f>
        <v/>
      </c>
      <c r="O150" s="48"/>
      <c r="P150" s="48"/>
      <c r="Q150" s="48"/>
      <c r="R150" s="48"/>
      <c r="S150" s="48"/>
      <c r="T150" s="48"/>
      <c r="U150" s="48"/>
      <c r="V150" s="62"/>
      <c r="W150" s="50"/>
      <c r="X150" s="50"/>
      <c r="Y150" s="50"/>
      <c r="Z150" s="50"/>
      <c r="AA150" s="50"/>
      <c r="AB150" s="50"/>
      <c r="AC150" s="54"/>
      <c r="AD150" s="50"/>
      <c r="AE150" s="50"/>
      <c r="AF150" s="62"/>
      <c r="AG150" s="62"/>
      <c r="AH150" s="50"/>
      <c r="AI150" s="50"/>
    </row>
    <row r="151" spans="1:35" ht="21" hidden="1" customHeight="1">
      <c r="A151" s="51" t="s">
        <v>236</v>
      </c>
      <c r="B151" s="51" t="s">
        <v>239</v>
      </c>
      <c r="C151" s="63" t="s">
        <v>346</v>
      </c>
      <c r="D151" s="118" t="s">
        <v>220</v>
      </c>
      <c r="E151" s="118"/>
      <c r="F151" s="118" t="s">
        <v>221</v>
      </c>
      <c r="G151" s="116"/>
      <c r="H151" s="51"/>
      <c r="I151" s="62" t="s">
        <v>271</v>
      </c>
      <c r="J151" s="62" t="s">
        <v>337</v>
      </c>
      <c r="K151" s="62" t="s">
        <v>337</v>
      </c>
      <c r="L151" s="62"/>
      <c r="M151" s="62"/>
      <c r="N151" s="51" t="str">
        <f>IF($M151="","",NETWORKDAYS(REPLACE(REPLACE($L151,5,1,"/"),8,1,"/"),REPLACE(REPLACE($M151,5,1,"/"),8,1,"/"),Sheet3!$C:$C))</f>
        <v/>
      </c>
      <c r="O151" s="48"/>
      <c r="P151" s="48"/>
      <c r="Q151" s="48"/>
      <c r="R151" s="48"/>
      <c r="S151" s="48"/>
      <c r="T151" s="48"/>
      <c r="U151" s="48"/>
      <c r="V151" s="62"/>
      <c r="W151" s="50"/>
      <c r="X151" s="50"/>
      <c r="Y151" s="50"/>
      <c r="Z151" s="50"/>
      <c r="AA151" s="50"/>
      <c r="AB151" s="50"/>
      <c r="AC151" s="54"/>
      <c r="AD151" s="50"/>
      <c r="AE151" s="50"/>
      <c r="AF151" s="62"/>
      <c r="AG151" s="62"/>
      <c r="AH151" s="50"/>
      <c r="AI151" s="50"/>
    </row>
    <row r="152" spans="1:35" ht="21" hidden="1" customHeight="1">
      <c r="A152" s="51" t="s">
        <v>236</v>
      </c>
      <c r="B152" s="51" t="s">
        <v>239</v>
      </c>
      <c r="C152" s="63" t="s">
        <v>346</v>
      </c>
      <c r="D152" s="118" t="s">
        <v>222</v>
      </c>
      <c r="E152" s="118"/>
      <c r="F152" s="118" t="s">
        <v>223</v>
      </c>
      <c r="G152" s="116"/>
      <c r="H152" s="51"/>
      <c r="I152" s="62" t="s">
        <v>271</v>
      </c>
      <c r="J152" s="62" t="s">
        <v>337</v>
      </c>
      <c r="K152" s="62" t="s">
        <v>337</v>
      </c>
      <c r="L152" s="62"/>
      <c r="M152" s="62"/>
      <c r="N152" s="51" t="str">
        <f>IF($M152="","",NETWORKDAYS(REPLACE(REPLACE($L152,5,1,"/"),8,1,"/"),REPLACE(REPLACE($M152,5,1,"/"),8,1,"/"),Sheet3!$C:$C))</f>
        <v/>
      </c>
      <c r="O152" s="48"/>
      <c r="P152" s="48"/>
      <c r="Q152" s="48"/>
      <c r="R152" s="48"/>
      <c r="S152" s="48"/>
      <c r="T152" s="48"/>
      <c r="U152" s="48"/>
      <c r="V152" s="62"/>
      <c r="W152" s="50"/>
      <c r="X152" s="50"/>
      <c r="Y152" s="50"/>
      <c r="Z152" s="50"/>
      <c r="AA152" s="50"/>
      <c r="AB152" s="50"/>
      <c r="AC152" s="54"/>
      <c r="AD152" s="50"/>
      <c r="AE152" s="50"/>
      <c r="AF152" s="62"/>
      <c r="AG152" s="62"/>
      <c r="AH152" s="50"/>
      <c r="AI152" s="50"/>
    </row>
    <row r="153" spans="1:35" ht="21" hidden="1" customHeight="1">
      <c r="A153" s="51" t="s">
        <v>236</v>
      </c>
      <c r="B153" s="51" t="s">
        <v>239</v>
      </c>
      <c r="C153" s="63" t="s">
        <v>346</v>
      </c>
      <c r="D153" s="118" t="s">
        <v>224</v>
      </c>
      <c r="E153" s="118"/>
      <c r="F153" s="118" t="s">
        <v>225</v>
      </c>
      <c r="G153" s="116"/>
      <c r="H153" s="51"/>
      <c r="I153" s="62" t="s">
        <v>271</v>
      </c>
      <c r="J153" s="62" t="s">
        <v>337</v>
      </c>
      <c r="K153" s="62" t="s">
        <v>337</v>
      </c>
      <c r="L153" s="62"/>
      <c r="M153" s="62"/>
      <c r="N153" s="51" t="str">
        <f>IF($M153="","",NETWORKDAYS(REPLACE(REPLACE($L153,5,1,"/"),8,1,"/"),REPLACE(REPLACE($M153,5,1,"/"),8,1,"/"),Sheet3!$C:$C))</f>
        <v/>
      </c>
      <c r="O153" s="48"/>
      <c r="P153" s="48"/>
      <c r="Q153" s="48"/>
      <c r="R153" s="48"/>
      <c r="S153" s="48"/>
      <c r="T153" s="48"/>
      <c r="U153" s="48"/>
      <c r="V153" s="62"/>
      <c r="W153" s="50"/>
      <c r="X153" s="50"/>
      <c r="Y153" s="50"/>
      <c r="Z153" s="50"/>
      <c r="AA153" s="50"/>
      <c r="AB153" s="50"/>
      <c r="AC153" s="54"/>
      <c r="AD153" s="50"/>
      <c r="AE153" s="50"/>
      <c r="AF153" s="62"/>
      <c r="AG153" s="62"/>
      <c r="AH153" s="50"/>
      <c r="AI153" s="50"/>
    </row>
    <row r="154" spans="1:35" ht="21" hidden="1" customHeight="1">
      <c r="A154" s="51" t="s">
        <v>236</v>
      </c>
      <c r="B154" s="51" t="s">
        <v>239</v>
      </c>
      <c r="C154" s="63" t="s">
        <v>346</v>
      </c>
      <c r="D154" s="118" t="s">
        <v>226</v>
      </c>
      <c r="E154" s="118"/>
      <c r="F154" s="118" t="s">
        <v>227</v>
      </c>
      <c r="G154" s="116"/>
      <c r="H154" s="51"/>
      <c r="I154" s="62" t="s">
        <v>271</v>
      </c>
      <c r="J154" s="62" t="s">
        <v>337</v>
      </c>
      <c r="K154" s="62" t="s">
        <v>337</v>
      </c>
      <c r="L154" s="62"/>
      <c r="M154" s="62"/>
      <c r="N154" s="51" t="str">
        <f>IF($M154="","",NETWORKDAYS(REPLACE(REPLACE($L154,5,1,"/"),8,1,"/"),REPLACE(REPLACE($M154,5,1,"/"),8,1,"/"),Sheet3!$C:$C))</f>
        <v/>
      </c>
      <c r="O154" s="48"/>
      <c r="P154" s="48"/>
      <c r="Q154" s="48"/>
      <c r="R154" s="48"/>
      <c r="S154" s="48"/>
      <c r="T154" s="48"/>
      <c r="U154" s="48"/>
      <c r="V154" s="62"/>
      <c r="W154" s="50"/>
      <c r="X154" s="50"/>
      <c r="Y154" s="50"/>
      <c r="Z154" s="50"/>
      <c r="AA154" s="50"/>
      <c r="AB154" s="50"/>
      <c r="AC154" s="54"/>
      <c r="AD154" s="50"/>
      <c r="AE154" s="50"/>
      <c r="AF154" s="62"/>
      <c r="AG154" s="62"/>
      <c r="AH154" s="50"/>
      <c r="AI154" s="50"/>
    </row>
    <row r="155" spans="1:35" ht="21" hidden="1" customHeight="1">
      <c r="A155" s="51" t="s">
        <v>236</v>
      </c>
      <c r="B155" s="51" t="s">
        <v>239</v>
      </c>
      <c r="C155" s="63" t="s">
        <v>346</v>
      </c>
      <c r="D155" s="118" t="s">
        <v>228</v>
      </c>
      <c r="E155" s="118"/>
      <c r="F155" s="118" t="s">
        <v>229</v>
      </c>
      <c r="G155" s="116"/>
      <c r="H155" s="51"/>
      <c r="I155" s="62" t="s">
        <v>271</v>
      </c>
      <c r="J155" s="62" t="s">
        <v>337</v>
      </c>
      <c r="K155" s="62" t="s">
        <v>337</v>
      </c>
      <c r="L155" s="62"/>
      <c r="M155" s="62"/>
      <c r="N155" s="51" t="str">
        <f>IF($M155="","",NETWORKDAYS(REPLACE(REPLACE($L155,5,1,"/"),8,1,"/"),REPLACE(REPLACE($M155,5,1,"/"),8,1,"/"),Sheet3!$C:$C))</f>
        <v/>
      </c>
      <c r="O155" s="48"/>
      <c r="P155" s="48"/>
      <c r="Q155" s="48"/>
      <c r="R155" s="48"/>
      <c r="S155" s="48"/>
      <c r="T155" s="48"/>
      <c r="U155" s="48"/>
      <c r="V155" s="62"/>
      <c r="W155" s="50"/>
      <c r="X155" s="50"/>
      <c r="Y155" s="50"/>
      <c r="Z155" s="50"/>
      <c r="AA155" s="50"/>
      <c r="AB155" s="50"/>
      <c r="AC155" s="54"/>
      <c r="AD155" s="50"/>
      <c r="AE155" s="50"/>
      <c r="AF155" s="62"/>
      <c r="AG155" s="62"/>
      <c r="AH155" s="50"/>
      <c r="AI155" s="50"/>
    </row>
    <row r="156" spans="1:35" ht="21" hidden="1" customHeight="1">
      <c r="A156" s="51" t="s">
        <v>236</v>
      </c>
      <c r="B156" s="51" t="s">
        <v>240</v>
      </c>
      <c r="C156" s="63" t="s">
        <v>346</v>
      </c>
      <c r="D156" s="118" t="s">
        <v>230</v>
      </c>
      <c r="E156" s="118"/>
      <c r="F156" s="118" t="s">
        <v>231</v>
      </c>
      <c r="G156" s="116"/>
      <c r="H156" s="51"/>
      <c r="I156" s="62" t="s">
        <v>271</v>
      </c>
      <c r="J156" s="62" t="s">
        <v>337</v>
      </c>
      <c r="K156" s="62" t="s">
        <v>337</v>
      </c>
      <c r="L156" s="62"/>
      <c r="M156" s="62"/>
      <c r="N156" s="51" t="str">
        <f>IF($M156="","",NETWORKDAYS(REPLACE(REPLACE($L156,5,1,"/"),8,1,"/"),REPLACE(REPLACE($M156,5,1,"/"),8,1,"/"),Sheet3!$C:$C))</f>
        <v/>
      </c>
      <c r="O156" s="48"/>
      <c r="P156" s="48"/>
      <c r="Q156" s="48"/>
      <c r="R156" s="48"/>
      <c r="S156" s="48"/>
      <c r="T156" s="48"/>
      <c r="U156" s="48"/>
      <c r="V156" s="62"/>
      <c r="W156" s="50"/>
      <c r="X156" s="50"/>
      <c r="Y156" s="50"/>
      <c r="Z156" s="50"/>
      <c r="AA156" s="50"/>
      <c r="AB156" s="50"/>
      <c r="AC156" s="54"/>
      <c r="AD156" s="50"/>
      <c r="AE156" s="50"/>
      <c r="AF156" s="62"/>
      <c r="AG156" s="62"/>
      <c r="AH156" s="50"/>
      <c r="AI156" s="50"/>
    </row>
    <row r="157" spans="1:35" ht="21" hidden="1" customHeight="1">
      <c r="A157" s="51" t="s">
        <v>236</v>
      </c>
      <c r="B157" s="51" t="s">
        <v>240</v>
      </c>
      <c r="C157" s="63" t="s">
        <v>346</v>
      </c>
      <c r="D157" s="118" t="s">
        <v>232</v>
      </c>
      <c r="E157" s="118"/>
      <c r="F157" s="118" t="s">
        <v>233</v>
      </c>
      <c r="G157" s="116"/>
      <c r="H157" s="51"/>
      <c r="I157" s="62" t="s">
        <v>271</v>
      </c>
      <c r="J157" s="62" t="s">
        <v>337</v>
      </c>
      <c r="K157" s="62" t="s">
        <v>337</v>
      </c>
      <c r="L157" s="62"/>
      <c r="M157" s="62"/>
      <c r="N157" s="51" t="str">
        <f>IF($M157="","",NETWORKDAYS(REPLACE(REPLACE($L157,5,1,"/"),8,1,"/"),REPLACE(REPLACE($M157,5,1,"/"),8,1,"/"),Sheet3!$C:$C))</f>
        <v/>
      </c>
      <c r="O157" s="48"/>
      <c r="P157" s="48"/>
      <c r="Q157" s="48"/>
      <c r="R157" s="48"/>
      <c r="S157" s="48"/>
      <c r="T157" s="48"/>
      <c r="U157" s="48"/>
      <c r="V157" s="62"/>
      <c r="W157" s="50"/>
      <c r="X157" s="50"/>
      <c r="Y157" s="50"/>
      <c r="Z157" s="50"/>
      <c r="AA157" s="50"/>
      <c r="AB157" s="50"/>
      <c r="AC157" s="54"/>
      <c r="AD157" s="50"/>
      <c r="AE157" s="50"/>
      <c r="AF157" s="62"/>
      <c r="AG157" s="62"/>
      <c r="AH157" s="50"/>
      <c r="AI157" s="50"/>
    </row>
    <row r="158" spans="1:35" ht="21" hidden="1" customHeight="1">
      <c r="A158" s="51" t="s">
        <v>236</v>
      </c>
      <c r="B158" s="51" t="s">
        <v>240</v>
      </c>
      <c r="C158" s="63" t="s">
        <v>346</v>
      </c>
      <c r="D158" s="118" t="s">
        <v>234</v>
      </c>
      <c r="E158" s="118"/>
      <c r="F158" s="118" t="s">
        <v>235</v>
      </c>
      <c r="G158" s="116"/>
      <c r="H158" s="51"/>
      <c r="I158" s="62" t="s">
        <v>271</v>
      </c>
      <c r="J158" s="62" t="s">
        <v>337</v>
      </c>
      <c r="K158" s="62" t="s">
        <v>337</v>
      </c>
      <c r="L158" s="62"/>
      <c r="M158" s="62"/>
      <c r="N158" s="51" t="str">
        <f>IF($M158="","",NETWORKDAYS(REPLACE(REPLACE($L158,5,1,"/"),8,1,"/"),REPLACE(REPLACE($M158,5,1,"/"),8,1,"/"),Sheet3!$C:$C))</f>
        <v/>
      </c>
      <c r="O158" s="48"/>
      <c r="P158" s="48"/>
      <c r="Q158" s="48"/>
      <c r="R158" s="48"/>
      <c r="S158" s="48"/>
      <c r="T158" s="48"/>
      <c r="U158" s="48"/>
      <c r="V158" s="62"/>
      <c r="W158" s="50"/>
      <c r="X158" s="50"/>
      <c r="Y158" s="50"/>
      <c r="Z158" s="50"/>
      <c r="AA158" s="50"/>
      <c r="AB158" s="50"/>
      <c r="AC158" s="54"/>
      <c r="AD158" s="50"/>
      <c r="AE158" s="50"/>
      <c r="AF158" s="62"/>
      <c r="AG158" s="62"/>
      <c r="AH158" s="50"/>
      <c r="AI158" s="50"/>
    </row>
  </sheetData>
  <autoFilter ref="A5:AI158">
    <filterColumn colId="9">
      <filters>
        <filter val="2017.02.17"/>
        <filter val="2017.02.20"/>
        <filter val="2017.02.21"/>
        <filter val="2017.02.22"/>
        <filter val="2017.02.23"/>
        <filter val="2017.02.24"/>
        <filter val="2017.02.27"/>
        <filter val="2017.02.28"/>
        <filter val="2017.03.02"/>
        <filter val="2017.03.03"/>
        <filter val="2017.03.06"/>
        <filter val="2017.03.08"/>
        <filter val="2017.03.10"/>
        <filter val="2017.03.14"/>
        <filter val="2017.03.16"/>
        <filter val="2017.03.17"/>
        <filter val="2017.03.20"/>
        <filter val="2017.03.22"/>
        <filter val="2017.03.23"/>
        <filter val="2017.03.24"/>
        <filter val="2017.03.27"/>
        <filter val="2017.03.28"/>
        <filter val="2017.03.29"/>
        <filter val="2017.03.30"/>
        <filter val="2017.03.31"/>
        <filter val="2017.04.03"/>
        <filter val="2017.04.04"/>
        <filter val="2017.04.05"/>
        <filter val="2017.04.06"/>
        <filter val="2017.04.07"/>
        <filter val="2017.04.10"/>
        <filter val="2017.04.11"/>
        <filter val="2017.04.12"/>
        <filter val="2017.04.13"/>
        <filter val="2017.04.14"/>
        <filter val="2017.04.17"/>
        <filter val="2017.04.18"/>
        <filter val="2017.04.19"/>
        <filter val="2017.04.20"/>
        <filter val="2017.04.21"/>
        <filter val="2017.04.24"/>
        <filter val="2017.04.25"/>
        <filter val="2017.04.26"/>
        <filter val="2017.04.27"/>
        <filter val="2017.04.28"/>
        <filter val="2017.05.02"/>
        <filter val="2017.05.04"/>
        <filter val="2017.05.08"/>
        <filter val="2017.05.09"/>
        <filter val="2017.05.10"/>
        <filter val="2017.05.11"/>
        <filter val="2017.05.12"/>
        <filter val="2017.05.15"/>
        <filter val="2017.05.16"/>
        <filter val="2017.05.17"/>
        <filter val="2017.05.18"/>
        <filter val="2017.05.22"/>
        <filter val="2017.05.23"/>
        <filter val="2017.05.24"/>
        <filter val="2017.05.25"/>
      </filters>
    </filterColumn>
  </autoFilter>
  <customSheetViews>
    <customSheetView guid="{83D121E0-7FB9-4CC4-AFCC-E3415F981E88}" topLeftCell="A43">
      <selection activeCell="J45" sqref="J45"/>
      <pageMargins left="0.59055118110236227" right="0.59055118110236227" top="0.6692913385826772" bottom="0.6692913385826772" header="0.51181102362204722" footer="0.31496062992125984"/>
      <pageSetup paperSize="9" orientation="landscape" r:id="rId1"/>
      <headerFooter alignWithMargins="0">
        <oddFooter>&amp;L&amp;G&amp;R&amp;G</oddFooter>
      </headerFooter>
    </customSheetView>
    <customSheetView guid="{C7F8E92F-2624-43C8-B0E5-1DE51C127779}" topLeftCell="D1">
      <pane xSplit="5" ySplit="5" topLeftCell="I6" activePane="bottomRight" state="frozen"/>
      <selection pane="bottomRight" activeCell="I54" sqref="I54"/>
      <pageMargins left="0.59055118110236227" right="0.59055118110236227" top="0.6692913385826772" bottom="0.6692913385826772" header="0.51181102362204722" footer="0.31496062992125984"/>
      <pageSetup paperSize="9" orientation="landscape" r:id="rId2"/>
      <headerFooter alignWithMargins="0">
        <oddFooter>&amp;L&amp;G&amp;R&amp;G</oddFooter>
      </headerFooter>
    </customSheetView>
    <customSheetView guid="{547BC5B2-EA04-40A3-8A00-B318763FAD5F}">
      <selection activeCell="E10" sqref="E10"/>
      <pageMargins left="0.59055118110236227" right="0.59055118110236227" top="0.6692913385826772" bottom="0.6692913385826772" header="0.51181102362204722" footer="0.31496062992125984"/>
      <pageSetup paperSize="9" orientation="landscape" r:id="rId3"/>
      <headerFooter alignWithMargins="0">
        <oddFooter>&amp;L&amp;G&amp;R&amp;G</oddFooter>
      </headerFooter>
    </customSheetView>
  </customSheetViews>
  <mergeCells count="35">
    <mergeCell ref="E40:E67"/>
    <mergeCell ref="F70:F77"/>
    <mergeCell ref="F78:F88"/>
    <mergeCell ref="F101:F102"/>
    <mergeCell ref="F93:F99"/>
    <mergeCell ref="E68:E103"/>
    <mergeCell ref="F42:F46"/>
    <mergeCell ref="F49:F56"/>
    <mergeCell ref="F57:F58"/>
    <mergeCell ref="F60:F65"/>
    <mergeCell ref="F66:F67"/>
    <mergeCell ref="E4:E5"/>
    <mergeCell ref="E7:E39"/>
    <mergeCell ref="F26:F38"/>
    <mergeCell ref="F9:F11"/>
    <mergeCell ref="G4:G5"/>
    <mergeCell ref="F12:F16"/>
    <mergeCell ref="F17:F18"/>
    <mergeCell ref="F20:F25"/>
    <mergeCell ref="AF2:AI2"/>
    <mergeCell ref="AF1:AI1"/>
    <mergeCell ref="AC4:AI4"/>
    <mergeCell ref="A4:C4"/>
    <mergeCell ref="AD1:AE1"/>
    <mergeCell ref="AD2:AE2"/>
    <mergeCell ref="A1:C1"/>
    <mergeCell ref="A2:C2"/>
    <mergeCell ref="I4:M4"/>
    <mergeCell ref="F4:F5"/>
    <mergeCell ref="D4:D5"/>
    <mergeCell ref="D1:AC1"/>
    <mergeCell ref="D2:AC2"/>
    <mergeCell ref="V4:AB4"/>
    <mergeCell ref="H4:H5"/>
    <mergeCell ref="O4:U4"/>
  </mergeCells>
  <phoneticPr fontId="22" type="noConversion"/>
  <pageMargins left="0.2" right="0.16" top="0.6692913385826772" bottom="0.6692913385826772" header="0.51181102362204722" footer="0.31496062992125984"/>
  <pageSetup paperSize="9" orientation="landscape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A4" sqref="A4"/>
    </sheetView>
  </sheetViews>
  <sheetFormatPr defaultRowHeight="14.4"/>
  <cols>
    <col min="3" max="3" width="4.796875" customWidth="1"/>
    <col min="4" max="4" width="9.09765625" customWidth="1"/>
    <col min="9" max="9" width="8.19921875" bestFit="1" customWidth="1"/>
    <col min="10" max="10" width="10.59765625" customWidth="1"/>
    <col min="11" max="11" width="34.796875" bestFit="1" customWidth="1"/>
  </cols>
  <sheetData>
    <row r="1" spans="1:11">
      <c r="A1" t="s">
        <v>23</v>
      </c>
      <c r="D1" t="s">
        <v>28</v>
      </c>
    </row>
    <row r="2" spans="1:11">
      <c r="A2" t="s">
        <v>24</v>
      </c>
      <c r="B2" t="s">
        <v>52</v>
      </c>
      <c r="D2" t="s">
        <v>29</v>
      </c>
      <c r="E2" t="s">
        <v>31</v>
      </c>
    </row>
    <row r="3" spans="1:11">
      <c r="A3" t="s">
        <v>25</v>
      </c>
      <c r="B3" t="s">
        <v>53</v>
      </c>
      <c r="D3" t="s">
        <v>30</v>
      </c>
      <c r="E3" t="s">
        <v>32</v>
      </c>
    </row>
    <row r="4" spans="1:11">
      <c r="A4" t="s">
        <v>26</v>
      </c>
      <c r="B4" t="s">
        <v>54</v>
      </c>
    </row>
    <row r="5" spans="1:11" ht="43.2">
      <c r="I5" s="92" t="s">
        <v>87</v>
      </c>
      <c r="J5" s="93" t="s">
        <v>88</v>
      </c>
      <c r="K5" s="92" t="s">
        <v>99</v>
      </c>
    </row>
    <row r="6" spans="1:11" ht="18" customHeight="1">
      <c r="I6" s="253" t="s">
        <v>89</v>
      </c>
      <c r="J6" s="90" t="s">
        <v>92</v>
      </c>
      <c r="K6" s="91" t="s">
        <v>96</v>
      </c>
    </row>
    <row r="7" spans="1:11" ht="18" customHeight="1">
      <c r="I7" s="253"/>
      <c r="J7" s="90" t="s">
        <v>93</v>
      </c>
      <c r="K7" s="91" t="s">
        <v>97</v>
      </c>
    </row>
    <row r="8" spans="1:11" ht="18" customHeight="1">
      <c r="I8" s="90" t="s">
        <v>90</v>
      </c>
      <c r="J8" s="90" t="s">
        <v>93</v>
      </c>
      <c r="K8" s="91" t="s">
        <v>98</v>
      </c>
    </row>
    <row r="9" spans="1:11" ht="18" customHeight="1">
      <c r="I9" s="90" t="s">
        <v>91</v>
      </c>
      <c r="J9" s="90" t="s">
        <v>94</v>
      </c>
      <c r="K9" s="91" t="s">
        <v>95</v>
      </c>
    </row>
    <row r="10" spans="1:11" ht="18" customHeight="1">
      <c r="I10" s="90" t="s">
        <v>100</v>
      </c>
      <c r="J10" s="90" t="s">
        <v>93</v>
      </c>
      <c r="K10" s="91" t="s">
        <v>101</v>
      </c>
    </row>
    <row r="15" spans="1:11">
      <c r="B15" s="88"/>
      <c r="C15" s="89"/>
    </row>
    <row r="24" spans="7:7">
      <c r="G24" s="37"/>
    </row>
  </sheetData>
  <customSheetViews>
    <customSheetView guid="{83D121E0-7FB9-4CC4-AFCC-E3415F981E88}">
      <selection activeCell="E4" sqref="E4"/>
      <pageMargins left="0.7" right="0.7" top="0.75" bottom="0.75" header="0.3" footer="0.3"/>
    </customSheetView>
    <customSheetView guid="{C7F8E92F-2624-43C8-B0E5-1DE51C127779}">
      <selection activeCell="E4" sqref="E4"/>
      <pageMargins left="0.7" right="0.7" top="0.75" bottom="0.75" header="0.3" footer="0.3"/>
      <pageSetup paperSize="9" orientation="portrait" copies="0" r:id="rId1"/>
    </customSheetView>
    <customSheetView guid="{547BC5B2-EA04-40A3-8A00-B318763FAD5F}">
      <selection activeCell="E4" sqref="E4"/>
      <pageMargins left="0.7" right="0.7" top="0.75" bottom="0.75" header="0.3" footer="0.3"/>
    </customSheetView>
  </customSheetViews>
  <mergeCells count="1">
    <mergeCell ref="I6:I7"/>
  </mergeCells>
  <phoneticPr fontId="2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4" sqref="F24"/>
    </sheetView>
  </sheetViews>
  <sheetFormatPr defaultColWidth="8.8984375" defaultRowHeight="14.4"/>
  <cols>
    <col min="1" max="1" width="8.8984375" style="88"/>
    <col min="2" max="2" width="9.796875" style="88" bestFit="1" customWidth="1"/>
    <col min="3" max="8" width="8.8984375" style="88"/>
    <col min="9" max="10" width="10" style="88" customWidth="1"/>
    <col min="11" max="16384" width="8.8984375" style="88"/>
  </cols>
  <sheetData>
    <row r="1" spans="1:10">
      <c r="A1" s="125"/>
      <c r="B1" s="125"/>
      <c r="C1" s="125" t="s">
        <v>283</v>
      </c>
      <c r="D1" s="125" t="s">
        <v>338</v>
      </c>
      <c r="E1" s="125" t="s">
        <v>284</v>
      </c>
      <c r="F1" s="125" t="s">
        <v>285</v>
      </c>
      <c r="G1" s="125" t="s">
        <v>286</v>
      </c>
      <c r="H1" s="125" t="s">
        <v>326</v>
      </c>
      <c r="I1" s="125" t="s">
        <v>287</v>
      </c>
      <c r="J1" s="125" t="s">
        <v>288</v>
      </c>
    </row>
    <row r="2" spans="1:10">
      <c r="A2" s="91" t="s">
        <v>289</v>
      </c>
      <c r="B2" s="91" t="s">
        <v>290</v>
      </c>
      <c r="C2" s="91">
        <v>20</v>
      </c>
      <c r="D2" s="91">
        <v>15</v>
      </c>
      <c r="E2" s="91">
        <v>2</v>
      </c>
      <c r="F2" s="91">
        <v>3</v>
      </c>
      <c r="G2" s="91"/>
      <c r="H2" s="127"/>
      <c r="I2" s="255" t="s">
        <v>291</v>
      </c>
      <c r="J2" s="256"/>
    </row>
    <row r="3" spans="1:10">
      <c r="A3" s="91" t="s">
        <v>292</v>
      </c>
      <c r="B3" s="91" t="s">
        <v>293</v>
      </c>
      <c r="C3" s="91">
        <v>16</v>
      </c>
      <c r="D3" s="91">
        <v>7</v>
      </c>
      <c r="E3" s="91"/>
      <c r="F3" s="91">
        <v>2</v>
      </c>
      <c r="G3" s="91">
        <v>4</v>
      </c>
      <c r="H3" s="91">
        <v>3</v>
      </c>
      <c r="I3" s="91" t="s">
        <v>294</v>
      </c>
      <c r="J3" s="91" t="s">
        <v>295</v>
      </c>
    </row>
    <row r="4" spans="1:10">
      <c r="A4" s="91" t="s">
        <v>296</v>
      </c>
      <c r="B4" s="91" t="s">
        <v>297</v>
      </c>
      <c r="C4" s="91">
        <v>24</v>
      </c>
      <c r="D4" s="91">
        <v>10</v>
      </c>
      <c r="E4" s="91"/>
      <c r="F4" s="91">
        <v>3</v>
      </c>
      <c r="G4" s="91">
        <v>7</v>
      </c>
      <c r="H4" s="91">
        <v>4</v>
      </c>
      <c r="I4" s="91" t="s">
        <v>294</v>
      </c>
      <c r="J4" s="91" t="s">
        <v>298</v>
      </c>
    </row>
    <row r="5" spans="1:10">
      <c r="A5" s="91" t="s">
        <v>299</v>
      </c>
      <c r="B5" s="91" t="s">
        <v>300</v>
      </c>
      <c r="C5" s="91">
        <v>5</v>
      </c>
      <c r="D5" s="91">
        <v>3</v>
      </c>
      <c r="E5" s="91"/>
      <c r="F5" s="91">
        <v>1</v>
      </c>
      <c r="G5" s="91"/>
      <c r="H5" s="127">
        <v>1</v>
      </c>
      <c r="I5" s="255" t="s">
        <v>301</v>
      </c>
      <c r="J5" s="256"/>
    </row>
    <row r="6" spans="1:10">
      <c r="A6" s="91" t="s">
        <v>302</v>
      </c>
      <c r="B6" s="91" t="s">
        <v>303</v>
      </c>
      <c r="C6" s="91">
        <v>5</v>
      </c>
      <c r="D6" s="91">
        <v>3</v>
      </c>
      <c r="E6" s="91"/>
      <c r="F6" s="91">
        <v>1</v>
      </c>
      <c r="G6" s="91"/>
      <c r="H6" s="127">
        <v>1</v>
      </c>
      <c r="I6" s="255" t="s">
        <v>304</v>
      </c>
      <c r="J6" s="256"/>
    </row>
    <row r="7" spans="1:10">
      <c r="A7" s="91" t="s">
        <v>305</v>
      </c>
      <c r="B7" s="91" t="s">
        <v>306</v>
      </c>
      <c r="C7" s="91">
        <v>41</v>
      </c>
      <c r="D7" s="91">
        <v>15</v>
      </c>
      <c r="E7" s="91"/>
      <c r="F7" s="91">
        <v>11</v>
      </c>
      <c r="G7" s="91">
        <v>9</v>
      </c>
      <c r="H7" s="127">
        <v>6</v>
      </c>
      <c r="I7" s="255" t="s">
        <v>307</v>
      </c>
      <c r="J7" s="256"/>
    </row>
    <row r="8" spans="1:10">
      <c r="A8" s="91" t="s">
        <v>308</v>
      </c>
      <c r="B8" s="91" t="s">
        <v>309</v>
      </c>
      <c r="C8" s="91">
        <v>8</v>
      </c>
      <c r="D8" s="91">
        <v>7</v>
      </c>
      <c r="E8" s="91"/>
      <c r="F8" s="91">
        <v>1</v>
      </c>
      <c r="G8" s="91"/>
      <c r="H8" s="91"/>
      <c r="I8" s="91" t="s">
        <v>310</v>
      </c>
      <c r="J8" s="91" t="s">
        <v>304</v>
      </c>
    </row>
    <row r="9" spans="1:10">
      <c r="A9" s="91" t="s">
        <v>311</v>
      </c>
      <c r="B9" s="91" t="s">
        <v>312</v>
      </c>
      <c r="C9" s="91">
        <v>11</v>
      </c>
      <c r="D9" s="91">
        <v>8</v>
      </c>
      <c r="E9" s="91"/>
      <c r="F9" s="91">
        <v>3</v>
      </c>
      <c r="G9" s="91"/>
      <c r="H9" s="127"/>
      <c r="I9" s="255" t="s">
        <v>291</v>
      </c>
      <c r="J9" s="256"/>
    </row>
    <row r="10" spans="1:10">
      <c r="A10" s="254" t="s">
        <v>313</v>
      </c>
      <c r="B10" s="254"/>
      <c r="C10" s="126">
        <f t="shared" ref="C10:H10" si="0">SUM(C2:C9)</f>
        <v>130</v>
      </c>
      <c r="D10" s="126">
        <f t="shared" si="0"/>
        <v>68</v>
      </c>
      <c r="E10" s="126">
        <f t="shared" si="0"/>
        <v>2</v>
      </c>
      <c r="F10" s="126">
        <f t="shared" si="0"/>
        <v>25</v>
      </c>
      <c r="G10" s="126">
        <f t="shared" si="0"/>
        <v>20</v>
      </c>
      <c r="H10" s="126">
        <f t="shared" si="0"/>
        <v>15</v>
      </c>
      <c r="I10" s="126"/>
      <c r="J10" s="126"/>
    </row>
    <row r="11" spans="1:10">
      <c r="A11" s="91" t="s">
        <v>314</v>
      </c>
      <c r="B11" s="91" t="s">
        <v>315</v>
      </c>
      <c r="C11" s="91">
        <v>13</v>
      </c>
      <c r="D11" s="91"/>
      <c r="E11" s="91"/>
      <c r="F11" s="91"/>
      <c r="G11" s="91"/>
      <c r="H11" s="91"/>
      <c r="I11" s="91" t="s">
        <v>316</v>
      </c>
      <c r="J11" s="91" t="s">
        <v>317</v>
      </c>
    </row>
    <row r="12" spans="1:10">
      <c r="A12" s="254" t="s">
        <v>318</v>
      </c>
      <c r="B12" s="254"/>
      <c r="C12" s="126">
        <f>SUM(C10:C11)</f>
        <v>143</v>
      </c>
      <c r="D12" s="126"/>
      <c r="E12" s="126"/>
      <c r="F12" s="126"/>
      <c r="G12" s="126"/>
      <c r="H12" s="126"/>
      <c r="I12" s="126"/>
      <c r="J12" s="126"/>
    </row>
    <row r="18" spans="1:2">
      <c r="A18" s="125" t="s">
        <v>325</v>
      </c>
      <c r="B18" s="125" t="s">
        <v>324</v>
      </c>
    </row>
    <row r="19" spans="1:2">
      <c r="A19" s="91" t="s">
        <v>319</v>
      </c>
      <c r="B19" s="91">
        <v>7</v>
      </c>
    </row>
    <row r="20" spans="1:2">
      <c r="A20" s="91" t="s">
        <v>320</v>
      </c>
      <c r="B20" s="91">
        <v>23</v>
      </c>
    </row>
    <row r="21" spans="1:2">
      <c r="A21" s="91" t="s">
        <v>321</v>
      </c>
      <c r="B21" s="91">
        <v>20</v>
      </c>
    </row>
    <row r="22" spans="1:2">
      <c r="A22" s="126" t="s">
        <v>322</v>
      </c>
      <c r="B22" s="126">
        <v>50</v>
      </c>
    </row>
    <row r="23" spans="1:2">
      <c r="A23" s="91" t="s">
        <v>323</v>
      </c>
      <c r="B23" s="91">
        <v>23</v>
      </c>
    </row>
    <row r="24" spans="1:2">
      <c r="A24" s="126" t="s">
        <v>277</v>
      </c>
      <c r="B24" s="126">
        <f>SUM(B22:B23)</f>
        <v>73</v>
      </c>
    </row>
  </sheetData>
  <mergeCells count="7">
    <mergeCell ref="A12:B12"/>
    <mergeCell ref="I2:J2"/>
    <mergeCell ref="I5:J5"/>
    <mergeCell ref="I6:J6"/>
    <mergeCell ref="I7:J7"/>
    <mergeCell ref="I9:J9"/>
    <mergeCell ref="A10:B10"/>
  </mergeCells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B2" sqref="B2:B24"/>
    </sheetView>
  </sheetViews>
  <sheetFormatPr defaultRowHeight="14.4"/>
  <sheetData>
    <row r="1" spans="1:13" ht="15.6">
      <c r="A1" s="152" t="s">
        <v>325</v>
      </c>
      <c r="B1" s="152" t="s">
        <v>351</v>
      </c>
      <c r="C1" s="153">
        <v>42795</v>
      </c>
      <c r="D1" s="152" t="s">
        <v>352</v>
      </c>
      <c r="E1" s="152" t="s">
        <v>353</v>
      </c>
      <c r="F1" s="154" t="s">
        <v>354</v>
      </c>
      <c r="G1" s="152" t="s">
        <v>324</v>
      </c>
      <c r="H1" s="155" t="s">
        <v>355</v>
      </c>
    </row>
    <row r="2" spans="1:13" ht="15.6">
      <c r="A2" s="156" t="s">
        <v>319</v>
      </c>
      <c r="B2" s="156" t="s">
        <v>356</v>
      </c>
      <c r="C2" s="153">
        <v>42784</v>
      </c>
      <c r="D2" s="157" t="s">
        <v>357</v>
      </c>
      <c r="E2" s="152"/>
      <c r="F2" s="154"/>
      <c r="G2" s="152"/>
      <c r="H2" s="155"/>
    </row>
    <row r="3" spans="1:13" ht="15.6">
      <c r="A3" s="156" t="s">
        <v>319</v>
      </c>
      <c r="B3" s="156" t="s">
        <v>358</v>
      </c>
      <c r="C3" s="153">
        <v>42785</v>
      </c>
      <c r="D3" s="157" t="s">
        <v>359</v>
      </c>
      <c r="E3" s="152"/>
      <c r="F3" s="154"/>
      <c r="G3" s="152"/>
      <c r="H3" s="155"/>
    </row>
    <row r="4" spans="1:13" ht="15.6">
      <c r="A4" s="156" t="s">
        <v>319</v>
      </c>
      <c r="B4" s="156" t="s">
        <v>360</v>
      </c>
      <c r="C4" s="153">
        <v>42791</v>
      </c>
      <c r="D4" s="158">
        <f>C4</f>
        <v>42791</v>
      </c>
      <c r="E4" s="152"/>
      <c r="F4" s="154"/>
      <c r="G4" s="152"/>
      <c r="H4" s="155"/>
    </row>
    <row r="5" spans="1:13" ht="15.6">
      <c r="A5" s="156" t="s">
        <v>319</v>
      </c>
      <c r="B5" s="156" t="s">
        <v>361</v>
      </c>
      <c r="C5" s="153">
        <v>42792</v>
      </c>
      <c r="D5" s="158">
        <f>C5</f>
        <v>42792</v>
      </c>
      <c r="E5" s="152"/>
      <c r="F5" s="154"/>
      <c r="G5" s="152"/>
      <c r="H5" s="155"/>
    </row>
    <row r="6" spans="1:13" ht="15.6">
      <c r="A6" s="156" t="s">
        <v>362</v>
      </c>
      <c r="B6" s="156" t="s">
        <v>363</v>
      </c>
      <c r="C6" s="153">
        <v>42795</v>
      </c>
      <c r="D6" s="158">
        <f>C6</f>
        <v>42795</v>
      </c>
      <c r="E6" s="158" t="s">
        <v>364</v>
      </c>
      <c r="F6" s="154">
        <v>9</v>
      </c>
      <c r="G6" s="154">
        <f>H6-F6</f>
        <v>22</v>
      </c>
      <c r="H6" s="154">
        <v>31</v>
      </c>
      <c r="K6" s="159"/>
      <c r="L6" s="159"/>
      <c r="M6" s="160"/>
    </row>
    <row r="7" spans="1:13" ht="15.6">
      <c r="A7" s="156" t="s">
        <v>365</v>
      </c>
      <c r="B7" s="156" t="s">
        <v>366</v>
      </c>
      <c r="C7" s="153">
        <v>42798</v>
      </c>
      <c r="D7" s="158">
        <f t="shared" ref="D7:D43" si="0">C7</f>
        <v>42798</v>
      </c>
      <c r="E7" s="158"/>
      <c r="F7" s="154"/>
      <c r="G7" s="154"/>
      <c r="H7" s="154"/>
      <c r="K7" s="159"/>
      <c r="L7" s="159"/>
      <c r="M7" s="160"/>
    </row>
    <row r="8" spans="1:13" ht="15.6">
      <c r="A8" s="156" t="s">
        <v>365</v>
      </c>
      <c r="B8" s="156" t="s">
        <v>367</v>
      </c>
      <c r="C8" s="153">
        <v>42799</v>
      </c>
      <c r="D8" s="158">
        <f t="shared" si="0"/>
        <v>42799</v>
      </c>
      <c r="E8" s="158"/>
      <c r="F8" s="154"/>
      <c r="G8" s="154"/>
      <c r="H8" s="154"/>
    </row>
    <row r="9" spans="1:13" ht="15.6">
      <c r="A9" s="156" t="s">
        <v>362</v>
      </c>
      <c r="B9" s="156" t="s">
        <v>368</v>
      </c>
      <c r="C9" s="153">
        <v>42805</v>
      </c>
      <c r="D9" s="158">
        <f t="shared" si="0"/>
        <v>42805</v>
      </c>
      <c r="E9" s="158"/>
      <c r="F9" s="154"/>
      <c r="G9" s="154"/>
      <c r="H9" s="154"/>
    </row>
    <row r="10" spans="1:13" ht="15.6">
      <c r="A10" s="156" t="s">
        <v>369</v>
      </c>
      <c r="B10" s="156" t="s">
        <v>370</v>
      </c>
      <c r="C10" s="153">
        <v>42806</v>
      </c>
      <c r="D10" s="158">
        <f t="shared" si="0"/>
        <v>42806</v>
      </c>
      <c r="E10" s="158"/>
    </row>
    <row r="11" spans="1:13" ht="15.6">
      <c r="A11" s="156" t="s">
        <v>365</v>
      </c>
      <c r="B11" s="156" t="s">
        <v>371</v>
      </c>
      <c r="C11" s="153">
        <v>42812</v>
      </c>
      <c r="D11" s="158">
        <f t="shared" si="0"/>
        <v>42812</v>
      </c>
      <c r="E11" s="158"/>
    </row>
    <row r="12" spans="1:13" ht="15.6">
      <c r="A12" s="156" t="s">
        <v>362</v>
      </c>
      <c r="B12" s="156" t="s">
        <v>372</v>
      </c>
      <c r="C12" s="153">
        <v>42813</v>
      </c>
      <c r="D12" s="158">
        <f t="shared" si="0"/>
        <v>42813</v>
      </c>
      <c r="E12" s="158"/>
    </row>
    <row r="13" spans="1:13" ht="15.6">
      <c r="A13" s="156" t="s">
        <v>365</v>
      </c>
      <c r="B13" s="156" t="s">
        <v>373</v>
      </c>
      <c r="C13" s="153">
        <v>42819</v>
      </c>
      <c r="D13" s="158">
        <f t="shared" si="0"/>
        <v>42819</v>
      </c>
      <c r="E13" s="158"/>
    </row>
    <row r="14" spans="1:13" ht="15.6">
      <c r="A14" s="156" t="s">
        <v>365</v>
      </c>
      <c r="B14" s="156" t="s">
        <v>374</v>
      </c>
      <c r="C14" s="153">
        <v>42820</v>
      </c>
      <c r="D14" s="158">
        <f t="shared" si="0"/>
        <v>42820</v>
      </c>
      <c r="E14" s="158"/>
    </row>
    <row r="15" spans="1:13" ht="15.6">
      <c r="A15" s="156" t="s">
        <v>321</v>
      </c>
      <c r="B15" s="156" t="s">
        <v>375</v>
      </c>
      <c r="C15" s="153">
        <v>42826</v>
      </c>
      <c r="D15" s="158">
        <f t="shared" si="0"/>
        <v>42826</v>
      </c>
      <c r="E15" s="158"/>
      <c r="F15" s="154">
        <v>10</v>
      </c>
      <c r="G15" s="154">
        <f>H15-F15</f>
        <v>20</v>
      </c>
      <c r="H15" s="154">
        <v>30</v>
      </c>
    </row>
    <row r="16" spans="1:13" ht="15.6">
      <c r="A16" s="156" t="s">
        <v>321</v>
      </c>
      <c r="B16" s="156" t="s">
        <v>376</v>
      </c>
      <c r="C16" s="153">
        <v>42827</v>
      </c>
      <c r="D16" s="158">
        <f t="shared" si="0"/>
        <v>42827</v>
      </c>
      <c r="E16" s="158"/>
    </row>
    <row r="17" spans="1:8" ht="15.6">
      <c r="A17" s="156" t="s">
        <v>321</v>
      </c>
      <c r="B17" s="156" t="s">
        <v>377</v>
      </c>
      <c r="C17" s="153">
        <v>42833</v>
      </c>
      <c r="D17" s="158">
        <f t="shared" si="0"/>
        <v>42833</v>
      </c>
      <c r="E17" s="158"/>
    </row>
    <row r="18" spans="1:8" ht="15.6">
      <c r="A18" s="156" t="s">
        <v>321</v>
      </c>
      <c r="B18" s="156" t="s">
        <v>378</v>
      </c>
      <c r="C18" s="153">
        <v>42834</v>
      </c>
      <c r="D18" s="158">
        <f t="shared" si="0"/>
        <v>42834</v>
      </c>
      <c r="E18" s="158"/>
    </row>
    <row r="19" spans="1:8" ht="15.6">
      <c r="A19" s="156" t="s">
        <v>321</v>
      </c>
      <c r="B19" s="156" t="s">
        <v>379</v>
      </c>
      <c r="C19" s="153">
        <v>42840</v>
      </c>
      <c r="D19" s="158">
        <f t="shared" si="0"/>
        <v>42840</v>
      </c>
      <c r="E19" s="158"/>
    </row>
    <row r="20" spans="1:8" ht="15.6">
      <c r="A20" s="156" t="s">
        <v>321</v>
      </c>
      <c r="B20" s="156" t="s">
        <v>380</v>
      </c>
      <c r="C20" s="153">
        <v>42841</v>
      </c>
      <c r="D20" s="158">
        <f t="shared" si="0"/>
        <v>42841</v>
      </c>
      <c r="E20" s="158"/>
    </row>
    <row r="21" spans="1:8" ht="15.6">
      <c r="A21" s="156" t="s">
        <v>321</v>
      </c>
      <c r="B21" s="156" t="s">
        <v>381</v>
      </c>
      <c r="C21" s="153">
        <v>42847</v>
      </c>
      <c r="D21" s="158">
        <f t="shared" si="0"/>
        <v>42847</v>
      </c>
      <c r="E21" s="158"/>
    </row>
    <row r="22" spans="1:8" ht="15.6">
      <c r="A22" s="156" t="s">
        <v>321</v>
      </c>
      <c r="B22" s="156" t="s">
        <v>382</v>
      </c>
      <c r="C22" s="153">
        <v>42848</v>
      </c>
      <c r="D22" s="158">
        <f t="shared" si="0"/>
        <v>42848</v>
      </c>
      <c r="E22" s="158"/>
    </row>
    <row r="23" spans="1:8" ht="15.6">
      <c r="A23" s="156" t="s">
        <v>321</v>
      </c>
      <c r="B23" s="156" t="s">
        <v>383</v>
      </c>
      <c r="C23" s="153">
        <v>42854</v>
      </c>
      <c r="D23" s="158">
        <f t="shared" si="0"/>
        <v>42854</v>
      </c>
      <c r="E23" s="158"/>
    </row>
    <row r="24" spans="1:8" ht="15.6">
      <c r="A24" s="156" t="s">
        <v>321</v>
      </c>
      <c r="B24" s="156" t="s">
        <v>384</v>
      </c>
      <c r="C24" s="153">
        <v>42855</v>
      </c>
      <c r="D24" s="158">
        <f t="shared" si="0"/>
        <v>42855</v>
      </c>
      <c r="E24" s="158"/>
    </row>
    <row r="25" spans="1:8" ht="15.6">
      <c r="A25" s="156" t="s">
        <v>385</v>
      </c>
      <c r="B25" s="156" t="s">
        <v>386</v>
      </c>
      <c r="C25" s="153">
        <v>42858</v>
      </c>
      <c r="D25" s="158">
        <f t="shared" si="0"/>
        <v>42858</v>
      </c>
      <c r="E25" s="158" t="s">
        <v>387</v>
      </c>
      <c r="F25" s="154">
        <v>10</v>
      </c>
      <c r="G25" s="154">
        <f>H25-F25</f>
        <v>21</v>
      </c>
      <c r="H25" s="154">
        <v>31</v>
      </c>
    </row>
    <row r="26" spans="1:8" ht="15.6">
      <c r="A26" s="156" t="s">
        <v>385</v>
      </c>
      <c r="B26" s="156" t="s">
        <v>388</v>
      </c>
      <c r="C26" s="153">
        <v>42860</v>
      </c>
      <c r="D26" s="158">
        <f t="shared" si="0"/>
        <v>42860</v>
      </c>
      <c r="E26" s="158" t="s">
        <v>389</v>
      </c>
    </row>
    <row r="27" spans="1:8" ht="15.6">
      <c r="A27" s="156" t="s">
        <v>385</v>
      </c>
      <c r="B27" s="156" t="s">
        <v>390</v>
      </c>
      <c r="C27" s="153">
        <v>42861</v>
      </c>
      <c r="D27" s="158">
        <f t="shared" si="0"/>
        <v>42861</v>
      </c>
      <c r="E27" s="158"/>
    </row>
    <row r="28" spans="1:8" ht="15.6">
      <c r="A28" s="156" t="s">
        <v>385</v>
      </c>
      <c r="B28" s="156" t="s">
        <v>391</v>
      </c>
      <c r="C28" s="153">
        <v>42862</v>
      </c>
      <c r="D28" s="158">
        <f t="shared" si="0"/>
        <v>42862</v>
      </c>
      <c r="E28" s="158"/>
    </row>
    <row r="29" spans="1:8" ht="15.6">
      <c r="A29" s="156" t="s">
        <v>385</v>
      </c>
      <c r="B29" s="156" t="s">
        <v>392</v>
      </c>
      <c r="C29" s="153">
        <v>42868</v>
      </c>
      <c r="D29" s="158">
        <f t="shared" si="0"/>
        <v>42868</v>
      </c>
      <c r="E29" s="158"/>
    </row>
    <row r="30" spans="1:8" ht="15.6">
      <c r="A30" s="156" t="s">
        <v>385</v>
      </c>
      <c r="B30" s="156" t="s">
        <v>393</v>
      </c>
      <c r="C30" s="153">
        <v>42869</v>
      </c>
      <c r="D30" s="158">
        <f t="shared" si="0"/>
        <v>42869</v>
      </c>
      <c r="E30" s="158"/>
    </row>
    <row r="31" spans="1:8" ht="15.6">
      <c r="A31" s="156" t="s">
        <v>385</v>
      </c>
      <c r="B31" s="156" t="s">
        <v>394</v>
      </c>
      <c r="C31" s="153">
        <v>42875</v>
      </c>
      <c r="D31" s="158">
        <f t="shared" si="0"/>
        <v>42875</v>
      </c>
      <c r="E31" s="158"/>
    </row>
    <row r="32" spans="1:8" ht="15.6">
      <c r="A32" s="156" t="s">
        <v>385</v>
      </c>
      <c r="B32" s="156" t="s">
        <v>395</v>
      </c>
      <c r="C32" s="153">
        <v>42876</v>
      </c>
      <c r="D32" s="158">
        <f t="shared" si="0"/>
        <v>42876</v>
      </c>
      <c r="E32" s="158"/>
    </row>
    <row r="33" spans="1:8" ht="15.6">
      <c r="A33" s="156" t="s">
        <v>385</v>
      </c>
      <c r="B33" s="156" t="s">
        <v>396</v>
      </c>
      <c r="C33" s="153">
        <v>42882</v>
      </c>
      <c r="D33" s="158">
        <f t="shared" si="0"/>
        <v>42882</v>
      </c>
      <c r="E33" s="158"/>
    </row>
    <row r="34" spans="1:8" ht="15.6">
      <c r="A34" s="156" t="s">
        <v>385</v>
      </c>
      <c r="B34" s="156" t="s">
        <v>397</v>
      </c>
      <c r="C34" s="153">
        <v>42883</v>
      </c>
      <c r="D34" s="158">
        <f t="shared" si="0"/>
        <v>42883</v>
      </c>
      <c r="E34" s="158"/>
    </row>
    <row r="35" spans="1:8" ht="15.6">
      <c r="A35" s="156" t="s">
        <v>398</v>
      </c>
      <c r="B35" s="156" t="s">
        <v>399</v>
      </c>
      <c r="C35" s="153">
        <v>42889</v>
      </c>
      <c r="D35" s="158">
        <f t="shared" si="0"/>
        <v>42889</v>
      </c>
      <c r="E35" s="158"/>
      <c r="F35" s="154">
        <v>9</v>
      </c>
      <c r="G35" s="154">
        <f>H35-F35</f>
        <v>21</v>
      </c>
      <c r="H35" s="154">
        <v>30</v>
      </c>
    </row>
    <row r="36" spans="1:8" ht="15.6">
      <c r="A36" s="156" t="s">
        <v>398</v>
      </c>
      <c r="B36" s="156" t="s">
        <v>400</v>
      </c>
      <c r="C36" s="153">
        <v>42890</v>
      </c>
      <c r="D36" s="158">
        <f t="shared" si="0"/>
        <v>42890</v>
      </c>
      <c r="E36" s="158"/>
    </row>
    <row r="37" spans="1:8" ht="15.6">
      <c r="A37" s="156" t="s">
        <v>398</v>
      </c>
      <c r="B37" s="156" t="s">
        <v>401</v>
      </c>
      <c r="C37" s="153">
        <v>42892</v>
      </c>
      <c r="D37" s="158">
        <f t="shared" si="0"/>
        <v>42892</v>
      </c>
      <c r="E37" s="158" t="s">
        <v>402</v>
      </c>
    </row>
    <row r="38" spans="1:8" ht="15.6">
      <c r="A38" s="156" t="s">
        <v>398</v>
      </c>
      <c r="B38" s="156" t="s">
        <v>403</v>
      </c>
      <c r="C38" s="153">
        <v>42896</v>
      </c>
      <c r="D38" s="158">
        <f t="shared" si="0"/>
        <v>42896</v>
      </c>
      <c r="E38" s="158"/>
    </row>
    <row r="39" spans="1:8" ht="15.6">
      <c r="A39" s="156" t="s">
        <v>398</v>
      </c>
      <c r="B39" s="156" t="s">
        <v>404</v>
      </c>
      <c r="C39" s="153">
        <v>42897</v>
      </c>
      <c r="D39" s="158">
        <f t="shared" si="0"/>
        <v>42897</v>
      </c>
      <c r="E39" s="158"/>
    </row>
    <row r="40" spans="1:8" ht="15.6">
      <c r="A40" s="156" t="s">
        <v>398</v>
      </c>
      <c r="B40" s="156" t="s">
        <v>405</v>
      </c>
      <c r="C40" s="153">
        <v>42903</v>
      </c>
      <c r="D40" s="158">
        <f t="shared" si="0"/>
        <v>42903</v>
      </c>
      <c r="E40" s="158"/>
    </row>
    <row r="41" spans="1:8" ht="15.6">
      <c r="A41" s="156" t="s">
        <v>398</v>
      </c>
      <c r="B41" s="156" t="s">
        <v>406</v>
      </c>
      <c r="C41" s="153">
        <v>42904</v>
      </c>
      <c r="D41" s="158">
        <f t="shared" si="0"/>
        <v>42904</v>
      </c>
      <c r="E41" s="158"/>
    </row>
    <row r="42" spans="1:8" ht="15.6">
      <c r="A42" s="156" t="s">
        <v>398</v>
      </c>
      <c r="B42" s="156" t="s">
        <v>407</v>
      </c>
      <c r="C42" s="153">
        <v>42910</v>
      </c>
      <c r="D42" s="158">
        <f t="shared" si="0"/>
        <v>42910</v>
      </c>
      <c r="E42" s="158"/>
    </row>
    <row r="43" spans="1:8" ht="15.6">
      <c r="A43" s="156" t="s">
        <v>398</v>
      </c>
      <c r="B43" s="156" t="s">
        <v>408</v>
      </c>
      <c r="C43" s="153">
        <v>42911</v>
      </c>
      <c r="D43" s="158">
        <f t="shared" si="0"/>
        <v>42911</v>
      </c>
      <c r="E43" s="158"/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N6" sqref="N6"/>
    </sheetView>
  </sheetViews>
  <sheetFormatPr defaultRowHeight="14.4"/>
  <cols>
    <col min="1" max="1" width="9.3984375" customWidth="1"/>
    <col min="2" max="2" width="7.69921875" customWidth="1"/>
    <col min="3" max="3" width="7.796875" customWidth="1"/>
    <col min="4" max="4" width="6.69921875" customWidth="1"/>
    <col min="5" max="5" width="5.69921875" customWidth="1"/>
    <col min="6" max="6" width="6.69921875" customWidth="1"/>
    <col min="7" max="7" width="5.69921875" customWidth="1"/>
    <col min="8" max="8" width="6.69921875" customWidth="1"/>
    <col min="9" max="9" width="7.796875" customWidth="1"/>
    <col min="10" max="11" width="6.69921875" customWidth="1"/>
    <col min="12" max="12" width="7.796875" customWidth="1"/>
    <col min="13" max="13" width="6.69921875" customWidth="1"/>
  </cols>
  <sheetData>
    <row r="1" spans="1:13" ht="19.2">
      <c r="A1" s="4" t="s">
        <v>339</v>
      </c>
      <c r="C1" s="6" t="str">
        <f>개발진척현황!C1</f>
        <v>2017.03.14</v>
      </c>
      <c r="F1" s="7"/>
      <c r="G1" s="7"/>
      <c r="H1" s="8"/>
      <c r="I1" s="6" t="s">
        <v>475</v>
      </c>
      <c r="L1" s="6" t="s">
        <v>476</v>
      </c>
    </row>
    <row r="2" spans="1:13" ht="15.6">
      <c r="A2" s="107"/>
      <c r="B2" s="108"/>
      <c r="C2" s="190" t="s">
        <v>107</v>
      </c>
      <c r="D2" s="190"/>
      <c r="E2" s="190"/>
      <c r="F2" s="191"/>
      <c r="G2" s="191"/>
      <c r="H2" s="191"/>
      <c r="I2" s="257" t="s">
        <v>110</v>
      </c>
      <c r="J2" s="258"/>
      <c r="K2" s="259"/>
      <c r="L2" s="194" t="s">
        <v>114</v>
      </c>
      <c r="M2" s="196"/>
    </row>
    <row r="3" spans="1:13" ht="13.5" customHeight="1">
      <c r="A3" s="109" t="s">
        <v>33</v>
      </c>
      <c r="B3" s="105" t="s">
        <v>34</v>
      </c>
      <c r="C3" s="99" t="s">
        <v>38</v>
      </c>
      <c r="D3" s="99" t="s">
        <v>39</v>
      </c>
      <c r="E3" s="102" t="s">
        <v>108</v>
      </c>
      <c r="F3" s="102" t="s">
        <v>41</v>
      </c>
      <c r="G3" s="102" t="s">
        <v>109</v>
      </c>
      <c r="H3" s="102" t="s">
        <v>42</v>
      </c>
      <c r="I3" s="103" t="s">
        <v>111</v>
      </c>
      <c r="J3" s="103" t="s">
        <v>112</v>
      </c>
      <c r="K3" s="103" t="s">
        <v>113</v>
      </c>
      <c r="L3" s="104" t="s">
        <v>111</v>
      </c>
      <c r="M3" s="106" t="s">
        <v>115</v>
      </c>
    </row>
    <row r="4" spans="1:13" ht="15.6">
      <c r="A4" s="101" t="s">
        <v>118</v>
      </c>
      <c r="B4" s="57">
        <f>COUNTIFS(개발일정표!$A:$A,$A$4,개발일정표!$I:$I,"&lt;&gt;삭제")</f>
        <v>11</v>
      </c>
      <c r="C4" s="57">
        <f>COUNTIFS(개발일정표!$A:$A,$A$4,개발일정표!$I:$I,"&lt;&gt;삭제",개발일정표!$K:$K,"&lt;="&amp;$C$1)</f>
        <v>0</v>
      </c>
      <c r="D4" s="57">
        <f>COUNTIFS(개발일정표!$A:$A,$A$4,개발일정표!$I:$I,"&lt;&gt;삭제",개발일정표!$M:$M,"&lt;="&amp;$C$1)</f>
        <v>0</v>
      </c>
      <c r="E4" s="58">
        <f>C4-D4</f>
        <v>0</v>
      </c>
      <c r="F4" s="59">
        <f t="shared" ref="F4:F13" si="0">IF(C4=0,0,D4/C4)</f>
        <v>0</v>
      </c>
      <c r="G4" s="58">
        <f>B4-D4</f>
        <v>11</v>
      </c>
      <c r="H4" s="59">
        <f t="shared" ref="H4:H13" si="1">IF(B4=0,0,D4/B4)</f>
        <v>0</v>
      </c>
      <c r="I4" s="57">
        <f>COUNTIFS(개발일정표!$A:$A,$A4,개발일정표!$I:$I,"&lt;&gt;삭제",개발일정표!$K:$K,"&gt;="&amp;$I$1,개발일정표!$K:$K,"&lt;="&amp;$C$1)</f>
        <v>0</v>
      </c>
      <c r="J4" s="57">
        <f>COUNTIFS(개발일정표!$A:$A,$A4,개발일정표!$I:$I,"&lt;&gt;삭제",개발일정표!$M:$M,"&gt;="&amp;$I$1,개발일정표!$M:$M,"&lt;="&amp;$C$1)</f>
        <v>0</v>
      </c>
      <c r="K4" s="59">
        <f t="shared" ref="K4:K13" si="2">IF(I4=0,0,J4/I4)</f>
        <v>0</v>
      </c>
      <c r="L4" s="57">
        <f>COUNTIFS(개발일정표!$A:$A,$A4,개발일정표!$I:$I,"&lt;&gt;삭제",개발일정표!$K:$K,"&gt;"&amp;$C$1,개발일정표!$K:$K,"&lt;="&amp;$L$1)</f>
        <v>0</v>
      </c>
      <c r="M4" s="59">
        <f>IF(B4=0,0,(C4+L4)/B4)</f>
        <v>0</v>
      </c>
    </row>
    <row r="5" spans="1:13" ht="15.6">
      <c r="A5" s="101" t="s">
        <v>117</v>
      </c>
      <c r="B5" s="57">
        <f>COUNTIFS(개발일정표!$A:$A,$A$5,개발일정표!$I:$I,"&lt;&gt;삭제")</f>
        <v>7</v>
      </c>
      <c r="C5" s="57">
        <f>COUNTIFS(개발일정표!$A:$A,$A$5,개발일정표!$I:$I,"&lt;&gt;삭제",개발일정표!$K:$K,"&lt;="&amp;$C$1)</f>
        <v>0</v>
      </c>
      <c r="D5" s="57">
        <f>COUNTIFS(개발일정표!$A:$A,$A$5,개발일정표!$I:$I,"&lt;&gt;삭제",개발일정표!$M:$M,"&lt;="&amp;$C$1)</f>
        <v>0</v>
      </c>
      <c r="E5" s="58">
        <f t="shared" ref="E5:E10" si="3">C5-D5</f>
        <v>0</v>
      </c>
      <c r="F5" s="59">
        <f t="shared" si="0"/>
        <v>0</v>
      </c>
      <c r="G5" s="58">
        <f t="shared" ref="G5:G12" si="4">B5-D5</f>
        <v>7</v>
      </c>
      <c r="H5" s="59">
        <f t="shared" si="1"/>
        <v>0</v>
      </c>
      <c r="I5" s="57">
        <f>COUNTIFS(개발일정표!$A:$A,$A5,개발일정표!$I:$I,"&lt;&gt;삭제",개발일정표!$K:$K,"&gt;="&amp;$I$1,개발일정표!$K:$K,"&lt;="&amp;$C$1)</f>
        <v>0</v>
      </c>
      <c r="J5" s="57">
        <f>COUNTIFS(개발일정표!$A:$A,$A5,개발일정표!$I:$I,"&lt;&gt;삭제",개발일정표!$M:$M,"&gt;="&amp;$I$1,개발일정표!$M:$M,"&lt;="&amp;$C$1)</f>
        <v>0</v>
      </c>
      <c r="K5" s="59">
        <f t="shared" si="2"/>
        <v>0</v>
      </c>
      <c r="L5" s="57">
        <f>COUNTIFS(개발일정표!$A:$A,$A5,개발일정표!$I:$I,"&lt;&gt;삭제",개발일정표!$K:$K,"&gt;"&amp;$C$1,개발일정표!$K:$K,"&lt;="&amp;$L$1)</f>
        <v>0</v>
      </c>
      <c r="M5" s="59">
        <f t="shared" ref="M5:M12" si="5">IF(B5=0,0,(C5+L5)/B5)</f>
        <v>0</v>
      </c>
    </row>
    <row r="6" spans="1:13" ht="15.6">
      <c r="A6" s="101" t="s">
        <v>262</v>
      </c>
      <c r="B6" s="57">
        <f>COUNTIFS(개발일정표!$A:$A,$A$6,개발일정표!$I:$I,"&lt;&gt;삭제")</f>
        <v>11</v>
      </c>
      <c r="C6" s="57">
        <f>COUNTIFS(개발일정표!$A:$A,$A$6,개발일정표!$I:$I,"&lt;&gt;삭제",개발일정표!$K:$K,"&lt;="&amp;$C$1)</f>
        <v>0</v>
      </c>
      <c r="D6" s="57">
        <f>COUNTIFS(개발일정표!$A:$A,$A$6,개발일정표!$I:$I,"&lt;&gt;삭제",개발일정표!$M:$M,"&lt;="&amp;$C$1)</f>
        <v>0</v>
      </c>
      <c r="E6" s="58">
        <f t="shared" si="3"/>
        <v>0</v>
      </c>
      <c r="F6" s="59">
        <f t="shared" si="0"/>
        <v>0</v>
      </c>
      <c r="G6" s="58">
        <f t="shared" si="4"/>
        <v>11</v>
      </c>
      <c r="H6" s="59">
        <f t="shared" si="1"/>
        <v>0</v>
      </c>
      <c r="I6" s="57">
        <f>COUNTIFS(개발일정표!$A:$A,$A6,개발일정표!$I:$I,"&lt;&gt;삭제",개발일정표!$K:$K,"&gt;="&amp;$I$1,개발일정표!$K:$K,"&lt;="&amp;$C$1)</f>
        <v>0</v>
      </c>
      <c r="J6" s="57">
        <f>COUNTIFS(개발일정표!$A:$A,$A6,개발일정표!$I:$I,"&lt;&gt;삭제",개발일정표!$M:$M,"&gt;="&amp;$I$1,개발일정표!$M:$M,"&lt;="&amp;$C$1)</f>
        <v>0</v>
      </c>
      <c r="K6" s="59">
        <f t="shared" si="2"/>
        <v>0</v>
      </c>
      <c r="L6" s="57">
        <f>COUNTIFS(개발일정표!$A:$A,$A6,개발일정표!$I:$I,"&lt;&gt;삭제",개발일정표!$K:$K,"&gt;"&amp;$C$1,개발일정표!$K:$K,"&lt;="&amp;$L$1)</f>
        <v>0</v>
      </c>
      <c r="M6" s="59">
        <f t="shared" si="5"/>
        <v>0</v>
      </c>
    </row>
    <row r="7" spans="1:13" ht="15.6">
      <c r="A7" s="101" t="s">
        <v>263</v>
      </c>
      <c r="B7" s="57">
        <f>COUNTIFS(개발일정표!$A:$A,$A$7,개발일정표!$I:$I,"&lt;&gt;삭제")</f>
        <v>1</v>
      </c>
      <c r="C7" s="57">
        <f>COUNTIFS(개발일정표!$A:$A,$A$7,개발일정표!$I:$I,"&lt;&gt;삭제",개발일정표!$K:$K,"&lt;="&amp;$C$1)</f>
        <v>0</v>
      </c>
      <c r="D7" s="57">
        <f>COUNTIFS(개발일정표!$A:$A,$A$7,개발일정표!$I:$I,"&lt;&gt;삭제",개발일정표!$M:$M,"&lt;="&amp;$C$1)</f>
        <v>0</v>
      </c>
      <c r="E7" s="58">
        <f t="shared" si="3"/>
        <v>0</v>
      </c>
      <c r="F7" s="59">
        <f t="shared" si="0"/>
        <v>0</v>
      </c>
      <c r="G7" s="58">
        <f t="shared" si="4"/>
        <v>1</v>
      </c>
      <c r="H7" s="59">
        <f t="shared" si="1"/>
        <v>0</v>
      </c>
      <c r="I7" s="57">
        <f>COUNTIFS(개발일정표!$A:$A,$A7,개발일정표!$I:$I,"&lt;&gt;삭제",개발일정표!$K:$K,"&gt;="&amp;$I$1,개발일정표!$K:$K,"&lt;="&amp;$C$1)</f>
        <v>0</v>
      </c>
      <c r="J7" s="57">
        <f>COUNTIFS(개발일정표!$A:$A,$A7,개발일정표!$I:$I,"&lt;&gt;삭제",개발일정표!$M:$M,"&gt;="&amp;$I$1,개발일정표!$M:$M,"&lt;="&amp;$C$1)</f>
        <v>0</v>
      </c>
      <c r="K7" s="59">
        <f t="shared" si="2"/>
        <v>0</v>
      </c>
      <c r="L7" s="57">
        <f>COUNTIFS(개발일정표!$A:$A,$A7,개발일정표!$I:$I,"&lt;&gt;삭제",개발일정표!$K:$K,"&gt;"&amp;$C$1,개발일정표!$K:$K,"&lt;="&amp;$L$1)</f>
        <v>0</v>
      </c>
      <c r="M7" s="59">
        <f t="shared" si="5"/>
        <v>0</v>
      </c>
    </row>
    <row r="8" spans="1:13" ht="15.6">
      <c r="A8" s="101" t="s">
        <v>264</v>
      </c>
      <c r="B8" s="57">
        <f>COUNTIFS(개발일정표!$A:$A,$A$8,개발일정표!$I:$I,"&lt;&gt;삭제")</f>
        <v>1</v>
      </c>
      <c r="C8" s="57">
        <f>COUNTIFS(개발일정표!$A:$A,$A$8,개발일정표!$I:$I,"&lt;&gt;삭제",개발일정표!$K:$K,"&lt;="&amp;$C$1)</f>
        <v>0</v>
      </c>
      <c r="D8" s="57">
        <f>COUNTIFS(개발일정표!$A:$A,$A$8,개발일정표!$I:$I,"&lt;&gt;삭제",개발일정표!$M:$M,"&lt;="&amp;$C$1)</f>
        <v>0</v>
      </c>
      <c r="E8" s="58">
        <f t="shared" si="3"/>
        <v>0</v>
      </c>
      <c r="F8" s="59">
        <f t="shared" si="0"/>
        <v>0</v>
      </c>
      <c r="G8" s="58">
        <f t="shared" si="4"/>
        <v>1</v>
      </c>
      <c r="H8" s="59">
        <f t="shared" si="1"/>
        <v>0</v>
      </c>
      <c r="I8" s="57">
        <f>COUNTIFS(개발일정표!$A:$A,$A8,개발일정표!$I:$I,"&lt;&gt;삭제",개발일정표!$K:$K,"&gt;="&amp;$I$1,개발일정표!$K:$K,"&lt;="&amp;$C$1)</f>
        <v>0</v>
      </c>
      <c r="J8" s="57">
        <f>COUNTIFS(개발일정표!$A:$A,$A8,개발일정표!$I:$I,"&lt;&gt;삭제",개발일정표!$M:$M,"&gt;="&amp;$I$1,개발일정표!$M:$M,"&lt;="&amp;$C$1)</f>
        <v>0</v>
      </c>
      <c r="K8" s="59">
        <f t="shared" si="2"/>
        <v>0</v>
      </c>
      <c r="L8" s="57">
        <f>COUNTIFS(개발일정표!$A:$A,$A8,개발일정표!$I:$I,"&lt;&gt;삭제",개발일정표!$K:$K,"&gt;"&amp;$C$1,개발일정표!$K:$K,"&lt;="&amp;$L$1)</f>
        <v>0</v>
      </c>
      <c r="M8" s="59">
        <f t="shared" si="5"/>
        <v>0</v>
      </c>
    </row>
    <row r="9" spans="1:13" ht="15.6">
      <c r="A9" s="111" t="s">
        <v>248</v>
      </c>
      <c r="B9" s="57">
        <f>COUNTIFS(개발일정표!$A:$A,$A$9,개발일정표!$I:$I,"&lt;&gt;삭제")</f>
        <v>15</v>
      </c>
      <c r="C9" s="57">
        <f>COUNTIFS(개발일정표!$A:$A,$A$9,개발일정표!$I:$I,"&lt;&gt;삭제",개발일정표!$K:$K,"&lt;="&amp;$C$1)</f>
        <v>0</v>
      </c>
      <c r="D9" s="57">
        <f>COUNTIFS(개발일정표!$A:$A,$A$9,개발일정표!$I:$I,"&lt;&gt;삭제",개발일정표!$M:$M,"&lt;="&amp;$C$1)</f>
        <v>0</v>
      </c>
      <c r="E9" s="58">
        <f>C9-D9</f>
        <v>0</v>
      </c>
      <c r="F9" s="59">
        <f>IF(C9=0,0,D9/C9)</f>
        <v>0</v>
      </c>
      <c r="G9" s="58">
        <f>B9-D9</f>
        <v>15</v>
      </c>
      <c r="H9" s="59">
        <f>IF(B9=0,0,D9/B9)</f>
        <v>0</v>
      </c>
      <c r="I9" s="57">
        <f>COUNTIFS(개발일정표!$A:$A,$A9,개발일정표!$I:$I,"&lt;&gt;삭제",개발일정표!$K:$K,"&gt;="&amp;$I$1,개발일정표!$K:$K,"&lt;="&amp;$C$1)</f>
        <v>0</v>
      </c>
      <c r="J9" s="57">
        <f>COUNTIFS(개발일정표!$A:$A,$A9,개발일정표!$I:$I,"&lt;&gt;삭제",개발일정표!$M:$M,"&gt;="&amp;$I$1,개발일정표!$M:$M,"&lt;="&amp;$C$1)</f>
        <v>0</v>
      </c>
      <c r="K9" s="59">
        <f>IF(I9=0,0,J9/I9)</f>
        <v>0</v>
      </c>
      <c r="L9" s="57">
        <f>COUNTIFS(개발일정표!$A:$A,$A9,개발일정표!$I:$I,"&lt;&gt;삭제",개발일정표!$K:$K,"&gt;"&amp;$C$1,개발일정표!$K:$K,"&lt;="&amp;$L$1)</f>
        <v>0</v>
      </c>
      <c r="M9" s="59">
        <f t="shared" si="5"/>
        <v>0</v>
      </c>
    </row>
    <row r="10" spans="1:13" ht="15.6">
      <c r="A10" s="101" t="s">
        <v>251</v>
      </c>
      <c r="B10" s="57">
        <f>COUNTIFS(개발일정표!$A:$A,$A$10,개발일정표!$I:$I,"&lt;&gt;삭제")</f>
        <v>1</v>
      </c>
      <c r="C10" s="57">
        <f>COUNTIFS(개발일정표!$A:$A,$A$10,개발일정표!$I:$I,"&lt;&gt;삭제",개발일정표!$K:$K,"&lt;="&amp;$C$1)</f>
        <v>0</v>
      </c>
      <c r="D10" s="57">
        <f>COUNTIFS(개발일정표!$A:$A,$A$10,개발일정표!$I:$I,"&lt;&gt;삭제",개발일정표!$M:$M,"&lt;="&amp;$C$1)</f>
        <v>0</v>
      </c>
      <c r="E10" s="58">
        <f t="shared" si="3"/>
        <v>0</v>
      </c>
      <c r="F10" s="59">
        <f t="shared" si="0"/>
        <v>0</v>
      </c>
      <c r="G10" s="58">
        <f t="shared" si="4"/>
        <v>1</v>
      </c>
      <c r="H10" s="59">
        <f t="shared" si="1"/>
        <v>0</v>
      </c>
      <c r="I10" s="57">
        <f>COUNTIFS(개발일정표!$A:$A,$A10,개발일정표!$I:$I,"&lt;&gt;삭제",개발일정표!$K:$K,"&gt;="&amp;$I$1,개발일정표!$K:$K,"&lt;="&amp;$C$1)</f>
        <v>0</v>
      </c>
      <c r="J10" s="57">
        <f>COUNTIFS(개발일정표!$A:$A,$A10,개발일정표!$I:$I,"&lt;&gt;삭제",개발일정표!$M:$M,"&gt;="&amp;$I$1,개발일정표!$M:$M,"&lt;="&amp;$C$1)</f>
        <v>0</v>
      </c>
      <c r="K10" s="59">
        <f t="shared" si="2"/>
        <v>0</v>
      </c>
      <c r="L10" s="57">
        <f>COUNTIFS(개발일정표!$A:$A,$A10,개발일정표!$I:$I,"&lt;&gt;삭제",개발일정표!$K:$K,"&gt;"&amp;$C$1,개발일정표!$K:$K,"&lt;="&amp;$L$1)</f>
        <v>0</v>
      </c>
      <c r="M10" s="59">
        <f t="shared" si="5"/>
        <v>0</v>
      </c>
    </row>
    <row r="11" spans="1:13" ht="15.6">
      <c r="A11" s="100" t="s">
        <v>106</v>
      </c>
      <c r="B11" s="60">
        <f>SUM(B4:B10)</f>
        <v>47</v>
      </c>
      <c r="C11" s="60">
        <f>SUM(C4:C10)</f>
        <v>0</v>
      </c>
      <c r="D11" s="60">
        <f>SUM(D4:D10)</f>
        <v>0</v>
      </c>
      <c r="E11" s="60">
        <f>SUM(E4:E10)</f>
        <v>0</v>
      </c>
      <c r="F11" s="21">
        <f t="shared" si="0"/>
        <v>0</v>
      </c>
      <c r="G11" s="36">
        <f>SUM(G4:G10)</f>
        <v>47</v>
      </c>
      <c r="H11" s="21">
        <f t="shared" si="1"/>
        <v>0</v>
      </c>
      <c r="I11" s="60">
        <f>SUM(I4:I10)</f>
        <v>0</v>
      </c>
      <c r="J11" s="60">
        <f>SUM(J4:J10)</f>
        <v>0</v>
      </c>
      <c r="K11" s="21">
        <f t="shared" si="2"/>
        <v>0</v>
      </c>
      <c r="L11" s="60">
        <f>SUM(L4:L10)</f>
        <v>0</v>
      </c>
      <c r="M11" s="21">
        <f>IF(B11=0,0,(D11+L11)/B11)</f>
        <v>0</v>
      </c>
    </row>
    <row r="12" spans="1:13" ht="15.6">
      <c r="A12" s="101" t="s">
        <v>259</v>
      </c>
      <c r="B12" s="57">
        <f>COUNTIFS(개발일정표!$A:$A,$A$12,개발일정표!$I:$I,"&lt;&gt;삭제")</f>
        <v>13</v>
      </c>
      <c r="C12" s="57">
        <f>COUNTIFS(개발일정표!$A:$A,$A$12,개발일정표!$I:$I,"&lt;&gt;삭제",개발일정표!$K:$K,"&lt;="&amp;$C$1)</f>
        <v>0</v>
      </c>
      <c r="D12" s="57">
        <f>COUNTIFS(개발일정표!$A:$A,$A$12,개발일정표!$I:$I,"&lt;&gt;삭제",개발일정표!$M:$M,"&lt;="&amp;$C$1)</f>
        <v>0</v>
      </c>
      <c r="E12" s="58">
        <f>C12-D12</f>
        <v>0</v>
      </c>
      <c r="F12" s="59">
        <f t="shared" si="0"/>
        <v>0</v>
      </c>
      <c r="G12" s="58">
        <f t="shared" si="4"/>
        <v>13</v>
      </c>
      <c r="H12" s="59">
        <f t="shared" si="1"/>
        <v>0</v>
      </c>
      <c r="I12" s="57">
        <f>COUNTIFS(개발일정표!$A:$A,$A12,개발일정표!$I:$I,"&lt;&gt;삭제",개발일정표!$K:$K,"&gt;="&amp;$I$1,개발일정표!$K:$K,"&lt;="&amp;$C$1)</f>
        <v>0</v>
      </c>
      <c r="J12" s="57">
        <f>COUNTIFS(개발일정표!$A:$A,$A12,개발일정표!$I:$I,"&lt;&gt;삭제",개발일정표!$M:$M,"&gt;="&amp;$I$1,개발일정표!$M:$M,"&lt;="&amp;$C$1)</f>
        <v>0</v>
      </c>
      <c r="K12" s="59">
        <f t="shared" si="2"/>
        <v>0</v>
      </c>
      <c r="L12" s="57">
        <f>COUNTIFS(개발일정표!$A:$A,$A12,개발일정표!$I:$I,"&lt;&gt;삭제",개발일정표!$K:$K,"&gt;"&amp;$C$1,개발일정표!$K:$K,"&lt;="&amp;$L$1)</f>
        <v>0</v>
      </c>
      <c r="M12" s="59">
        <f t="shared" si="5"/>
        <v>0</v>
      </c>
    </row>
    <row r="13" spans="1:13" ht="15.6">
      <c r="A13" s="100" t="s">
        <v>85</v>
      </c>
      <c r="B13" s="60">
        <f>SUM(B11:B12)</f>
        <v>60</v>
      </c>
      <c r="C13" s="60">
        <f>SUM(C11:C12)</f>
        <v>0</v>
      </c>
      <c r="D13" s="60">
        <f>SUM(D11:D12)</f>
        <v>0</v>
      </c>
      <c r="E13" s="60">
        <f>SUM(E11:E12)</f>
        <v>0</v>
      </c>
      <c r="F13" s="21">
        <f t="shared" si="0"/>
        <v>0</v>
      </c>
      <c r="G13" s="36">
        <f>SUM(G11:G12)</f>
        <v>60</v>
      </c>
      <c r="H13" s="21">
        <f t="shared" si="1"/>
        <v>0</v>
      </c>
      <c r="I13" s="60">
        <f>SUM(I11:I12)</f>
        <v>0</v>
      </c>
      <c r="J13" s="60">
        <f>SUM(J11:J12)</f>
        <v>0</v>
      </c>
      <c r="K13" s="21">
        <f t="shared" si="2"/>
        <v>0</v>
      </c>
      <c r="L13" s="60">
        <f>SUM(L11:L12)</f>
        <v>0</v>
      </c>
      <c r="M13" s="21">
        <f>IF(B13=0,0,(D13+L13)/B13)</f>
        <v>0</v>
      </c>
    </row>
    <row r="15" spans="1:13">
      <c r="A15" s="149" t="s">
        <v>344</v>
      </c>
    </row>
    <row r="16" spans="1:13" ht="15.6">
      <c r="A16" s="107"/>
      <c r="B16" s="108"/>
      <c r="C16" s="190" t="s">
        <v>107</v>
      </c>
      <c r="D16" s="190"/>
      <c r="E16" s="190"/>
      <c r="F16" s="191"/>
      <c r="G16" s="191"/>
      <c r="H16" s="191"/>
      <c r="I16" s="257" t="s">
        <v>110</v>
      </c>
      <c r="J16" s="258"/>
      <c r="K16" s="259"/>
      <c r="L16" s="194" t="s">
        <v>114</v>
      </c>
      <c r="M16" s="196"/>
    </row>
    <row r="17" spans="1:13" ht="15.6">
      <c r="A17" s="109" t="s">
        <v>33</v>
      </c>
      <c r="B17" s="140" t="s">
        <v>345</v>
      </c>
      <c r="C17" s="133" t="s">
        <v>38</v>
      </c>
      <c r="D17" s="133" t="s">
        <v>39</v>
      </c>
      <c r="E17" s="136" t="s">
        <v>108</v>
      </c>
      <c r="F17" s="136" t="s">
        <v>41</v>
      </c>
      <c r="G17" s="136" t="s">
        <v>109</v>
      </c>
      <c r="H17" s="136" t="s">
        <v>42</v>
      </c>
      <c r="I17" s="137" t="s">
        <v>38</v>
      </c>
      <c r="J17" s="137" t="s">
        <v>112</v>
      </c>
      <c r="K17" s="137" t="s">
        <v>41</v>
      </c>
      <c r="L17" s="139" t="s">
        <v>38</v>
      </c>
      <c r="M17" s="106" t="s">
        <v>42</v>
      </c>
    </row>
    <row r="18" spans="1:13" ht="15.6">
      <c r="A18" s="135" t="s">
        <v>118</v>
      </c>
      <c r="B18" s="57">
        <f>COUNTIFS(개발일정표!$C:$C,"1차",개발일정표!$A:$A,$A18,개발일정표!$I:$I,"&lt;&gt;삭제")</f>
        <v>0</v>
      </c>
      <c r="C18" s="57">
        <f>COUNTIFS(개발일정표!$C:$C,"1차",개발일정표!$A:$A,$A18,개발일정표!$I:$I,"&lt;&gt;삭제",개발일정표!$K:$K,"&lt;="&amp;$C$1)</f>
        <v>0</v>
      </c>
      <c r="D18" s="57">
        <f>COUNTIFS(개발일정표!$C:$C,"1차",개발일정표!$A:$A,$A18,개발일정표!$I:$I,"&lt;&gt;삭제",개발일정표!$M:$M,"&lt;="&amp;$C$1)</f>
        <v>0</v>
      </c>
      <c r="E18" s="58">
        <f>C18-D18</f>
        <v>0</v>
      </c>
      <c r="F18" s="59">
        <f t="shared" ref="F18:F27" si="6">IF(C18=0,0,D18/C18)</f>
        <v>0</v>
      </c>
      <c r="G18" s="58">
        <f>B18-D18</f>
        <v>0</v>
      </c>
      <c r="H18" s="59">
        <f t="shared" ref="H18:H27" si="7">IF(B18=0,0,D18/B18)</f>
        <v>0</v>
      </c>
      <c r="I18" s="57">
        <f>COUNTIFS(개발일정표!$C:$C,"1차",개발일정표!$A:$A,$A18,개발일정표!$I:$I,"&lt;&gt;삭제",개발일정표!$K:$K,"&gt;="&amp;$I$1,개발일정표!$K:$K,"&lt;="&amp;$C$1)</f>
        <v>0</v>
      </c>
      <c r="J18" s="57">
        <f>COUNTIFS(개발일정표!$C:$C,"1차",개발일정표!$A:$A,$A18,개발일정표!$I:$I,"&lt;&gt;삭제",개발일정표!$M:$M,"&gt;="&amp;$I$1,개발일정표!$M:$M,"&lt;="&amp;$C$1)</f>
        <v>0</v>
      </c>
      <c r="K18" s="59">
        <f t="shared" ref="K18:K27" si="8">IF(I18=0,0,J18/I18)</f>
        <v>0</v>
      </c>
      <c r="L18" s="57">
        <f>COUNTIFS(개발일정표!$C:$C,"1차",개발일정표!$A:$A,$A18,개발일정표!$I:$I,"&lt;&gt;삭제",개발일정표!$K:$K,"&gt;"&amp;$C$1,개발일정표!$K:$K,"&lt;="&amp;$L$1)</f>
        <v>0</v>
      </c>
      <c r="M18" s="59">
        <f>IF(B18=0,0,(C18+L18)/B18)</f>
        <v>0</v>
      </c>
    </row>
    <row r="19" spans="1:13" ht="15.6">
      <c r="A19" s="135" t="s">
        <v>117</v>
      </c>
      <c r="B19" s="57">
        <f>COUNTIFS(개발일정표!$C:$C,"1차",개발일정표!$A:$A,$A19,개발일정표!$I:$I,"&lt;&gt;삭제")</f>
        <v>0</v>
      </c>
      <c r="C19" s="57">
        <f>COUNTIFS(개발일정표!$C:$C,"1차",개발일정표!$A:$A,$A19,개발일정표!$I:$I,"&lt;&gt;삭제",개발일정표!$K:$K,"&lt;="&amp;$C$1)</f>
        <v>0</v>
      </c>
      <c r="D19" s="57">
        <f>COUNTIFS(개발일정표!$C:$C,"1차",개발일정표!$A:$A,$A19,개발일정표!$I:$I,"&lt;&gt;삭제",개발일정표!$M:$M,"&lt;="&amp;$C$1)</f>
        <v>0</v>
      </c>
      <c r="E19" s="58">
        <f t="shared" ref="E19:E24" si="9">C19-D19</f>
        <v>0</v>
      </c>
      <c r="F19" s="59">
        <f t="shared" si="6"/>
        <v>0</v>
      </c>
      <c r="G19" s="58">
        <f t="shared" ref="G19:G24" si="10">B19-D19</f>
        <v>0</v>
      </c>
      <c r="H19" s="59">
        <f t="shared" si="7"/>
        <v>0</v>
      </c>
      <c r="I19" s="57">
        <f>COUNTIFS(개발일정표!$C:$C,"1차",개발일정표!$A:$A,$A19,개발일정표!$I:$I,"&lt;&gt;삭제",개발일정표!$K:$K,"&gt;="&amp;$I$1,개발일정표!$K:$K,"&lt;="&amp;$C$1)</f>
        <v>0</v>
      </c>
      <c r="J19" s="57">
        <f>COUNTIFS(개발일정표!$C:$C,"1차",개발일정표!$A:$A,$A19,개발일정표!$I:$I,"&lt;&gt;삭제",개발일정표!$M:$M,"&gt;="&amp;$I$1,개발일정표!$M:$M,"&lt;="&amp;$C$1)</f>
        <v>0</v>
      </c>
      <c r="K19" s="59">
        <f t="shared" si="8"/>
        <v>0</v>
      </c>
      <c r="L19" s="57">
        <f>COUNTIFS(개발일정표!$C:$C,"1차",개발일정표!$A:$A,$A19,개발일정표!$I:$I,"&lt;&gt;삭제",개발일정표!$K:$K,"&gt;"&amp;$C$1,개발일정표!$K:$K,"&lt;="&amp;$L$1)</f>
        <v>0</v>
      </c>
      <c r="M19" s="59">
        <f t="shared" ref="M19:M24" si="11">IF(B19=0,0,(C19+L19)/B19)</f>
        <v>0</v>
      </c>
    </row>
    <row r="20" spans="1:13" ht="15.6">
      <c r="A20" s="135" t="s">
        <v>262</v>
      </c>
      <c r="B20" s="57">
        <f>COUNTIFS(개발일정표!$C:$C,"1차",개발일정표!$A:$A,$A20,개발일정표!$I:$I,"&lt;&gt;삭제")</f>
        <v>0</v>
      </c>
      <c r="C20" s="57">
        <f>COUNTIFS(개발일정표!$C:$C,"1차",개발일정표!$A:$A,$A20,개발일정표!$I:$I,"&lt;&gt;삭제",개발일정표!$K:$K,"&lt;="&amp;$C$1)</f>
        <v>0</v>
      </c>
      <c r="D20" s="57">
        <f>COUNTIFS(개발일정표!$C:$C,"1차",개발일정표!$A:$A,$A20,개발일정표!$I:$I,"&lt;&gt;삭제",개발일정표!$M:$M,"&lt;="&amp;$C$1)</f>
        <v>0</v>
      </c>
      <c r="E20" s="58">
        <f t="shared" si="9"/>
        <v>0</v>
      </c>
      <c r="F20" s="59">
        <f t="shared" si="6"/>
        <v>0</v>
      </c>
      <c r="G20" s="58">
        <f t="shared" si="10"/>
        <v>0</v>
      </c>
      <c r="H20" s="59">
        <f t="shared" si="7"/>
        <v>0</v>
      </c>
      <c r="I20" s="57">
        <f>COUNTIFS(개발일정표!$C:$C,"1차",개발일정표!$A:$A,$A20,개발일정표!$I:$I,"&lt;&gt;삭제",개발일정표!$K:$K,"&gt;="&amp;$I$1,개발일정표!$K:$K,"&lt;="&amp;$C$1)</f>
        <v>0</v>
      </c>
      <c r="J20" s="57">
        <f>COUNTIFS(개발일정표!$C:$C,"1차",개발일정표!$A:$A,$A20,개발일정표!$I:$I,"&lt;&gt;삭제",개발일정표!$M:$M,"&gt;="&amp;$I$1,개발일정표!$M:$M,"&lt;="&amp;$C$1)</f>
        <v>0</v>
      </c>
      <c r="K20" s="59">
        <f t="shared" si="8"/>
        <v>0</v>
      </c>
      <c r="L20" s="57">
        <f>COUNTIFS(개발일정표!$C:$C,"1차",개발일정표!$A:$A,$A20,개발일정표!$I:$I,"&lt;&gt;삭제",개발일정표!$K:$K,"&gt;"&amp;$C$1,개발일정표!$K:$K,"&lt;="&amp;$L$1)</f>
        <v>0</v>
      </c>
      <c r="M20" s="59">
        <f t="shared" si="11"/>
        <v>0</v>
      </c>
    </row>
    <row r="21" spans="1:13" ht="15.6">
      <c r="A21" s="135" t="s">
        <v>159</v>
      </c>
      <c r="B21" s="57">
        <f>COUNTIFS(개발일정표!$C:$C,"1차",개발일정표!$A:$A,$A21,개발일정표!$I:$I,"&lt;&gt;삭제")</f>
        <v>0</v>
      </c>
      <c r="C21" s="57">
        <f>COUNTIFS(개발일정표!$C:$C,"1차",개발일정표!$A:$A,$A21,개발일정표!$I:$I,"&lt;&gt;삭제",개발일정표!$K:$K,"&lt;="&amp;$C$1)</f>
        <v>0</v>
      </c>
      <c r="D21" s="57">
        <f>COUNTIFS(개발일정표!$C:$C,"1차",개발일정표!$A:$A,$A21,개발일정표!$I:$I,"&lt;&gt;삭제",개발일정표!$M:$M,"&lt;="&amp;$C$1)</f>
        <v>0</v>
      </c>
      <c r="E21" s="58">
        <f t="shared" si="9"/>
        <v>0</v>
      </c>
      <c r="F21" s="59">
        <f t="shared" si="6"/>
        <v>0</v>
      </c>
      <c r="G21" s="58">
        <f t="shared" si="10"/>
        <v>0</v>
      </c>
      <c r="H21" s="59">
        <f t="shared" si="7"/>
        <v>0</v>
      </c>
      <c r="I21" s="57">
        <f>COUNTIFS(개발일정표!$C:$C,"1차",개발일정표!$A:$A,$A21,개발일정표!$I:$I,"&lt;&gt;삭제",개발일정표!$K:$K,"&gt;="&amp;$I$1,개발일정표!$K:$K,"&lt;="&amp;$C$1)</f>
        <v>0</v>
      </c>
      <c r="J21" s="57">
        <f>COUNTIFS(개발일정표!$C:$C,"1차",개발일정표!$A:$A,$A21,개발일정표!$I:$I,"&lt;&gt;삭제",개발일정표!$M:$M,"&gt;="&amp;$I$1,개발일정표!$M:$M,"&lt;="&amp;$C$1)</f>
        <v>0</v>
      </c>
      <c r="K21" s="59">
        <f t="shared" si="8"/>
        <v>0</v>
      </c>
      <c r="L21" s="57">
        <f>COUNTIFS(개발일정표!$C:$C,"1차",개발일정표!$A:$A,$A21,개발일정표!$I:$I,"&lt;&gt;삭제",개발일정표!$K:$K,"&gt;"&amp;$C$1,개발일정표!$K:$K,"&lt;="&amp;$L$1)</f>
        <v>0</v>
      </c>
      <c r="M21" s="59">
        <f t="shared" si="11"/>
        <v>0</v>
      </c>
    </row>
    <row r="22" spans="1:13" ht="15.6">
      <c r="A22" s="135" t="s">
        <v>260</v>
      </c>
      <c r="B22" s="57">
        <f>COUNTIFS(개발일정표!$C:$C,"1차",개발일정표!$A:$A,$A22,개발일정표!$I:$I,"&lt;&gt;삭제")</f>
        <v>0</v>
      </c>
      <c r="C22" s="57">
        <f>COUNTIFS(개발일정표!$C:$C,"1차",개발일정표!$A:$A,$A22,개발일정표!$I:$I,"&lt;&gt;삭제",개발일정표!$K:$K,"&lt;="&amp;$C$1)</f>
        <v>0</v>
      </c>
      <c r="D22" s="57">
        <f>COUNTIFS(개발일정표!$C:$C,"1차",개발일정표!$A:$A,$A22,개발일정표!$I:$I,"&lt;&gt;삭제",개발일정표!$M:$M,"&lt;="&amp;$C$1)</f>
        <v>0</v>
      </c>
      <c r="E22" s="58">
        <f t="shared" si="9"/>
        <v>0</v>
      </c>
      <c r="F22" s="59">
        <f t="shared" si="6"/>
        <v>0</v>
      </c>
      <c r="G22" s="58">
        <f t="shared" si="10"/>
        <v>0</v>
      </c>
      <c r="H22" s="59">
        <f t="shared" si="7"/>
        <v>0</v>
      </c>
      <c r="I22" s="57">
        <f>COUNTIFS(개발일정표!$C:$C,"1차",개발일정표!$A:$A,$A22,개발일정표!$I:$I,"&lt;&gt;삭제",개발일정표!$K:$K,"&gt;="&amp;$I$1,개발일정표!$K:$K,"&lt;="&amp;$C$1)</f>
        <v>0</v>
      </c>
      <c r="J22" s="57">
        <f>COUNTIFS(개발일정표!$C:$C,"1차",개발일정표!$A:$A,$A22,개발일정표!$I:$I,"&lt;&gt;삭제",개발일정표!$M:$M,"&gt;="&amp;$I$1,개발일정표!$M:$M,"&lt;="&amp;$C$1)</f>
        <v>0</v>
      </c>
      <c r="K22" s="59">
        <f t="shared" si="8"/>
        <v>0</v>
      </c>
      <c r="L22" s="57">
        <f>COUNTIFS(개발일정표!$C:$C,"1차",개발일정표!$A:$A,$A22,개발일정표!$I:$I,"&lt;&gt;삭제",개발일정표!$K:$K,"&gt;"&amp;$C$1,개발일정표!$K:$K,"&lt;="&amp;$L$1)</f>
        <v>0</v>
      </c>
      <c r="M22" s="59">
        <f t="shared" si="11"/>
        <v>0</v>
      </c>
    </row>
    <row r="23" spans="1:13" ht="15.6">
      <c r="A23" s="135" t="s">
        <v>171</v>
      </c>
      <c r="B23" s="57">
        <f>COUNTIFS(개발일정표!$C:$C,"1차",개발일정표!$A:$A,$A23,개발일정표!$I:$I,"&lt;&gt;삭제")</f>
        <v>0</v>
      </c>
      <c r="C23" s="57">
        <f>COUNTIFS(개발일정표!$C:$C,"1차",개발일정표!$A:$A,$A23,개발일정표!$I:$I,"&lt;&gt;삭제",개발일정표!$K:$K,"&lt;="&amp;$C$1)</f>
        <v>0</v>
      </c>
      <c r="D23" s="57">
        <f>COUNTIFS(개발일정표!$C:$C,"1차",개발일정표!$A:$A,$A23,개발일정표!$I:$I,"&lt;&gt;삭제",개발일정표!$M:$M,"&lt;="&amp;$C$1)</f>
        <v>0</v>
      </c>
      <c r="E23" s="58">
        <f t="shared" si="9"/>
        <v>0</v>
      </c>
      <c r="F23" s="59">
        <f t="shared" si="6"/>
        <v>0</v>
      </c>
      <c r="G23" s="58">
        <f t="shared" si="10"/>
        <v>0</v>
      </c>
      <c r="H23" s="59">
        <f t="shared" si="7"/>
        <v>0</v>
      </c>
      <c r="I23" s="57">
        <f>COUNTIFS(개발일정표!$C:$C,"1차",개발일정표!$A:$A,$A23,개발일정표!$I:$I,"&lt;&gt;삭제",개발일정표!$K:$K,"&gt;="&amp;$I$1,개발일정표!$K:$K,"&lt;="&amp;$C$1)</f>
        <v>0</v>
      </c>
      <c r="J23" s="57">
        <f>COUNTIFS(개발일정표!$C:$C,"1차",개발일정표!$A:$A,$A23,개발일정표!$I:$I,"&lt;&gt;삭제",개발일정표!$M:$M,"&gt;="&amp;$I$1,개발일정표!$M:$M,"&lt;="&amp;$C$1)</f>
        <v>0</v>
      </c>
      <c r="K23" s="59">
        <f t="shared" si="8"/>
        <v>0</v>
      </c>
      <c r="L23" s="57">
        <f>COUNTIFS(개발일정표!$C:$C,"1차",개발일정표!$A:$A,$A23,개발일정표!$I:$I,"&lt;&gt;삭제",개발일정표!$K:$K,"&gt;"&amp;$C$1,개발일정표!$K:$K,"&lt;="&amp;$L$1)</f>
        <v>0</v>
      </c>
      <c r="M23" s="59">
        <f t="shared" si="11"/>
        <v>0</v>
      </c>
    </row>
    <row r="24" spans="1:13" ht="15.6">
      <c r="A24" s="135" t="s">
        <v>198</v>
      </c>
      <c r="B24" s="57">
        <f>COUNTIFS(개발일정표!$C:$C,"1차",개발일정표!$A:$A,$A24,개발일정표!$I:$I,"&lt;&gt;삭제")</f>
        <v>0</v>
      </c>
      <c r="C24" s="57">
        <f>COUNTIFS(개발일정표!$C:$C,"1차",개발일정표!$A:$A,$A24,개발일정표!$I:$I,"&lt;&gt;삭제",개발일정표!$K:$K,"&lt;="&amp;$C$1)</f>
        <v>0</v>
      </c>
      <c r="D24" s="57">
        <f>COUNTIFS(개발일정표!$C:$C,"1차",개발일정표!$A:$A,$A24,개발일정표!$I:$I,"&lt;&gt;삭제",개발일정표!$M:$M,"&lt;="&amp;$C$1)</f>
        <v>0</v>
      </c>
      <c r="E24" s="58">
        <f t="shared" si="9"/>
        <v>0</v>
      </c>
      <c r="F24" s="59">
        <f t="shared" si="6"/>
        <v>0</v>
      </c>
      <c r="G24" s="58">
        <f t="shared" si="10"/>
        <v>0</v>
      </c>
      <c r="H24" s="59">
        <f t="shared" si="7"/>
        <v>0</v>
      </c>
      <c r="I24" s="57">
        <f>COUNTIFS(개발일정표!$C:$C,"1차",개발일정표!$A:$A,$A24,개발일정표!$I:$I,"&lt;&gt;삭제",개발일정표!$K:$K,"&gt;="&amp;$I$1,개발일정표!$K:$K,"&lt;="&amp;$C$1)</f>
        <v>0</v>
      </c>
      <c r="J24" s="57">
        <f>COUNTIFS(개발일정표!$C:$C,"1차",개발일정표!$A:$A,$A24,개발일정표!$I:$I,"&lt;&gt;삭제",개발일정표!$M:$M,"&gt;="&amp;$I$1,개발일정표!$M:$M,"&lt;="&amp;$C$1)</f>
        <v>0</v>
      </c>
      <c r="K24" s="59">
        <f t="shared" si="8"/>
        <v>0</v>
      </c>
      <c r="L24" s="57">
        <f>COUNTIFS(개발일정표!$C:$C,"1차",개발일정표!$A:$A,$A24,개발일정표!$I:$I,"&lt;&gt;삭제",개발일정표!$K:$K,"&gt;"&amp;$C$1,개발일정표!$K:$K,"&lt;="&amp;$L$1)</f>
        <v>0</v>
      </c>
      <c r="M24" s="59">
        <f t="shared" si="11"/>
        <v>0</v>
      </c>
    </row>
    <row r="25" spans="1:13" ht="15.6">
      <c r="A25" s="134" t="s">
        <v>106</v>
      </c>
      <c r="B25" s="60">
        <f>SUM(B18:B24)</f>
        <v>0</v>
      </c>
      <c r="C25" s="60">
        <f>SUM(C18:C24)</f>
        <v>0</v>
      </c>
      <c r="D25" s="60">
        <f>SUM(D18:D24)</f>
        <v>0</v>
      </c>
      <c r="E25" s="60">
        <f>SUM(E18:E24)</f>
        <v>0</v>
      </c>
      <c r="F25" s="21">
        <f t="shared" si="6"/>
        <v>0</v>
      </c>
      <c r="G25" s="36">
        <f>SUM(G18:G24)</f>
        <v>0</v>
      </c>
      <c r="H25" s="21">
        <f t="shared" si="7"/>
        <v>0</v>
      </c>
      <c r="I25" s="60">
        <f>SUM(I18:I24)</f>
        <v>0</v>
      </c>
      <c r="J25" s="60">
        <f>SUM(J18:J24)</f>
        <v>0</v>
      </c>
      <c r="K25" s="21">
        <f t="shared" si="8"/>
        <v>0</v>
      </c>
      <c r="L25" s="60">
        <f>SUM(L18:L24)</f>
        <v>0</v>
      </c>
      <c r="M25" s="21">
        <f>IF(B25=0,0,(D25+L25)/B25)</f>
        <v>0</v>
      </c>
    </row>
    <row r="26" spans="1:13" ht="15.6">
      <c r="A26" s="135" t="s">
        <v>259</v>
      </c>
      <c r="B26" s="57">
        <f>COUNTIFS(개발일정표!$C:$C,"1차",개발일정표!$A:$A,$A26,개발일정표!$I:$I,"&lt;&gt;삭제")</f>
        <v>13</v>
      </c>
      <c r="C26" s="57">
        <f>COUNTIFS(개발일정표!$C:$C,"1차",개발일정표!$A:$A,$A26,개발일정표!$I:$I,"&lt;&gt;삭제",개발일정표!$K:$K,"&lt;="&amp;$C$1)</f>
        <v>0</v>
      </c>
      <c r="D26" s="57">
        <f>COUNTIFS(개발일정표!$C:$C,"1차",개발일정표!$A:$A,$A26,개발일정표!$I:$I,"&lt;&gt;삭제",개발일정표!$M:$M,"&lt;="&amp;$C$1)</f>
        <v>0</v>
      </c>
      <c r="E26" s="58">
        <f>C26-D26</f>
        <v>0</v>
      </c>
      <c r="F26" s="59">
        <f t="shared" si="6"/>
        <v>0</v>
      </c>
      <c r="G26" s="58">
        <f>B26-D26</f>
        <v>13</v>
      </c>
      <c r="H26" s="59">
        <f t="shared" si="7"/>
        <v>0</v>
      </c>
      <c r="I26" s="57">
        <f>COUNTIFS(개발일정표!$C:$C,"1차",개발일정표!$A:$A,$A26,개발일정표!$I:$I,"&lt;&gt;삭제",개발일정표!$K:$K,"&gt;="&amp;$I$1,개발일정표!$K:$K,"&lt;="&amp;$C$1)</f>
        <v>0</v>
      </c>
      <c r="J26" s="57">
        <f>COUNTIFS(개발일정표!$C:$C,"1차",개발일정표!$A:$A,$A26,개발일정표!$I:$I,"&lt;&gt;삭제",개발일정표!$M:$M,"&gt;="&amp;$I$1,개발일정표!$M:$M,"&lt;="&amp;$C$1)</f>
        <v>0</v>
      </c>
      <c r="K26" s="59">
        <f t="shared" si="8"/>
        <v>0</v>
      </c>
      <c r="L26" s="57">
        <f>COUNTIFS(개발일정표!$C:$C,"1차",개발일정표!$A:$A,$A26,개발일정표!$I:$I,"&lt;&gt;삭제",개발일정표!$K:$K,"&gt;"&amp;$C$1,개발일정표!$K:$K,"&lt;="&amp;$L$1)</f>
        <v>0</v>
      </c>
      <c r="M26" s="59">
        <f>IF(B26=0,0,(C26+L26)/B26)</f>
        <v>0</v>
      </c>
    </row>
    <row r="27" spans="1:13" ht="15.6">
      <c r="A27" s="134" t="s">
        <v>85</v>
      </c>
      <c r="B27" s="60">
        <f>SUM(B25:B26)</f>
        <v>13</v>
      </c>
      <c r="C27" s="60">
        <f>SUM(C25:C26)</f>
        <v>0</v>
      </c>
      <c r="D27" s="60">
        <f>SUM(D25:D26)</f>
        <v>0</v>
      </c>
      <c r="E27" s="60">
        <f>SUM(E25:E26)</f>
        <v>0</v>
      </c>
      <c r="F27" s="21">
        <f t="shared" si="6"/>
        <v>0</v>
      </c>
      <c r="G27" s="36">
        <f>SUM(G25:G26)</f>
        <v>13</v>
      </c>
      <c r="H27" s="21">
        <f t="shared" si="7"/>
        <v>0</v>
      </c>
      <c r="I27" s="60">
        <f>SUM(I25:I26)</f>
        <v>0</v>
      </c>
      <c r="J27" s="60">
        <f>SUM(J25:J26)</f>
        <v>0</v>
      </c>
      <c r="K27" s="21">
        <f t="shared" si="8"/>
        <v>0</v>
      </c>
      <c r="L27" s="60">
        <f>SUM(L25:L26)</f>
        <v>0</v>
      </c>
      <c r="M27" s="21">
        <f>IF(B27=0,0,(D27+L27)/B27)</f>
        <v>0</v>
      </c>
    </row>
    <row r="29" spans="1:13">
      <c r="A29" s="149" t="s">
        <v>348</v>
      </c>
    </row>
    <row r="30" spans="1:13" ht="15.6">
      <c r="A30" s="107"/>
      <c r="B30" s="108"/>
      <c r="C30" s="190" t="s">
        <v>107</v>
      </c>
      <c r="D30" s="190"/>
      <c r="E30" s="190"/>
      <c r="F30" s="191"/>
      <c r="G30" s="191"/>
      <c r="H30" s="191"/>
      <c r="I30" s="257" t="s">
        <v>110</v>
      </c>
      <c r="J30" s="258"/>
      <c r="K30" s="259"/>
      <c r="L30" s="194" t="s">
        <v>114</v>
      </c>
      <c r="M30" s="196"/>
    </row>
    <row r="31" spans="1:13" ht="15.6">
      <c r="A31" s="109" t="s">
        <v>33</v>
      </c>
      <c r="B31" s="146" t="s">
        <v>345</v>
      </c>
      <c r="C31" s="143" t="s">
        <v>38</v>
      </c>
      <c r="D31" s="143" t="s">
        <v>39</v>
      </c>
      <c r="E31" s="144" t="s">
        <v>108</v>
      </c>
      <c r="F31" s="144" t="s">
        <v>41</v>
      </c>
      <c r="G31" s="144" t="s">
        <v>109</v>
      </c>
      <c r="H31" s="144" t="s">
        <v>42</v>
      </c>
      <c r="I31" s="142" t="s">
        <v>38</v>
      </c>
      <c r="J31" s="142" t="s">
        <v>112</v>
      </c>
      <c r="K31" s="142" t="s">
        <v>41</v>
      </c>
      <c r="L31" s="147" t="s">
        <v>38</v>
      </c>
      <c r="M31" s="106" t="s">
        <v>42</v>
      </c>
    </row>
    <row r="32" spans="1:13" ht="15.6">
      <c r="A32" s="141" t="s">
        <v>118</v>
      </c>
      <c r="B32" s="57">
        <f>COUNTIFS(개발일정표!$C:$C,"2차",개발일정표!$A:$A,$A32,개발일정표!$I:$I,"&lt;&gt;삭제")</f>
        <v>11</v>
      </c>
      <c r="C32" s="57">
        <f>COUNTIFS(개발일정표!$C:$C,"2차",개발일정표!$A:$A,$A32,개발일정표!$I:$I,"&lt;&gt;삭제",개발일정표!$K:$K,"&lt;="&amp;$C$1)</f>
        <v>0</v>
      </c>
      <c r="D32" s="57">
        <f>COUNTIFS(개발일정표!$C:$C,"2차",개발일정표!$A:$A,$A32,개발일정표!$I:$I,"&lt;&gt;삭제",개발일정표!$M:$M,"&lt;="&amp;$C$1)</f>
        <v>0</v>
      </c>
      <c r="E32" s="58">
        <f>C32-D32</f>
        <v>0</v>
      </c>
      <c r="F32" s="59">
        <f t="shared" ref="F32:F41" si="12">IF(C32=0,0,D32/C32)</f>
        <v>0</v>
      </c>
      <c r="G32" s="58">
        <f>B32-D32</f>
        <v>11</v>
      </c>
      <c r="H32" s="59">
        <f t="shared" ref="H32:H41" si="13">IF(B32=0,0,D32/B32)</f>
        <v>0</v>
      </c>
      <c r="I32" s="57">
        <f>COUNTIFS(개발일정표!$C:$C,"2차",개발일정표!$A:$A,$A32,개발일정표!$I:$I,"&lt;&gt;삭제",개발일정표!$K:$K,"&gt;="&amp;$I$1,개발일정표!$K:$K,"&lt;="&amp;$C$1)</f>
        <v>0</v>
      </c>
      <c r="J32" s="57">
        <f>COUNTIFS(개발일정표!$C:$C,"2차",개발일정표!$A:$A,$A32,개발일정표!$I:$I,"&lt;&gt;삭제",개발일정표!$M:$M,"&gt;="&amp;$I$1,개발일정표!$M:$M,"&lt;="&amp;$C$1)</f>
        <v>0</v>
      </c>
      <c r="K32" s="59">
        <f t="shared" ref="K32:K41" si="14">IF(I32=0,0,J32/I32)</f>
        <v>0</v>
      </c>
      <c r="L32" s="57">
        <f>COUNTIFS(개발일정표!$C:$C,"2차",개발일정표!$A:$A,$A32,개발일정표!$I:$I,"&lt;&gt;삭제",개발일정표!$K:$K,"&gt;"&amp;$C$1,개발일정표!$K:$K,"&lt;="&amp;$L$1)</f>
        <v>0</v>
      </c>
      <c r="M32" s="59">
        <f>IF(B32=0,0,(C32+L32)/B32)</f>
        <v>0</v>
      </c>
    </row>
    <row r="33" spans="1:13" ht="15.6">
      <c r="A33" s="141" t="s">
        <v>117</v>
      </c>
      <c r="B33" s="57">
        <f>COUNTIFS(개발일정표!$C:$C,"2차",개발일정표!$A:$A,$A33,개발일정표!$I:$I,"&lt;&gt;삭제")</f>
        <v>7</v>
      </c>
      <c r="C33" s="57">
        <f>COUNTIFS(개발일정표!$C:$C,"2차",개발일정표!$A:$A,$A33,개발일정표!$I:$I,"&lt;&gt;삭제",개발일정표!$K:$K,"&lt;="&amp;$C$1)</f>
        <v>0</v>
      </c>
      <c r="D33" s="57">
        <f>COUNTIFS(개발일정표!$C:$C,"2차",개발일정표!$A:$A,$A33,개발일정표!$I:$I,"&lt;&gt;삭제",개발일정표!$M:$M,"&lt;="&amp;$C$1)</f>
        <v>0</v>
      </c>
      <c r="E33" s="58">
        <f t="shared" ref="E33:E38" si="15">C33-D33</f>
        <v>0</v>
      </c>
      <c r="F33" s="59">
        <f t="shared" si="12"/>
        <v>0</v>
      </c>
      <c r="G33" s="58">
        <f t="shared" ref="G33:G38" si="16">B33-D33</f>
        <v>7</v>
      </c>
      <c r="H33" s="59">
        <f t="shared" si="13"/>
        <v>0</v>
      </c>
      <c r="I33" s="57">
        <f>COUNTIFS(개발일정표!$C:$C,"2차",개발일정표!$A:$A,$A33,개발일정표!$I:$I,"&lt;&gt;삭제",개발일정표!$K:$K,"&gt;="&amp;$I$1,개발일정표!$K:$K,"&lt;="&amp;$C$1)</f>
        <v>0</v>
      </c>
      <c r="J33" s="57">
        <f>COUNTIFS(개발일정표!$C:$C,"2차",개발일정표!$A:$A,$A33,개발일정표!$I:$I,"&lt;&gt;삭제",개발일정표!$M:$M,"&gt;="&amp;$I$1,개발일정표!$M:$M,"&lt;="&amp;$C$1)</f>
        <v>0</v>
      </c>
      <c r="K33" s="59">
        <f t="shared" si="14"/>
        <v>0</v>
      </c>
      <c r="L33" s="57">
        <f>COUNTIFS(개발일정표!$C:$C,"2차",개발일정표!$A:$A,$A33,개발일정표!$I:$I,"&lt;&gt;삭제",개발일정표!$K:$K,"&gt;"&amp;$C$1,개발일정표!$K:$K,"&lt;="&amp;$L$1)</f>
        <v>0</v>
      </c>
      <c r="M33" s="59">
        <f t="shared" ref="M33:M38" si="17">IF(B33=0,0,(C33+L33)/B33)</f>
        <v>0</v>
      </c>
    </row>
    <row r="34" spans="1:13" ht="15.6">
      <c r="A34" s="141" t="s">
        <v>138</v>
      </c>
      <c r="B34" s="57">
        <f>COUNTIFS(개발일정표!$C:$C,"2차",개발일정표!$A:$A,$A34,개발일정표!$I:$I,"&lt;&gt;삭제")</f>
        <v>11</v>
      </c>
      <c r="C34" s="57">
        <f>COUNTIFS(개발일정표!$C:$C,"2차",개발일정표!$A:$A,$A34,개발일정표!$I:$I,"&lt;&gt;삭제",개발일정표!$K:$K,"&lt;="&amp;$C$1)</f>
        <v>0</v>
      </c>
      <c r="D34" s="57">
        <f>COUNTIFS(개발일정표!$C:$C,"2차",개발일정표!$A:$A,$A34,개발일정표!$I:$I,"&lt;&gt;삭제",개발일정표!$M:$M,"&lt;="&amp;$C$1)</f>
        <v>0</v>
      </c>
      <c r="E34" s="58">
        <f t="shared" si="15"/>
        <v>0</v>
      </c>
      <c r="F34" s="59">
        <f t="shared" si="12"/>
        <v>0</v>
      </c>
      <c r="G34" s="58">
        <f t="shared" si="16"/>
        <v>11</v>
      </c>
      <c r="H34" s="59">
        <f t="shared" si="13"/>
        <v>0</v>
      </c>
      <c r="I34" s="57">
        <f>COUNTIFS(개발일정표!$C:$C,"2차",개발일정표!$A:$A,$A34,개발일정표!$I:$I,"&lt;&gt;삭제",개발일정표!$K:$K,"&gt;="&amp;$I$1,개발일정표!$K:$K,"&lt;="&amp;$C$1)</f>
        <v>0</v>
      </c>
      <c r="J34" s="57">
        <f>COUNTIFS(개발일정표!$C:$C,"2차",개발일정표!$A:$A,$A34,개발일정표!$I:$I,"&lt;&gt;삭제",개발일정표!$M:$M,"&gt;="&amp;$I$1,개발일정표!$M:$M,"&lt;="&amp;$C$1)</f>
        <v>0</v>
      </c>
      <c r="K34" s="59">
        <f t="shared" si="14"/>
        <v>0</v>
      </c>
      <c r="L34" s="57">
        <f>COUNTIFS(개발일정표!$C:$C,"2차",개발일정표!$A:$A,$A34,개발일정표!$I:$I,"&lt;&gt;삭제",개발일정표!$K:$K,"&gt;"&amp;$C$1,개발일정표!$K:$K,"&lt;="&amp;$L$1)</f>
        <v>0</v>
      </c>
      <c r="M34" s="59">
        <f t="shared" si="17"/>
        <v>0</v>
      </c>
    </row>
    <row r="35" spans="1:13" ht="15.6">
      <c r="A35" s="141" t="s">
        <v>159</v>
      </c>
      <c r="B35" s="57">
        <f>COUNTIFS(개발일정표!$C:$C,"2차",개발일정표!$A:$A,$A35,개발일정표!$I:$I,"&lt;&gt;삭제")</f>
        <v>1</v>
      </c>
      <c r="C35" s="57">
        <f>COUNTIFS(개발일정표!$C:$C,"2차",개발일정표!$A:$A,$A35,개발일정표!$I:$I,"&lt;&gt;삭제",개발일정표!$K:$K,"&lt;="&amp;$C$1)</f>
        <v>0</v>
      </c>
      <c r="D35" s="57">
        <f>COUNTIFS(개발일정표!$C:$C,"2차",개발일정표!$A:$A,$A35,개발일정표!$I:$I,"&lt;&gt;삭제",개발일정표!$M:$M,"&lt;="&amp;$C$1)</f>
        <v>0</v>
      </c>
      <c r="E35" s="58">
        <f t="shared" si="15"/>
        <v>0</v>
      </c>
      <c r="F35" s="59">
        <f t="shared" si="12"/>
        <v>0</v>
      </c>
      <c r="G35" s="58">
        <f t="shared" si="16"/>
        <v>1</v>
      </c>
      <c r="H35" s="59">
        <f t="shared" si="13"/>
        <v>0</v>
      </c>
      <c r="I35" s="57">
        <f>COUNTIFS(개발일정표!$C:$C,"2차",개발일정표!$A:$A,$A35,개발일정표!$I:$I,"&lt;&gt;삭제",개발일정표!$K:$K,"&gt;="&amp;$I$1,개발일정표!$K:$K,"&lt;="&amp;$C$1)</f>
        <v>0</v>
      </c>
      <c r="J35" s="57">
        <f>COUNTIFS(개발일정표!$C:$C,"2차",개발일정표!$A:$A,$A35,개발일정표!$I:$I,"&lt;&gt;삭제",개발일정표!$M:$M,"&gt;="&amp;$I$1,개발일정표!$M:$M,"&lt;="&amp;$C$1)</f>
        <v>0</v>
      </c>
      <c r="K35" s="59">
        <f t="shared" si="14"/>
        <v>0</v>
      </c>
      <c r="L35" s="57">
        <f>COUNTIFS(개발일정표!$C:$C,"2차",개발일정표!$A:$A,$A35,개발일정표!$I:$I,"&lt;&gt;삭제",개발일정표!$K:$K,"&gt;"&amp;$C$1,개발일정표!$K:$K,"&lt;="&amp;$L$1)</f>
        <v>0</v>
      </c>
      <c r="M35" s="59">
        <f t="shared" si="17"/>
        <v>0</v>
      </c>
    </row>
    <row r="36" spans="1:13" ht="15.6">
      <c r="A36" s="141" t="s">
        <v>161</v>
      </c>
      <c r="B36" s="57">
        <f>COUNTIFS(개발일정표!$C:$C,"2차",개발일정표!$A:$A,$A36,개발일정표!$I:$I,"&lt;&gt;삭제")</f>
        <v>1</v>
      </c>
      <c r="C36" s="57">
        <f>COUNTIFS(개발일정표!$C:$C,"2차",개발일정표!$A:$A,$A36,개발일정표!$I:$I,"&lt;&gt;삭제",개발일정표!$K:$K,"&lt;="&amp;$C$1)</f>
        <v>0</v>
      </c>
      <c r="D36" s="57">
        <f>COUNTIFS(개발일정표!$C:$C,"2차",개발일정표!$A:$A,$A36,개발일정표!$I:$I,"&lt;&gt;삭제",개발일정표!$M:$M,"&lt;="&amp;$C$1)</f>
        <v>0</v>
      </c>
      <c r="E36" s="58">
        <f t="shared" si="15"/>
        <v>0</v>
      </c>
      <c r="F36" s="59">
        <f t="shared" si="12"/>
        <v>0</v>
      </c>
      <c r="G36" s="58">
        <f t="shared" si="16"/>
        <v>1</v>
      </c>
      <c r="H36" s="59">
        <f t="shared" si="13"/>
        <v>0</v>
      </c>
      <c r="I36" s="57">
        <f>COUNTIFS(개발일정표!$C:$C,"2차",개발일정표!$A:$A,$A36,개발일정표!$I:$I,"&lt;&gt;삭제",개발일정표!$K:$K,"&gt;="&amp;$I$1,개발일정표!$K:$K,"&lt;="&amp;$C$1)</f>
        <v>0</v>
      </c>
      <c r="J36" s="57">
        <f>COUNTIFS(개발일정표!$C:$C,"2차",개발일정표!$A:$A,$A36,개발일정표!$I:$I,"&lt;&gt;삭제",개발일정표!$M:$M,"&gt;="&amp;$I$1,개발일정표!$M:$M,"&lt;="&amp;$C$1)</f>
        <v>0</v>
      </c>
      <c r="K36" s="59">
        <f t="shared" si="14"/>
        <v>0</v>
      </c>
      <c r="L36" s="57">
        <f>COUNTIFS(개발일정표!$C:$C,"2차",개발일정표!$A:$A,$A36,개발일정표!$I:$I,"&lt;&gt;삭제",개발일정표!$K:$K,"&gt;"&amp;$C$1,개발일정표!$K:$K,"&lt;="&amp;$L$1)</f>
        <v>0</v>
      </c>
      <c r="M36" s="59">
        <f t="shared" si="17"/>
        <v>0</v>
      </c>
    </row>
    <row r="37" spans="1:13" ht="15.6">
      <c r="A37" s="141" t="s">
        <v>171</v>
      </c>
      <c r="B37" s="57">
        <f>COUNTIFS(개발일정표!$C:$C,"2차",개발일정표!$A:$A,$A37,개발일정표!$I:$I,"&lt;&gt;삭제")</f>
        <v>15</v>
      </c>
      <c r="C37" s="57">
        <f>COUNTIFS(개발일정표!$C:$C,"2차",개발일정표!$A:$A,$A37,개발일정표!$I:$I,"&lt;&gt;삭제",개발일정표!$K:$K,"&lt;="&amp;$C$1)</f>
        <v>0</v>
      </c>
      <c r="D37" s="57">
        <f>COUNTIFS(개발일정표!$C:$C,"2차",개발일정표!$A:$A,$A37,개발일정표!$I:$I,"&lt;&gt;삭제",개발일정표!$M:$M,"&lt;="&amp;$C$1)</f>
        <v>0</v>
      </c>
      <c r="E37" s="58">
        <f t="shared" si="15"/>
        <v>0</v>
      </c>
      <c r="F37" s="59">
        <f t="shared" si="12"/>
        <v>0</v>
      </c>
      <c r="G37" s="58">
        <f t="shared" si="16"/>
        <v>15</v>
      </c>
      <c r="H37" s="59">
        <f t="shared" si="13"/>
        <v>0</v>
      </c>
      <c r="I37" s="57">
        <f>COUNTIFS(개발일정표!$C:$C,"2차",개발일정표!$A:$A,$A37,개발일정표!$I:$I,"&lt;&gt;삭제",개발일정표!$K:$K,"&gt;="&amp;$I$1,개발일정표!$K:$K,"&lt;="&amp;$C$1)</f>
        <v>0</v>
      </c>
      <c r="J37" s="57">
        <f>COUNTIFS(개발일정표!$C:$C,"2차",개발일정표!$A:$A,$A37,개발일정표!$I:$I,"&lt;&gt;삭제",개발일정표!$M:$M,"&gt;="&amp;$I$1,개발일정표!$M:$M,"&lt;="&amp;$C$1)</f>
        <v>0</v>
      </c>
      <c r="K37" s="59">
        <f t="shared" si="14"/>
        <v>0</v>
      </c>
      <c r="L37" s="57">
        <f>COUNTIFS(개발일정표!$C:$C,"2차",개발일정표!$A:$A,$A37,개발일정표!$I:$I,"&lt;&gt;삭제",개발일정표!$K:$K,"&gt;"&amp;$C$1,개발일정표!$K:$K,"&lt;="&amp;$L$1)</f>
        <v>0</v>
      </c>
      <c r="M37" s="59">
        <f t="shared" si="17"/>
        <v>0</v>
      </c>
    </row>
    <row r="38" spans="1:13" ht="15.6">
      <c r="A38" s="141" t="s">
        <v>198</v>
      </c>
      <c r="B38" s="57">
        <f>COUNTIFS(개발일정표!$C:$C,"2차",개발일정표!$A:$A,$A38,개발일정표!$I:$I,"&lt;&gt;삭제")</f>
        <v>1</v>
      </c>
      <c r="C38" s="57">
        <f>COUNTIFS(개발일정표!$C:$C,"2차",개발일정표!$A:$A,$A38,개발일정표!$I:$I,"&lt;&gt;삭제",개발일정표!$K:$K,"&lt;="&amp;$C$1)</f>
        <v>0</v>
      </c>
      <c r="D38" s="57">
        <f>COUNTIFS(개발일정표!$C:$C,"2차",개발일정표!$A:$A,$A38,개발일정표!$I:$I,"&lt;&gt;삭제",개발일정표!$M:$M,"&lt;="&amp;$C$1)</f>
        <v>0</v>
      </c>
      <c r="E38" s="58">
        <f t="shared" si="15"/>
        <v>0</v>
      </c>
      <c r="F38" s="59">
        <f t="shared" si="12"/>
        <v>0</v>
      </c>
      <c r="G38" s="58">
        <f t="shared" si="16"/>
        <v>1</v>
      </c>
      <c r="H38" s="59">
        <f t="shared" si="13"/>
        <v>0</v>
      </c>
      <c r="I38" s="57">
        <f>COUNTIFS(개발일정표!$C:$C,"2차",개발일정표!$A:$A,$A38,개발일정표!$I:$I,"&lt;&gt;삭제",개발일정표!$K:$K,"&gt;="&amp;$I$1,개발일정표!$K:$K,"&lt;="&amp;$C$1)</f>
        <v>0</v>
      </c>
      <c r="J38" s="57">
        <f>COUNTIFS(개발일정표!$C:$C,"2차",개발일정표!$A:$A,$A38,개발일정표!$I:$I,"&lt;&gt;삭제",개발일정표!$M:$M,"&gt;="&amp;$I$1,개발일정표!$M:$M,"&lt;="&amp;$C$1)</f>
        <v>0</v>
      </c>
      <c r="K38" s="59">
        <f t="shared" si="14"/>
        <v>0</v>
      </c>
      <c r="L38" s="57">
        <f>COUNTIFS(개발일정표!$C:$C,"2차",개발일정표!$A:$A,$A38,개발일정표!$I:$I,"&lt;&gt;삭제",개발일정표!$K:$K,"&gt;"&amp;$C$1,개발일정표!$K:$K,"&lt;="&amp;$L$1)</f>
        <v>0</v>
      </c>
      <c r="M38" s="59">
        <f t="shared" si="17"/>
        <v>0</v>
      </c>
    </row>
    <row r="39" spans="1:13" ht="15.6">
      <c r="A39" s="145" t="s">
        <v>106</v>
      </c>
      <c r="B39" s="60">
        <f>SUM(B32:B38)</f>
        <v>47</v>
      </c>
      <c r="C39" s="60">
        <f>SUM(C32:C38)</f>
        <v>0</v>
      </c>
      <c r="D39" s="60">
        <f>SUM(D32:D38)</f>
        <v>0</v>
      </c>
      <c r="E39" s="60">
        <f>SUM(E32:E38)</f>
        <v>0</v>
      </c>
      <c r="F39" s="21">
        <f t="shared" si="12"/>
        <v>0</v>
      </c>
      <c r="G39" s="36">
        <f>SUM(G32:G38)</f>
        <v>47</v>
      </c>
      <c r="H39" s="21">
        <f t="shared" si="13"/>
        <v>0</v>
      </c>
      <c r="I39" s="60">
        <f>SUM(I32:I38)</f>
        <v>0</v>
      </c>
      <c r="J39" s="60">
        <f>SUM(J32:J38)</f>
        <v>0</v>
      </c>
      <c r="K39" s="21">
        <f t="shared" si="14"/>
        <v>0</v>
      </c>
      <c r="L39" s="60">
        <f>SUM(L32:L38)</f>
        <v>0</v>
      </c>
      <c r="M39" s="21">
        <f>IF(B39=0,0,(D39+L39)/B39)</f>
        <v>0</v>
      </c>
    </row>
    <row r="40" spans="1:13" ht="15.6">
      <c r="A40" s="141" t="s">
        <v>236</v>
      </c>
      <c r="B40" s="57">
        <f>COUNTIFS(개발일정표!$C:$C,"2차",개발일정표!$A:$A,$A40,개발일정표!$I:$I,"&lt;&gt;삭제")</f>
        <v>0</v>
      </c>
      <c r="C40" s="57">
        <f>COUNTIFS(개발일정표!$C:$C,"2차",개발일정표!$A:$A,$A40,개발일정표!$I:$I,"&lt;&gt;삭제",개발일정표!$K:$K,"&lt;="&amp;$C$1)</f>
        <v>0</v>
      </c>
      <c r="D40" s="57">
        <f>COUNTIFS(개발일정표!$C:$C,"2차",개발일정표!$A:$A,$A40,개발일정표!$I:$I,"&lt;&gt;삭제",개발일정표!$M:$M,"&lt;="&amp;$C$1)</f>
        <v>0</v>
      </c>
      <c r="E40" s="58">
        <f>C40-D40</f>
        <v>0</v>
      </c>
      <c r="F40" s="59">
        <f t="shared" si="12"/>
        <v>0</v>
      </c>
      <c r="G40" s="58">
        <f>B40-D40</f>
        <v>0</v>
      </c>
      <c r="H40" s="59">
        <f t="shared" si="13"/>
        <v>0</v>
      </c>
      <c r="I40" s="57">
        <f>COUNTIFS(개발일정표!$C:$C,"2차",개발일정표!$A:$A,$A40,개발일정표!$I:$I,"&lt;&gt;삭제",개발일정표!$K:$K,"&gt;="&amp;$I$1,개발일정표!$K:$K,"&lt;="&amp;$C$1)</f>
        <v>0</v>
      </c>
      <c r="J40" s="57">
        <f>COUNTIFS(개발일정표!$C:$C,"2차",개발일정표!$A:$A,$A40,개발일정표!$I:$I,"&lt;&gt;삭제",개발일정표!$M:$M,"&gt;="&amp;$I$1,개발일정표!$M:$M,"&lt;="&amp;$C$1)</f>
        <v>0</v>
      </c>
      <c r="K40" s="59">
        <f t="shared" si="14"/>
        <v>0</v>
      </c>
      <c r="L40" s="57">
        <f>COUNTIFS(개발일정표!$C:$C,"2차",개발일정표!$A:$A,$A40,개발일정표!$I:$I,"&lt;&gt;삭제",개발일정표!$K:$K,"&gt;"&amp;$C$1,개발일정표!$K:$K,"&lt;="&amp;$L$1)</f>
        <v>0</v>
      </c>
      <c r="M40" s="59">
        <f>IF(B40=0,0,(C40+L40)/B40)</f>
        <v>0</v>
      </c>
    </row>
    <row r="41" spans="1:13" ht="15.6">
      <c r="A41" s="145" t="s">
        <v>85</v>
      </c>
      <c r="B41" s="60">
        <f>SUM(B39:B40)</f>
        <v>47</v>
      </c>
      <c r="C41" s="60">
        <f>SUM(C39:C40)</f>
        <v>0</v>
      </c>
      <c r="D41" s="60">
        <f>SUM(D39:D40)</f>
        <v>0</v>
      </c>
      <c r="E41" s="60">
        <f>SUM(E39:E40)</f>
        <v>0</v>
      </c>
      <c r="F41" s="21">
        <f t="shared" si="12"/>
        <v>0</v>
      </c>
      <c r="G41" s="36">
        <f>SUM(G39:G40)</f>
        <v>47</v>
      </c>
      <c r="H41" s="21">
        <f t="shared" si="13"/>
        <v>0</v>
      </c>
      <c r="I41" s="60">
        <f>SUM(I39:I40)</f>
        <v>0</v>
      </c>
      <c r="J41" s="60">
        <f>SUM(J39:J40)</f>
        <v>0</v>
      </c>
      <c r="K41" s="21">
        <f t="shared" si="14"/>
        <v>0</v>
      </c>
      <c r="L41" s="60">
        <f>SUM(L39:L40)</f>
        <v>0</v>
      </c>
      <c r="M41" s="21">
        <f>IF(B41=0,0,(D41+L41)/B41)</f>
        <v>0</v>
      </c>
    </row>
  </sheetData>
  <mergeCells count="9">
    <mergeCell ref="C30:H30"/>
    <mergeCell ref="I30:K30"/>
    <mergeCell ref="L30:M30"/>
    <mergeCell ref="L2:M2"/>
    <mergeCell ref="I2:K2"/>
    <mergeCell ref="C2:H2"/>
    <mergeCell ref="C16:H16"/>
    <mergeCell ref="I16:K16"/>
    <mergeCell ref="L16:M16"/>
  </mergeCells>
  <phoneticPr fontId="22" type="noConversion"/>
  <conditionalFormatting sqref="E4:E8 E10">
    <cfRule type="cellIs" dxfId="37" priority="13" stopIfTrue="1" operator="greaterThan">
      <formula>0</formula>
    </cfRule>
  </conditionalFormatting>
  <conditionalFormatting sqref="E12">
    <cfRule type="cellIs" dxfId="36" priority="11" stopIfTrue="1" operator="greaterThan">
      <formula>0</formula>
    </cfRule>
  </conditionalFormatting>
  <conditionalFormatting sqref="E9">
    <cfRule type="cellIs" dxfId="35" priority="7" stopIfTrue="1" operator="greaterThan">
      <formula>0</formula>
    </cfRule>
  </conditionalFormatting>
  <conditionalFormatting sqref="E18:E22 E24">
    <cfRule type="cellIs" dxfId="34" priority="6" stopIfTrue="1" operator="greaterThan">
      <formula>0</formula>
    </cfRule>
  </conditionalFormatting>
  <conditionalFormatting sqref="E26">
    <cfRule type="cellIs" dxfId="33" priority="5" stopIfTrue="1" operator="greaterThan">
      <formula>0</formula>
    </cfRule>
  </conditionalFormatting>
  <conditionalFormatting sqref="E23">
    <cfRule type="cellIs" dxfId="32" priority="4" stopIfTrue="1" operator="greaterThan">
      <formula>0</formula>
    </cfRule>
  </conditionalFormatting>
  <conditionalFormatting sqref="E32:E36 E38">
    <cfRule type="cellIs" dxfId="31" priority="3" stopIfTrue="1" operator="greaterThan">
      <formula>0</formula>
    </cfRule>
  </conditionalFormatting>
  <conditionalFormatting sqref="E40">
    <cfRule type="cellIs" dxfId="30" priority="2" stopIfTrue="1" operator="greaterThan">
      <formula>0</formula>
    </cfRule>
  </conditionalFormatting>
  <conditionalFormatting sqref="E37">
    <cfRule type="cellIs" dxfId="29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2"/>
  <sheetViews>
    <sheetView zoomScaleNormal="100" zoomScaleSheetLayoutView="100" workbookViewId="0">
      <selection activeCell="AI49" sqref="AI49"/>
    </sheetView>
  </sheetViews>
  <sheetFormatPr defaultColWidth="10.09765625" defaultRowHeight="15.6"/>
  <cols>
    <col min="1" max="1" width="17.09765625" style="2" customWidth="1"/>
    <col min="2" max="2" width="8.3984375" style="2" customWidth="1"/>
    <col min="3" max="5" width="6.296875" style="2" customWidth="1"/>
    <col min="6" max="6" width="7.09765625" style="2" hidden="1" customWidth="1"/>
    <col min="7" max="8" width="6.296875" style="17" customWidth="1"/>
    <col min="9" max="9" width="5.59765625" style="55" customWidth="1"/>
    <col min="10" max="13" width="5.59765625" style="55" hidden="1" customWidth="1"/>
    <col min="14" max="14" width="7.796875" style="55" hidden="1" customWidth="1"/>
    <col min="15" max="15" width="7.796875" style="1" hidden="1" customWidth="1"/>
    <col min="16" max="21" width="5.59765625" style="1" hidden="1" customWidth="1"/>
    <col min="22" max="23" width="7.796875" style="1" hidden="1" customWidth="1"/>
    <col min="24" max="29" width="5.59765625" style="1" hidden="1" customWidth="1"/>
    <col min="30" max="31" width="7.796875" style="1" hidden="1" customWidth="1"/>
    <col min="32" max="32" width="6.69921875" style="1" hidden="1" customWidth="1"/>
    <col min="33" max="34" width="10.09765625" style="130"/>
    <col min="35" max="16384" width="10.09765625" style="1"/>
  </cols>
  <sheetData>
    <row r="1" spans="1:38" ht="16.5" customHeight="1">
      <c r="A1" s="4" t="s">
        <v>71</v>
      </c>
      <c r="B1" s="6" t="str">
        <f>개발진척현황!C1</f>
        <v>2017.03.14</v>
      </c>
      <c r="C1" s="6"/>
      <c r="D1" s="5"/>
      <c r="E1" s="5"/>
      <c r="F1" s="5"/>
      <c r="G1" s="7"/>
      <c r="H1" s="8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I1" s="130"/>
      <c r="AJ1" s="130"/>
      <c r="AK1" s="130"/>
      <c r="AL1" s="130"/>
    </row>
    <row r="2" spans="1:38" ht="13.5" customHeight="1">
      <c r="A2" s="261" t="s">
        <v>278</v>
      </c>
      <c r="B2" s="188" t="s">
        <v>34</v>
      </c>
      <c r="C2" s="266" t="s">
        <v>35</v>
      </c>
      <c r="D2" s="267"/>
      <c r="E2" s="267"/>
      <c r="F2" s="267"/>
      <c r="G2" s="267"/>
      <c r="H2" s="267"/>
      <c r="I2" s="268"/>
      <c r="J2" s="257" t="s">
        <v>36</v>
      </c>
      <c r="K2" s="258"/>
      <c r="L2" s="258"/>
      <c r="M2" s="258"/>
      <c r="N2" s="258"/>
      <c r="O2" s="258"/>
      <c r="P2" s="259"/>
      <c r="Q2" s="194" t="s">
        <v>37</v>
      </c>
      <c r="R2" s="195"/>
      <c r="S2" s="195"/>
      <c r="T2" s="195"/>
      <c r="U2" s="195"/>
      <c r="V2" s="195"/>
      <c r="W2" s="195"/>
      <c r="X2" s="196"/>
      <c r="Y2" s="211" t="s">
        <v>270</v>
      </c>
      <c r="Z2" s="212"/>
      <c r="AA2" s="212"/>
      <c r="AB2" s="212"/>
      <c r="AC2" s="212"/>
      <c r="AD2" s="212"/>
      <c r="AE2" s="212"/>
      <c r="AF2" s="213"/>
      <c r="AI2" s="130"/>
      <c r="AJ2" s="130"/>
      <c r="AK2" s="130"/>
      <c r="AL2" s="130"/>
    </row>
    <row r="3" spans="1:38" ht="13.5" customHeight="1">
      <c r="A3" s="262"/>
      <c r="B3" s="264"/>
      <c r="C3" s="205" t="s">
        <v>38</v>
      </c>
      <c r="D3" s="205" t="s">
        <v>39</v>
      </c>
      <c r="E3" s="205" t="s">
        <v>40</v>
      </c>
      <c r="F3" s="205" t="s">
        <v>74</v>
      </c>
      <c r="G3" s="206" t="s">
        <v>41</v>
      </c>
      <c r="H3" s="206" t="s">
        <v>42</v>
      </c>
      <c r="I3" s="206" t="s">
        <v>474</v>
      </c>
      <c r="J3" s="203" t="s">
        <v>14</v>
      </c>
      <c r="K3" s="207" t="s">
        <v>43</v>
      </c>
      <c r="L3" s="270"/>
      <c r="M3" s="202" t="s">
        <v>21</v>
      </c>
      <c r="N3" s="203" t="s">
        <v>44</v>
      </c>
      <c r="O3" s="204" t="s">
        <v>45</v>
      </c>
      <c r="P3" s="204" t="s">
        <v>46</v>
      </c>
      <c r="Q3" s="197" t="s">
        <v>47</v>
      </c>
      <c r="R3" s="199" t="s">
        <v>14</v>
      </c>
      <c r="S3" s="200" t="s">
        <v>43</v>
      </c>
      <c r="T3" s="275"/>
      <c r="U3" s="199" t="s">
        <v>21</v>
      </c>
      <c r="V3" s="197" t="s">
        <v>44</v>
      </c>
      <c r="W3" s="198" t="s">
        <v>48</v>
      </c>
      <c r="X3" s="198" t="s">
        <v>49</v>
      </c>
      <c r="Y3" s="177" t="s">
        <v>47</v>
      </c>
      <c r="Z3" s="177" t="s">
        <v>14</v>
      </c>
      <c r="AA3" s="179" t="s">
        <v>43</v>
      </c>
      <c r="AB3" s="279"/>
      <c r="AC3" s="181" t="s">
        <v>21</v>
      </c>
      <c r="AD3" s="181" t="s">
        <v>44</v>
      </c>
      <c r="AE3" s="201" t="s">
        <v>48</v>
      </c>
      <c r="AF3" s="201" t="s">
        <v>49</v>
      </c>
      <c r="AG3" s="132" t="s">
        <v>330</v>
      </c>
      <c r="AH3" s="132" t="s">
        <v>333</v>
      </c>
      <c r="AI3" s="132" t="s">
        <v>409</v>
      </c>
      <c r="AJ3" s="132" t="s">
        <v>409</v>
      </c>
      <c r="AK3" s="132" t="s">
        <v>409</v>
      </c>
      <c r="AL3" s="130"/>
    </row>
    <row r="4" spans="1:38" ht="13.5" customHeight="1">
      <c r="A4" s="263"/>
      <c r="B4" s="265"/>
      <c r="C4" s="208"/>
      <c r="D4" s="208"/>
      <c r="E4" s="208"/>
      <c r="F4" s="208"/>
      <c r="G4" s="260"/>
      <c r="H4" s="260"/>
      <c r="I4" s="260"/>
      <c r="J4" s="269"/>
      <c r="K4" s="64" t="s">
        <v>50</v>
      </c>
      <c r="L4" s="64" t="s">
        <v>51</v>
      </c>
      <c r="M4" s="271"/>
      <c r="N4" s="269"/>
      <c r="O4" s="272"/>
      <c r="P4" s="272"/>
      <c r="Q4" s="273"/>
      <c r="R4" s="274"/>
      <c r="S4" s="66" t="s">
        <v>50</v>
      </c>
      <c r="T4" s="66" t="s">
        <v>51</v>
      </c>
      <c r="U4" s="274"/>
      <c r="V4" s="273"/>
      <c r="W4" s="276"/>
      <c r="X4" s="276"/>
      <c r="Y4" s="278"/>
      <c r="Z4" s="278"/>
      <c r="AA4" s="65" t="s">
        <v>50</v>
      </c>
      <c r="AB4" s="65" t="s">
        <v>51</v>
      </c>
      <c r="AC4" s="280"/>
      <c r="AD4" s="280"/>
      <c r="AE4" s="277"/>
      <c r="AF4" s="277"/>
      <c r="AG4" s="132" t="s">
        <v>331</v>
      </c>
      <c r="AH4" s="132" t="s">
        <v>332</v>
      </c>
      <c r="AI4" s="132" t="s">
        <v>410</v>
      </c>
      <c r="AJ4" s="132" t="s">
        <v>331</v>
      </c>
      <c r="AK4" s="132" t="s">
        <v>332</v>
      </c>
      <c r="AL4" s="130"/>
    </row>
    <row r="5" spans="1:38" ht="13.5" customHeight="1">
      <c r="A5" s="124" t="s">
        <v>272</v>
      </c>
      <c r="B5" s="57">
        <f>COUNTIFS(개발일정표!$I:$I,$A5,개발일정표!$I:$I,"&lt;&gt;삭제")</f>
        <v>0</v>
      </c>
      <c r="C5" s="57">
        <f>COUNTIFS(개발일정표!$I:$I,$A5,개발일정표!$I:$I,"&lt;&gt;삭제",개발일정표!$K:$K,"&lt;="&amp;$B$1)</f>
        <v>0</v>
      </c>
      <c r="D5" s="57">
        <f>COUNTIFS(개발일정표!$I:$I,$A5,개발일정표!$I:$I,"&lt;&gt;삭제",개발일정표!$M:$M,"&lt;="&amp;$B$1)</f>
        <v>0</v>
      </c>
      <c r="E5" s="58">
        <f t="shared" ref="E5:E11" si="0">C5-D5</f>
        <v>0</v>
      </c>
      <c r="F5" s="58">
        <f>COUNTIFS(개발일정표!$I:$I,$A5,개발일정표!$I:$I,"&lt;&gt;삭제",개발일정표!$K:$K,"="&amp;$B$1)</f>
        <v>0</v>
      </c>
      <c r="G5" s="59">
        <f>IF(C5=0,0,D5/C5)</f>
        <v>0</v>
      </c>
      <c r="H5" s="59">
        <f>IF(B5=0,0,D5/B5)</f>
        <v>0</v>
      </c>
      <c r="I5" s="128">
        <f>SUMIFS(개발일정표!$H:$H,개발일정표!$I:$I,$A5)</f>
        <v>0</v>
      </c>
      <c r="J5" s="57">
        <f>COUNTIFS(개발일정표!$I:$I,$A5,개발일정표!$I:$I,"&lt;&gt;삭제",개발일정표!$O:$O,"&lt;&gt;검수제외",개발일정표!$Q:$Q,"&lt;="&amp;$B$1)</f>
        <v>0</v>
      </c>
      <c r="K5" s="57">
        <f>COUNTIFS(개발일정표!$I:$I,$A5,개발일정표!$I:$I,"&lt;&gt;삭제",개발일정표!$O:$O,"&lt;&gt;검수제외",개발일정표!$T:$T,"=L3",개발일정표!$S:$S,"&lt;="&amp;$B$1)+COUNTIFS(개발일정표!$I:$I,$A5,개발일정표!$I:$I,"&lt;&gt;삭제",개발일정표!$O:$O,"&lt;&gt;검수제외",개발일정표!$T:$T,"=L1",개발일정표!$U:$U,"=Y",개발일정표!$S:$S,"&lt;="&amp;$B$1)+COUNTIFS(개발일정표!$I:$I,$A5,개발일정표!$I:$I,"&lt;&gt;삭제",개발일정표!$O:$O,"&lt;&gt;검수제외",개발일정표!$T:$T,"=L2",개발일정표!$U:$U,"=Y",개발일정표!$S:$S,"&lt;="&amp;$B$1)</f>
        <v>0</v>
      </c>
      <c r="L5" s="57">
        <f>COUNTIFS(개발일정표!$I:$I,$A5,개발일정표!$I:$I,"&lt;&gt;삭제",개발일정표!$O:$O,"&lt;&gt;검수제외",개발일정표!$T:$T,"=L2")-COUNTIFS(개발일정표!$I:$I,$A5,개발일정표!$I:$I,"&lt;&gt;삭제",개발일정표!$O:$O,"&lt;&gt;검수제외",개발일정표!$T:$T,"=L2",개발일정표!$U:$U,"=Y",개발일정표!$S:$S,"&lt;="&amp;$B$1)</f>
        <v>0</v>
      </c>
      <c r="M5" s="58">
        <f t="shared" ref="M5:M11" si="1">J5-(K5+L5)</f>
        <v>0</v>
      </c>
      <c r="N5" s="57">
        <f>COUNTIFS(개발일정표!$I:$I,$A5,개발일정표!$I:$I,"&lt;&gt;삭제",개발일정표!$O:$O,"&lt;&gt;검수제외",개발일정표!$T:$T,"=L1")-COUNTIFS(개발일정표!$I:$I,$A5,개발일정표!$I:$I,"&lt;&gt;삭제",개발일정표!$O:$O,"&lt;&gt;검수제외",개발일정표!$T:$T,"=L1",개발일정표!$U:$U,"=Y",개발일정표!$S:$S,"&lt;="&amp;$B$1)</f>
        <v>0</v>
      </c>
      <c r="O5" s="59">
        <f t="shared" ref="O5:O12" si="2">IF(J5=0, 0,(K5+L5)/J5)</f>
        <v>0</v>
      </c>
      <c r="P5" s="59">
        <f t="shared" ref="P5:P12" si="3">IF(B5=0,0,(K5+L5)/B5)</f>
        <v>0</v>
      </c>
      <c r="Q5" s="57">
        <f>COUNTIFS(개발일정표!$I:$I,$A5,개발일정표!$I:$I,"&lt;&gt;삭제",개발일정표!$V:$V,"&lt;&gt;검수제외")</f>
        <v>0</v>
      </c>
      <c r="R5" s="57">
        <f>COUNTIFS(개발일정표!$I:$I,$A5,개발일정표!$I:$I,"&lt;&gt;삭제",개발일정표!$V:$V,"&lt;&gt;검수제외",개발일정표!$X:$X,"&lt;="&amp;$B$1)</f>
        <v>0</v>
      </c>
      <c r="S5" s="57">
        <f>COUNTIFS(개발일정표!$I:$I,$A5,개발일정표!$I:$I,"&lt;&gt;삭제",개발일정표!$V:$V,"&lt;&gt;검수제외",개발일정표!$AA:$AA,"=L3",개발일정표!$Z:$Z,"&lt;="&amp;$B$1)+COUNTIFS(개발일정표!$I:$I,$A5,개발일정표!$I:$I,"&lt;&gt;삭제",개발일정표!$V:$V,"&lt;&gt;검수제외",개발일정표!$AA:$AA,"=L1",개발일정표!$AB:$AB,"=Y",개발일정표!$Z:$Z,"&lt;="&amp;$B$1)+COUNTIFS(개발일정표!$I:$I,$A5,개발일정표!$I:$I,"&lt;&gt;삭제",개발일정표!$V:$V,"&lt;&gt;검수제외",개발일정표!$AA:$AA,"=L2",개발일정표!$AB:$AB,"=Y",개발일정표!$Z:$Z,"&lt;="&amp;$B$1)</f>
        <v>0</v>
      </c>
      <c r="T5" s="57">
        <f>COUNTIFS(개발일정표!$I:$I,$A5,개발일정표!$I:$I,"&lt;&gt;삭제",개발일정표!$V:$V,"&lt;&gt;검수제외",개발일정표!$AA:$AA,"=L2")-COUNTIFS(개발일정표!$I:$I,$A5,개발일정표!$I:$I,"&lt;&gt;삭제",개발일정표!$V:$V,"&lt;&gt;검수제외",개발일정표!$AA:$AA,"=L2",개발일정표!$AB:$AB,"=Y",개발일정표!$Z:$Z,"&lt;="&amp;$B$1)</f>
        <v>0</v>
      </c>
      <c r="U5" s="58">
        <f t="shared" ref="U5:U11" si="4">R5-(S5+T5)</f>
        <v>0</v>
      </c>
      <c r="V5" s="57">
        <f>COUNTIFS(개발일정표!$I:$I,$A5,개발일정표!$I:$I,"&lt;&gt;삭제",개발일정표!$V:$V,"&lt;&gt;검수제외",개발일정표!$AA:$AA,"=L1")-COUNTIFS(개발일정표!$I:$I,$A5,개발일정표!$I:$I,"&lt;&gt;삭제",개발일정표!$V:$V,"&lt;&gt;검수제외",개발일정표!$AA:$AA,"=L1",개발일정표!$AB:$AB,"=Y",개발일정표!$Z:$Z,"&lt;="&amp;$B$1)</f>
        <v>0</v>
      </c>
      <c r="W5" s="59">
        <f t="shared" ref="W5:W12" si="5">IF(R5=0, 0,(S5+T5)/R5)</f>
        <v>0</v>
      </c>
      <c r="X5" s="59">
        <f t="shared" ref="X5:X12" si="6">IF(Q5=0,0,(S5+T5)/Q5)</f>
        <v>0</v>
      </c>
      <c r="Y5" s="57">
        <f>COUNTIFS(개발일정표!$I:$I,$A5,개발일정표!$I:$I,"&lt;&gt;삭제",개발일정표!$AC:$AC,"&lt;&gt;검수제외")</f>
        <v>0</v>
      </c>
      <c r="Z5" s="57">
        <f>COUNTIFS(개발일정표!$I:$I,$A5,개발일정표!$I:$I,"&lt;&gt;삭제",개발일정표!$AC:$AC,"&lt;&gt;검수제외",개발일정표!$AE:$AE,"&lt;="&amp;$B$1)</f>
        <v>0</v>
      </c>
      <c r="AA5" s="57">
        <f>COUNTIFS(개발일정표!$I:$I,$A5,개발일정표!$I:$I,"&lt;&gt;삭제",개발일정표!$AC:$AC,"&lt;&gt;검수제외",개발일정표!$AH:$AH,"=L3",개발일정표!$AG:$AG,"&lt;="&amp;$B$1)+COUNTIFS(개발일정표!$I:$I,$A5,개발일정표!$I:$I,"&lt;&gt;삭제",개발일정표!$AC:$AC,"&lt;&gt;검수제외",개발일정표!$AH:$AH,"=L1",개발일정표!$AI:$AI,"=Y",개발일정표!$AG:$AG,"&lt;="&amp;$B$1)+COUNTIFS(개발일정표!$I:$I,$A5,개발일정표!$I:$I,"&lt;&gt;삭제",개발일정표!$AC:$AC,"&lt;&gt;검수제외",개발일정표!$AH:$AH,"=L2",개발일정표!$AI:$AI,"=Y",개발일정표!$AG:$AG,"&lt;="&amp;$B$1)</f>
        <v>0</v>
      </c>
      <c r="AB5" s="57">
        <f>COUNTIFS(개발일정표!$I:$I,$A5,개발일정표!$I:$I,"&lt;&gt;삭제",개발일정표!$AC:$AC,"&lt;&gt;검수제외",개발일정표!$AH:$AH,"=L2")-COUNTIFS(개발일정표!$I:$I,$A5,개발일정표!$I:$I,"&lt;&gt;삭제",개발일정표!$AC:$AC,"&lt;&gt;검수제외",개발일정표!$AH:$AH,"=L2",개발일정표!$AI:$AI,"=Y",개발일정표!$AG:$AG,"&lt;="&amp;$B$1)</f>
        <v>0</v>
      </c>
      <c r="AC5" s="58">
        <f t="shared" ref="AC5:AC11" si="7">Z5-(AA5+AB5)</f>
        <v>0</v>
      </c>
      <c r="AD5" s="57">
        <f>COUNTIFS(개발일정표!$I:$I,$A5,개발일정표!$I:$I,"&lt;&gt;삭제",개발일정표!$AC:$AC,"&lt;&gt;검수제외",개발일정표!$AH:$AH,"=L1")-COUNTIFS(개발일정표!$I:$I,$A5,개발일정표!$I:$I,"&lt;&gt;삭제",개발일정표!$AC:$AC,"&lt;&gt;검수제외",개발일정표!$AH:$AH,"=L1",개발일정표!$AI:$AI,"=Y",개발일정표!$AG:$AG,"&lt;="&amp;$B$1)</f>
        <v>0</v>
      </c>
      <c r="AE5" s="59">
        <f t="shared" ref="AE5:AE11" si="8">IF(Z5=0, 0,(AA5+AB5)/Z5)</f>
        <v>0</v>
      </c>
      <c r="AF5" s="59">
        <f t="shared" ref="AF5:AF12" si="9">IF(Y5=0,0,(AA5+AB5)/Y5)</f>
        <v>0</v>
      </c>
      <c r="AG5" s="131" t="e">
        <f>B5/I5</f>
        <v>#DIV/0!</v>
      </c>
      <c r="AH5" s="131" t="e">
        <f>I5/B5</f>
        <v>#DIV/0!</v>
      </c>
      <c r="AI5" s="130">
        <f>SUMIFS(개발일정표!$N:$N,개발일정표!$I:$I,$A5)</f>
        <v>0</v>
      </c>
      <c r="AJ5" s="131" t="e">
        <f>D5/AI5</f>
        <v>#DIV/0!</v>
      </c>
      <c r="AK5" s="131" t="e">
        <f>AI5/D5</f>
        <v>#DIV/0!</v>
      </c>
      <c r="AL5" s="130"/>
    </row>
    <row r="6" spans="1:38" ht="13.5" customHeight="1">
      <c r="A6" s="124" t="s">
        <v>273</v>
      </c>
      <c r="B6" s="57">
        <f>COUNTIFS(개발일정표!$I:$I,$A6,개발일정표!$I:$I,"&lt;&gt;삭제")</f>
        <v>0</v>
      </c>
      <c r="C6" s="57">
        <f>COUNTIFS(개발일정표!$I:$I,$A6,개발일정표!$I:$I,"&lt;&gt;삭제",개발일정표!$K:$K,"&lt;="&amp;$B$1)</f>
        <v>0</v>
      </c>
      <c r="D6" s="57">
        <f>COUNTIFS(개발일정표!$I:$I,$A6,개발일정표!$I:$I,"&lt;&gt;삭제",개발일정표!$M:$M,"&lt;="&amp;$B$1)</f>
        <v>0</v>
      </c>
      <c r="E6" s="58">
        <f t="shared" si="0"/>
        <v>0</v>
      </c>
      <c r="F6" s="58">
        <f>COUNTIFS(개발일정표!$I:$I,$A6,개발일정표!$I:$I,"&lt;&gt;삭제",개발일정표!$K:$K,"="&amp;$B$1)</f>
        <v>0</v>
      </c>
      <c r="G6" s="59">
        <f t="shared" ref="G6:G12" si="10">IF(C6=0,0,D6/C6)</f>
        <v>0</v>
      </c>
      <c r="H6" s="59">
        <f t="shared" ref="H6:H12" si="11">IF(B6=0,0,D6/B6)</f>
        <v>0</v>
      </c>
      <c r="I6" s="128">
        <f>SUMIFS(개발일정표!$H:$H,개발일정표!$I:$I,$A6)</f>
        <v>0</v>
      </c>
      <c r="J6" s="57">
        <f>COUNTIFS(개발일정표!$I:$I,$A6,개발일정표!$I:$I,"&lt;&gt;삭제",개발일정표!$O:$O,"&lt;&gt;검수제외",개발일정표!$Q:$Q,"&lt;="&amp;$B$1)</f>
        <v>0</v>
      </c>
      <c r="K6" s="57">
        <f>COUNTIFS(개발일정표!$I:$I,$A6,개발일정표!$I:$I,"&lt;&gt;삭제",개발일정표!$O:$O,"&lt;&gt;검수제외",개발일정표!$T:$T,"=L3",개발일정표!$S:$S,"&lt;="&amp;$B$1)+COUNTIFS(개발일정표!$I:$I,$A6,개발일정표!$I:$I,"&lt;&gt;삭제",개발일정표!$O:$O,"&lt;&gt;검수제외",개발일정표!$T:$T,"=L1",개발일정표!$U:$U,"=Y",개발일정표!$S:$S,"&lt;="&amp;$B$1)+COUNTIFS(개발일정표!$I:$I,$A6,개발일정표!$I:$I,"&lt;&gt;삭제",개발일정표!$O:$O,"&lt;&gt;검수제외",개발일정표!$T:$T,"=L2",개발일정표!$U:$U,"=Y",개발일정표!$S:$S,"&lt;="&amp;$B$1)</f>
        <v>0</v>
      </c>
      <c r="L6" s="57">
        <f>COUNTIFS(개발일정표!$I:$I,$A6,개발일정표!$I:$I,"&lt;&gt;삭제",개발일정표!$O:$O,"&lt;&gt;검수제외",개발일정표!$T:$T,"=L2")-COUNTIFS(개발일정표!$I:$I,$A6,개발일정표!$I:$I,"&lt;&gt;삭제",개발일정표!$O:$O,"&lt;&gt;검수제외",개발일정표!$T:$T,"=L2",개발일정표!$U:$U,"=Y",개발일정표!$S:$S,"&lt;="&amp;$B$1)</f>
        <v>0</v>
      </c>
      <c r="M6" s="58">
        <f t="shared" si="1"/>
        <v>0</v>
      </c>
      <c r="N6" s="57">
        <f>COUNTIFS(개발일정표!$I:$I,$A6,개발일정표!$I:$I,"&lt;&gt;삭제",개발일정표!$O:$O,"&lt;&gt;검수제외",개발일정표!$T:$T,"=L1")-COUNTIFS(개발일정표!$I:$I,$A6,개발일정표!$I:$I,"&lt;&gt;삭제",개발일정표!$O:$O,"&lt;&gt;검수제외",개발일정표!$T:$T,"=L1",개발일정표!$U:$U,"=Y",개발일정표!$S:$S,"&lt;="&amp;$B$1)</f>
        <v>0</v>
      </c>
      <c r="O6" s="59">
        <f t="shared" si="2"/>
        <v>0</v>
      </c>
      <c r="P6" s="59">
        <f t="shared" si="3"/>
        <v>0</v>
      </c>
      <c r="Q6" s="57">
        <f>COUNTIFS(개발일정표!$I:$I,$A6,개발일정표!$I:$I,"&lt;&gt;삭제",개발일정표!$V:$V,"&lt;&gt;검수제외")</f>
        <v>0</v>
      </c>
      <c r="R6" s="57">
        <f>COUNTIFS(개발일정표!$I:$I,$A6,개발일정표!$I:$I,"&lt;&gt;삭제",개발일정표!$V:$V,"&lt;&gt;검수제외",개발일정표!$X:$X,"&lt;="&amp;$B$1)</f>
        <v>0</v>
      </c>
      <c r="S6" s="57">
        <f>COUNTIFS(개발일정표!$I:$I,$A6,개발일정표!$I:$I,"&lt;&gt;삭제",개발일정표!$V:$V,"&lt;&gt;검수제외",개발일정표!$AA:$AA,"=L3",개발일정표!$Z:$Z,"&lt;="&amp;$B$1)+COUNTIFS(개발일정표!$I:$I,$A6,개발일정표!$I:$I,"&lt;&gt;삭제",개발일정표!$V:$V,"&lt;&gt;검수제외",개발일정표!$AA:$AA,"=L1",개발일정표!$AB:$AB,"=Y",개발일정표!$Z:$Z,"&lt;="&amp;$B$1)+COUNTIFS(개발일정표!$I:$I,$A6,개발일정표!$I:$I,"&lt;&gt;삭제",개발일정표!$V:$V,"&lt;&gt;검수제외",개발일정표!$AA:$AA,"=L2",개발일정표!$AB:$AB,"=Y",개발일정표!$Z:$Z,"&lt;="&amp;$B$1)</f>
        <v>0</v>
      </c>
      <c r="T6" s="57">
        <f>COUNTIFS(개발일정표!$I:$I,$A6,개발일정표!$I:$I,"&lt;&gt;삭제",개발일정표!$V:$V,"&lt;&gt;검수제외",개발일정표!$AA:$AA,"=L2")-COUNTIFS(개발일정표!$I:$I,$A6,개발일정표!$I:$I,"&lt;&gt;삭제",개발일정표!$V:$V,"&lt;&gt;검수제외",개발일정표!$AA:$AA,"=L2",개발일정표!$AB:$AB,"=Y",개발일정표!$Z:$Z,"&lt;="&amp;$B$1)</f>
        <v>0</v>
      </c>
      <c r="U6" s="58">
        <f t="shared" si="4"/>
        <v>0</v>
      </c>
      <c r="V6" s="57">
        <f>COUNTIFS(개발일정표!$I:$I,$A6,개발일정표!$I:$I,"&lt;&gt;삭제",개발일정표!$V:$V,"&lt;&gt;검수제외",개발일정표!$AA:$AA,"=L1")-COUNTIFS(개발일정표!$I:$I,$A6,개발일정표!$I:$I,"&lt;&gt;삭제",개발일정표!$V:$V,"&lt;&gt;검수제외",개발일정표!$AA:$AA,"=L1",개발일정표!$AB:$AB,"=Y",개발일정표!$Z:$Z,"&lt;="&amp;$B$1)</f>
        <v>0</v>
      </c>
      <c r="W6" s="59">
        <f t="shared" si="5"/>
        <v>0</v>
      </c>
      <c r="X6" s="59">
        <f t="shared" si="6"/>
        <v>0</v>
      </c>
      <c r="Y6" s="57">
        <f>COUNTIFS(개발일정표!$I:$I,$A6,개발일정표!$I:$I,"&lt;&gt;삭제",개발일정표!$AC:$AC,"&lt;&gt;검수제외")</f>
        <v>0</v>
      </c>
      <c r="Z6" s="57">
        <f>COUNTIFS(개발일정표!$I:$I,$A6,개발일정표!$I:$I,"&lt;&gt;삭제",개발일정표!$AC:$AC,"&lt;&gt;검수제외",개발일정표!$AE:$AE,"&lt;="&amp;$B$1)</f>
        <v>0</v>
      </c>
      <c r="AA6" s="57">
        <f>COUNTIFS(개발일정표!$I:$I,$A6,개발일정표!$I:$I,"&lt;&gt;삭제",개발일정표!$AC:$AC,"&lt;&gt;검수제외",개발일정표!$AH:$AH,"=L3",개발일정표!$AG:$AG,"&lt;="&amp;$B$1)+COUNTIFS(개발일정표!$I:$I,$A6,개발일정표!$I:$I,"&lt;&gt;삭제",개발일정표!$AC:$AC,"&lt;&gt;검수제외",개발일정표!$AH:$AH,"=L1",개발일정표!$AI:$AI,"=Y",개발일정표!$AG:$AG,"&lt;="&amp;$B$1)+COUNTIFS(개발일정표!$I:$I,$A6,개발일정표!$I:$I,"&lt;&gt;삭제",개발일정표!$AC:$AC,"&lt;&gt;검수제외",개발일정표!$AH:$AH,"=L2",개발일정표!$AI:$AI,"=Y",개발일정표!$AG:$AG,"&lt;="&amp;$B$1)</f>
        <v>0</v>
      </c>
      <c r="AB6" s="57">
        <f>COUNTIFS(개발일정표!$I:$I,$A6,개발일정표!$I:$I,"&lt;&gt;삭제",개발일정표!$AC:$AC,"&lt;&gt;검수제외",개발일정표!$AH:$AH,"=L2")-COUNTIFS(개발일정표!$I:$I,$A6,개발일정표!$I:$I,"&lt;&gt;삭제",개발일정표!$AC:$AC,"&lt;&gt;검수제외",개발일정표!$AH:$AH,"=L2",개발일정표!$AI:$AI,"=Y",개발일정표!$AG:$AG,"&lt;="&amp;$B$1)</f>
        <v>0</v>
      </c>
      <c r="AC6" s="58">
        <f t="shared" si="7"/>
        <v>0</v>
      </c>
      <c r="AD6" s="57">
        <f>COUNTIFS(개발일정표!$I:$I,$A6,개발일정표!$I:$I,"&lt;&gt;삭제",개발일정표!$AC:$AC,"&lt;&gt;검수제외",개발일정표!$AH:$AH,"=L1")-COUNTIFS(개발일정표!$I:$I,$A6,개발일정표!$I:$I,"&lt;&gt;삭제",개발일정표!$AC:$AC,"&lt;&gt;검수제외",개발일정표!$AH:$AH,"=L1",개발일정표!$AI:$AI,"=Y",개발일정표!$AG:$AG,"&lt;="&amp;$B$1)</f>
        <v>0</v>
      </c>
      <c r="AE6" s="59">
        <f t="shared" si="8"/>
        <v>0</v>
      </c>
      <c r="AF6" s="59">
        <f t="shared" si="9"/>
        <v>0</v>
      </c>
      <c r="AG6" s="131" t="e">
        <f t="shared" ref="AG6:AG11" si="12">B6/I6</f>
        <v>#DIV/0!</v>
      </c>
      <c r="AH6" s="131" t="e">
        <f t="shared" ref="AH6:AH11" si="13">I6/B6</f>
        <v>#DIV/0!</v>
      </c>
      <c r="AI6" s="130">
        <f>SUMIFS(개발일정표!$N:$N,개발일정표!$I:$I,$A6)</f>
        <v>0</v>
      </c>
      <c r="AJ6" s="131" t="e">
        <f>D6/AI6</f>
        <v>#DIV/0!</v>
      </c>
      <c r="AK6" s="131" t="e">
        <f>AI6/D6</f>
        <v>#DIV/0!</v>
      </c>
      <c r="AL6" s="130"/>
    </row>
    <row r="7" spans="1:38" ht="13.5" customHeight="1">
      <c r="A7" s="124" t="s">
        <v>274</v>
      </c>
      <c r="B7" s="57">
        <f>COUNTIFS(개발일정표!$I:$I,$A7,개발일정표!$I:$I,"&lt;&gt;삭제")</f>
        <v>49</v>
      </c>
      <c r="C7" s="57">
        <f>COUNTIFS(개발일정표!$I:$I,$A7,개발일정표!$I:$I,"&lt;&gt;삭제",개발일정표!$K:$K,"&lt;="&amp;$B$1)</f>
        <v>0</v>
      </c>
      <c r="D7" s="57">
        <f>COUNTIFS(개발일정표!$I:$I,$A7,개발일정표!$I:$I,"&lt;&gt;삭제",개발일정표!$M:$M,"&lt;="&amp;$B$1)</f>
        <v>0</v>
      </c>
      <c r="E7" s="58">
        <f t="shared" si="0"/>
        <v>0</v>
      </c>
      <c r="F7" s="58">
        <f>COUNTIFS(개발일정표!$I:$I,$A7,개발일정표!$I:$I,"&lt;&gt;삭제",개발일정표!$K:$K,"="&amp;$B$1)</f>
        <v>0</v>
      </c>
      <c r="G7" s="59">
        <f t="shared" si="10"/>
        <v>0</v>
      </c>
      <c r="H7" s="59">
        <f t="shared" si="11"/>
        <v>0</v>
      </c>
      <c r="I7" s="128">
        <f>SUMIFS(개발일정표!$H:$H,개발일정표!$I:$I,$A7)</f>
        <v>0</v>
      </c>
      <c r="J7" s="57">
        <f>COUNTIFS(개발일정표!$I:$I,$A7,개발일정표!$I:$I,"&lt;&gt;삭제",개발일정표!$O:$O,"&lt;&gt;검수제외",개발일정표!$Q:$Q,"&lt;="&amp;$B$1)</f>
        <v>0</v>
      </c>
      <c r="K7" s="57">
        <f>COUNTIFS(개발일정표!$I:$I,$A7,개발일정표!$I:$I,"&lt;&gt;삭제",개발일정표!$O:$O,"&lt;&gt;검수제외",개발일정표!$T:$T,"=L3",개발일정표!$S:$S,"&lt;="&amp;$B$1)+COUNTIFS(개발일정표!$I:$I,$A7,개발일정표!$I:$I,"&lt;&gt;삭제",개발일정표!$O:$O,"&lt;&gt;검수제외",개발일정표!$T:$T,"=L1",개발일정표!$U:$U,"=Y",개발일정표!$S:$S,"&lt;="&amp;$B$1)+COUNTIFS(개발일정표!$I:$I,$A7,개발일정표!$I:$I,"&lt;&gt;삭제",개발일정표!$O:$O,"&lt;&gt;검수제외",개발일정표!$T:$T,"=L2",개발일정표!$U:$U,"=Y",개발일정표!$S:$S,"&lt;="&amp;$B$1)</f>
        <v>0</v>
      </c>
      <c r="L7" s="57">
        <f>COUNTIFS(개발일정표!$I:$I,$A7,개발일정표!$I:$I,"&lt;&gt;삭제",개발일정표!$O:$O,"&lt;&gt;검수제외",개발일정표!$T:$T,"=L2")-COUNTIFS(개발일정표!$I:$I,$A7,개발일정표!$I:$I,"&lt;&gt;삭제",개발일정표!$O:$O,"&lt;&gt;검수제외",개발일정표!$T:$T,"=L2",개발일정표!$U:$U,"=Y",개발일정표!$S:$S,"&lt;="&amp;$B$1)</f>
        <v>0</v>
      </c>
      <c r="M7" s="58">
        <f t="shared" si="1"/>
        <v>0</v>
      </c>
      <c r="N7" s="57">
        <f>COUNTIFS(개발일정표!$I:$I,$A7,개발일정표!$I:$I,"&lt;&gt;삭제",개발일정표!$O:$O,"&lt;&gt;검수제외",개발일정표!$T:$T,"=L1")-COUNTIFS(개발일정표!$I:$I,$A7,개발일정표!$I:$I,"&lt;&gt;삭제",개발일정표!$O:$O,"&lt;&gt;검수제외",개발일정표!$T:$T,"=L1",개발일정표!$U:$U,"=Y",개발일정표!$S:$S,"&lt;="&amp;$B$1)</f>
        <v>0</v>
      </c>
      <c r="O7" s="59">
        <f t="shared" si="2"/>
        <v>0</v>
      </c>
      <c r="P7" s="59">
        <f t="shared" si="3"/>
        <v>0</v>
      </c>
      <c r="Q7" s="57">
        <f>COUNTIFS(개발일정표!$I:$I,$A7,개발일정표!$I:$I,"&lt;&gt;삭제",개발일정표!$V:$V,"&lt;&gt;검수제외")</f>
        <v>49</v>
      </c>
      <c r="R7" s="57">
        <f>COUNTIFS(개발일정표!$I:$I,$A7,개발일정표!$I:$I,"&lt;&gt;삭제",개발일정표!$V:$V,"&lt;&gt;검수제외",개발일정표!$X:$X,"&lt;="&amp;$B$1)</f>
        <v>0</v>
      </c>
      <c r="S7" s="57">
        <f>COUNTIFS(개발일정표!$I:$I,$A7,개발일정표!$I:$I,"&lt;&gt;삭제",개발일정표!$V:$V,"&lt;&gt;검수제외",개발일정표!$AA:$AA,"=L3",개발일정표!$Z:$Z,"&lt;="&amp;$B$1)+COUNTIFS(개발일정표!$I:$I,$A7,개발일정표!$I:$I,"&lt;&gt;삭제",개발일정표!$V:$V,"&lt;&gt;검수제외",개발일정표!$AA:$AA,"=L1",개발일정표!$AB:$AB,"=Y",개발일정표!$Z:$Z,"&lt;="&amp;$B$1)+COUNTIFS(개발일정표!$I:$I,$A7,개발일정표!$I:$I,"&lt;&gt;삭제",개발일정표!$V:$V,"&lt;&gt;검수제외",개발일정표!$AA:$AA,"=L2",개발일정표!$AB:$AB,"=Y",개발일정표!$Z:$Z,"&lt;="&amp;$B$1)</f>
        <v>0</v>
      </c>
      <c r="T7" s="57">
        <f>COUNTIFS(개발일정표!$I:$I,$A7,개발일정표!$I:$I,"&lt;&gt;삭제",개발일정표!$V:$V,"&lt;&gt;검수제외",개발일정표!$AA:$AA,"=L2")-COUNTIFS(개발일정표!$I:$I,$A7,개발일정표!$I:$I,"&lt;&gt;삭제",개발일정표!$V:$V,"&lt;&gt;검수제외",개발일정표!$AA:$AA,"=L2",개발일정표!$AB:$AB,"=Y",개발일정표!$Z:$Z,"&lt;="&amp;$B$1)</f>
        <v>0</v>
      </c>
      <c r="U7" s="58">
        <f t="shared" si="4"/>
        <v>0</v>
      </c>
      <c r="V7" s="57">
        <f>COUNTIFS(개발일정표!$I:$I,$A7,개발일정표!$I:$I,"&lt;&gt;삭제",개발일정표!$V:$V,"&lt;&gt;검수제외",개발일정표!$AA:$AA,"=L1")-COUNTIFS(개발일정표!$I:$I,$A7,개발일정표!$I:$I,"&lt;&gt;삭제",개발일정표!$V:$V,"&lt;&gt;검수제외",개발일정표!$AA:$AA,"=L1",개발일정표!$AB:$AB,"=Y",개발일정표!$Z:$Z,"&lt;="&amp;$B$1)</f>
        <v>0</v>
      </c>
      <c r="W7" s="59">
        <f t="shared" si="5"/>
        <v>0</v>
      </c>
      <c r="X7" s="59">
        <f t="shared" si="6"/>
        <v>0</v>
      </c>
      <c r="Y7" s="57">
        <f>COUNTIFS(개발일정표!$I:$I,$A7,개발일정표!$I:$I,"&lt;&gt;삭제",개발일정표!$AC:$AC,"&lt;&gt;검수제외")</f>
        <v>49</v>
      </c>
      <c r="Z7" s="57">
        <f>COUNTIFS(개발일정표!$I:$I,$A7,개발일정표!$I:$I,"&lt;&gt;삭제",개발일정표!$AC:$AC,"&lt;&gt;검수제외",개발일정표!$AE:$AE,"&lt;="&amp;$B$1)</f>
        <v>0</v>
      </c>
      <c r="AA7" s="57">
        <f>COUNTIFS(개발일정표!$I:$I,$A7,개발일정표!$I:$I,"&lt;&gt;삭제",개발일정표!$AC:$AC,"&lt;&gt;검수제외",개발일정표!$AH:$AH,"=L3",개발일정표!$AG:$AG,"&lt;="&amp;$B$1)+COUNTIFS(개발일정표!$I:$I,$A7,개발일정표!$I:$I,"&lt;&gt;삭제",개발일정표!$AC:$AC,"&lt;&gt;검수제외",개발일정표!$AH:$AH,"=L1",개발일정표!$AI:$AI,"=Y",개발일정표!$AG:$AG,"&lt;="&amp;$B$1)+COUNTIFS(개발일정표!$I:$I,$A7,개발일정표!$I:$I,"&lt;&gt;삭제",개발일정표!$AC:$AC,"&lt;&gt;검수제외",개발일정표!$AH:$AH,"=L2",개발일정표!$AI:$AI,"=Y",개발일정표!$AG:$AG,"&lt;="&amp;$B$1)</f>
        <v>0</v>
      </c>
      <c r="AB7" s="57">
        <f>COUNTIFS(개발일정표!$I:$I,$A7,개발일정표!$I:$I,"&lt;&gt;삭제",개발일정표!$AC:$AC,"&lt;&gt;검수제외",개발일정표!$AH:$AH,"=L2")-COUNTIFS(개발일정표!$I:$I,$A7,개발일정표!$I:$I,"&lt;&gt;삭제",개발일정표!$AC:$AC,"&lt;&gt;검수제외",개발일정표!$AH:$AH,"=L2",개발일정표!$AI:$AI,"=Y",개발일정표!$AG:$AG,"&lt;="&amp;$B$1)</f>
        <v>0</v>
      </c>
      <c r="AC7" s="58">
        <f t="shared" si="7"/>
        <v>0</v>
      </c>
      <c r="AD7" s="57">
        <f>COUNTIFS(개발일정표!$I:$I,$A7,개발일정표!$I:$I,"&lt;&gt;삭제",개발일정표!$AC:$AC,"&lt;&gt;검수제외",개발일정표!$AH:$AH,"=L1")-COUNTIFS(개발일정표!$I:$I,$A7,개발일정표!$I:$I,"&lt;&gt;삭제",개발일정표!$AC:$AC,"&lt;&gt;검수제외",개발일정표!$AH:$AH,"=L1",개발일정표!$AI:$AI,"=Y",개발일정표!$AG:$AG,"&lt;="&amp;$B$1)</f>
        <v>0</v>
      </c>
      <c r="AE7" s="59">
        <f t="shared" si="8"/>
        <v>0</v>
      </c>
      <c r="AF7" s="59">
        <f t="shared" si="9"/>
        <v>0</v>
      </c>
      <c r="AG7" s="131"/>
      <c r="AH7" s="131"/>
      <c r="AI7" s="130">
        <f>SUMIFS(개발일정표!$N:$N,개발일정표!$I:$I,$A7)</f>
        <v>27</v>
      </c>
      <c r="AJ7" s="131"/>
      <c r="AK7" s="131"/>
      <c r="AL7" s="130"/>
    </row>
    <row r="8" spans="1:38" s="38" customFormat="1" ht="13.5" customHeight="1">
      <c r="A8" s="122" t="s">
        <v>281</v>
      </c>
      <c r="B8" s="57">
        <f>COUNTIFS(개발일정표!$I:$I,$A8,개발일정표!$I:$I,"&lt;&gt;삭제")</f>
        <v>13</v>
      </c>
      <c r="C8" s="57">
        <f>COUNTIFS(개발일정표!$I:$I,$A8,개발일정표!$I:$I,"&lt;&gt;삭제",개발일정표!$K:$K,"&lt;="&amp;$B$1)</f>
        <v>0</v>
      </c>
      <c r="D8" s="57">
        <f>COUNTIFS(개발일정표!$I:$I,$A8,개발일정표!$I:$I,"&lt;&gt;삭제",개발일정표!$M:$M,"&lt;="&amp;$B$1)</f>
        <v>0</v>
      </c>
      <c r="E8" s="58">
        <f>C8-D8</f>
        <v>0</v>
      </c>
      <c r="F8" s="58">
        <f>COUNTIFS(개발일정표!$I:$I,$A8,개발일정표!$I:$I,"&lt;&gt;삭제",개발일정표!$K:$K,"="&amp;$B$1)</f>
        <v>0</v>
      </c>
      <c r="G8" s="59">
        <f>IF(C8=0,0,D8/C8)</f>
        <v>0</v>
      </c>
      <c r="H8" s="59">
        <f>IF(B8=0,0,D8/B8)</f>
        <v>0</v>
      </c>
      <c r="I8" s="128">
        <f>SUMIFS(개발일정표!$H:$H,개발일정표!$I:$I,$A8)</f>
        <v>13</v>
      </c>
      <c r="J8" s="57">
        <f>COUNTIFS(개발일정표!$I:$I,$A8,개발일정표!$I:$I,"&lt;&gt;삭제",개발일정표!$O:$O,"&lt;&gt;검수제외",개발일정표!$Q:$Q,"&lt;="&amp;$B$1)</f>
        <v>0</v>
      </c>
      <c r="K8" s="57">
        <f>COUNTIFS(개발일정표!$I:$I,$A8,개발일정표!$I:$I,"&lt;&gt;삭제",개발일정표!$O:$O,"&lt;&gt;검수제외",개발일정표!$T:$T,"=L3",개발일정표!$S:$S,"&lt;="&amp;$B$1)+COUNTIFS(개발일정표!$I:$I,$A8,개발일정표!$I:$I,"&lt;&gt;삭제",개발일정표!$O:$O,"&lt;&gt;검수제외",개발일정표!$T:$T,"=L1",개발일정표!$U:$U,"=Y",개발일정표!$S:$S,"&lt;="&amp;$B$1)+COUNTIFS(개발일정표!$I:$I,$A8,개발일정표!$I:$I,"&lt;&gt;삭제",개발일정표!$O:$O,"&lt;&gt;검수제외",개발일정표!$T:$T,"=L2",개발일정표!$U:$U,"=Y",개발일정표!$S:$S,"&lt;="&amp;$B$1)</f>
        <v>0</v>
      </c>
      <c r="L8" s="57">
        <f>COUNTIFS(개발일정표!$I:$I,$A8,개발일정표!$I:$I,"&lt;&gt;삭제",개발일정표!$O:$O,"&lt;&gt;검수제외",개발일정표!$T:$T,"=L2")-COUNTIFS(개발일정표!$I:$I,$A8,개발일정표!$I:$I,"&lt;&gt;삭제",개발일정표!$O:$O,"&lt;&gt;검수제외",개발일정표!$T:$T,"=L2",개발일정표!$U:$U,"=Y",개발일정표!$S:$S,"&lt;="&amp;$B$1)</f>
        <v>0</v>
      </c>
      <c r="M8" s="58">
        <f t="shared" si="1"/>
        <v>0</v>
      </c>
      <c r="N8" s="57">
        <f>COUNTIFS(개발일정표!$I:$I,$A8,개발일정표!$I:$I,"&lt;&gt;삭제",개발일정표!$O:$O,"&lt;&gt;검수제외",개발일정표!$T:$T,"=L1")-COUNTIFS(개발일정표!$I:$I,$A8,개발일정표!$I:$I,"&lt;&gt;삭제",개발일정표!$O:$O,"&lt;&gt;검수제외",개발일정표!$T:$T,"=L1",개발일정표!$U:$U,"=Y",개발일정표!$S:$S,"&lt;="&amp;$B$1)</f>
        <v>0</v>
      </c>
      <c r="O8" s="59">
        <f t="shared" si="2"/>
        <v>0</v>
      </c>
      <c r="P8" s="59">
        <f t="shared" si="3"/>
        <v>0</v>
      </c>
      <c r="Q8" s="57">
        <f>COUNTIFS(개발일정표!$I:$I,$A8,개발일정표!$I:$I,"&lt;&gt;삭제",개발일정표!$V:$V,"&lt;&gt;검수제외")</f>
        <v>13</v>
      </c>
      <c r="R8" s="57">
        <f>COUNTIFS(개발일정표!$I:$I,$A8,개발일정표!$I:$I,"&lt;&gt;삭제",개발일정표!$V:$V,"&lt;&gt;검수제외",개발일정표!$X:$X,"&lt;="&amp;$B$1)</f>
        <v>0</v>
      </c>
      <c r="S8" s="57">
        <f>COUNTIFS(개발일정표!$I:$I,$A8,개발일정표!$I:$I,"&lt;&gt;삭제",개발일정표!$V:$V,"&lt;&gt;검수제외",개발일정표!$AA:$AA,"=L3",개발일정표!$Z:$Z,"&lt;="&amp;$B$1)+COUNTIFS(개발일정표!$I:$I,$A8,개발일정표!$I:$I,"&lt;&gt;삭제",개발일정표!$V:$V,"&lt;&gt;검수제외",개발일정표!$AA:$AA,"=L1",개발일정표!$AB:$AB,"=Y",개발일정표!$Z:$Z,"&lt;="&amp;$B$1)+COUNTIFS(개발일정표!$I:$I,$A8,개발일정표!$I:$I,"&lt;&gt;삭제",개발일정표!$V:$V,"&lt;&gt;검수제외",개발일정표!$AA:$AA,"=L2",개발일정표!$AB:$AB,"=Y",개발일정표!$Z:$Z,"&lt;="&amp;$B$1)</f>
        <v>0</v>
      </c>
      <c r="T8" s="57">
        <f>COUNTIFS(개발일정표!$I:$I,$A8,개발일정표!$I:$I,"&lt;&gt;삭제",개발일정표!$V:$V,"&lt;&gt;검수제외",개발일정표!$AA:$AA,"=L2")-COUNTIFS(개발일정표!$I:$I,$A8,개발일정표!$I:$I,"&lt;&gt;삭제",개발일정표!$V:$V,"&lt;&gt;검수제외",개발일정표!$AA:$AA,"=L2",개발일정표!$AB:$AB,"=Y",개발일정표!$Z:$Z,"&lt;="&amp;$B$1)</f>
        <v>0</v>
      </c>
      <c r="U8" s="58">
        <f t="shared" si="4"/>
        <v>0</v>
      </c>
      <c r="V8" s="57">
        <f>COUNTIFS(개발일정표!$I:$I,$A8,개발일정표!$I:$I,"&lt;&gt;삭제",개발일정표!$V:$V,"&lt;&gt;검수제외",개발일정표!$AA:$AA,"=L1")-COUNTIFS(개발일정표!$I:$I,$A8,개발일정표!$I:$I,"&lt;&gt;삭제",개발일정표!$V:$V,"&lt;&gt;검수제외",개발일정표!$AA:$AA,"=L1",개발일정표!$AB:$AB,"=Y",개발일정표!$Z:$Z,"&lt;="&amp;$B$1)</f>
        <v>0</v>
      </c>
      <c r="W8" s="59">
        <f t="shared" si="5"/>
        <v>0</v>
      </c>
      <c r="X8" s="59">
        <f t="shared" si="6"/>
        <v>0</v>
      </c>
      <c r="Y8" s="57">
        <f>COUNTIFS(개발일정표!$I:$I,$A8,개발일정표!$I:$I,"&lt;&gt;삭제",개발일정표!$AC:$AC,"&lt;&gt;검수제외")</f>
        <v>13</v>
      </c>
      <c r="Z8" s="57">
        <f>COUNTIFS(개발일정표!$I:$I,$A8,개발일정표!$I:$I,"&lt;&gt;삭제",개발일정표!$AC:$AC,"&lt;&gt;검수제외",개발일정표!$AE:$AE,"&lt;="&amp;$B$1)</f>
        <v>0</v>
      </c>
      <c r="AA8" s="57">
        <f>COUNTIFS(개발일정표!$I:$I,$A8,개발일정표!$I:$I,"&lt;&gt;삭제",개발일정표!$AC:$AC,"&lt;&gt;검수제외",개발일정표!$AH:$AH,"=L3",개발일정표!$AG:$AG,"&lt;="&amp;$B$1)+COUNTIFS(개발일정표!$I:$I,$A8,개발일정표!$I:$I,"&lt;&gt;삭제",개발일정표!$AC:$AC,"&lt;&gt;검수제외",개발일정표!$AH:$AH,"=L1",개발일정표!$AI:$AI,"=Y",개발일정표!$AG:$AG,"&lt;="&amp;$B$1)+COUNTIFS(개발일정표!$I:$I,$A8,개발일정표!$I:$I,"&lt;&gt;삭제",개발일정표!$AC:$AC,"&lt;&gt;검수제외",개발일정표!$AH:$AH,"=L2",개발일정표!$AI:$AI,"=Y",개발일정표!$AG:$AG,"&lt;="&amp;$B$1)</f>
        <v>0</v>
      </c>
      <c r="AB8" s="57">
        <f>COUNTIFS(개발일정표!$I:$I,$A8,개발일정표!$I:$I,"&lt;&gt;삭제",개발일정표!$AC:$AC,"&lt;&gt;검수제외",개발일정표!$AH:$AH,"=L2")-COUNTIFS(개발일정표!$I:$I,$A8,개발일정표!$I:$I,"&lt;&gt;삭제",개발일정표!$AC:$AC,"&lt;&gt;검수제외",개발일정표!$AH:$AH,"=L2",개발일정표!$AI:$AI,"=Y",개발일정표!$AG:$AG,"&lt;="&amp;$B$1)</f>
        <v>0</v>
      </c>
      <c r="AC8" s="58">
        <f t="shared" si="7"/>
        <v>0</v>
      </c>
      <c r="AD8" s="57">
        <f>COUNTIFS(개발일정표!$I:$I,$A8,개발일정표!$I:$I,"&lt;&gt;삭제",개발일정표!$AC:$AC,"&lt;&gt;검수제외",개발일정표!$AH:$AH,"=L1")-COUNTIFS(개발일정표!$I:$I,$A8,개발일정표!$I:$I,"&lt;&gt;삭제",개발일정표!$AC:$AC,"&lt;&gt;검수제외",개발일정표!$AH:$AH,"=L1",개발일정표!$AI:$AI,"=Y",개발일정표!$AG:$AG,"&lt;="&amp;$B$1)</f>
        <v>0</v>
      </c>
      <c r="AE8" s="59">
        <f t="shared" si="8"/>
        <v>0</v>
      </c>
      <c r="AF8" s="59">
        <f t="shared" si="9"/>
        <v>0</v>
      </c>
      <c r="AG8" s="131">
        <f t="shared" si="12"/>
        <v>1</v>
      </c>
      <c r="AH8" s="131">
        <f t="shared" si="13"/>
        <v>1</v>
      </c>
      <c r="AI8" s="130">
        <f>SUMIFS(개발일정표!$N:$N,개발일정표!$I:$I,$A8)</f>
        <v>0</v>
      </c>
      <c r="AJ8" s="131"/>
      <c r="AK8" s="131"/>
      <c r="AL8" s="130"/>
    </row>
    <row r="9" spans="1:38" s="55" customFormat="1" ht="13.5" customHeight="1">
      <c r="A9" s="122" t="s">
        <v>282</v>
      </c>
      <c r="B9" s="57">
        <f>COUNTIFS(개발일정표!$I:$I,$A9,개발일정표!$I:$I,"&lt;&gt;삭제")</f>
        <v>7</v>
      </c>
      <c r="C9" s="57">
        <f>COUNTIFS(개발일정표!$I:$I,$A9,개발일정표!$I:$I,"&lt;&gt;삭제",개발일정표!$K:$K,"&lt;="&amp;$B$1)</f>
        <v>0</v>
      </c>
      <c r="D9" s="57">
        <f>COUNTIFS(개발일정표!$I:$I,$A9,개발일정표!$I:$I,"&lt;&gt;삭제",개발일정표!$M:$M,"&lt;="&amp;$B$1)</f>
        <v>0</v>
      </c>
      <c r="E9" s="58">
        <f>C9-D9</f>
        <v>0</v>
      </c>
      <c r="F9" s="58">
        <f>COUNTIFS(개발일정표!$I:$I,$A9,개발일정표!$I:$I,"&lt;&gt;삭제",개발일정표!$K:$K,"="&amp;$B$1)</f>
        <v>0</v>
      </c>
      <c r="G9" s="59">
        <f>IF(C9=0,0,D9/C9)</f>
        <v>0</v>
      </c>
      <c r="H9" s="59">
        <f>IF(B9=0,0,D9/B9)</f>
        <v>0</v>
      </c>
      <c r="I9" s="128">
        <f>SUMIFS(개발일정표!$H:$H,개발일정표!$I:$I,$A9)</f>
        <v>7</v>
      </c>
      <c r="J9" s="57">
        <f>COUNTIFS(개발일정표!$I:$I,$A9,개발일정표!$I:$I,"&lt;&gt;삭제",개발일정표!$O:$O,"&lt;&gt;검수제외",개발일정표!$Q:$Q,"&lt;="&amp;$B$1)</f>
        <v>0</v>
      </c>
      <c r="K9" s="57">
        <f>COUNTIFS(개발일정표!$I:$I,$A9,개발일정표!$I:$I,"&lt;&gt;삭제",개발일정표!$O:$O,"&lt;&gt;검수제외",개발일정표!$T:$T,"=L3",개발일정표!$S:$S,"&lt;="&amp;$B$1)+COUNTIFS(개발일정표!$I:$I,$A9,개발일정표!$I:$I,"&lt;&gt;삭제",개발일정표!$O:$O,"&lt;&gt;검수제외",개발일정표!$T:$T,"=L1",개발일정표!$U:$U,"=Y",개발일정표!$S:$S,"&lt;="&amp;$B$1)+COUNTIFS(개발일정표!$I:$I,$A9,개발일정표!$I:$I,"&lt;&gt;삭제",개발일정표!$O:$O,"&lt;&gt;검수제외",개발일정표!$T:$T,"=L2",개발일정표!$U:$U,"=Y",개발일정표!$S:$S,"&lt;="&amp;$B$1)</f>
        <v>0</v>
      </c>
      <c r="L9" s="57">
        <f>COUNTIFS(개발일정표!$I:$I,$A9,개발일정표!$I:$I,"&lt;&gt;삭제",개발일정표!$O:$O,"&lt;&gt;검수제외",개발일정표!$T:$T,"=L2")-COUNTIFS(개발일정표!$I:$I,$A9,개발일정표!$I:$I,"&lt;&gt;삭제",개발일정표!$O:$O,"&lt;&gt;검수제외",개발일정표!$T:$T,"=L2",개발일정표!$U:$U,"=Y",개발일정표!$S:$S,"&lt;="&amp;$B$1)</f>
        <v>0</v>
      </c>
      <c r="M9" s="58">
        <f>J9-(K9+L9)</f>
        <v>0</v>
      </c>
      <c r="N9" s="57">
        <f>COUNTIFS(개발일정표!$I:$I,$A9,개발일정표!$I:$I,"&lt;&gt;삭제",개발일정표!$O:$O,"&lt;&gt;검수제외",개발일정표!$T:$T,"=L1")-COUNTIFS(개발일정표!$I:$I,$A9,개발일정표!$I:$I,"&lt;&gt;삭제",개발일정표!$O:$O,"&lt;&gt;검수제외",개발일정표!$T:$T,"=L1",개발일정표!$U:$U,"=Y",개발일정표!$S:$S,"&lt;="&amp;$B$1)</f>
        <v>0</v>
      </c>
      <c r="O9" s="59">
        <f>IF(J9=0, 0,(K9+L9)/J9)</f>
        <v>0</v>
      </c>
      <c r="P9" s="59">
        <f t="shared" si="3"/>
        <v>0</v>
      </c>
      <c r="Q9" s="57">
        <f>COUNTIFS(개발일정표!$I:$I,$A9,개발일정표!$I:$I,"&lt;&gt;삭제",개발일정표!$V:$V,"&lt;&gt;검수제외")</f>
        <v>7</v>
      </c>
      <c r="R9" s="57">
        <f>COUNTIFS(개발일정표!$I:$I,$A9,개발일정표!$I:$I,"&lt;&gt;삭제",개발일정표!$V:$V,"&lt;&gt;검수제외",개발일정표!$X:$X,"&lt;="&amp;$B$1)</f>
        <v>0</v>
      </c>
      <c r="S9" s="57">
        <f>COUNTIFS(개발일정표!$I:$I,$A9,개발일정표!$I:$I,"&lt;&gt;삭제",개발일정표!$V:$V,"&lt;&gt;검수제외",개발일정표!$AA:$AA,"=L3",개발일정표!$Z:$Z,"&lt;="&amp;$B$1)+COUNTIFS(개발일정표!$I:$I,$A9,개발일정표!$I:$I,"&lt;&gt;삭제",개발일정표!$V:$V,"&lt;&gt;검수제외",개발일정표!$AA:$AA,"=L1",개발일정표!$AB:$AB,"=Y",개발일정표!$Z:$Z,"&lt;="&amp;$B$1)+COUNTIFS(개발일정표!$I:$I,$A9,개발일정표!$I:$I,"&lt;&gt;삭제",개발일정표!$V:$V,"&lt;&gt;검수제외",개발일정표!$AA:$AA,"=L2",개발일정표!$AB:$AB,"=Y",개발일정표!$Z:$Z,"&lt;="&amp;$B$1)</f>
        <v>0</v>
      </c>
      <c r="T9" s="57">
        <f>COUNTIFS(개발일정표!$I:$I,$A9,개발일정표!$I:$I,"&lt;&gt;삭제",개발일정표!$V:$V,"&lt;&gt;검수제외",개발일정표!$AA:$AA,"=L2")-COUNTIFS(개발일정표!$I:$I,$A9,개발일정표!$I:$I,"&lt;&gt;삭제",개발일정표!$V:$V,"&lt;&gt;검수제외",개발일정표!$AA:$AA,"=L2",개발일정표!$AB:$AB,"=Y",개발일정표!$Z:$Z,"&lt;="&amp;$B$1)</f>
        <v>0</v>
      </c>
      <c r="U9" s="58">
        <f>R9-(S9+T9)</f>
        <v>0</v>
      </c>
      <c r="V9" s="57">
        <f>COUNTIFS(개발일정표!$I:$I,$A9,개발일정표!$I:$I,"&lt;&gt;삭제",개발일정표!$V:$V,"&lt;&gt;검수제외",개발일정표!$AA:$AA,"=L1")-COUNTIFS(개발일정표!$I:$I,$A9,개발일정표!$I:$I,"&lt;&gt;삭제",개발일정표!$V:$V,"&lt;&gt;검수제외",개발일정표!$AA:$AA,"=L1",개발일정표!$AB:$AB,"=Y",개발일정표!$Z:$Z,"&lt;="&amp;$B$1)</f>
        <v>0</v>
      </c>
      <c r="W9" s="59">
        <f>IF(R9=0, 0,(S9+T9)/R9)</f>
        <v>0</v>
      </c>
      <c r="X9" s="59">
        <f>IF(Q9=0,0,(S9+T9)/Q9)</f>
        <v>0</v>
      </c>
      <c r="Y9" s="57">
        <f>COUNTIFS(개발일정표!$I:$I,$A9,개발일정표!$I:$I,"&lt;&gt;삭제",개발일정표!$AC:$AC,"&lt;&gt;검수제외")</f>
        <v>7</v>
      </c>
      <c r="Z9" s="57">
        <f>COUNTIFS(개발일정표!$I:$I,$A9,개발일정표!$I:$I,"&lt;&gt;삭제",개발일정표!$AC:$AC,"&lt;&gt;검수제외",개발일정표!$AE:$AE,"&lt;="&amp;$B$1)</f>
        <v>0</v>
      </c>
      <c r="AA9" s="57">
        <f>COUNTIFS(개발일정표!$I:$I,$A9,개발일정표!$I:$I,"&lt;&gt;삭제",개발일정표!$AC:$AC,"&lt;&gt;검수제외",개발일정표!$AH:$AH,"=L3",개발일정표!$AG:$AG,"&lt;="&amp;$B$1)+COUNTIFS(개발일정표!$I:$I,$A9,개발일정표!$I:$I,"&lt;&gt;삭제",개발일정표!$AC:$AC,"&lt;&gt;검수제외",개발일정표!$AH:$AH,"=L1",개발일정표!$AI:$AI,"=Y",개발일정표!$AG:$AG,"&lt;="&amp;$B$1)+COUNTIFS(개발일정표!$I:$I,$A9,개발일정표!$I:$I,"&lt;&gt;삭제",개발일정표!$AC:$AC,"&lt;&gt;검수제외",개발일정표!$AH:$AH,"=L2",개발일정표!$AI:$AI,"=Y",개발일정표!$AG:$AG,"&lt;="&amp;$B$1)</f>
        <v>0</v>
      </c>
      <c r="AB9" s="57">
        <f>COUNTIFS(개발일정표!$I:$I,$A9,개발일정표!$I:$I,"&lt;&gt;삭제",개발일정표!$AC:$AC,"&lt;&gt;검수제외",개발일정표!$AH:$AH,"=L2")-COUNTIFS(개발일정표!$I:$I,$A9,개발일정표!$I:$I,"&lt;&gt;삭제",개발일정표!$AC:$AC,"&lt;&gt;검수제외",개발일정표!$AH:$AH,"=L2",개발일정표!$AI:$AI,"=Y",개발일정표!$AG:$AG,"&lt;="&amp;$B$1)</f>
        <v>0</v>
      </c>
      <c r="AC9" s="58">
        <f>Z9-(AA9+AB9)</f>
        <v>0</v>
      </c>
      <c r="AD9" s="57">
        <f>COUNTIFS(개발일정표!$I:$I,$A9,개발일정표!$I:$I,"&lt;&gt;삭제",개발일정표!$AC:$AC,"&lt;&gt;검수제외",개발일정표!$AH:$AH,"=L1")-COUNTIFS(개발일정표!$I:$I,$A9,개발일정표!$I:$I,"&lt;&gt;삭제",개발일정표!$AC:$AC,"&lt;&gt;검수제외",개발일정표!$AH:$AH,"=L1",개발일정표!$AI:$AI,"=Y",개발일정표!$AG:$AG,"&lt;="&amp;$B$1)</f>
        <v>0</v>
      </c>
      <c r="AE9" s="59">
        <f>IF(Z9=0, 0,(AA9+AB9)/Z9)</f>
        <v>0</v>
      </c>
      <c r="AF9" s="59">
        <f>IF(Y9=0,0,(AA9+AB9)/Y9)</f>
        <v>0</v>
      </c>
      <c r="AG9" s="131">
        <f t="shared" si="12"/>
        <v>1</v>
      </c>
      <c r="AH9" s="131">
        <f t="shared" si="13"/>
        <v>1</v>
      </c>
      <c r="AI9" s="130">
        <f>SUMIFS(개발일정표!$N:$N,개발일정표!$I:$I,$A9)</f>
        <v>0</v>
      </c>
      <c r="AJ9" s="131"/>
      <c r="AK9" s="131"/>
      <c r="AL9" s="130"/>
    </row>
    <row r="10" spans="1:38" s="38" customFormat="1" ht="13.5" customHeight="1">
      <c r="A10" s="123" t="s">
        <v>342</v>
      </c>
      <c r="B10" s="57">
        <f>COUNTIFS(개발일정표!$I:$I,$A10,개발일정표!$I:$I,"&lt;&gt;삭제")</f>
        <v>15</v>
      </c>
      <c r="C10" s="57">
        <f>COUNTIFS(개발일정표!$I:$I,$A10,개발일정표!$I:$I,"&lt;&gt;삭제",개발일정표!$K:$K,"&lt;="&amp;$B$1)</f>
        <v>0</v>
      </c>
      <c r="D10" s="57">
        <f>COUNTIFS(개발일정표!$I:$I,$A10,개발일정표!$I:$I,"&lt;&gt;삭제",개발일정표!$M:$M,"&lt;="&amp;$B$1)</f>
        <v>0</v>
      </c>
      <c r="E10" s="58">
        <f>C10-D10</f>
        <v>0</v>
      </c>
      <c r="F10" s="58">
        <f>COUNTIFS(개발일정표!$I:$I,$A10,개발일정표!$I:$I,"&lt;&gt;삭제",개발일정표!$K:$K,"="&amp;$B$1)</f>
        <v>0</v>
      </c>
      <c r="G10" s="59">
        <f>IF(C10=0,0,D10/C10)</f>
        <v>0</v>
      </c>
      <c r="H10" s="59">
        <f>IF(B10=0,0,D10/B10)</f>
        <v>0</v>
      </c>
      <c r="I10" s="128">
        <f>SUMIFS(개발일정표!$H:$H,개발일정표!$I:$I,$A10)</f>
        <v>15</v>
      </c>
      <c r="J10" s="57">
        <f>COUNTIFS(개발일정표!$I:$I,$A10,개발일정표!$I:$I,"&lt;&gt;삭제",개발일정표!$O:$O,"&lt;&gt;검수제외",개발일정표!$Q:$Q,"&lt;="&amp;$B$1)</f>
        <v>0</v>
      </c>
      <c r="K10" s="57">
        <f>COUNTIFS(개발일정표!$I:$I,$A10,개발일정표!$I:$I,"&lt;&gt;삭제",개발일정표!$O:$O,"&lt;&gt;검수제외",개발일정표!$T:$T,"=L3",개발일정표!$S:$S,"&lt;="&amp;$B$1)+COUNTIFS(개발일정표!$I:$I,$A10,개발일정표!$I:$I,"&lt;&gt;삭제",개발일정표!$O:$O,"&lt;&gt;검수제외",개발일정표!$T:$T,"=L1",개발일정표!$U:$U,"=Y",개발일정표!$S:$S,"&lt;="&amp;$B$1)+COUNTIFS(개발일정표!$I:$I,$A10,개발일정표!$I:$I,"&lt;&gt;삭제",개발일정표!$O:$O,"&lt;&gt;검수제외",개발일정표!$T:$T,"=L2",개발일정표!$U:$U,"=Y",개발일정표!$S:$S,"&lt;="&amp;$B$1)</f>
        <v>0</v>
      </c>
      <c r="L10" s="57">
        <f>COUNTIFS(개발일정표!$I:$I,$A10,개발일정표!$I:$I,"&lt;&gt;삭제",개발일정표!$O:$O,"&lt;&gt;검수제외",개발일정표!$T:$T,"=L2")-COUNTIFS(개발일정표!$I:$I,$A10,개발일정표!$I:$I,"&lt;&gt;삭제",개발일정표!$O:$O,"&lt;&gt;검수제외",개발일정표!$T:$T,"=L2",개발일정표!$U:$U,"=Y",개발일정표!$S:$S,"&lt;="&amp;$B$1)</f>
        <v>0</v>
      </c>
      <c r="M10" s="58">
        <f t="shared" si="1"/>
        <v>0</v>
      </c>
      <c r="N10" s="57">
        <f>COUNTIFS(개발일정표!$I:$I,$A10,개발일정표!$I:$I,"&lt;&gt;삭제",개발일정표!$O:$O,"&lt;&gt;검수제외",개발일정표!$T:$T,"=L1")-COUNTIFS(개발일정표!$I:$I,$A10,개발일정표!$I:$I,"&lt;&gt;삭제",개발일정표!$O:$O,"&lt;&gt;검수제외",개발일정표!$T:$T,"=L1",개발일정표!$U:$U,"=Y",개발일정표!$S:$S,"&lt;="&amp;$B$1)</f>
        <v>0</v>
      </c>
      <c r="O10" s="59">
        <f t="shared" si="2"/>
        <v>0</v>
      </c>
      <c r="P10" s="59">
        <f t="shared" si="3"/>
        <v>0</v>
      </c>
      <c r="Q10" s="57">
        <f>COUNTIFS(개발일정표!$I:$I,$A10,개발일정표!$I:$I,"&lt;&gt;삭제",개발일정표!$V:$V,"&lt;&gt;검수제외")</f>
        <v>15</v>
      </c>
      <c r="R10" s="57">
        <f>COUNTIFS(개발일정표!$I:$I,$A10,개발일정표!$I:$I,"&lt;&gt;삭제",개발일정표!$V:$V,"&lt;&gt;검수제외",개발일정표!$X:$X,"&lt;="&amp;$B$1)</f>
        <v>0</v>
      </c>
      <c r="S10" s="57">
        <f>COUNTIFS(개발일정표!$I:$I,$A10,개발일정표!$I:$I,"&lt;&gt;삭제",개발일정표!$V:$V,"&lt;&gt;검수제외",개발일정표!$AA:$AA,"=L3",개발일정표!$Z:$Z,"&lt;="&amp;$B$1)+COUNTIFS(개발일정표!$I:$I,$A10,개발일정표!$I:$I,"&lt;&gt;삭제",개발일정표!$V:$V,"&lt;&gt;검수제외",개발일정표!$AA:$AA,"=L1",개발일정표!$AB:$AB,"=Y",개발일정표!$Z:$Z,"&lt;="&amp;$B$1)+COUNTIFS(개발일정표!$I:$I,$A10,개발일정표!$I:$I,"&lt;&gt;삭제",개발일정표!$V:$V,"&lt;&gt;검수제외",개발일정표!$AA:$AA,"=L2",개발일정표!$AB:$AB,"=Y",개발일정표!$Z:$Z,"&lt;="&amp;$B$1)</f>
        <v>0</v>
      </c>
      <c r="T10" s="57">
        <f>COUNTIFS(개발일정표!$I:$I,$A10,개발일정표!$I:$I,"&lt;&gt;삭제",개발일정표!$V:$V,"&lt;&gt;검수제외",개발일정표!$AA:$AA,"=L2")-COUNTIFS(개발일정표!$I:$I,$A10,개발일정표!$I:$I,"&lt;&gt;삭제",개발일정표!$V:$V,"&lt;&gt;검수제외",개발일정표!$AA:$AA,"=L2",개발일정표!$AB:$AB,"=Y",개발일정표!$Z:$Z,"&lt;="&amp;$B$1)</f>
        <v>0</v>
      </c>
      <c r="U10" s="58">
        <f t="shared" si="4"/>
        <v>0</v>
      </c>
      <c r="V10" s="57">
        <f>COUNTIFS(개발일정표!$I:$I,$A10,개발일정표!$I:$I,"&lt;&gt;삭제",개발일정표!$V:$V,"&lt;&gt;검수제외",개발일정표!$AA:$AA,"=L1")-COUNTIFS(개발일정표!$I:$I,$A10,개발일정표!$I:$I,"&lt;&gt;삭제",개발일정표!$V:$V,"&lt;&gt;검수제외",개발일정표!$AA:$AA,"=L1",개발일정표!$AB:$AB,"=Y",개발일정표!$Z:$Z,"&lt;="&amp;$B$1)</f>
        <v>0</v>
      </c>
      <c r="W10" s="59">
        <f t="shared" si="5"/>
        <v>0</v>
      </c>
      <c r="X10" s="59">
        <f t="shared" si="6"/>
        <v>0</v>
      </c>
      <c r="Y10" s="57">
        <f>COUNTIFS(개발일정표!$I:$I,$A10,개발일정표!$I:$I,"&lt;&gt;삭제",개발일정표!$AC:$AC,"&lt;&gt;검수제외")</f>
        <v>15</v>
      </c>
      <c r="Z10" s="57">
        <f>COUNTIFS(개발일정표!$I:$I,$A10,개발일정표!$I:$I,"&lt;&gt;삭제",개발일정표!$AC:$AC,"&lt;&gt;검수제외",개발일정표!$AE:$AE,"&lt;="&amp;$B$1)</f>
        <v>0</v>
      </c>
      <c r="AA10" s="57">
        <f>COUNTIFS(개발일정표!$I:$I,$A10,개발일정표!$I:$I,"&lt;&gt;삭제",개발일정표!$AC:$AC,"&lt;&gt;검수제외",개발일정표!$AH:$AH,"=L3",개발일정표!$AG:$AG,"&lt;="&amp;$B$1)+COUNTIFS(개발일정표!$I:$I,$A10,개발일정표!$I:$I,"&lt;&gt;삭제",개발일정표!$AC:$AC,"&lt;&gt;검수제외",개발일정표!$AH:$AH,"=L1",개발일정표!$AI:$AI,"=Y",개발일정표!$AG:$AG,"&lt;="&amp;$B$1)+COUNTIFS(개발일정표!$I:$I,$A10,개발일정표!$I:$I,"&lt;&gt;삭제",개발일정표!$AC:$AC,"&lt;&gt;검수제외",개발일정표!$AH:$AH,"=L2",개발일정표!$AI:$AI,"=Y",개발일정표!$AG:$AG,"&lt;="&amp;$B$1)</f>
        <v>0</v>
      </c>
      <c r="AB10" s="57">
        <f>COUNTIFS(개발일정표!$I:$I,$A10,개발일정표!$I:$I,"&lt;&gt;삭제",개발일정표!$AC:$AC,"&lt;&gt;검수제외",개발일정표!$AH:$AH,"=L2")-COUNTIFS(개발일정표!$I:$I,$A10,개발일정표!$I:$I,"&lt;&gt;삭제",개발일정표!$AC:$AC,"&lt;&gt;검수제외",개발일정표!$AH:$AH,"=L2",개발일정표!$AI:$AI,"=Y",개발일정표!$AG:$AG,"&lt;="&amp;$B$1)</f>
        <v>0</v>
      </c>
      <c r="AC10" s="58">
        <f t="shared" si="7"/>
        <v>0</v>
      </c>
      <c r="AD10" s="57">
        <f>COUNTIFS(개발일정표!$I:$I,$A10,개발일정표!$I:$I,"&lt;&gt;삭제",개발일정표!$AC:$AC,"&lt;&gt;검수제외",개발일정표!$AH:$AH,"=L1")-COUNTIFS(개발일정표!$I:$I,$A10,개발일정표!$I:$I,"&lt;&gt;삭제",개발일정표!$AC:$AC,"&lt;&gt;검수제외",개발일정표!$AH:$AH,"=L1",개발일정표!$AI:$AI,"=Y",개발일정표!$AG:$AG,"&lt;="&amp;$B$1)</f>
        <v>0</v>
      </c>
      <c r="AE10" s="59">
        <f t="shared" si="8"/>
        <v>0</v>
      </c>
      <c r="AF10" s="59">
        <f t="shared" si="9"/>
        <v>0</v>
      </c>
      <c r="AG10" s="131">
        <f t="shared" si="12"/>
        <v>1</v>
      </c>
      <c r="AH10" s="131">
        <f t="shared" si="13"/>
        <v>1</v>
      </c>
      <c r="AI10" s="130">
        <f>SUMIFS(개발일정표!$N:$N,개발일정표!$I:$I,$A10)</f>
        <v>0</v>
      </c>
      <c r="AJ10" s="131"/>
      <c r="AK10" s="131"/>
      <c r="AL10" s="130"/>
    </row>
    <row r="11" spans="1:38" ht="13.5" customHeight="1">
      <c r="A11" s="123" t="s">
        <v>343</v>
      </c>
      <c r="B11" s="57">
        <f>COUNTIFS(개발일정표!$I:$I,$A11,개발일정표!$I:$I,"&lt;&gt;삭제")</f>
        <v>12</v>
      </c>
      <c r="C11" s="57">
        <f>COUNTIFS(개발일정표!$I:$I,$A11,개발일정표!$I:$I,"&lt;&gt;삭제",개발일정표!$K:$K,"&lt;="&amp;$B$1)</f>
        <v>0</v>
      </c>
      <c r="D11" s="57">
        <f>COUNTIFS(개발일정표!$I:$I,$A11,개발일정표!$I:$I,"&lt;&gt;삭제",개발일정표!$M:$M,"&lt;="&amp;$B$1)</f>
        <v>0</v>
      </c>
      <c r="E11" s="58">
        <f t="shared" si="0"/>
        <v>0</v>
      </c>
      <c r="F11" s="58">
        <f>COUNTIFS(개발일정표!$I:$I,$A11,개발일정표!$I:$I,"&lt;&gt;삭제",개발일정표!$K:$K,"="&amp;$B$1)</f>
        <v>0</v>
      </c>
      <c r="G11" s="59">
        <f t="shared" si="10"/>
        <v>0</v>
      </c>
      <c r="H11" s="59">
        <f t="shared" si="11"/>
        <v>0</v>
      </c>
      <c r="I11" s="128">
        <f>SUMIFS(개발일정표!$H:$H,개발일정표!$I:$I,$A11)</f>
        <v>12</v>
      </c>
      <c r="J11" s="57">
        <f>COUNTIFS(개발일정표!$I:$I,$A11,개발일정표!$I:$I,"&lt;&gt;삭제",개발일정표!$O:$O,"&lt;&gt;검수제외",개발일정표!$Q:$Q,"&lt;="&amp;$B$1)</f>
        <v>0</v>
      </c>
      <c r="K11" s="57">
        <f>COUNTIFS(개발일정표!$I:$I,$A11,개발일정표!$I:$I,"&lt;&gt;삭제",개발일정표!$O:$O,"&lt;&gt;검수제외",개발일정표!$T:$T,"=L3",개발일정표!$S:$S,"&lt;="&amp;$B$1)+COUNTIFS(개발일정표!$I:$I,$A11,개발일정표!$I:$I,"&lt;&gt;삭제",개발일정표!$O:$O,"&lt;&gt;검수제외",개발일정표!$T:$T,"=L1",개발일정표!$U:$U,"=Y",개발일정표!$S:$S,"&lt;="&amp;$B$1)+COUNTIFS(개발일정표!$I:$I,$A11,개발일정표!$I:$I,"&lt;&gt;삭제",개발일정표!$O:$O,"&lt;&gt;검수제외",개발일정표!$T:$T,"=L2",개발일정표!$U:$U,"=Y",개발일정표!$S:$S,"&lt;="&amp;$B$1)</f>
        <v>0</v>
      </c>
      <c r="L11" s="57">
        <f>COUNTIFS(개발일정표!$I:$I,$A11,개발일정표!$I:$I,"&lt;&gt;삭제",개발일정표!$O:$O,"&lt;&gt;검수제외",개발일정표!$T:$T,"=L2")-COUNTIFS(개발일정표!$I:$I,$A11,개발일정표!$I:$I,"&lt;&gt;삭제",개발일정표!$O:$O,"&lt;&gt;검수제외",개발일정표!$T:$T,"=L2",개발일정표!$U:$U,"=Y",개발일정표!$S:$S,"&lt;="&amp;$B$1)</f>
        <v>0</v>
      </c>
      <c r="M11" s="58">
        <f t="shared" si="1"/>
        <v>0</v>
      </c>
      <c r="N11" s="57">
        <f>COUNTIFS(개발일정표!$I:$I,$A11,개발일정표!$I:$I,"&lt;&gt;삭제",개발일정표!$O:$O,"&lt;&gt;검수제외",개발일정표!$T:$T,"=L1")-COUNTIFS(개발일정표!$I:$I,$A11,개발일정표!$I:$I,"&lt;&gt;삭제",개발일정표!$O:$O,"&lt;&gt;검수제외",개발일정표!$T:$T,"=L1",개발일정표!$U:$U,"=Y",개발일정표!$S:$S,"&lt;="&amp;$B$1)</f>
        <v>0</v>
      </c>
      <c r="O11" s="59">
        <f t="shared" si="2"/>
        <v>0</v>
      </c>
      <c r="P11" s="59">
        <f t="shared" si="3"/>
        <v>0</v>
      </c>
      <c r="Q11" s="57">
        <f>COUNTIFS(개발일정표!$I:$I,$A11,개발일정표!$I:$I,"&lt;&gt;삭제",개발일정표!$V:$V,"&lt;&gt;검수제외")</f>
        <v>12</v>
      </c>
      <c r="R11" s="57">
        <f>COUNTIFS(개발일정표!$I:$I,$A11,개발일정표!$I:$I,"&lt;&gt;삭제",개발일정표!$V:$V,"&lt;&gt;검수제외",개발일정표!$X:$X,"&lt;="&amp;$B$1)</f>
        <v>0</v>
      </c>
      <c r="S11" s="57">
        <f>COUNTIFS(개발일정표!$I:$I,$A11,개발일정표!$I:$I,"&lt;&gt;삭제",개발일정표!$V:$V,"&lt;&gt;검수제외",개발일정표!$AA:$AA,"=L3",개발일정표!$Z:$Z,"&lt;="&amp;$B$1)+COUNTIFS(개발일정표!$I:$I,$A11,개발일정표!$I:$I,"&lt;&gt;삭제",개발일정표!$V:$V,"&lt;&gt;검수제외",개발일정표!$AA:$AA,"=L1",개발일정표!$AB:$AB,"=Y",개발일정표!$Z:$Z,"&lt;="&amp;$B$1)+COUNTIFS(개발일정표!$I:$I,$A11,개발일정표!$I:$I,"&lt;&gt;삭제",개발일정표!$V:$V,"&lt;&gt;검수제외",개발일정표!$AA:$AA,"=L2",개발일정표!$AB:$AB,"=Y",개발일정표!$Z:$Z,"&lt;="&amp;$B$1)</f>
        <v>0</v>
      </c>
      <c r="T11" s="57">
        <f>COUNTIFS(개발일정표!$I:$I,$A11,개발일정표!$I:$I,"&lt;&gt;삭제",개발일정표!$V:$V,"&lt;&gt;검수제외",개발일정표!$AA:$AA,"=L2")-COUNTIFS(개발일정표!$I:$I,$A11,개발일정표!$I:$I,"&lt;&gt;삭제",개발일정표!$V:$V,"&lt;&gt;검수제외",개발일정표!$AA:$AA,"=L2",개발일정표!$AB:$AB,"=Y",개발일정표!$Z:$Z,"&lt;="&amp;$B$1)</f>
        <v>0</v>
      </c>
      <c r="U11" s="58">
        <f t="shared" si="4"/>
        <v>0</v>
      </c>
      <c r="V11" s="57">
        <f>COUNTIFS(개발일정표!$I:$I,$A11,개발일정표!$I:$I,"&lt;&gt;삭제",개발일정표!$V:$V,"&lt;&gt;검수제외",개발일정표!$AA:$AA,"=L1")-COUNTIFS(개발일정표!$I:$I,$A11,개발일정표!$I:$I,"&lt;&gt;삭제",개발일정표!$V:$V,"&lt;&gt;검수제외",개발일정표!$AA:$AA,"=L1",개발일정표!$AB:$AB,"=Y",개발일정표!$Z:$Z,"&lt;="&amp;$B$1)</f>
        <v>0</v>
      </c>
      <c r="W11" s="59">
        <f t="shared" si="5"/>
        <v>0</v>
      </c>
      <c r="X11" s="59">
        <f t="shared" si="6"/>
        <v>0</v>
      </c>
      <c r="Y11" s="57">
        <f>COUNTIFS(개발일정표!$I:$I,$A11,개발일정표!$I:$I,"&lt;&gt;삭제",개발일정표!$AC:$AC,"&lt;&gt;검수제외")</f>
        <v>12</v>
      </c>
      <c r="Z11" s="57">
        <f>COUNTIFS(개발일정표!$I:$I,$A11,개발일정표!$I:$I,"&lt;&gt;삭제",개발일정표!$AC:$AC,"&lt;&gt;검수제외",개발일정표!$AE:$AE,"&lt;="&amp;$B$1)</f>
        <v>0</v>
      </c>
      <c r="AA11" s="57">
        <f>COUNTIFS(개발일정표!$I:$I,$A11,개발일정표!$I:$I,"&lt;&gt;삭제",개발일정표!$AC:$AC,"&lt;&gt;검수제외",개발일정표!$AH:$AH,"=L3",개발일정표!$AG:$AG,"&lt;="&amp;$B$1)+COUNTIFS(개발일정표!$I:$I,$A11,개발일정표!$I:$I,"&lt;&gt;삭제",개발일정표!$AC:$AC,"&lt;&gt;검수제외",개발일정표!$AH:$AH,"=L1",개발일정표!$AI:$AI,"=Y",개발일정표!$AG:$AG,"&lt;="&amp;$B$1)+COUNTIFS(개발일정표!$I:$I,$A11,개발일정표!$I:$I,"&lt;&gt;삭제",개발일정표!$AC:$AC,"&lt;&gt;검수제외",개발일정표!$AH:$AH,"=L2",개발일정표!$AI:$AI,"=Y",개발일정표!$AG:$AG,"&lt;="&amp;$B$1)</f>
        <v>0</v>
      </c>
      <c r="AB11" s="57">
        <f>COUNTIFS(개발일정표!$I:$I,$A11,개발일정표!$I:$I,"&lt;&gt;삭제",개발일정표!$AC:$AC,"&lt;&gt;검수제외",개발일정표!$AH:$AH,"=L2")-COUNTIFS(개발일정표!$I:$I,$A11,개발일정표!$I:$I,"&lt;&gt;삭제",개발일정표!$AC:$AC,"&lt;&gt;검수제외",개발일정표!$AH:$AH,"=L2",개발일정표!$AI:$AI,"=Y",개발일정표!$AG:$AG,"&lt;="&amp;$B$1)</f>
        <v>0</v>
      </c>
      <c r="AC11" s="58">
        <f t="shared" si="7"/>
        <v>0</v>
      </c>
      <c r="AD11" s="57">
        <f>COUNTIFS(개발일정표!$I:$I,$A11,개발일정표!$I:$I,"&lt;&gt;삭제",개발일정표!$AC:$AC,"&lt;&gt;검수제외",개발일정표!$AH:$AH,"=L1")-COUNTIFS(개발일정표!$I:$I,$A11,개발일정표!$I:$I,"&lt;&gt;삭제",개발일정표!$AC:$AC,"&lt;&gt;검수제외",개발일정표!$AH:$AH,"=L1",개발일정표!$AI:$AI,"=Y",개발일정표!$AG:$AG,"&lt;="&amp;$B$1)</f>
        <v>0</v>
      </c>
      <c r="AE11" s="59">
        <f t="shared" si="8"/>
        <v>0</v>
      </c>
      <c r="AF11" s="59">
        <f t="shared" si="9"/>
        <v>0</v>
      </c>
      <c r="AG11" s="131">
        <f t="shared" si="12"/>
        <v>1</v>
      </c>
      <c r="AH11" s="131">
        <f t="shared" si="13"/>
        <v>1</v>
      </c>
      <c r="AI11" s="130">
        <f>SUMIFS(개발일정표!$N:$N,개발일정표!$I:$I,$A11)</f>
        <v>0</v>
      </c>
      <c r="AJ11" s="131"/>
      <c r="AK11" s="131"/>
      <c r="AL11" s="130"/>
    </row>
    <row r="12" spans="1:38" ht="13.5" customHeight="1">
      <c r="A12" s="15" t="s">
        <v>277</v>
      </c>
      <c r="B12" s="60">
        <f>SUM(B5:B11)</f>
        <v>96</v>
      </c>
      <c r="C12" s="60">
        <f>SUM(C5:C11)</f>
        <v>0</v>
      </c>
      <c r="D12" s="60">
        <f>SUM(D5:D11)</f>
        <v>0</v>
      </c>
      <c r="E12" s="60">
        <f>SUM(E5:E11)</f>
        <v>0</v>
      </c>
      <c r="F12" s="60">
        <f>SUM(F5:F11)</f>
        <v>0</v>
      </c>
      <c r="G12" s="21">
        <f t="shared" si="10"/>
        <v>0</v>
      </c>
      <c r="H12" s="21">
        <f t="shared" si="11"/>
        <v>0</v>
      </c>
      <c r="I12" s="129">
        <f t="shared" ref="I12:N12" si="14">SUM(I5:I11)</f>
        <v>47</v>
      </c>
      <c r="J12" s="20">
        <f t="shared" si="14"/>
        <v>0</v>
      </c>
      <c r="K12" s="20">
        <f t="shared" si="14"/>
        <v>0</v>
      </c>
      <c r="L12" s="20">
        <f t="shared" si="14"/>
        <v>0</v>
      </c>
      <c r="M12" s="20">
        <f t="shared" si="14"/>
        <v>0</v>
      </c>
      <c r="N12" s="20">
        <f t="shared" si="14"/>
        <v>0</v>
      </c>
      <c r="O12" s="21">
        <f t="shared" si="2"/>
        <v>0</v>
      </c>
      <c r="P12" s="21">
        <f t="shared" si="3"/>
        <v>0</v>
      </c>
      <c r="Q12" s="20">
        <f t="shared" ref="Q12:V12" si="15">SUM(Q5:Q11)</f>
        <v>96</v>
      </c>
      <c r="R12" s="20">
        <f t="shared" si="15"/>
        <v>0</v>
      </c>
      <c r="S12" s="20">
        <f t="shared" si="15"/>
        <v>0</v>
      </c>
      <c r="T12" s="20">
        <f t="shared" si="15"/>
        <v>0</v>
      </c>
      <c r="U12" s="20">
        <f t="shared" si="15"/>
        <v>0</v>
      </c>
      <c r="V12" s="20">
        <f t="shared" si="15"/>
        <v>0</v>
      </c>
      <c r="W12" s="21">
        <f t="shared" si="5"/>
        <v>0</v>
      </c>
      <c r="X12" s="21">
        <f t="shared" si="6"/>
        <v>0</v>
      </c>
      <c r="Y12" s="20">
        <f t="shared" ref="Y12:AD12" si="16">SUM(Y5:Y11)</f>
        <v>96</v>
      </c>
      <c r="Z12" s="20">
        <f t="shared" si="16"/>
        <v>0</v>
      </c>
      <c r="AA12" s="20">
        <f t="shared" si="16"/>
        <v>0</v>
      </c>
      <c r="AB12" s="20">
        <f t="shared" si="16"/>
        <v>0</v>
      </c>
      <c r="AC12" s="20">
        <f t="shared" si="16"/>
        <v>0</v>
      </c>
      <c r="AD12" s="20">
        <f t="shared" si="16"/>
        <v>0</v>
      </c>
      <c r="AE12" s="21">
        <f>IF(Z12=0,0,(AA12+AB12)/Z12)</f>
        <v>0</v>
      </c>
      <c r="AF12" s="21">
        <f t="shared" si="9"/>
        <v>0</v>
      </c>
      <c r="AI12" s="130">
        <f>SUM(AI5:AI11)</f>
        <v>27</v>
      </c>
      <c r="AJ12" s="130"/>
      <c r="AK12" s="130"/>
      <c r="AL12" s="130"/>
    </row>
    <row r="13" spans="1:38" s="55" customFormat="1">
      <c r="A13" s="2"/>
      <c r="B13" s="2"/>
      <c r="C13" s="2"/>
      <c r="D13" s="2"/>
      <c r="E13" s="2"/>
      <c r="F13" s="2"/>
      <c r="G13" s="17"/>
      <c r="H13" s="17"/>
      <c r="K13" s="67"/>
      <c r="L13" s="2"/>
      <c r="M13" s="67"/>
      <c r="N13" s="68"/>
      <c r="O13" s="68"/>
      <c r="P13" s="69"/>
      <c r="Q13" s="69"/>
      <c r="R13" s="69"/>
      <c r="S13" s="70"/>
      <c r="T13" s="69"/>
      <c r="U13" s="70"/>
      <c r="V13" s="68"/>
      <c r="W13" s="68"/>
      <c r="X13" s="69"/>
      <c r="Y13" s="69"/>
      <c r="Z13" s="69"/>
      <c r="AA13" s="70"/>
      <c r="AB13" s="69"/>
      <c r="AC13" s="70"/>
      <c r="AD13" s="68"/>
      <c r="AE13" s="68"/>
      <c r="AG13" s="130"/>
      <c r="AH13" s="130"/>
    </row>
    <row r="14" spans="1:38" ht="19.2" hidden="1">
      <c r="A14" s="4" t="s">
        <v>104</v>
      </c>
      <c r="B14" s="6" t="str">
        <f>개발진척현황!C1</f>
        <v>2017.03.14</v>
      </c>
      <c r="C14" s="5"/>
      <c r="D14" s="5"/>
      <c r="E14" s="5"/>
      <c r="F14" s="5"/>
      <c r="G14" s="7"/>
      <c r="H14" s="8"/>
    </row>
    <row r="15" spans="1:38" hidden="1">
      <c r="A15" s="261" t="s">
        <v>327</v>
      </c>
      <c r="B15" s="188" t="s">
        <v>34</v>
      </c>
      <c r="C15" s="257" t="s">
        <v>75</v>
      </c>
      <c r="D15" s="258"/>
      <c r="E15" s="258"/>
      <c r="F15" s="258"/>
      <c r="G15" s="258"/>
      <c r="H15" s="258"/>
      <c r="I15" s="259"/>
      <c r="K15" s="1"/>
      <c r="L15" s="1"/>
      <c r="M15" s="1"/>
      <c r="N15" s="1"/>
    </row>
    <row r="16" spans="1:38" ht="6.75" hidden="1" customHeight="1">
      <c r="A16" s="262"/>
      <c r="B16" s="189"/>
      <c r="C16" s="192" t="s">
        <v>38</v>
      </c>
      <c r="D16" s="192" t="s">
        <v>39</v>
      </c>
      <c r="E16" s="192" t="s">
        <v>40</v>
      </c>
      <c r="F16" s="192" t="s">
        <v>74</v>
      </c>
      <c r="G16" s="290" t="s">
        <v>41</v>
      </c>
      <c r="H16" s="290" t="s">
        <v>42</v>
      </c>
      <c r="I16" s="291" t="s">
        <v>78</v>
      </c>
      <c r="K16" s="1"/>
      <c r="L16" s="1"/>
      <c r="M16" s="1"/>
      <c r="N16" s="1"/>
    </row>
    <row r="17" spans="1:34" ht="6.75" hidden="1" customHeight="1">
      <c r="A17" s="263"/>
      <c r="B17" s="178"/>
      <c r="C17" s="289"/>
      <c r="D17" s="289"/>
      <c r="E17" s="289"/>
      <c r="F17" s="192"/>
      <c r="G17" s="289"/>
      <c r="H17" s="289"/>
      <c r="I17" s="292"/>
      <c r="K17" s="1"/>
      <c r="L17" s="1"/>
      <c r="M17" s="1"/>
      <c r="N17" s="1"/>
    </row>
    <row r="18" spans="1:34" hidden="1">
      <c r="A18" s="44"/>
      <c r="B18" s="39">
        <f>COUNTIFS(개발일정표!$O:$O,$A18,개발일정표!$I:$I,"&lt;&gt;삭제",개발일정표!$O:$O,"&lt;&gt;검수제외")</f>
        <v>0</v>
      </c>
      <c r="C18" s="57">
        <f>COUNTIFS(개발일정표!$O:$O,$A18,개발일정표!$I:$I,"&lt;&gt;삭제",개발일정표!$O:$O,"&lt;&gt;검수제외",개발일정표!$Q:$Q,"&lt;="&amp;$B$14)</f>
        <v>0</v>
      </c>
      <c r="D18" s="57">
        <f>COUNTIFS(개발일정표!$O:$O,$A18,개발일정표!$I:$I,"&lt;&gt;삭제",개발일정표!$O:$O,"&lt;&gt;검수제외",개발일정표!$T:$T,"=L3")+COUNTIFS(개발일정표!$O:$O,$A18,개발일정표!$I:$I,"&lt;&gt;삭제",개발일정표!$O:$O,"&lt;&gt;검수제외",개발일정표!$T:$T,"=L2")+COUNTIFS(개발일정표!$O:$O,$A18,개발일정표!$I:$I,"&lt;&gt;삭제",개발일정표!$O:$O,"&lt;&gt;검수제외",개발일정표!$T:$T,"=L1",개발일정표!$U:$U,"=Y",개발일정표!$S:$S,"&lt;="&amp;$B$14)</f>
        <v>0</v>
      </c>
      <c r="E18" s="58">
        <f>C18-D18</f>
        <v>0</v>
      </c>
      <c r="F18" s="58">
        <f>COUNTIFS(개발일정표!$I:$I,$A18,개발일정표!$I:$I,"&lt;&gt;삭제",개발일정표!$K:$K,"="&amp;$B$1)</f>
        <v>0</v>
      </c>
      <c r="G18" s="59">
        <f>IF(C18=0,0,D18/C18)</f>
        <v>0</v>
      </c>
      <c r="H18" s="59">
        <f>IF(B18=0,0,D18/B18)</f>
        <v>0</v>
      </c>
      <c r="I18" s="58">
        <f>COUNTIFS(개발일정표!$O:$O,$A18,개발일정표!$I:$I,"&lt;&gt;삭제",개발일정표!$O:$O,"&lt;&gt;검수제외",개발일정표!$T:$T,"=L1",개발일정표!$U:$U,"&lt;&gt;Y")</f>
        <v>0</v>
      </c>
      <c r="K18" s="1"/>
      <c r="L18" s="1"/>
      <c r="M18" s="1"/>
      <c r="N18" s="1"/>
    </row>
    <row r="19" spans="1:34" hidden="1">
      <c r="A19" s="44"/>
      <c r="B19" s="39">
        <f>COUNTIFS(개발일정표!$A:$A,#REF!,개발일정표!$O:$O,$A19,개발일정표!$I:$I,"&lt;&gt;삭제",개발일정표!$O:$O,"&lt;&gt;검수제외")</f>
        <v>0</v>
      </c>
      <c r="C19" s="57">
        <f>COUNTIFS(개발일정표!$A:$A,#REF!,개발일정표!$O:$O,$A19,개발일정표!$I:$I,"&lt;&gt;삭제",개발일정표!$O:$O,"&lt;&gt;검수제외",개발일정표!$Q:$Q,"&lt;="&amp;$B$14)</f>
        <v>0</v>
      </c>
      <c r="D19" s="57">
        <f>COUNTIFS(개발일정표!$A:$A,#REF!,개발일정표!$O:$O,$A19,개발일정표!$I:$I,"&lt;&gt;삭제",개발일정표!$O:$O,"&lt;&gt;검수제외",개발일정표!$T:$T,"=L3")+COUNTIFS(개발일정표!$A:$A,#REF!,개발일정표!$O:$O,$A19,개발일정표!$I:$I,"&lt;&gt;삭제",개발일정표!$O:$O,"&lt;&gt;검수제외",개발일정표!$T:$T,"=L2")+COUNTIFS(개발일정표!$A:$A,#REF!,개발일정표!$O:$O,$A19,개발일정표!$I:$I,"&lt;&gt;삭제",개발일정표!$O:$O,"&lt;&gt;검수제외",개발일정표!$T:$T,"=L1",개발일정표!$U:$U,"=Y",개발일정표!$S:$S,"&lt;="&amp;$B$14)</f>
        <v>0</v>
      </c>
      <c r="E19" s="58">
        <f>C19-D19</f>
        <v>0</v>
      </c>
      <c r="F19" s="58">
        <f>COUNTIFS(개발일정표!$I:$I,$A19,개발일정표!$I:$I,"&lt;&gt;삭제",개발일정표!$K:$K,"="&amp;$B$1)</f>
        <v>0</v>
      </c>
      <c r="G19" s="59">
        <f>IF(C19=0,0,D19/C19)</f>
        <v>0</v>
      </c>
      <c r="H19" s="59">
        <f>IF(B19=0,0,D19/B19)</f>
        <v>0</v>
      </c>
      <c r="I19" s="58">
        <f>COUNTIFS(개발일정표!$A:$A,#REF!,개발일정표!$O:$O,$A19,개발일정표!$I:$I,"&lt;&gt;삭제",개발일정표!$O:$O,"&lt;&gt;검수제외",개발일정표!$T:$T,"=L1",개발일정표!$U:$U,"&lt;&gt;Y")</f>
        <v>0</v>
      </c>
      <c r="K19" s="1"/>
      <c r="L19" s="1"/>
      <c r="M19" s="1"/>
      <c r="N19" s="1"/>
    </row>
    <row r="20" spans="1:34" hidden="1">
      <c r="A20" s="44"/>
      <c r="B20" s="39">
        <f>COUNTIFS(개발일정표!$A:$A,#REF!,개발일정표!$O:$O,$A20,개발일정표!$I:$I,"&lt;&gt;삭제",개발일정표!$O:$O,"&lt;&gt;검수제외")</f>
        <v>0</v>
      </c>
      <c r="C20" s="57">
        <f>COUNTIFS(개발일정표!$A:$A,#REF!,개발일정표!$O:$O,$A20,개발일정표!$I:$I,"&lt;&gt;삭제",개발일정표!$O:$O,"&lt;&gt;검수제외",개발일정표!$Q:$Q,"&lt;="&amp;$B$14)</f>
        <v>0</v>
      </c>
      <c r="D20" s="57">
        <f>COUNTIFS(개발일정표!$A:$A,#REF!,개발일정표!$O:$O,$A20,개발일정표!$I:$I,"&lt;&gt;삭제",개발일정표!$O:$O,"&lt;&gt;검수제외",개발일정표!$T:$T,"=L3")+COUNTIFS(개발일정표!$A:$A,#REF!,개발일정표!$O:$O,$A20,개발일정표!$I:$I,"&lt;&gt;삭제",개발일정표!$O:$O,"&lt;&gt;검수제외",개발일정표!$T:$T,"=L2")+COUNTIFS(개발일정표!$A:$A,#REF!,개발일정표!$O:$O,$A20,개발일정표!$I:$I,"&lt;&gt;삭제",개발일정표!$O:$O,"&lt;&gt;검수제외",개발일정표!$T:$T,"=L1",개발일정표!$U:$U,"=Y",개발일정표!$S:$S,"&lt;="&amp;$B$14)</f>
        <v>0</v>
      </c>
      <c r="E20" s="58">
        <f>C20-D20</f>
        <v>0</v>
      </c>
      <c r="F20" s="58">
        <f>COUNTIFS(개발일정표!$I:$I,$A20,개발일정표!$I:$I,"&lt;&gt;삭제",개발일정표!$K:$K,"="&amp;$B$1)</f>
        <v>0</v>
      </c>
      <c r="G20" s="59">
        <f>IF(C20=0,0,D20/C20)</f>
        <v>0</v>
      </c>
      <c r="H20" s="59">
        <f>IF(B20=0,0,D20/B20)</f>
        <v>0</v>
      </c>
      <c r="I20" s="58">
        <f>COUNTIFS(개발일정표!$A:$A,#REF!,개발일정표!$O:$O,$A20,개발일정표!$I:$I,"&lt;&gt;삭제",개발일정표!$O:$O,"&lt;&gt;검수제외",개발일정표!$T:$T,"=L1",개발일정표!$U:$U,"&lt;&gt;Y")</f>
        <v>0</v>
      </c>
      <c r="K20" s="1"/>
      <c r="L20" s="1"/>
      <c r="M20" s="1"/>
      <c r="N20" s="1"/>
    </row>
    <row r="21" spans="1:34" s="55" customFormat="1" hidden="1">
      <c r="A21" s="72"/>
      <c r="B21" s="57">
        <f>COUNTIFS(개발일정표!$A:$A,#REF!,개발일정표!$O:$O,$A21,개발일정표!$I:$I,"&lt;&gt;삭제",개발일정표!$O:$O,"&lt;&gt;검수제외")</f>
        <v>0</v>
      </c>
      <c r="C21" s="57">
        <f>COUNTIFS(개발일정표!$A:$A,#REF!,개발일정표!$O:$O,$A21,개발일정표!$I:$I,"&lt;&gt;삭제",개발일정표!$O:$O,"&lt;&gt;검수제외",개발일정표!$Q:$Q,"&lt;="&amp;$B$14)</f>
        <v>0</v>
      </c>
      <c r="D21" s="57">
        <f>COUNTIFS(개발일정표!$A:$A,#REF!,개발일정표!$O:$O,$A21,개발일정표!$I:$I,"&lt;&gt;삭제",개발일정표!$O:$O,"&lt;&gt;검수제외",개발일정표!$T:$T,"=L3")+COUNTIFS(개발일정표!$A:$A,#REF!,개발일정표!$O:$O,$A21,개발일정표!$I:$I,"&lt;&gt;삭제",개발일정표!$O:$O,"&lt;&gt;검수제외",개발일정표!$T:$T,"=L2")+COUNTIFS(개발일정표!$A:$A,#REF!,개발일정표!$O:$O,$A21,개발일정표!$I:$I,"&lt;&gt;삭제",개발일정표!$O:$O,"&lt;&gt;검수제외",개발일정표!$T:$T,"=L1",개발일정표!$U:$U,"=Y",개발일정표!$S:$S,"&lt;="&amp;$B$14)</f>
        <v>0</v>
      </c>
      <c r="E21" s="58">
        <f>C21-D21</f>
        <v>0</v>
      </c>
      <c r="F21" s="58">
        <f>COUNTIFS(개발일정표!$I:$I,$A21,개발일정표!$I:$I,"&lt;&gt;삭제",개발일정표!$K:$K,"="&amp;$B$1)</f>
        <v>0</v>
      </c>
      <c r="G21" s="59">
        <f>IF(C21=0,0,D21/C21)</f>
        <v>0</v>
      </c>
      <c r="H21" s="59">
        <f>IF(B21=0,0,D21/B21)</f>
        <v>0</v>
      </c>
      <c r="I21" s="58">
        <f>COUNTIFS(개발일정표!$A:$A,#REF!,개발일정표!$O:$O,$A21,개발일정표!$I:$I,"&lt;&gt;삭제",개발일정표!$O:$O,"&lt;&gt;검수제외",개발일정표!$T:$T,"=L1",개발일정표!$U:$U,"&lt;&gt;Y")</f>
        <v>0</v>
      </c>
      <c r="AG21" s="130"/>
      <c r="AH21" s="130"/>
    </row>
    <row r="22" spans="1:34" s="55" customFormat="1" hidden="1">
      <c r="A22" s="15" t="s">
        <v>277</v>
      </c>
      <c r="B22" s="60">
        <f>SUM(B16:B21)</f>
        <v>0</v>
      </c>
      <c r="C22" s="60">
        <f>SUM(C16:C21)</f>
        <v>0</v>
      </c>
      <c r="D22" s="60">
        <f>SUM(D16:D21)</f>
        <v>0</v>
      </c>
      <c r="E22" s="60">
        <f>SUM(E16:E21)</f>
        <v>0</v>
      </c>
      <c r="F22" s="60">
        <f>SUM(F16:F21)</f>
        <v>0</v>
      </c>
      <c r="G22" s="21">
        <f>IF(C22=0,0,D22/C22)</f>
        <v>0</v>
      </c>
      <c r="H22" s="21">
        <f>IF(B22=0,0,D22/B22)</f>
        <v>0</v>
      </c>
      <c r="I22" s="60">
        <f>SUM(I16:I21)</f>
        <v>0</v>
      </c>
      <c r="AG22" s="130"/>
      <c r="AH22" s="130"/>
    </row>
    <row r="23" spans="1:34" ht="8.25" hidden="1" customHeight="1"/>
    <row r="24" spans="1:34" ht="19.2" hidden="1">
      <c r="A24" s="4" t="s">
        <v>76</v>
      </c>
      <c r="B24" s="6" t="str">
        <f>개발진척현황!C1</f>
        <v>2017.03.14</v>
      </c>
      <c r="C24" s="5"/>
      <c r="D24" s="5"/>
      <c r="E24" s="5"/>
      <c r="F24" s="5"/>
      <c r="G24" s="7"/>
      <c r="H24" s="8"/>
    </row>
    <row r="25" spans="1:34" hidden="1">
      <c r="A25" s="261" t="s">
        <v>328</v>
      </c>
      <c r="B25" s="188" t="s">
        <v>34</v>
      </c>
      <c r="C25" s="194" t="s">
        <v>77</v>
      </c>
      <c r="D25" s="195"/>
      <c r="E25" s="195"/>
      <c r="F25" s="195"/>
      <c r="G25" s="195"/>
      <c r="H25" s="195"/>
      <c r="I25" s="196"/>
    </row>
    <row r="26" spans="1:34" ht="6" hidden="1" customHeight="1">
      <c r="A26" s="262"/>
      <c r="B26" s="189"/>
      <c r="C26" s="286" t="s">
        <v>38</v>
      </c>
      <c r="D26" s="286" t="s">
        <v>39</v>
      </c>
      <c r="E26" s="286" t="s">
        <v>40</v>
      </c>
      <c r="F26" s="286" t="s">
        <v>74</v>
      </c>
      <c r="G26" s="288" t="s">
        <v>41</v>
      </c>
      <c r="H26" s="288" t="s">
        <v>42</v>
      </c>
      <c r="I26" s="281" t="s">
        <v>79</v>
      </c>
    </row>
    <row r="27" spans="1:34" ht="6" hidden="1" customHeight="1">
      <c r="A27" s="263"/>
      <c r="B27" s="178"/>
      <c r="C27" s="287"/>
      <c r="D27" s="287"/>
      <c r="E27" s="287"/>
      <c r="F27" s="286"/>
      <c r="G27" s="287"/>
      <c r="H27" s="287"/>
      <c r="I27" s="282"/>
    </row>
    <row r="28" spans="1:34" hidden="1">
      <c r="A28" s="53"/>
      <c r="B28" s="45">
        <f>COUNTIFS(개발일정표!$V:$V,$A28,개발일정표!$I:$I,"&lt;&gt;삭제",개발일정표!$V:$V,"&lt;&gt;검수제외")</f>
        <v>0</v>
      </c>
      <c r="C28" s="57">
        <f>COUNTIFS(개발일정표!$V:$V,$A28,개발일정표!$I:$I,"&lt;&gt;삭제",개발일정표!$V:$V,"&lt;&gt;검수제외",개발일정표!$X:$X,"&lt;="&amp;$B$24)</f>
        <v>0</v>
      </c>
      <c r="D28" s="57">
        <f>COUNTIFS(개발일정표!$V:$V,$A28,개발일정표!$I:$I,"&lt;&gt;삭제",개발일정표!$V:$V,"&lt;&gt;검수제외",개발일정표!$AA:$AA,"=L3")+COUNTIFS(개발일정표!$V:$V,$A28,개발일정표!$I:$I,"&lt;&gt;삭제",개발일정표!$V:$V,"&lt;&gt;검수제외",개발일정표!$AA:$AA,"=L2")+COUNTIFS(개발일정표!$V:$V,$A28,개발일정표!$I:$I,"&lt;&gt;삭제",개발일정표!$V:$V,"&lt;&gt;검수제외",개발일정표!$AA:$AA,"=L1",개발일정표!$AB:$AB,"=Y",개발일정표!$Z:$Z,"&lt;="&amp;$B$24)</f>
        <v>0</v>
      </c>
      <c r="E28" s="58">
        <f>C28-D28</f>
        <v>0</v>
      </c>
      <c r="F28" s="58">
        <f>COUNTIFS(개발일정표!$I:$I,$A28,개발일정표!$I:$I,"&lt;&gt;삭제",개발일정표!$K:$K,"="&amp;$B$1)</f>
        <v>0</v>
      </c>
      <c r="G28" s="59">
        <f>IF(C28=0,0,D28/C28)</f>
        <v>0</v>
      </c>
      <c r="H28" s="59">
        <f>IF(B28=0,0,D28/B28)</f>
        <v>0</v>
      </c>
      <c r="I28" s="58">
        <f>COUNTIFS(개발일정표!$V:$V,$A28,개발일정표!$I:$I,"&lt;&gt;삭제",개발일정표!$V:$V,"&lt;&gt;검수제외",개발일정표!$AA:$AA,"=L1",개발일정표!$AB:$AB,"&lt;&gt;Y")</f>
        <v>0</v>
      </c>
    </row>
    <row r="29" spans="1:34" s="55" customFormat="1" hidden="1">
      <c r="A29" s="87"/>
      <c r="B29" s="57">
        <f>COUNTIFS(개발일정표!$V:$V,$A29,개발일정표!$I:$I,"&lt;&gt;삭제",개발일정표!$V:$V,"&lt;&gt;검수제외")</f>
        <v>0</v>
      </c>
      <c r="C29" s="57">
        <f>COUNTIFS(개발일정표!$V:$V,$A29,개발일정표!$I:$I,"&lt;&gt;삭제",개발일정표!$V:$V,"&lt;&gt;검수제외",개발일정표!$X:$X,"&lt;="&amp;$B$24)</f>
        <v>0</v>
      </c>
      <c r="D29" s="57">
        <f>COUNTIFS(개발일정표!$V:$V,$A29,개발일정표!$I:$I,"&lt;&gt;삭제",개발일정표!$V:$V,"&lt;&gt;검수제외",개발일정표!$AA:$AA,"=L3")+COUNTIFS(개발일정표!$V:$V,$A29,개발일정표!$I:$I,"&lt;&gt;삭제",개발일정표!$V:$V,"&lt;&gt;검수제외",개발일정표!$AA:$AA,"=L2")+COUNTIFS(개발일정표!$V:$V,$A29,개발일정표!$I:$I,"&lt;&gt;삭제",개발일정표!$V:$V,"&lt;&gt;검수제외",개발일정표!$AA:$AA,"=L1",개발일정표!$AB:$AB,"=Y",개발일정표!$Z:$Z,"&lt;="&amp;$B$24)</f>
        <v>0</v>
      </c>
      <c r="E29" s="58">
        <f>C29-D29</f>
        <v>0</v>
      </c>
      <c r="F29" s="58">
        <f>COUNTIFS(개발일정표!$I:$I,$A29,개발일정표!$I:$I,"&lt;&gt;삭제",개발일정표!$K:$K,"="&amp;$B$1)</f>
        <v>0</v>
      </c>
      <c r="G29" s="59">
        <f>IF(C29=0,0,D29/C29)</f>
        <v>0</v>
      </c>
      <c r="H29" s="59">
        <f>IF(B29=0,0,D29/B29)</f>
        <v>0</v>
      </c>
      <c r="I29" s="58">
        <f>COUNTIFS(개발일정표!$V:$V,$A29,개발일정표!$I:$I,"&lt;&gt;삭제",개발일정표!$V:$V,"&lt;&gt;검수제외",개발일정표!$AA:$AA,"=L1",개발일정표!$AB:$AB,"&lt;&gt;Y")</f>
        <v>0</v>
      </c>
      <c r="AG29" s="130"/>
      <c r="AH29" s="130"/>
    </row>
    <row r="30" spans="1:34" hidden="1">
      <c r="A30" s="53"/>
      <c r="B30" s="57">
        <f>COUNTIFS(개발일정표!$V:$V,$A30,개발일정표!$I:$I,"&lt;&gt;삭제",개발일정표!$V:$V,"&lt;&gt;검수제외")</f>
        <v>0</v>
      </c>
      <c r="C30" s="57">
        <f>COUNTIFS(개발일정표!$A:$A,#REF!,개발일정표!$V:$V,$A30,개발일정표!$I:$I,"&lt;&gt;삭제",개발일정표!$V:$V,"&lt;&gt;검수제외",개발일정표!$X:$X,"&lt;="&amp;$B$24)</f>
        <v>0</v>
      </c>
      <c r="D30" s="57">
        <f>COUNTIFS(개발일정표!$A:$A,#REF!,개발일정표!$V:$V,$A30,개발일정표!$I:$I,"&lt;&gt;삭제",개발일정표!$V:$V,"&lt;&gt;검수제외",개발일정표!$AA:$AA,"=L3")+COUNTIFS(개발일정표!$A:$A,#REF!,개발일정표!$V:$V,$A30,개발일정표!$I:$I,"&lt;&gt;삭제",개발일정표!$V:$V,"&lt;&gt;검수제외",개발일정표!$AA:$AA,"=L2")+COUNTIFS(개발일정표!$A:$A,#REF!,개발일정표!$V:$V,$A30,개발일정표!$I:$I,"&lt;&gt;삭제",개발일정표!$V:$V,"&lt;&gt;검수제외",개발일정표!$AA:$AA,"=L1",개발일정표!$AB:$AB,"=Y",개발일정표!$Z:$Z,"&lt;="&amp;$B$24)</f>
        <v>0</v>
      </c>
      <c r="E30" s="58">
        <f>C30-D30</f>
        <v>0</v>
      </c>
      <c r="F30" s="58">
        <f>COUNTIFS(개발일정표!$I:$I,$A30,개발일정표!$I:$I,"&lt;&gt;삭제",개발일정표!$K:$K,"="&amp;$B$1)</f>
        <v>0</v>
      </c>
      <c r="G30" s="59">
        <f>IF(C30=0,0,D30/C30)</f>
        <v>0</v>
      </c>
      <c r="H30" s="59">
        <f>IF(B30=0,0,D30/B30)</f>
        <v>0</v>
      </c>
      <c r="I30" s="58">
        <f>COUNTIFS(개발일정표!$A:$A,#REF!,개발일정표!$V:$V,$A30,개발일정표!$I:$I,"&lt;&gt;삭제",개발일정표!$V:$V,"&lt;&gt;검수제외",개발일정표!$AA:$AA,"=L1",개발일정표!$AB:$AB,"&lt;&gt;Y")</f>
        <v>0</v>
      </c>
    </row>
    <row r="31" spans="1:34" s="55" customFormat="1" hidden="1">
      <c r="A31" s="72"/>
      <c r="B31" s="57">
        <f>COUNTIFS(개발일정표!$V:$V,$A31,개발일정표!$I:$I,"&lt;&gt;삭제",개발일정표!$V:$V,"&lt;&gt;검수제외")</f>
        <v>0</v>
      </c>
      <c r="C31" s="57">
        <f>COUNTIFS(개발일정표!$A:$A,#REF!,개발일정표!$V:$V,$A31,개발일정표!$I:$I,"&lt;&gt;삭제",개발일정표!$V:$V,"&lt;&gt;검수제외",개발일정표!$X:$X,"&lt;="&amp;$B$24)</f>
        <v>0</v>
      </c>
      <c r="D31" s="57">
        <f>COUNTIFS(개발일정표!$A:$A,#REF!,개발일정표!$V:$V,$A31,개발일정표!$I:$I,"&lt;&gt;삭제",개발일정표!$V:$V,"&lt;&gt;검수제외",개발일정표!$AA:$AA,"=L3")+COUNTIFS(개발일정표!$A:$A,#REF!,개발일정표!$V:$V,$A31,개발일정표!$I:$I,"&lt;&gt;삭제",개발일정표!$V:$V,"&lt;&gt;검수제외",개발일정표!$AA:$AA,"=L2")+COUNTIFS(개발일정표!$A:$A,#REF!,개발일정표!$V:$V,$A31,개발일정표!$I:$I,"&lt;&gt;삭제",개발일정표!$V:$V,"&lt;&gt;검수제외",개발일정표!$AA:$AA,"=L1",개발일정표!$AB:$AB,"=Y",개발일정표!$Z:$Z,"&lt;="&amp;$B$24)</f>
        <v>0</v>
      </c>
      <c r="E31" s="58">
        <f>C31-D31</f>
        <v>0</v>
      </c>
      <c r="F31" s="58">
        <f>COUNTIFS(개발일정표!$I:$I,$A31,개발일정표!$I:$I,"&lt;&gt;삭제",개발일정표!$K:$K,"="&amp;$B$1)</f>
        <v>0</v>
      </c>
      <c r="G31" s="59">
        <f>IF(C31=0,0,D31/C31)</f>
        <v>0</v>
      </c>
      <c r="H31" s="59">
        <f>IF(B31=0,0,D31/B31)</f>
        <v>0</v>
      </c>
      <c r="I31" s="58">
        <f>COUNTIFS(개발일정표!$A:$A,#REF!,개발일정표!$V:$V,$A31,개발일정표!$I:$I,"&lt;&gt;삭제",개발일정표!$V:$V,"&lt;&gt;검수제외",개발일정표!$AA:$AA,"=L1",개발일정표!$AB:$AB,"&lt;&gt;Y")</f>
        <v>0</v>
      </c>
      <c r="AG31" s="130"/>
      <c r="AH31" s="130"/>
    </row>
    <row r="32" spans="1:34" s="55" customFormat="1" hidden="1">
      <c r="A32" s="15" t="s">
        <v>277</v>
      </c>
      <c r="B32" s="60">
        <f>SUM(B26:B31)</f>
        <v>0</v>
      </c>
      <c r="C32" s="60">
        <f>SUM(C26:C31)</f>
        <v>0</v>
      </c>
      <c r="D32" s="60">
        <f>SUM(D26:D31)</f>
        <v>0</v>
      </c>
      <c r="E32" s="60">
        <f>SUM(E26:E31)</f>
        <v>0</v>
      </c>
      <c r="F32" s="60">
        <f>SUM(F26:F31)</f>
        <v>0</v>
      </c>
      <c r="G32" s="21">
        <f>IF(C32=0,0,D32/C32)</f>
        <v>0</v>
      </c>
      <c r="H32" s="21">
        <f>IF(B32=0,0,D32/B32)</f>
        <v>0</v>
      </c>
      <c r="I32" s="60">
        <f>SUM(I26:I31)</f>
        <v>0</v>
      </c>
      <c r="AG32" s="130"/>
      <c r="AH32" s="130"/>
    </row>
    <row r="33" spans="1:34" ht="8.25" hidden="1" customHeight="1"/>
    <row r="34" spans="1:34" ht="19.2" hidden="1">
      <c r="A34" s="4" t="s">
        <v>275</v>
      </c>
      <c r="B34" s="6" t="str">
        <f>개발진척현황!C1</f>
        <v>2017.03.14</v>
      </c>
      <c r="C34" s="5"/>
      <c r="D34" s="5"/>
      <c r="E34" s="5"/>
      <c r="F34" s="5"/>
      <c r="G34" s="7"/>
      <c r="H34" s="8"/>
    </row>
    <row r="35" spans="1:34" ht="13.5" hidden="1" customHeight="1">
      <c r="A35" s="261" t="s">
        <v>329</v>
      </c>
      <c r="B35" s="188" t="s">
        <v>34</v>
      </c>
      <c r="C35" s="211" t="s">
        <v>276</v>
      </c>
      <c r="D35" s="212"/>
      <c r="E35" s="212"/>
      <c r="F35" s="212"/>
      <c r="G35" s="212"/>
      <c r="H35" s="212"/>
      <c r="I35" s="213"/>
    </row>
    <row r="36" spans="1:34" ht="6" hidden="1" customHeight="1">
      <c r="A36" s="262"/>
      <c r="B36" s="189"/>
      <c r="C36" s="283" t="s">
        <v>38</v>
      </c>
      <c r="D36" s="283" t="s">
        <v>39</v>
      </c>
      <c r="E36" s="283" t="s">
        <v>40</v>
      </c>
      <c r="F36" s="283" t="s">
        <v>74</v>
      </c>
      <c r="G36" s="285" t="s">
        <v>41</v>
      </c>
      <c r="H36" s="285" t="s">
        <v>42</v>
      </c>
      <c r="I36" s="201" t="s">
        <v>79</v>
      </c>
    </row>
    <row r="37" spans="1:34" ht="6" hidden="1" customHeight="1">
      <c r="A37" s="263"/>
      <c r="B37" s="178"/>
      <c r="C37" s="284"/>
      <c r="D37" s="284"/>
      <c r="E37" s="284"/>
      <c r="F37" s="283"/>
      <c r="G37" s="284"/>
      <c r="H37" s="284"/>
      <c r="I37" s="277"/>
    </row>
    <row r="38" spans="1:34" hidden="1">
      <c r="A38" s="53"/>
      <c r="B38" s="45">
        <f>COUNTIFS(개발일정표!$AC:$AC,$A38,개발일정표!$I:$I,"&lt;&gt;삭제",개발일정표!$AC:$AC,"&lt;&gt;검수제외")</f>
        <v>0</v>
      </c>
      <c r="C38" s="57">
        <f>COUNTIFS(개발일정표!$AC:$AC,$A38,개발일정표!$I:$I,"&lt;&gt;삭제",개발일정표!$AC:$AC,"&lt;&gt;검수제외",개발일정표!$AE:$AE,"&lt;="&amp;$B$34)</f>
        <v>0</v>
      </c>
      <c r="D38" s="57">
        <f>COUNTIFS(개발일정표!$AC:$AC,$A38,개발일정표!$I:$I,"&lt;&gt;삭제",개발일정표!$AC:$AC,"&lt;&gt;검수제외",개발일정표!$AH:$AH,"=L3")+COUNTIFS(개발일정표!$AC:$AC,$A38,개발일정표!$I:$I,"&lt;&gt;삭제",개발일정표!$AC:$AC,"&lt;&gt;검수제외",개발일정표!$AH:$AH,"=L2")+COUNTIFS(개발일정표!$AC:$AC,$A38,개발일정표!$I:$I,"&lt;&gt;삭제",개발일정표!$AC:$AC,"&lt;&gt;검수제외",개발일정표!$AH:$AH,"=L1",개발일정표!$AI:$AI,"=Y",개발일정표!$AG:$AG,"&lt;="&amp;$B$34)</f>
        <v>0</v>
      </c>
      <c r="E38" s="58">
        <f>C38-D38</f>
        <v>0</v>
      </c>
      <c r="F38" s="58">
        <f>COUNTIFS(개발일정표!$I:$I,$A38,개발일정표!$I:$I,"&lt;&gt;삭제",개발일정표!$K:$K,"="&amp;$B$1)</f>
        <v>0</v>
      </c>
      <c r="G38" s="59">
        <f>IF(C38=0,0,D38/C38)</f>
        <v>0</v>
      </c>
      <c r="H38" s="59">
        <f>IF(B38=0,0,D38/B38)</f>
        <v>0</v>
      </c>
      <c r="I38" s="58">
        <f>COUNTIFS(개발일정표!$AC:$AC,$A38,개발일정표!$I:$I,"&lt;&gt;삭제",개발일정표!$AC:$AC,"&lt;&gt;검수제외",개발일정표!$AH:$AH,"=L1",개발일정표!$AI:$AI,"&lt;&gt;Y")</f>
        <v>0</v>
      </c>
    </row>
    <row r="39" spans="1:34" hidden="1">
      <c r="A39" s="56"/>
      <c r="B39" s="57">
        <f>COUNTIFS(개발일정표!$AC:$AC,$A39,개발일정표!$I:$I,"&lt;&gt;삭제",개발일정표!$AC:$AC,"&lt;&gt;검수제외")</f>
        <v>0</v>
      </c>
      <c r="C39" s="57">
        <f>COUNTIFS(개발일정표!$A:$A,#REF!,개발일정표!$AC:$AC,$A39,개발일정표!$I:$I,"&lt;&gt;삭제",개발일정표!$AC:$AC,"&lt;&gt;검수제외",개발일정표!$AE:$AE,"&lt;="&amp;$B$34)</f>
        <v>0</v>
      </c>
      <c r="D39" s="57">
        <f>COUNTIFS(개발일정표!$A:$A,#REF!,개발일정표!$AC:$AC,$A39,개발일정표!$I:$I,"&lt;&gt;삭제",개발일정표!$AC:$AC,"&lt;&gt;검수제외",개발일정표!$AH:$AH,"=L3")+COUNTIFS(개발일정표!$A:$A,#REF!,개발일정표!$AC:$AC,$A39,개발일정표!$I:$I,"&lt;&gt;삭제",개발일정표!$AC:$AC,"&lt;&gt;검수제외",개발일정표!$AH:$AH,"=L2")+COUNTIFS(개발일정표!$A:$A,#REF!,개발일정표!$AC:$AC,$A39,개발일정표!$I:$I,"&lt;&gt;삭제",개발일정표!$AC:$AC,"&lt;&gt;검수제외",개발일정표!$AH:$AH,"=L1",개발일정표!$AI:$AI,"=Y",개발일정표!$AG:$AG,"&lt;="&amp;$B$34)</f>
        <v>0</v>
      </c>
      <c r="E39" s="58">
        <f>C39-D39</f>
        <v>0</v>
      </c>
      <c r="F39" s="58">
        <f>COUNTIFS(개발일정표!$I:$I,$A39,개발일정표!$I:$I,"&lt;&gt;삭제",개발일정표!$K:$K,"="&amp;$B$1)</f>
        <v>0</v>
      </c>
      <c r="G39" s="59">
        <f>IF(C39=0,0,D39/C39)</f>
        <v>0</v>
      </c>
      <c r="H39" s="59">
        <f>IF(B39=0,0,D39/B39)</f>
        <v>0</v>
      </c>
      <c r="I39" s="58">
        <f>COUNTIFS(개발일정표!$A:$A,#REF!,개발일정표!$AC:$AC,$A39,개발일정표!$I:$I,"&lt;&gt;삭제",개발일정표!$AC:$AC,"&lt;&gt;검수제외",개발일정표!$AH:$AH,"=L1",개발일정표!$AI:$AI,"&lt;&gt;Y")</f>
        <v>0</v>
      </c>
    </row>
    <row r="40" spans="1:34" hidden="1">
      <c r="A40" s="56"/>
      <c r="B40" s="57">
        <f>COUNTIFS(개발일정표!$AC:$AC,$A40,개발일정표!$I:$I,"&lt;&gt;삭제",개발일정표!$AC:$AC,"&lt;&gt;검수제외")</f>
        <v>0</v>
      </c>
      <c r="C40" s="57">
        <f>COUNTIFS(개발일정표!$A:$A,#REF!,개발일정표!$AC:$AC,$A40,개발일정표!$I:$I,"&lt;&gt;삭제",개발일정표!$AC:$AC,"&lt;&gt;검수제외",개발일정표!$AE:$AE,"&lt;="&amp;$B$34)</f>
        <v>0</v>
      </c>
      <c r="D40" s="57">
        <f>COUNTIFS(개발일정표!$A:$A,#REF!,개발일정표!$AC:$AC,$A40,개발일정표!$I:$I,"&lt;&gt;삭제",개발일정표!$AC:$AC,"&lt;&gt;검수제외",개발일정표!$AH:$AH,"=L3")+COUNTIFS(개발일정표!$A:$A,#REF!,개발일정표!$AC:$AC,$A40,개발일정표!$I:$I,"&lt;&gt;삭제",개발일정표!$AC:$AC,"&lt;&gt;검수제외",개발일정표!$AH:$AH,"=L2")+COUNTIFS(개발일정표!$A:$A,#REF!,개발일정표!$AC:$AC,$A40,개발일정표!$I:$I,"&lt;&gt;삭제",개발일정표!$AC:$AC,"&lt;&gt;검수제외",개발일정표!$AH:$AH,"=L1",개발일정표!$AI:$AI,"=Y",개발일정표!$AG:$AG,"&lt;="&amp;$B$34)</f>
        <v>0</v>
      </c>
      <c r="E40" s="58">
        <f>C40-D40</f>
        <v>0</v>
      </c>
      <c r="F40" s="58">
        <f>COUNTIFS(개발일정표!$I:$I,$A40,개발일정표!$I:$I,"&lt;&gt;삭제",개발일정표!$K:$K,"="&amp;$B$1)</f>
        <v>0</v>
      </c>
      <c r="G40" s="59">
        <f>IF(C40=0,0,D40/C40)</f>
        <v>0</v>
      </c>
      <c r="H40" s="59">
        <f>IF(B40=0,0,D40/B40)</f>
        <v>0</v>
      </c>
      <c r="I40" s="58">
        <f>COUNTIFS(개발일정표!$A:$A,#REF!,개발일정표!$AC:$AC,$A40,개발일정표!$I:$I,"&lt;&gt;삭제",개발일정표!$AC:$AC,"&lt;&gt;검수제외",개발일정표!$AH:$AH,"=L1",개발일정표!$AI:$AI,"&lt;&gt;Y")</f>
        <v>0</v>
      </c>
    </row>
    <row r="41" spans="1:34" s="55" customFormat="1" hidden="1">
      <c r="A41" s="72"/>
      <c r="B41" s="57">
        <f>COUNTIFS(개발일정표!$AC:$AC,$A41,개발일정표!$I:$I,"&lt;&gt;삭제",개발일정표!$AC:$AC,"&lt;&gt;검수제외")</f>
        <v>0</v>
      </c>
      <c r="C41" s="57">
        <f>COUNTIFS(개발일정표!$A:$A,#REF!,개발일정표!$AC:$AC,$A41,개발일정표!$I:$I,"&lt;&gt;삭제",개발일정표!$AC:$AC,"&lt;&gt;검수제외",개발일정표!$AE:$AE,"&lt;="&amp;$B$34)</f>
        <v>0</v>
      </c>
      <c r="D41" s="57">
        <f>COUNTIFS(개발일정표!$A:$A,#REF!,개발일정표!$AC:$AC,$A41,개발일정표!$I:$I,"&lt;&gt;삭제",개발일정표!$AC:$AC,"&lt;&gt;검수제외",개발일정표!$AH:$AH,"=L3")+COUNTIFS(개발일정표!$A:$A,#REF!,개발일정표!$AC:$AC,$A41,개발일정표!$I:$I,"&lt;&gt;삭제",개발일정표!$AC:$AC,"&lt;&gt;검수제외",개발일정표!$AH:$AH,"=L2")+COUNTIFS(개발일정표!$A:$A,#REF!,개발일정표!$AC:$AC,$A41,개발일정표!$I:$I,"&lt;&gt;삭제",개발일정표!$AC:$AC,"&lt;&gt;검수제외",개발일정표!$AH:$AH,"=L1",개발일정표!$AI:$AI,"=Y",개발일정표!$AG:$AG,"&lt;="&amp;$B$34)</f>
        <v>0</v>
      </c>
      <c r="E41" s="58">
        <f>C41-D41</f>
        <v>0</v>
      </c>
      <c r="F41" s="58">
        <f>COUNTIFS(개발일정표!$I:$I,$A41,개발일정표!$I:$I,"&lt;&gt;삭제",개발일정표!$K:$K,"="&amp;$B$1)</f>
        <v>0</v>
      </c>
      <c r="G41" s="59">
        <f>IF(C41=0,0,D41/C41)</f>
        <v>0</v>
      </c>
      <c r="H41" s="59">
        <f>IF(B41=0,0,D41/B41)</f>
        <v>0</v>
      </c>
      <c r="I41" s="58">
        <f>COUNTIFS(개발일정표!$A:$A,#REF!,개발일정표!$AC:$AC,$A41,개발일정표!$I:$I,"&lt;&gt;삭제",개발일정표!$AC:$AC,"&lt;&gt;검수제외",개발일정표!$AH:$AH,"=L1",개발일정표!$AI:$AI,"&lt;&gt;Y")</f>
        <v>0</v>
      </c>
      <c r="AG41" s="130"/>
      <c r="AH41" s="130"/>
    </row>
    <row r="42" spans="1:34" s="55" customFormat="1" hidden="1">
      <c r="A42" s="15" t="s">
        <v>277</v>
      </c>
      <c r="B42" s="60">
        <f>SUM(B36:B41)</f>
        <v>0</v>
      </c>
      <c r="C42" s="60">
        <f>SUM(C36:C41)</f>
        <v>0</v>
      </c>
      <c r="D42" s="60">
        <f>SUM(D36:D41)</f>
        <v>0</v>
      </c>
      <c r="E42" s="60">
        <f>SUM(E36:E41)</f>
        <v>0</v>
      </c>
      <c r="F42" s="60">
        <f>SUM(F36:F41)</f>
        <v>0</v>
      </c>
      <c r="G42" s="21">
        <f>IF(C42=0,0,D42/C42)</f>
        <v>0</v>
      </c>
      <c r="H42" s="21">
        <f>IF(B42=0,0,D42/B42)</f>
        <v>0</v>
      </c>
      <c r="I42" s="60">
        <f>SUM(I36:I41)</f>
        <v>0</v>
      </c>
      <c r="AG42" s="130"/>
      <c r="AH42" s="130"/>
    </row>
  </sheetData>
  <mergeCells count="63">
    <mergeCell ref="F16:F17"/>
    <mergeCell ref="G16:G17"/>
    <mergeCell ref="H16:H17"/>
    <mergeCell ref="C15:I15"/>
    <mergeCell ref="I16:I17"/>
    <mergeCell ref="A15:A17"/>
    <mergeCell ref="B15:B17"/>
    <mergeCell ref="C16:C17"/>
    <mergeCell ref="D16:D17"/>
    <mergeCell ref="E16:E17"/>
    <mergeCell ref="A35:A37"/>
    <mergeCell ref="B35:B37"/>
    <mergeCell ref="A25:A27"/>
    <mergeCell ref="B25:B27"/>
    <mergeCell ref="C25:I25"/>
    <mergeCell ref="J2:P2"/>
    <mergeCell ref="I26:I27"/>
    <mergeCell ref="I36:I37"/>
    <mergeCell ref="C35:I35"/>
    <mergeCell ref="C36:C37"/>
    <mergeCell ref="D36:D37"/>
    <mergeCell ref="E36:E37"/>
    <mergeCell ref="F36:F37"/>
    <mergeCell ref="G36:G37"/>
    <mergeCell ref="H36:H37"/>
    <mergeCell ref="C26:C27"/>
    <mergeCell ref="D26:D27"/>
    <mergeCell ref="E26:E27"/>
    <mergeCell ref="F26:F27"/>
    <mergeCell ref="G26:G27"/>
    <mergeCell ref="H26:H27"/>
    <mergeCell ref="AF3:AF4"/>
    <mergeCell ref="Y3:Y4"/>
    <mergeCell ref="Z3:Z4"/>
    <mergeCell ref="AA3:AB3"/>
    <mergeCell ref="AC3:AC4"/>
    <mergeCell ref="AD3:AD4"/>
    <mergeCell ref="Q2:X2"/>
    <mergeCell ref="Y2:AF2"/>
    <mergeCell ref="J3:J4"/>
    <mergeCell ref="K3:L3"/>
    <mergeCell ref="M3:M4"/>
    <mergeCell ref="N3:N4"/>
    <mergeCell ref="O3:O4"/>
    <mergeCell ref="P3:P4"/>
    <mergeCell ref="Q3:Q4"/>
    <mergeCell ref="R3:R4"/>
    <mergeCell ref="S3:T3"/>
    <mergeCell ref="U3:U4"/>
    <mergeCell ref="V3:V4"/>
    <mergeCell ref="W3:W4"/>
    <mergeCell ref="X3:X4"/>
    <mergeCell ref="AE3:AE4"/>
    <mergeCell ref="H3:H4"/>
    <mergeCell ref="A2:A4"/>
    <mergeCell ref="B2:B4"/>
    <mergeCell ref="C3:C4"/>
    <mergeCell ref="D3:D4"/>
    <mergeCell ref="E3:E4"/>
    <mergeCell ref="G3:G4"/>
    <mergeCell ref="F3:F4"/>
    <mergeCell ref="C2:I2"/>
    <mergeCell ref="I3:I4"/>
  </mergeCells>
  <phoneticPr fontId="22" type="noConversion"/>
  <conditionalFormatting sqref="E5:E8 E21 I21 E10:E11">
    <cfRule type="cellIs" dxfId="28" priority="211" stopIfTrue="1" operator="greaterThan">
      <formula>0</formula>
    </cfRule>
  </conditionalFormatting>
  <conditionalFormatting sqref="E18:E20">
    <cfRule type="cellIs" dxfId="27" priority="202" stopIfTrue="1" operator="greaterThan">
      <formula>0</formula>
    </cfRule>
  </conditionalFormatting>
  <conditionalFormatting sqref="E28:E30">
    <cfRule type="cellIs" dxfId="26" priority="201" stopIfTrue="1" operator="greaterThan">
      <formula>0</formula>
    </cfRule>
  </conditionalFormatting>
  <conditionalFormatting sqref="E38:E40">
    <cfRule type="cellIs" dxfId="25" priority="200" stopIfTrue="1" operator="greaterThan">
      <formula>0</formula>
    </cfRule>
  </conditionalFormatting>
  <conditionalFormatting sqref="I18:I20">
    <cfRule type="cellIs" dxfId="24" priority="199" stopIfTrue="1" operator="greaterThan">
      <formula>0</formula>
    </cfRule>
  </conditionalFormatting>
  <conditionalFormatting sqref="I28:I31">
    <cfRule type="cellIs" dxfId="23" priority="198" stopIfTrue="1" operator="greaterThan">
      <formula>0</formula>
    </cfRule>
  </conditionalFormatting>
  <conditionalFormatting sqref="I38:I41">
    <cfRule type="cellIs" dxfId="22" priority="197" stopIfTrue="1" operator="greaterThan">
      <formula>0</formula>
    </cfRule>
  </conditionalFormatting>
  <conditionalFormatting sqref="U5:U8 U10:U11">
    <cfRule type="cellIs" dxfId="21" priority="195" stopIfTrue="1" operator="greaterThan">
      <formula>0</formula>
    </cfRule>
  </conditionalFormatting>
  <conditionalFormatting sqref="N5:N8 V5:V8 AD5:AD8 AD10:AD11 V10:V11 N10:N11">
    <cfRule type="cellIs" dxfId="20" priority="194" stopIfTrue="1" operator="greaterThan">
      <formula>0</formula>
    </cfRule>
  </conditionalFormatting>
  <conditionalFormatting sqref="K5:L8 N5:AB8 AD5:AF8 N13:O13 V13:W13 AD13:AE13 AD10:AF11 N10:AB11 K10:L11">
    <cfRule type="cellIs" dxfId="19" priority="193" stopIfTrue="1" operator="lessThan">
      <formula>0</formula>
    </cfRule>
  </conditionalFormatting>
  <conditionalFormatting sqref="N5:N8 N10:N11">
    <cfRule type="cellIs" dxfId="18" priority="192" stopIfTrue="1" operator="greaterThan">
      <formula>1</formula>
    </cfRule>
  </conditionalFormatting>
  <conditionalFormatting sqref="N5:N8 V5:V8 AD5:AD8 AD10:AD11 V10:V11 N10:N11">
    <cfRule type="cellIs" dxfId="17" priority="191" stopIfTrue="1" operator="greaterThan">
      <formula>0</formula>
    </cfRule>
  </conditionalFormatting>
  <conditionalFormatting sqref="M5:M8 M10:M11">
    <cfRule type="cellIs" dxfId="16" priority="190" stopIfTrue="1" operator="greaterThan">
      <formula>0</formula>
    </cfRule>
  </conditionalFormatting>
  <conditionalFormatting sqref="J12:AD12">
    <cfRule type="cellIs" dxfId="15" priority="189" stopIfTrue="1" operator="lessThan">
      <formula>0</formula>
    </cfRule>
  </conditionalFormatting>
  <conditionalFormatting sqref="AF12">
    <cfRule type="cellIs" dxfId="14" priority="188" stopIfTrue="1" operator="lessThan">
      <formula>0</formula>
    </cfRule>
  </conditionalFormatting>
  <conditionalFormatting sqref="AE12">
    <cfRule type="cellIs" dxfId="13" priority="137" stopIfTrue="1" operator="lessThan">
      <formula>0</formula>
    </cfRule>
  </conditionalFormatting>
  <conditionalFormatting sqref="AC5:AC8 AC10:AC11">
    <cfRule type="cellIs" dxfId="12" priority="130" stopIfTrue="1" operator="greaterThan">
      <formula>0</formula>
    </cfRule>
  </conditionalFormatting>
  <conditionalFormatting sqref="AC5:AC8 AC10:AC11">
    <cfRule type="cellIs" dxfId="11" priority="129" stopIfTrue="1" operator="lessThan">
      <formula>0</formula>
    </cfRule>
  </conditionalFormatting>
  <conditionalFormatting sqref="E31">
    <cfRule type="cellIs" dxfId="10" priority="99" stopIfTrue="1" operator="greaterThan">
      <formula>0</formula>
    </cfRule>
  </conditionalFormatting>
  <conditionalFormatting sqref="E41">
    <cfRule type="cellIs" dxfId="9" priority="97" stopIfTrue="1" operator="greaterThan">
      <formula>0</formula>
    </cfRule>
  </conditionalFormatting>
  <conditionalFormatting sqref="M9">
    <cfRule type="cellIs" dxfId="8" priority="3" stopIfTrue="1" operator="greaterThan">
      <formula>0</formula>
    </cfRule>
  </conditionalFormatting>
  <conditionalFormatting sqref="AC9">
    <cfRule type="cellIs" dxfId="7" priority="2" stopIfTrue="1" operator="greaterThan">
      <formula>0</formula>
    </cfRule>
  </conditionalFormatting>
  <conditionalFormatting sqref="E9">
    <cfRule type="cellIs" dxfId="6" priority="9" stopIfTrue="1" operator="greaterThan">
      <formula>0</formula>
    </cfRule>
  </conditionalFormatting>
  <conditionalFormatting sqref="U9">
    <cfRule type="cellIs" dxfId="5" priority="8" stopIfTrue="1" operator="greaterThan">
      <formula>0</formula>
    </cfRule>
  </conditionalFormatting>
  <conditionalFormatting sqref="N9 V9 AD9">
    <cfRule type="cellIs" dxfId="4" priority="7" stopIfTrue="1" operator="greaterThan">
      <formula>0</formula>
    </cfRule>
  </conditionalFormatting>
  <conditionalFormatting sqref="K9:L9 N9:AB9 AD9:AF9">
    <cfRule type="cellIs" dxfId="3" priority="6" stopIfTrue="1" operator="lessThan">
      <formula>0</formula>
    </cfRule>
  </conditionalFormatting>
  <conditionalFormatting sqref="N9">
    <cfRule type="cellIs" dxfId="2" priority="5" stopIfTrue="1" operator="greaterThan">
      <formula>1</formula>
    </cfRule>
  </conditionalFormatting>
  <conditionalFormatting sqref="N9 V9 AD9">
    <cfRule type="cellIs" dxfId="1" priority="4" stopIfTrue="1" operator="greaterThan">
      <formula>0</formula>
    </cfRule>
  </conditionalFormatting>
  <conditionalFormatting sqref="AC9">
    <cfRule type="cellIs" dxfId="0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5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Normal="100" workbookViewId="0">
      <selection activeCell="C5" sqref="C5"/>
    </sheetView>
  </sheetViews>
  <sheetFormatPr defaultRowHeight="14.4"/>
  <cols>
    <col min="2" max="11" width="6.59765625" customWidth="1"/>
  </cols>
  <sheetData>
    <row r="1" spans="1:31" s="1" customFormat="1" ht="21" customHeight="1" thickBot="1">
      <c r="A1" s="24" t="s">
        <v>64</v>
      </c>
      <c r="B1" s="4"/>
      <c r="C1" s="6" t="str">
        <f>개발진척현황!C1</f>
        <v>2017.03.14</v>
      </c>
      <c r="D1" s="4"/>
      <c r="E1" s="4"/>
      <c r="F1" s="4"/>
      <c r="G1" s="4"/>
      <c r="H1" s="4"/>
      <c r="I1" s="4" t="s">
        <v>84</v>
      </c>
      <c r="J1" s="4"/>
      <c r="K1" s="4"/>
      <c r="L1" s="4"/>
      <c r="M1" s="4"/>
      <c r="N1" s="17"/>
      <c r="O1" s="17"/>
      <c r="V1" s="17"/>
      <c r="W1" s="17"/>
      <c r="AD1" s="17"/>
      <c r="AE1" s="17"/>
    </row>
    <row r="2" spans="1:31" s="1" customFormat="1" ht="21" customHeight="1">
      <c r="A2" s="302" t="s">
        <v>59</v>
      </c>
      <c r="B2" s="304" t="s">
        <v>60</v>
      </c>
      <c r="C2" s="306" t="s">
        <v>61</v>
      </c>
      <c r="D2" s="307"/>
      <c r="E2" s="308"/>
      <c r="F2" s="309" t="s">
        <v>62</v>
      </c>
      <c r="G2" s="310"/>
      <c r="H2" s="311"/>
      <c r="I2" s="299" t="s">
        <v>269</v>
      </c>
      <c r="J2" s="300"/>
      <c r="K2" s="301"/>
    </row>
    <row r="3" spans="1:31" s="1" customFormat="1" ht="21" customHeight="1">
      <c r="A3" s="303"/>
      <c r="B3" s="305"/>
      <c r="C3" s="23" t="s">
        <v>65</v>
      </c>
      <c r="D3" s="23" t="s">
        <v>66</v>
      </c>
      <c r="E3" s="27" t="s">
        <v>63</v>
      </c>
      <c r="F3" s="9" t="s">
        <v>65</v>
      </c>
      <c r="G3" s="9" t="s">
        <v>66</v>
      </c>
      <c r="H3" s="28" t="s">
        <v>63</v>
      </c>
      <c r="I3" s="10" t="s">
        <v>65</v>
      </c>
      <c r="J3" s="10" t="s">
        <v>66</v>
      </c>
      <c r="K3" s="29" t="s">
        <v>63</v>
      </c>
    </row>
    <row r="4" spans="1:31" s="1" customFormat="1" ht="21" customHeight="1">
      <c r="A4" s="293" t="s">
        <v>118</v>
      </c>
      <c r="B4" s="98" t="s">
        <v>67</v>
      </c>
      <c r="C4" s="25">
        <f>COUNTIFS(개발일정표!$A:$A,$A$4,개발일정표!$I:$I,"&lt;&gt;삭제",개발일정표!$O:$O,"&lt;&gt;검수제외",개발일정표!$T:$T,"=L1")</f>
        <v>0</v>
      </c>
      <c r="D4" s="25">
        <f>COUNTIFS(개발일정표!$A:$A,$A$4,개발일정표!$I:$I,"&lt;&gt;삭제",개발일정표!$O:$O,"&lt;&gt;검수제외",개발일정표!$T:$T,"=L1",개발일정표!$U:$U,"=Y",개발일정표!$S:$S,"&lt;="&amp;$C$1)</f>
        <v>0</v>
      </c>
      <c r="E4" s="26">
        <f>IF(C4=0,0,D4/C4)</f>
        <v>0</v>
      </c>
      <c r="F4" s="25">
        <f>COUNTIFS(개발일정표!$A:$A,$A$4,개발일정표!$I:$I,"&lt;&gt;삭제",개발일정표!$V:$V,"&lt;&gt;검수제외",개발일정표!$AA:$AA,"=L1")</f>
        <v>0</v>
      </c>
      <c r="G4" s="25">
        <f>COUNTIFS(개발일정표!$A:$A,$A$4,개발일정표!$I:$I,"&lt;&gt;삭제",개발일정표!$V:$V,"&lt;&gt;검수제외",개발일정표!$AA:$AA,"=L1",개발일정표!$AB:$AB,"=Y",개발일정표!$Z:$Z,"&lt;="&amp;$C$1)</f>
        <v>0</v>
      </c>
      <c r="H4" s="26">
        <f>IF(F4=0,0,G4/F4)</f>
        <v>0</v>
      </c>
      <c r="I4" s="25">
        <f>COUNTIFS(개발일정표!$A:$A,$A$4,개발일정표!$I:$I,"&lt;&gt;삭제",개발일정표!$AC:$AC,"&lt;&gt;검수제외",개발일정표!$AH:$AH,"=L1")</f>
        <v>0</v>
      </c>
      <c r="J4" s="25">
        <f>COUNTIFS(개발일정표!$A:$A,$A$4,개발일정표!$I:$I,"&lt;&gt;삭제",개발일정표!$AC:$AC,"&lt;&gt;검수제외",개발일정표!$AH:$AH,"=L1",개발일정표!$AI:$AI,"=Y",개발일정표!$AG:$AG,"&lt;="&amp;$C$1)</f>
        <v>0</v>
      </c>
      <c r="K4" s="26">
        <f>IF(I4=0,0,J4/I4)</f>
        <v>0</v>
      </c>
      <c r="P4" s="17"/>
      <c r="Q4" s="17"/>
    </row>
    <row r="5" spans="1:31" s="1" customFormat="1" ht="21" customHeight="1">
      <c r="A5" s="294"/>
      <c r="B5" s="98" t="s">
        <v>68</v>
      </c>
      <c r="C5" s="25">
        <f>COUNTIFS(개발일정표!$A:$A,$A$4,개발일정표!$I:$I,"&lt;&gt;삭제",개발일정표!$O:$O,"&lt;&gt;검수제외",개발일정표!$T:$T,"=L2")</f>
        <v>0</v>
      </c>
      <c r="D5" s="25">
        <f>COUNTIFS(개발일정표!$A:$A,$A$4,개발일정표!$I:$I,"&lt;&gt;삭제",개발일정표!$O:$O,"&lt;&gt;검수제외",개발일정표!$T:$T,"=L2",개발일정표!$U:$U,"=Y",개발일정표!$S:$S,"&lt;="&amp;$C$1)</f>
        <v>0</v>
      </c>
      <c r="E5" s="26">
        <f>IF(C5=0,0,D5/C5)</f>
        <v>0</v>
      </c>
      <c r="F5" s="25">
        <f>COUNTIFS(개발일정표!$A:$A,$A$4,개발일정표!$I:$I,"&lt;&gt;삭제",개발일정표!$V:$V,"&lt;&gt;검수제외",개발일정표!$AA:$AA,"=L2")</f>
        <v>0</v>
      </c>
      <c r="G5" s="25">
        <f>COUNTIFS(개발일정표!$A:$A,$A$4,개발일정표!$I:$I,"&lt;&gt;삭제",개발일정표!$V:$V,"&lt;&gt;검수제외",개발일정표!$AA:$AA,"=L2",개발일정표!$AB:$AB,"=Y",개발일정표!$Z:$Z,"&lt;="&amp;$C$1)</f>
        <v>0</v>
      </c>
      <c r="H5" s="26">
        <f>IF(F5=0,0,G5/F5)</f>
        <v>0</v>
      </c>
      <c r="I5" s="25">
        <f>COUNTIFS(개발일정표!$A:$A,$A$4,개발일정표!$I:$I,"&lt;&gt;삭제",개발일정표!$AC:$AC,"&lt;&gt;검수제외",개발일정표!$AH:$AH,"=L2")</f>
        <v>0</v>
      </c>
      <c r="J5" s="25">
        <f>COUNTIFS(개발일정표!$A:$A,$A$4,개발일정표!$I:$I,"&lt;&gt;삭제",개발일정표!$AC:$AC,"&lt;&gt;검수제외",개발일정표!$AH:$AH,"=L2",개발일정표!$AI:$AI,"=Y",개발일정표!$AG:$AG,"&lt;="&amp;$C$1)</f>
        <v>0</v>
      </c>
      <c r="K5" s="26">
        <f>IF(I5=0,0,J5/I5)</f>
        <v>0</v>
      </c>
      <c r="P5" s="17"/>
      <c r="Q5" s="17"/>
    </row>
    <row r="6" spans="1:31" s="1" customFormat="1" ht="21" customHeight="1">
      <c r="A6" s="295"/>
      <c r="B6" s="30" t="s">
        <v>69</v>
      </c>
      <c r="C6" s="31">
        <f>SUM(C4:C5)</f>
        <v>0</v>
      </c>
      <c r="D6" s="31">
        <f>SUM(D4:D5)</f>
        <v>0</v>
      </c>
      <c r="E6" s="32">
        <f>IF(C6=0,0,D6/C6)</f>
        <v>0</v>
      </c>
      <c r="F6" s="31">
        <f>SUM(F4:F5)</f>
        <v>0</v>
      </c>
      <c r="G6" s="31">
        <f>SUM(G4:G5)</f>
        <v>0</v>
      </c>
      <c r="H6" s="32">
        <f>IF(F6=0,0,G6/F6)</f>
        <v>0</v>
      </c>
      <c r="I6" s="31">
        <f>SUM(I4:I5)</f>
        <v>0</v>
      </c>
      <c r="J6" s="31">
        <f>SUM(J4:J5)</f>
        <v>0</v>
      </c>
      <c r="K6" s="32">
        <f>IF(I6=0,0,J6/I6)</f>
        <v>0</v>
      </c>
      <c r="P6" s="17"/>
      <c r="Q6" s="17"/>
    </row>
    <row r="7" spans="1:31" s="1" customFormat="1" ht="21" customHeight="1">
      <c r="A7" s="293" t="s">
        <v>117</v>
      </c>
      <c r="B7" s="98" t="s">
        <v>67</v>
      </c>
      <c r="C7" s="25">
        <f>COUNTIFS(개발일정표!$A:$A,$A$7,개발일정표!$I:$I,"&lt;&gt;삭제",개발일정표!$O:$O,"&lt;&gt;검수제외",개발일정표!$T:$T,"=L1")</f>
        <v>0</v>
      </c>
      <c r="D7" s="25">
        <f>COUNTIFS(개발일정표!$A:$A,$A$7,개발일정표!$I:$I,"&lt;&gt;삭제",개발일정표!$O:$O,"&lt;&gt;검수제외",개발일정표!$T:$T,"=L1",개발일정표!$U:$U,"=Y",개발일정표!$S:$S,"&lt;="&amp;$C$1)</f>
        <v>0</v>
      </c>
      <c r="E7" s="26">
        <f t="shared" ref="E7:E27" si="0">IF(C7=0,0,D7/C7)</f>
        <v>0</v>
      </c>
      <c r="F7" s="25">
        <f>COUNTIFS(개발일정표!$A:$A,$A$7,개발일정표!$I:$I,"&lt;&gt;삭제",개발일정표!$V:$V,"&lt;&gt;검수제외",개발일정표!$AA:$AA,"=L1")</f>
        <v>0</v>
      </c>
      <c r="G7" s="25">
        <f>COUNTIFS(개발일정표!$A:$A,$A$7,개발일정표!$I:$I,"&lt;&gt;삭제",개발일정표!$V:$V,"&lt;&gt;검수제외",개발일정표!$AB:$AB,"=Y",개발일정표!$AA:$AA,"=L1",개발일정표!$Z:$Z,"&lt;="&amp;$C$1)</f>
        <v>0</v>
      </c>
      <c r="H7" s="26">
        <f t="shared" ref="H7:H27" si="1">IF(F7=0,0,G7/F7)</f>
        <v>0</v>
      </c>
      <c r="I7" s="25">
        <f>COUNTIFS(개발일정표!$A:$A,$A$7,개발일정표!$I:$I,"&lt;&gt;삭제",개발일정표!$AC:$AC,"&lt;&gt;검수제외",개발일정표!$AH:$AH,"=L1")</f>
        <v>0</v>
      </c>
      <c r="J7" s="25">
        <f>COUNTIFS(개발일정표!$A:$A,$A$7,개발일정표!$I:$I,"&lt;&gt;삭제",개발일정표!$AC:$AC,"&lt;&gt;검수제외",개발일정표!$AH:$AH,"=L1",개발일정표!$AI:$AI,"=Y",개발일정표!$AG:$AG,"&lt;="&amp;$C$1)</f>
        <v>0</v>
      </c>
      <c r="K7" s="26">
        <f t="shared" ref="K7:K27" si="2">IF(I7=0,0,J7/I7)</f>
        <v>0</v>
      </c>
      <c r="P7" s="17"/>
      <c r="Q7" s="17"/>
    </row>
    <row r="8" spans="1:31" s="1" customFormat="1" ht="21" customHeight="1">
      <c r="A8" s="294"/>
      <c r="B8" s="98" t="s">
        <v>68</v>
      </c>
      <c r="C8" s="25">
        <f>COUNTIFS(개발일정표!$A:$A,$A$7,개발일정표!$I:$I,"&lt;&gt;삭제",개발일정표!$O:$O,"&lt;&gt;검수제외",개발일정표!$T:$T,"=L2")</f>
        <v>0</v>
      </c>
      <c r="D8" s="25">
        <f>COUNTIFS(개발일정표!$A:$A,$A$7,개발일정표!$I:$I,"&lt;&gt;삭제",개발일정표!$O:$O,"&lt;&gt;검수제외",개발일정표!$T:$T,"=L2",개발일정표!$U:$U,"=Y",개발일정표!$S:$S,"&lt;="&amp;$C$1)</f>
        <v>0</v>
      </c>
      <c r="E8" s="26">
        <f t="shared" si="0"/>
        <v>0</v>
      </c>
      <c r="F8" s="25">
        <f>COUNTIFS(개발일정표!$A:$A,$A$7,개발일정표!$I:$I,"&lt;&gt;삭제",개발일정표!$V:$V,"&lt;&gt;검수제외",개발일정표!$AA:$AA,"=L2")</f>
        <v>0</v>
      </c>
      <c r="G8" s="25">
        <f>COUNTIFS(개발일정표!$A:$A,$A$7,개발일정표!$I:$I,"&lt;&gt;삭제",개발일정표!$V:$V,"&lt;&gt;검수제외",개발일정표!$AA:$AA,"=L2",개발일정표!$AB:$AB,"=Y",개발일정표!$Z:$Z,"&lt;="&amp;$C$1)</f>
        <v>0</v>
      </c>
      <c r="H8" s="26">
        <f t="shared" si="1"/>
        <v>0</v>
      </c>
      <c r="I8" s="25">
        <f>COUNTIFS(개발일정표!$A:$A,$A$7,개발일정표!$I:$I,"&lt;&gt;삭제",개발일정표!$AC:$AC,"&lt;&gt;검수제외",개발일정표!$AH:$AH,"=L2")</f>
        <v>0</v>
      </c>
      <c r="J8" s="25">
        <f>COUNTIFS(개발일정표!$A:$A,$A$7,개발일정표!$I:$I,"&lt;&gt;삭제",개발일정표!$AC:$AC,"&lt;&gt;검수제외",개발일정표!$AH:$AH,"=L2",개발일정표!$AI:$AI,"=Y",개발일정표!$AG:$AG,"&lt;="&amp;$C$1)</f>
        <v>0</v>
      </c>
      <c r="K8" s="26">
        <f t="shared" si="2"/>
        <v>0</v>
      </c>
      <c r="P8" s="17"/>
      <c r="Q8" s="17"/>
    </row>
    <row r="9" spans="1:31" s="1" customFormat="1" ht="21" customHeight="1">
      <c r="A9" s="295"/>
      <c r="B9" s="30" t="s">
        <v>69</v>
      </c>
      <c r="C9" s="31">
        <f>SUM(C7:C8)</f>
        <v>0</v>
      </c>
      <c r="D9" s="31">
        <f>SUM(D7:D8)</f>
        <v>0</v>
      </c>
      <c r="E9" s="32">
        <f t="shared" si="0"/>
        <v>0</v>
      </c>
      <c r="F9" s="31">
        <f>SUM(F7:F8)</f>
        <v>0</v>
      </c>
      <c r="G9" s="31">
        <f>SUM(G7:G8)</f>
        <v>0</v>
      </c>
      <c r="H9" s="32">
        <f t="shared" si="1"/>
        <v>0</v>
      </c>
      <c r="I9" s="31">
        <f>SUM(I7:I8)</f>
        <v>0</v>
      </c>
      <c r="J9" s="31">
        <f>SUM(J7:J8)</f>
        <v>0</v>
      </c>
      <c r="K9" s="32">
        <f t="shared" si="2"/>
        <v>0</v>
      </c>
      <c r="P9" s="17"/>
      <c r="Q9" s="17"/>
    </row>
    <row r="10" spans="1:31" s="1" customFormat="1" ht="21" customHeight="1">
      <c r="A10" s="293" t="s">
        <v>138</v>
      </c>
      <c r="B10" s="98" t="s">
        <v>67</v>
      </c>
      <c r="C10" s="25">
        <f>COUNTIFS(개발일정표!$A:$A,$A$10,개발일정표!$I:$I,"&lt;&gt;삭제",개발일정표!$O:$O,"&lt;&gt;검수제외",개발일정표!$T:$T,"=L1")</f>
        <v>0</v>
      </c>
      <c r="D10" s="25">
        <f>COUNTIFS(개발일정표!$A:$A,$A$10,개발일정표!$I:$I,"&lt;&gt;삭제",개발일정표!$O:$O,"&lt;&gt;검수제외",개발일정표!$T:$T,"=L1",개발일정표!$U:$U,"=Y",개발일정표!$S:$S,"&lt;="&amp;$C$1)</f>
        <v>0</v>
      </c>
      <c r="E10" s="26">
        <f t="shared" si="0"/>
        <v>0</v>
      </c>
      <c r="F10" s="25">
        <f>COUNTIFS(개발일정표!$A:$A,$A$10,개발일정표!$I:$I,"&lt;&gt;삭제",개발일정표!$V:$V,"&lt;&gt;검수제외",개발일정표!$AA:$AA,"=L1")</f>
        <v>0</v>
      </c>
      <c r="G10" s="25">
        <f>COUNTIFS(개발일정표!$A:$A,$A$10,개발일정표!$I:$I,"&lt;&gt;삭제",개발일정표!$V:$V,"&lt;&gt;검수제외",개발일정표!$AA:$AA,"=L1",개발일정표!$AB:$AB,"=Y",개발일정표!$Z:$Z,"&lt;="&amp;$C$1)</f>
        <v>0</v>
      </c>
      <c r="H10" s="26">
        <f t="shared" si="1"/>
        <v>0</v>
      </c>
      <c r="I10" s="25">
        <f>COUNTIFS(개발일정표!$A:$A,$A$10,개발일정표!$I:$I,"&lt;&gt;삭제",개발일정표!$AC:$AC,"&lt;&gt;검수제외",개발일정표!$AH:$AH,"=L1")</f>
        <v>0</v>
      </c>
      <c r="J10" s="25">
        <f>COUNTIFS(개발일정표!$A:$A,$A$10,개발일정표!$I:$I,"&lt;&gt;삭제",개발일정표!$AC:$AC,"&lt;&gt;검수제외",개발일정표!$AH:$AH,"=L1",개발일정표!$AI:$AI,"=Y",개발일정표!$AG:$AG,"&lt;="&amp;$C$1)</f>
        <v>0</v>
      </c>
      <c r="K10" s="26">
        <f t="shared" si="2"/>
        <v>0</v>
      </c>
      <c r="P10" s="17"/>
      <c r="Q10" s="17"/>
    </row>
    <row r="11" spans="1:31" s="1" customFormat="1" ht="21" customHeight="1">
      <c r="A11" s="294"/>
      <c r="B11" s="98" t="s">
        <v>68</v>
      </c>
      <c r="C11" s="25">
        <f>COUNTIFS(개발일정표!$A:$A,$A$10,개발일정표!$I:$I,"&lt;&gt;삭제",개발일정표!$O:$O,"&lt;&gt;검수제외",개발일정표!$T:$T,"=L2")</f>
        <v>0</v>
      </c>
      <c r="D11" s="25">
        <f>COUNTIFS(개발일정표!$A:$A,$A$10,개발일정표!$I:$I,"&lt;&gt;삭제",개발일정표!$O:$O,"&lt;&gt;검수제외",개발일정표!$T:$T,"=L2",개발일정표!$U:$U,"=Y",개발일정표!$S:$S,"&lt;="&amp;$C$1)</f>
        <v>0</v>
      </c>
      <c r="E11" s="26">
        <f t="shared" si="0"/>
        <v>0</v>
      </c>
      <c r="F11" s="25">
        <f>COUNTIFS(개발일정표!$A:$A,$A$10,개발일정표!$I:$I,"&lt;&gt;삭제",개발일정표!$V:$V,"&lt;&gt;검수제외",개발일정표!$AA:$AA,"=L2")</f>
        <v>0</v>
      </c>
      <c r="G11" s="25">
        <f>COUNTIFS(개발일정표!$A:$A,$A$10,개발일정표!$I:$I,"&lt;&gt;삭제",개발일정표!$V:$V,"&lt;&gt;검수제외",개발일정표!$AA:$AA,"=L2",개발일정표!$AB:$AB,"=Y",개발일정표!$Z:$Z,"&lt;="&amp;$C$1)</f>
        <v>0</v>
      </c>
      <c r="H11" s="26">
        <f t="shared" si="1"/>
        <v>0</v>
      </c>
      <c r="I11" s="25">
        <f>COUNTIFS(개발일정표!$A:$A,$A$10,개발일정표!$I:$I,"&lt;&gt;삭제",개발일정표!$AC:$AC,"&lt;&gt;검수제외",개발일정표!$AH:$AH,"=L2")</f>
        <v>0</v>
      </c>
      <c r="J11" s="25">
        <f>COUNTIFS(개발일정표!$A:$A,$A$10,개발일정표!$I:$I,"&lt;&gt;삭제",개발일정표!$AC:$AC,"&lt;&gt;검수제외",개발일정표!$AH:$AH,"=L2",개발일정표!$AI:$AI,"=Y",개발일정표!$AG:$AG,"&lt;="&amp;$C$1)</f>
        <v>0</v>
      </c>
      <c r="K11" s="26">
        <f t="shared" si="2"/>
        <v>0</v>
      </c>
      <c r="P11" s="17"/>
      <c r="Q11" s="17"/>
    </row>
    <row r="12" spans="1:31" s="1" customFormat="1" ht="21" customHeight="1">
      <c r="A12" s="295"/>
      <c r="B12" s="30" t="s">
        <v>69</v>
      </c>
      <c r="C12" s="31">
        <f>SUM(C10:C11)</f>
        <v>0</v>
      </c>
      <c r="D12" s="31">
        <f>SUM(D10:D11)</f>
        <v>0</v>
      </c>
      <c r="E12" s="32">
        <f t="shared" si="0"/>
        <v>0</v>
      </c>
      <c r="F12" s="31">
        <f>SUM(F10:F11)</f>
        <v>0</v>
      </c>
      <c r="G12" s="31">
        <f>SUM(G10:G11)</f>
        <v>0</v>
      </c>
      <c r="H12" s="32">
        <f t="shared" si="1"/>
        <v>0</v>
      </c>
      <c r="I12" s="31">
        <f>SUM(I10:I11)</f>
        <v>0</v>
      </c>
      <c r="J12" s="31">
        <f>SUM(J10:J11)</f>
        <v>0</v>
      </c>
      <c r="K12" s="32">
        <f t="shared" si="2"/>
        <v>0</v>
      </c>
      <c r="P12" s="17"/>
      <c r="Q12" s="17"/>
    </row>
    <row r="13" spans="1:31" s="55" customFormat="1" ht="21" customHeight="1">
      <c r="A13" s="293" t="s">
        <v>261</v>
      </c>
      <c r="B13" s="98" t="s">
        <v>67</v>
      </c>
      <c r="C13" s="25">
        <f>COUNTIFS(개발일정표!$A:$A,$A$16,개발일정표!$I:$I,"&lt;&gt;삭제",개발일정표!$O:$O,"&lt;&gt;검수제외",개발일정표!$T:$T,"=L1")</f>
        <v>0</v>
      </c>
      <c r="D13" s="25">
        <f>COUNTIFS(개발일정표!$A:$A,$A$16,개발일정표!$I:$I,"&lt;&gt;삭제",개발일정표!$O:$O,"&lt;&gt;검수제외",개발일정표!$T:$T,"=L1",개발일정표!$U:$U,"=Y",개발일정표!$S:$S,"&lt;="&amp;$C$1)</f>
        <v>0</v>
      </c>
      <c r="E13" s="26">
        <f>IF(C13=0,0,D13/C13)</f>
        <v>0</v>
      </c>
      <c r="F13" s="25">
        <f>COUNTIFS(개발일정표!$A:$A,$A$16,개발일정표!$I:$I,"&lt;&gt;삭제",개발일정표!$V:$V,"&lt;&gt;검수제외",개발일정표!$AA:$AA,"=L1")</f>
        <v>0</v>
      </c>
      <c r="G13" s="25">
        <f>COUNTIFS(개발일정표!$A:$A,$A$16,개발일정표!$I:$I,"&lt;&gt;삭제",개발일정표!$V:$V,"&lt;&gt;검수제외",개발일정표!$AA:$AA,"=L1",개발일정표!$AB:$AB,"=Y",개발일정표!$Z:$Z,"&lt;="&amp;$C$1)</f>
        <v>0</v>
      </c>
      <c r="H13" s="26">
        <f>IF(F13=0,0,G13/F13)</f>
        <v>0</v>
      </c>
      <c r="I13" s="25">
        <f>COUNTIFS(개발일정표!$A:$A,$A$16,개발일정표!$I:$I,"&lt;&gt;삭제",개발일정표!$AC:$AC,"&lt;&gt;검수제외",개발일정표!$AH:$AH,"=L1")</f>
        <v>0</v>
      </c>
      <c r="J13" s="25">
        <f>COUNTIFS(개발일정표!$A:$A,$A$16,개발일정표!$I:$I,"&lt;&gt;삭제",개발일정표!$AC:$AC,"&lt;&gt;검수제외",개발일정표!$AH:$AH,"=L1",개발일정표!$AI:$AI,"=Y",개발일정표!$AG:$AG,"&lt;="&amp;$C$1)</f>
        <v>0</v>
      </c>
      <c r="K13" s="26">
        <f>IF(I13=0,0,J13/I13)</f>
        <v>0</v>
      </c>
      <c r="P13" s="17"/>
      <c r="Q13" s="17"/>
    </row>
    <row r="14" spans="1:31" s="55" customFormat="1" ht="21" customHeight="1">
      <c r="A14" s="294"/>
      <c r="B14" s="98" t="s">
        <v>68</v>
      </c>
      <c r="C14" s="25">
        <f>COUNTIFS(개발일정표!$A:$A,$A$16,개발일정표!$I:$I,"&lt;&gt;삭제",개발일정표!$O:$O,"&lt;&gt;검수제외",개발일정표!$T:$T,"=L2")</f>
        <v>0</v>
      </c>
      <c r="D14" s="25">
        <f>COUNTIFS(개발일정표!$A:$A,$A$16,개발일정표!$I:$I,"&lt;&gt;삭제",개발일정표!$O:$O,"&lt;&gt;검수제외",개발일정표!$T:$T,"=L2",개발일정표!$U:$U,"=Y",개발일정표!$S:$S,"&lt;="&amp;$C$1)</f>
        <v>0</v>
      </c>
      <c r="E14" s="26">
        <f>IF(C14=0,0,D14/C14)</f>
        <v>0</v>
      </c>
      <c r="F14" s="25">
        <f>COUNTIFS(개발일정표!$A:$A,$A$16,개발일정표!$I:$I,"&lt;&gt;삭제",개발일정표!$V:$V,"&lt;&gt;검수제외",개발일정표!$AA:$AA,"=L2")</f>
        <v>0</v>
      </c>
      <c r="G14" s="25">
        <f>COUNTIFS(개발일정표!$A:$A,$A$16,개발일정표!$I:$I,"&lt;&gt;삭제",개발일정표!$V:$V,"&lt;&gt;검수제외",개발일정표!$AA:$AA,"=L2",개발일정표!$AB:$AB,"=Y",개발일정표!$Z:$Z,"&lt;="&amp;$C$1)</f>
        <v>0</v>
      </c>
      <c r="H14" s="26">
        <f>IF(F14=0,0,G14/F14)</f>
        <v>0</v>
      </c>
      <c r="I14" s="25">
        <f>COUNTIFS(개발일정표!$A:$A,$A$16,개발일정표!$I:$I,"&lt;&gt;삭제",개발일정표!$AC:$AC,"&lt;&gt;검수제외",개발일정표!$AH:$AH,"=L2")</f>
        <v>0</v>
      </c>
      <c r="J14" s="25">
        <f>COUNTIFS(개발일정표!$A:$A,$A$16,개발일정표!$I:$I,"&lt;&gt;삭제",개발일정표!$AC:$AC,"&lt;&gt;검수제외",개발일정표!$AH:$AH,"=L2",개발일정표!$AI:$AI,"=Y",개발일정표!$AG:$AG,"&lt;="&amp;$C$1)</f>
        <v>0</v>
      </c>
      <c r="K14" s="26">
        <f>IF(I14=0,0,J14/I14)</f>
        <v>0</v>
      </c>
      <c r="P14" s="17"/>
      <c r="Q14" s="17"/>
    </row>
    <row r="15" spans="1:31" s="55" customFormat="1" ht="21" customHeight="1">
      <c r="A15" s="295"/>
      <c r="B15" s="30" t="s">
        <v>69</v>
      </c>
      <c r="C15" s="31">
        <f>SUM(C13:C14)</f>
        <v>0</v>
      </c>
      <c r="D15" s="31">
        <f>SUM(D13:D14)</f>
        <v>0</v>
      </c>
      <c r="E15" s="32">
        <f>IF(C15=0,0,D15/C15)</f>
        <v>0</v>
      </c>
      <c r="F15" s="31">
        <f>SUM(F13:F14)</f>
        <v>0</v>
      </c>
      <c r="G15" s="31">
        <f>SUM(G13:G14)</f>
        <v>0</v>
      </c>
      <c r="H15" s="32">
        <f>IF(F15=0,0,G15/F15)</f>
        <v>0</v>
      </c>
      <c r="I15" s="31">
        <f>SUM(I13:I14)</f>
        <v>0</v>
      </c>
      <c r="J15" s="31">
        <f>SUM(J13:J14)</f>
        <v>0</v>
      </c>
      <c r="K15" s="32">
        <f>IF(I15=0,0,J15/I15)</f>
        <v>0</v>
      </c>
      <c r="P15" s="17"/>
      <c r="Q15" s="17"/>
    </row>
    <row r="16" spans="1:31" s="1" customFormat="1" ht="21" customHeight="1">
      <c r="A16" s="293" t="s">
        <v>260</v>
      </c>
      <c r="B16" s="98" t="s">
        <v>67</v>
      </c>
      <c r="C16" s="25">
        <f>COUNTIFS(개발일정표!$A:$A,$A$16,개발일정표!$I:$I,"&lt;&gt;삭제",개발일정표!$O:$O,"&lt;&gt;검수제외",개발일정표!$T:$T,"=L1")</f>
        <v>0</v>
      </c>
      <c r="D16" s="25">
        <f>COUNTIFS(개발일정표!$A:$A,$A$16,개발일정표!$I:$I,"&lt;&gt;삭제",개발일정표!$O:$O,"&lt;&gt;검수제외",개발일정표!$T:$T,"=L1",개발일정표!$U:$U,"=Y",개발일정표!$S:$S,"&lt;="&amp;$C$1)</f>
        <v>0</v>
      </c>
      <c r="E16" s="26">
        <f t="shared" si="0"/>
        <v>0</v>
      </c>
      <c r="F16" s="25">
        <f>COUNTIFS(개발일정표!$A:$A,$A$16,개발일정표!$I:$I,"&lt;&gt;삭제",개발일정표!$V:$V,"&lt;&gt;검수제외",개발일정표!$AA:$AA,"=L1")</f>
        <v>0</v>
      </c>
      <c r="G16" s="25">
        <f>COUNTIFS(개발일정표!$A:$A,$A$16,개발일정표!$I:$I,"&lt;&gt;삭제",개발일정표!$V:$V,"&lt;&gt;검수제외",개발일정표!$AA:$AA,"=L1",개발일정표!$AB:$AB,"=Y",개발일정표!$Z:$Z,"&lt;="&amp;$C$1)</f>
        <v>0</v>
      </c>
      <c r="H16" s="26">
        <f t="shared" si="1"/>
        <v>0</v>
      </c>
      <c r="I16" s="25">
        <f>COUNTIFS(개발일정표!$A:$A,$A$16,개발일정표!$I:$I,"&lt;&gt;삭제",개발일정표!$AC:$AC,"&lt;&gt;검수제외",개발일정표!$AH:$AH,"=L1")</f>
        <v>0</v>
      </c>
      <c r="J16" s="25">
        <f>COUNTIFS(개발일정표!$A:$A,$A$16,개발일정표!$I:$I,"&lt;&gt;삭제",개발일정표!$AC:$AC,"&lt;&gt;검수제외",개발일정표!$AH:$AH,"=L1",개발일정표!$AI:$AI,"=Y",개발일정표!$AG:$AG,"&lt;="&amp;$C$1)</f>
        <v>0</v>
      </c>
      <c r="K16" s="26">
        <f t="shared" si="2"/>
        <v>0</v>
      </c>
      <c r="P16" s="17"/>
      <c r="Q16" s="17"/>
    </row>
    <row r="17" spans="1:17" s="1" customFormat="1" ht="21" customHeight="1">
      <c r="A17" s="294"/>
      <c r="B17" s="98" t="s">
        <v>68</v>
      </c>
      <c r="C17" s="25">
        <f>COUNTIFS(개발일정표!$A:$A,$A$16,개발일정표!$I:$I,"&lt;&gt;삭제",개발일정표!$O:$O,"&lt;&gt;검수제외",개발일정표!$T:$T,"=L2")</f>
        <v>0</v>
      </c>
      <c r="D17" s="25">
        <f>COUNTIFS(개발일정표!$A:$A,$A$16,개발일정표!$I:$I,"&lt;&gt;삭제",개발일정표!$O:$O,"&lt;&gt;검수제외",개발일정표!$T:$T,"=L2",개발일정표!$U:$U,"=Y",개발일정표!$S:$S,"&lt;="&amp;$C$1)</f>
        <v>0</v>
      </c>
      <c r="E17" s="26">
        <f t="shared" si="0"/>
        <v>0</v>
      </c>
      <c r="F17" s="25">
        <f>COUNTIFS(개발일정표!$A:$A,$A$16,개발일정표!$I:$I,"&lt;&gt;삭제",개발일정표!$V:$V,"&lt;&gt;검수제외",개발일정표!$AA:$AA,"=L2")</f>
        <v>0</v>
      </c>
      <c r="G17" s="25">
        <f>COUNTIFS(개발일정표!$A:$A,$A$16,개발일정표!$I:$I,"&lt;&gt;삭제",개발일정표!$V:$V,"&lt;&gt;검수제외",개발일정표!$AA:$AA,"=L2",개발일정표!$AB:$AB,"=Y",개발일정표!$Z:$Z,"&lt;="&amp;$C$1)</f>
        <v>0</v>
      </c>
      <c r="H17" s="26">
        <f t="shared" si="1"/>
        <v>0</v>
      </c>
      <c r="I17" s="25">
        <f>COUNTIFS(개발일정표!$A:$A,$A$16,개발일정표!$I:$I,"&lt;&gt;삭제",개발일정표!$AC:$AC,"&lt;&gt;검수제외",개발일정표!$AH:$AH,"=L2")</f>
        <v>0</v>
      </c>
      <c r="J17" s="25">
        <f>COUNTIFS(개발일정표!$A:$A,$A$16,개발일정표!$I:$I,"&lt;&gt;삭제",개발일정표!$AC:$AC,"&lt;&gt;검수제외",개발일정표!$AH:$AH,"=L2",개발일정표!$AI:$AI,"=Y",개발일정표!$AG:$AG,"&lt;="&amp;$C$1)</f>
        <v>0</v>
      </c>
      <c r="K17" s="26">
        <f t="shared" si="2"/>
        <v>0</v>
      </c>
      <c r="P17" s="17"/>
      <c r="Q17" s="17"/>
    </row>
    <row r="18" spans="1:17" s="1" customFormat="1" ht="21" customHeight="1">
      <c r="A18" s="295"/>
      <c r="B18" s="30" t="s">
        <v>69</v>
      </c>
      <c r="C18" s="31">
        <f>SUM(C16:C17)</f>
        <v>0</v>
      </c>
      <c r="D18" s="31">
        <f>SUM(D16:D17)</f>
        <v>0</v>
      </c>
      <c r="E18" s="32">
        <f t="shared" si="0"/>
        <v>0</v>
      </c>
      <c r="F18" s="31">
        <f>SUM(F16:F17)</f>
        <v>0</v>
      </c>
      <c r="G18" s="31">
        <f>SUM(G16:G17)</f>
        <v>0</v>
      </c>
      <c r="H18" s="32">
        <f t="shared" si="1"/>
        <v>0</v>
      </c>
      <c r="I18" s="31">
        <f>SUM(I16:I17)</f>
        <v>0</v>
      </c>
      <c r="J18" s="31">
        <f>SUM(J16:J17)</f>
        <v>0</v>
      </c>
      <c r="K18" s="32">
        <f t="shared" si="2"/>
        <v>0</v>
      </c>
      <c r="P18" s="17"/>
      <c r="Q18" s="17"/>
    </row>
    <row r="19" spans="1:17" s="1" customFormat="1" ht="21" customHeight="1">
      <c r="A19" s="293" t="s">
        <v>258</v>
      </c>
      <c r="B19" s="98" t="s">
        <v>67</v>
      </c>
      <c r="C19" s="25">
        <f>COUNTIFS(개발일정표!$A:$A,$A$19,개발일정표!$I:$I,"&lt;&gt;삭제",개발일정표!$O:$O,"&lt;&gt;검수제외",개발일정표!$T:$T,"=L1")</f>
        <v>0</v>
      </c>
      <c r="D19" s="25">
        <f>COUNTIFS(개발일정표!$A:$A,$A$19,개발일정표!$I:$I,"&lt;&gt;삭제",개발일정표!$O:$O,"&lt;&gt;검수제외",개발일정표!$T:$T,"=L1",개발일정표!$U:$U,"=Y",개발일정표!$S:$S,"&lt;="&amp;$C$1)</f>
        <v>0</v>
      </c>
      <c r="E19" s="26">
        <f t="shared" si="0"/>
        <v>0</v>
      </c>
      <c r="F19" s="25">
        <f>COUNTIFS(개발일정표!$A:$A,$A$19,개발일정표!$I:$I,"&lt;&gt;삭제",개발일정표!$V:$V,"&lt;&gt;검수제외",개발일정표!$AA:$AA,"=L1")</f>
        <v>0</v>
      </c>
      <c r="G19" s="25">
        <f>COUNTIFS(개발일정표!$A:$A,$A$19,개발일정표!$I:$I,"&lt;&gt;삭제",개발일정표!$V:$V,"&lt;&gt;검수제외",개발일정표!$AA:$AA,"=L1",개발일정표!$AB:$AB,"=Y",개발일정표!$Z:$Z,"&lt;="&amp;$C$1)</f>
        <v>0</v>
      </c>
      <c r="H19" s="26">
        <f t="shared" si="1"/>
        <v>0</v>
      </c>
      <c r="I19" s="25">
        <f>COUNTIFS(개발일정표!$A:$A,$A$19,개발일정표!$I:$I,"&lt;&gt;삭제",개발일정표!$AC:$AC,"&lt;&gt;검수제외",개발일정표!$AH:$AH,"=L1")</f>
        <v>0</v>
      </c>
      <c r="J19" s="25">
        <f>COUNTIFS(개발일정표!$A:$A,$A$19,개발일정표!$I:$I,"&lt;&gt;삭제",개발일정표!$AC:$AC,"&lt;&gt;검수제외",개발일정표!$AH:$AH,"=L1",개발일정표!$AI:$AI,"=Y",개발일정표!$AG:$AG,"&lt;="&amp;$C$1)</f>
        <v>0</v>
      </c>
      <c r="K19" s="26">
        <f t="shared" si="2"/>
        <v>0</v>
      </c>
      <c r="P19" s="17"/>
      <c r="Q19" s="17"/>
    </row>
    <row r="20" spans="1:17" s="1" customFormat="1" ht="21" customHeight="1">
      <c r="A20" s="294"/>
      <c r="B20" s="98" t="s">
        <v>68</v>
      </c>
      <c r="C20" s="25">
        <f>COUNTIFS(개발일정표!$A:$A,$A$19,개발일정표!$I:$I,"&lt;&gt;삭제",개발일정표!$O:$O,"&lt;&gt;검수제외",개발일정표!$T:$T,"=L2")</f>
        <v>0</v>
      </c>
      <c r="D20" s="25">
        <f>COUNTIFS(개발일정표!$A:$A,$A$19,개발일정표!$I:$I,"&lt;&gt;삭제",개발일정표!$O:$O,"&lt;&gt;검수제외",개발일정표!$T:$T,"=L2",개발일정표!$U:$U,"=Y",개발일정표!$S:$S,"&lt;="&amp;$C$1)</f>
        <v>0</v>
      </c>
      <c r="E20" s="26">
        <f t="shared" si="0"/>
        <v>0</v>
      </c>
      <c r="F20" s="25">
        <f>COUNTIFS(개발일정표!$A:$A,$A$19,개발일정표!$I:$I,"&lt;&gt;삭제",개발일정표!$V:$V,"&lt;&gt;검수제외",개발일정표!$AA:$AA,"=L2")</f>
        <v>0</v>
      </c>
      <c r="G20" s="25">
        <f>COUNTIFS(개발일정표!$A:$A,$A$19,개발일정표!$I:$I,"&lt;&gt;삭제",개발일정표!$V:$V,"&lt;&gt;검수제외",개발일정표!$AA:$AA,"=L2",개발일정표!$AB:$AB,"=Y",개발일정표!$Z:$Z,"&lt;="&amp;$C$1)</f>
        <v>0</v>
      </c>
      <c r="H20" s="26">
        <f t="shared" si="1"/>
        <v>0</v>
      </c>
      <c r="I20" s="25">
        <f>COUNTIFS(개발일정표!$A:$A,$A$19,개발일정표!$I:$I,"&lt;&gt;삭제",개발일정표!$AC:$AC,"&lt;&gt;검수제외",개발일정표!$AH:$AH,"=L2")</f>
        <v>0</v>
      </c>
      <c r="J20" s="25">
        <f>COUNTIFS(개발일정표!$A:$A,$A$19,개발일정표!$I:$I,"&lt;&gt;삭제",개발일정표!$AC:$AC,"&lt;&gt;검수제외",개발일정표!$AH:$AH,"=L2",개발일정표!$AI:$AI,"=Y",개발일정표!$AG:$AG,"&lt;="&amp;$C$1)</f>
        <v>0</v>
      </c>
      <c r="K20" s="26">
        <f t="shared" si="2"/>
        <v>0</v>
      </c>
      <c r="P20" s="17"/>
      <c r="Q20" s="17"/>
    </row>
    <row r="21" spans="1:17" s="1" customFormat="1" ht="21" customHeight="1">
      <c r="A21" s="295"/>
      <c r="B21" s="30" t="s">
        <v>69</v>
      </c>
      <c r="C21" s="31">
        <f>SUM(C19:C20)</f>
        <v>0</v>
      </c>
      <c r="D21" s="31">
        <f>SUM(D19:D20)</f>
        <v>0</v>
      </c>
      <c r="E21" s="32">
        <f t="shared" si="0"/>
        <v>0</v>
      </c>
      <c r="F21" s="31">
        <f>SUM(F19:F20)</f>
        <v>0</v>
      </c>
      <c r="G21" s="31">
        <f>SUM(G19:G20)</f>
        <v>0</v>
      </c>
      <c r="H21" s="32">
        <f t="shared" si="1"/>
        <v>0</v>
      </c>
      <c r="I21" s="31">
        <f>SUM(I19:I20)</f>
        <v>0</v>
      </c>
      <c r="J21" s="31">
        <f>SUM(J19:J20)</f>
        <v>0</v>
      </c>
      <c r="K21" s="32">
        <f t="shared" si="2"/>
        <v>0</v>
      </c>
      <c r="P21" s="17"/>
      <c r="Q21" s="17"/>
    </row>
    <row r="22" spans="1:17" s="1" customFormat="1" ht="21" customHeight="1">
      <c r="A22" s="293" t="s">
        <v>251</v>
      </c>
      <c r="B22" s="98" t="s">
        <v>67</v>
      </c>
      <c r="C22" s="25">
        <f>COUNTIFS(개발일정표!$A:$A,$A$22,개발일정표!$I:$I,"&lt;&gt;삭제",개발일정표!$O:$O,"&lt;&gt;검수제외",개발일정표!$T:$T,"=L1")</f>
        <v>0</v>
      </c>
      <c r="D22" s="25">
        <f>COUNTIFS(개발일정표!$A:$A,$A$22,개발일정표!$I:$I,"&lt;&gt;삭제",개발일정표!$O:$O,"&lt;&gt;검수제외",개발일정표!$T:$T,"=L1",개발일정표!$U:$U,"=Y",개발일정표!$S:$S,"&lt;="&amp;$C$1)</f>
        <v>0</v>
      </c>
      <c r="E22" s="26">
        <f t="shared" si="0"/>
        <v>0</v>
      </c>
      <c r="F22" s="25">
        <f>COUNTIFS(개발일정표!$A:$A,$A$22,개발일정표!$I:$I,"&lt;&gt;삭제",개발일정표!$V:$V,"&lt;&gt;검수제외",개발일정표!$AA:$AA,"=L1")</f>
        <v>0</v>
      </c>
      <c r="G22" s="25">
        <f>COUNTIFS(개발일정표!$A:$A,$A$22,개발일정표!$I:$I,"&lt;&gt;삭제",개발일정표!$V:$V,"&lt;&gt;검수제외",개발일정표!$AA:$AA,"=L1",개발일정표!$AB:$AB,"=Y",개발일정표!$Z:$Z,"&lt;="&amp;$C$1)</f>
        <v>0</v>
      </c>
      <c r="H22" s="26">
        <f t="shared" si="1"/>
        <v>0</v>
      </c>
      <c r="I22" s="25">
        <f>COUNTIFS(개발일정표!$A:$A,$A$22,개발일정표!$I:$I,"&lt;&gt;삭제",개발일정표!$AC:$AC,"&lt;&gt;검수제외",개발일정표!$AH:$AH,"=L1")</f>
        <v>0</v>
      </c>
      <c r="J22" s="25">
        <f>COUNTIFS(개발일정표!$A:$A,$A$22,개발일정표!$I:$I,"&lt;&gt;삭제",개발일정표!$AC:$AC,"&lt;&gt;검수제외",개발일정표!$AH:$AH,"=L1",개발일정표!$AI:$AI,"=Y",개발일정표!$AG:$AG,"&lt;="&amp;$C$1)</f>
        <v>0</v>
      </c>
      <c r="K22" s="26">
        <f t="shared" si="2"/>
        <v>0</v>
      </c>
      <c r="P22" s="17"/>
      <c r="Q22" s="17"/>
    </row>
    <row r="23" spans="1:17" s="1" customFormat="1" ht="21" customHeight="1">
      <c r="A23" s="294"/>
      <c r="B23" s="98" t="s">
        <v>68</v>
      </c>
      <c r="C23" s="25">
        <f>COUNTIFS(개발일정표!$A:$A,$A$22,개발일정표!$I:$I,"&lt;&gt;삭제",개발일정표!$O:$O,"&lt;&gt;검수제외",개발일정표!$T:$T,"=L2")</f>
        <v>0</v>
      </c>
      <c r="D23" s="25">
        <f>COUNTIFS(개발일정표!$A:$A,$A$22,개발일정표!$I:$I,"&lt;&gt;삭제",개발일정표!$O:$O,"&lt;&gt;검수제외",개발일정표!$T:$T,"=L2",개발일정표!$U:$U,"=Y",개발일정표!$S:$S,"&lt;="&amp;$C$1)</f>
        <v>0</v>
      </c>
      <c r="E23" s="26">
        <f t="shared" si="0"/>
        <v>0</v>
      </c>
      <c r="F23" s="25">
        <f>COUNTIFS(개발일정표!$A:$A,$A$22,개발일정표!$I:$I,"&lt;&gt;삭제",개발일정표!$V:$V,"&lt;&gt;검수제외",개발일정표!$AA:$AA,"=L2")</f>
        <v>0</v>
      </c>
      <c r="G23" s="25">
        <f>COUNTIFS(개발일정표!$A:$A,$A$22,개발일정표!$I:$I,"&lt;&gt;삭제",개발일정표!$V:$V,"&lt;&gt;검수제외",개발일정표!$AA:$AA,"=L2",개발일정표!$AB:$AB,"=Y",개발일정표!$Z:$Z,"&lt;="&amp;$C$1)</f>
        <v>0</v>
      </c>
      <c r="H23" s="26">
        <f t="shared" si="1"/>
        <v>0</v>
      </c>
      <c r="I23" s="25">
        <f>COUNTIFS(개발일정표!$A:$A,$A$22,개발일정표!$I:$I,"&lt;&gt;삭제",개발일정표!$AC:$AC,"&lt;&gt;검수제외",개발일정표!$AH:$AH,"=L2")</f>
        <v>0</v>
      </c>
      <c r="J23" s="25">
        <f>COUNTIFS(개발일정표!$A:$A,$A$22,개발일정표!$I:$I,"&lt;&gt;삭제",개발일정표!$AC:$AC,"&lt;&gt;검수제외",개발일정표!$AH:$AH,"=L2",개발일정표!$AI:$AI,"=Y",개발일정표!$AG:$AG,"&lt;="&amp;$C$1)</f>
        <v>0</v>
      </c>
      <c r="K23" s="26">
        <f t="shared" si="2"/>
        <v>0</v>
      </c>
      <c r="P23" s="17"/>
      <c r="Q23" s="17"/>
    </row>
    <row r="24" spans="1:17" s="1" customFormat="1" ht="21" customHeight="1">
      <c r="A24" s="295"/>
      <c r="B24" s="30" t="s">
        <v>69</v>
      </c>
      <c r="C24" s="31">
        <f>SUM(C22:C23)</f>
        <v>0</v>
      </c>
      <c r="D24" s="31">
        <f>SUM(D22:D23)</f>
        <v>0</v>
      </c>
      <c r="E24" s="32">
        <f t="shared" si="0"/>
        <v>0</v>
      </c>
      <c r="F24" s="31">
        <f>SUM(F22:F23)</f>
        <v>0</v>
      </c>
      <c r="G24" s="31">
        <f>SUM(G22:G23)</f>
        <v>0</v>
      </c>
      <c r="H24" s="32">
        <f t="shared" si="1"/>
        <v>0</v>
      </c>
      <c r="I24" s="31">
        <f>SUM(I22:I23)</f>
        <v>0</v>
      </c>
      <c r="J24" s="31">
        <f>SUM(J22:J23)</f>
        <v>0</v>
      </c>
      <c r="K24" s="32">
        <f t="shared" si="2"/>
        <v>0</v>
      </c>
      <c r="P24" s="17"/>
      <c r="Q24" s="17"/>
    </row>
    <row r="25" spans="1:17" s="40" customFormat="1" ht="21" customHeight="1">
      <c r="A25" s="296" t="s">
        <v>70</v>
      </c>
      <c r="B25" s="30" t="s">
        <v>24</v>
      </c>
      <c r="C25" s="42">
        <f>C4+C7+C10+C13+C16+C19+C22</f>
        <v>0</v>
      </c>
      <c r="D25" s="42">
        <f>D4+D7+D10+D13+D16+D19+D22</f>
        <v>0</v>
      </c>
      <c r="E25" s="43">
        <f t="shared" si="0"/>
        <v>0</v>
      </c>
      <c r="F25" s="42">
        <f>F4+F7+F10+F13+F16+F19+F22</f>
        <v>0</v>
      </c>
      <c r="G25" s="42">
        <f>G4+G7+G10+G13+G16+G19+G22</f>
        <v>0</v>
      </c>
      <c r="H25" s="43">
        <f t="shared" si="1"/>
        <v>0</v>
      </c>
      <c r="I25" s="42">
        <f>I4+I7+I10+I13+I16+I19+I22</f>
        <v>0</v>
      </c>
      <c r="J25" s="42">
        <f>J4+J7+J10+J13+J16+J19+J22</f>
        <v>0</v>
      </c>
      <c r="K25" s="43">
        <f t="shared" si="2"/>
        <v>0</v>
      </c>
      <c r="L25" s="95">
        <f>C25+F25+I25</f>
        <v>0</v>
      </c>
      <c r="P25" s="17"/>
      <c r="Q25" s="17"/>
    </row>
    <row r="26" spans="1:17" s="40" customFormat="1" ht="21" customHeight="1">
      <c r="A26" s="297"/>
      <c r="B26" s="30" t="s">
        <v>51</v>
      </c>
      <c r="C26" s="42">
        <f>C5+C8+C11+C14+C17+C20+C23</f>
        <v>0</v>
      </c>
      <c r="D26" s="42">
        <f>D5+D8+D11+D14+D17+D20+D23</f>
        <v>0</v>
      </c>
      <c r="E26" s="43">
        <f t="shared" si="0"/>
        <v>0</v>
      </c>
      <c r="F26" s="42">
        <f>F5+F8+F11+F14+F17+F20+F23</f>
        <v>0</v>
      </c>
      <c r="G26" s="42">
        <f>G5+G8+G11+G14+G17+G20+G23</f>
        <v>0</v>
      </c>
      <c r="H26" s="43">
        <f t="shared" si="1"/>
        <v>0</v>
      </c>
      <c r="I26" s="42">
        <f>I5+I8+I11+I14+I17+I20+I23</f>
        <v>0</v>
      </c>
      <c r="J26" s="42">
        <f>J5+J8+J11+J14+J17+J20+J23</f>
        <v>0</v>
      </c>
      <c r="K26" s="43">
        <f t="shared" si="2"/>
        <v>0</v>
      </c>
      <c r="L26" s="95">
        <f>C26+F26+I26</f>
        <v>0</v>
      </c>
      <c r="P26" s="17"/>
      <c r="Q26" s="17"/>
    </row>
    <row r="27" spans="1:17" ht="21.75" customHeight="1" thickBot="1">
      <c r="A27" s="298"/>
      <c r="B27" s="41"/>
      <c r="C27" s="33">
        <f>C24+C21+C18+C12+C9+C6</f>
        <v>0</v>
      </c>
      <c r="D27" s="33">
        <f>D24+D21+D18+D12+D9+D6</f>
        <v>0</v>
      </c>
      <c r="E27" s="34">
        <f t="shared" si="0"/>
        <v>0</v>
      </c>
      <c r="F27" s="33">
        <f>F24+F21+F18+F12+F9+F6</f>
        <v>0</v>
      </c>
      <c r="G27" s="33">
        <f>G24+G21+G18+G12+G9+G6</f>
        <v>0</v>
      </c>
      <c r="H27" s="34">
        <f t="shared" si="1"/>
        <v>0</v>
      </c>
      <c r="I27" s="33">
        <f>I24+I21+I18+I12+I9+I6</f>
        <v>0</v>
      </c>
      <c r="J27" s="33">
        <f>J24+J21+J18+J12+J9+J6</f>
        <v>0</v>
      </c>
      <c r="K27" s="34">
        <f t="shared" si="2"/>
        <v>0</v>
      </c>
      <c r="L27" s="73"/>
    </row>
    <row r="28" spans="1:17" s="55" customFormat="1" ht="21" customHeight="1">
      <c r="A28" s="293" t="s">
        <v>259</v>
      </c>
      <c r="B28" s="98" t="s">
        <v>24</v>
      </c>
      <c r="C28" s="25">
        <f>COUNTIFS(개발일정표!$A:$A,$A$28,개발일정표!$I:$I,"&lt;&gt;삭제",개발일정표!$O:$O,"&lt;&gt;검수제외",개발일정표!$T:$T,"=L1")</f>
        <v>0</v>
      </c>
      <c r="D28" s="25">
        <f>COUNTIFS(개발일정표!$A:$A,$A$28,개발일정표!$I:$I,"&lt;&gt;삭제",개발일정표!$O:$O,"&lt;&gt;검수제외",개발일정표!$T:$T,"=L1",개발일정표!$U:$U,"=Y",개발일정표!$S:$S,"&lt;="&amp;$C$1)</f>
        <v>0</v>
      </c>
      <c r="E28" s="26">
        <f t="shared" ref="E28:E33" si="3">IF(C28=0,0,D28/C28)</f>
        <v>0</v>
      </c>
      <c r="F28" s="25">
        <f>COUNTIFS(개발일정표!$A:$A,$A$28,개발일정표!$I:$I,"&lt;&gt;삭제",개발일정표!$V:$V,"&lt;&gt;검수제외",개발일정표!$AA:$AA,"=L1")</f>
        <v>0</v>
      </c>
      <c r="G28" s="25">
        <f>COUNTIFS(개발일정표!$A:$A,$A$28,개발일정표!$I:$I,"&lt;&gt;삭제",개발일정표!$V:$V,"&lt;&gt;검수제외",개발일정표!$AA:$AA,"=L1",개발일정표!$AB:$AB,"=Y",개발일정표!$Z:$Z,"&lt;="&amp;$C$1)</f>
        <v>0</v>
      </c>
      <c r="H28" s="26">
        <f t="shared" ref="H28:H33" si="4">IF(F28=0,0,G28/F28)</f>
        <v>0</v>
      </c>
      <c r="I28" s="25">
        <f>COUNTIFS(개발일정표!$A:$A,$A$28,개발일정표!$I:$I,"&lt;&gt;삭제",개발일정표!$AC:$AC,"&lt;&gt;검수제외",개발일정표!$AH:$AH,"=L1")</f>
        <v>0</v>
      </c>
      <c r="J28" s="25">
        <f>COUNTIFS(개발일정표!$A:$A,$A$28,개발일정표!$I:$I,"&lt;&gt;삭제",개발일정표!$AC:$AC,"&lt;&gt;검수제외",개발일정표!$AH:$AH,"=L1",개발일정표!$AI:$AI,"=Y",개발일정표!$AG:$AG,"&lt;="&amp;$C$1)</f>
        <v>0</v>
      </c>
      <c r="K28" s="26">
        <f t="shared" ref="K28:K33" si="5">IF(I28=0,0,J28/I28)</f>
        <v>0</v>
      </c>
      <c r="P28" s="17"/>
      <c r="Q28" s="17"/>
    </row>
    <row r="29" spans="1:17" s="55" customFormat="1" ht="21" customHeight="1">
      <c r="A29" s="294"/>
      <c r="B29" s="98" t="s">
        <v>51</v>
      </c>
      <c r="C29" s="25">
        <f>COUNTIFS(개발일정표!$A:$A,$A$28,개발일정표!$I:$I,"&lt;&gt;삭제",개발일정표!$O:$O,"&lt;&gt;검수제외",개발일정표!$T:$T,"=L2")</f>
        <v>0</v>
      </c>
      <c r="D29" s="25">
        <f>COUNTIFS(개발일정표!$A:$A,$A$28,개발일정표!$I:$I,"&lt;&gt;삭제",개발일정표!$O:$O,"&lt;&gt;검수제외",개발일정표!$T:$T,"=L2",개발일정표!$U:$U,"=Y",개발일정표!$S:$S,"&lt;="&amp;$C$1)</f>
        <v>0</v>
      </c>
      <c r="E29" s="26">
        <f t="shared" si="3"/>
        <v>0</v>
      </c>
      <c r="F29" s="25">
        <f>COUNTIFS(개발일정표!$A:$A,$A$28,개발일정표!$I:$I,"&lt;&gt;삭제",개발일정표!$V:$V,"&lt;&gt;검수제외",개발일정표!$AA:$AA,"=L2")</f>
        <v>0</v>
      </c>
      <c r="G29" s="25">
        <f>COUNTIFS(개발일정표!$A:$A,$A$28,개발일정표!$I:$I,"&lt;&gt;삭제",개발일정표!$V:$V,"&lt;&gt;검수제외",개발일정표!$AA:$AA,"=L2",개발일정표!$AB:$AB,"=Y",개발일정표!$Z:$Z,"&lt;="&amp;$C$1)</f>
        <v>0</v>
      </c>
      <c r="H29" s="26">
        <f t="shared" si="4"/>
        <v>0</v>
      </c>
      <c r="I29" s="25">
        <f>COUNTIFS(개발일정표!$A:$A,$A$28,개발일정표!$I:$I,"&lt;&gt;삭제",개발일정표!$AC:$AC,"&lt;&gt;검수제외",개발일정표!$AH:$AH,"=L2")</f>
        <v>0</v>
      </c>
      <c r="J29" s="25">
        <f>COUNTIFS(개발일정표!$A:$A,$A$28,개발일정표!$I:$I,"&lt;&gt;삭제",개발일정표!$AC:$AC,"&lt;&gt;검수제외",개발일정표!$AH:$AH,"=L2",개발일정표!$AI:$AI,"=Y",개발일정표!$AG:$AG,"&lt;="&amp;$C$1)</f>
        <v>0</v>
      </c>
      <c r="K29" s="26">
        <f t="shared" si="5"/>
        <v>0</v>
      </c>
      <c r="P29" s="17"/>
      <c r="Q29" s="17"/>
    </row>
    <row r="30" spans="1:17" s="55" customFormat="1" ht="21" customHeight="1">
      <c r="A30" s="295"/>
      <c r="B30" s="30" t="s">
        <v>57</v>
      </c>
      <c r="C30" s="31">
        <f>SUM(C28:C29)</f>
        <v>0</v>
      </c>
      <c r="D30" s="31">
        <f>SUM(D28:D29)</f>
        <v>0</v>
      </c>
      <c r="E30" s="32">
        <f t="shared" si="3"/>
        <v>0</v>
      </c>
      <c r="F30" s="31">
        <f>SUM(F28:F29)</f>
        <v>0</v>
      </c>
      <c r="G30" s="31">
        <f>SUM(G28:G29)</f>
        <v>0</v>
      </c>
      <c r="H30" s="32">
        <f t="shared" si="4"/>
        <v>0</v>
      </c>
      <c r="I30" s="31">
        <f>SUM(I28:I29)</f>
        <v>0</v>
      </c>
      <c r="J30" s="31">
        <f>SUM(J28:J29)</f>
        <v>0</v>
      </c>
      <c r="K30" s="32">
        <f t="shared" si="5"/>
        <v>0</v>
      </c>
      <c r="P30" s="17"/>
      <c r="Q30" s="17"/>
    </row>
    <row r="31" spans="1:17" s="55" customFormat="1" ht="21" customHeight="1">
      <c r="A31" s="296" t="s">
        <v>105</v>
      </c>
      <c r="B31" s="30" t="s">
        <v>24</v>
      </c>
      <c r="C31" s="42">
        <f t="shared" ref="C31:D33" si="6">C25+C28</f>
        <v>0</v>
      </c>
      <c r="D31" s="42">
        <f t="shared" si="6"/>
        <v>0</v>
      </c>
      <c r="E31" s="43">
        <f t="shared" si="3"/>
        <v>0</v>
      </c>
      <c r="F31" s="42">
        <f t="shared" ref="F31:G33" si="7">F25+F28</f>
        <v>0</v>
      </c>
      <c r="G31" s="42">
        <f t="shared" si="7"/>
        <v>0</v>
      </c>
      <c r="H31" s="43">
        <f t="shared" si="4"/>
        <v>0</v>
      </c>
      <c r="I31" s="42">
        <f t="shared" ref="I31:J33" si="8">I25+I28</f>
        <v>0</v>
      </c>
      <c r="J31" s="42">
        <f t="shared" si="8"/>
        <v>0</v>
      </c>
      <c r="K31" s="43">
        <f t="shared" si="5"/>
        <v>0</v>
      </c>
      <c r="L31" s="95">
        <f>C31+F31+I31</f>
        <v>0</v>
      </c>
      <c r="P31" s="17"/>
      <c r="Q31" s="17"/>
    </row>
    <row r="32" spans="1:17" s="55" customFormat="1" ht="21" customHeight="1">
      <c r="A32" s="297"/>
      <c r="B32" s="30" t="s">
        <v>51</v>
      </c>
      <c r="C32" s="42">
        <f t="shared" si="6"/>
        <v>0</v>
      </c>
      <c r="D32" s="42">
        <f t="shared" si="6"/>
        <v>0</v>
      </c>
      <c r="E32" s="43">
        <f t="shared" si="3"/>
        <v>0</v>
      </c>
      <c r="F32" s="42">
        <f t="shared" si="7"/>
        <v>0</v>
      </c>
      <c r="G32" s="42">
        <f t="shared" si="7"/>
        <v>0</v>
      </c>
      <c r="H32" s="43">
        <f t="shared" si="4"/>
        <v>0</v>
      </c>
      <c r="I32" s="42">
        <f t="shared" si="8"/>
        <v>0</v>
      </c>
      <c r="J32" s="42">
        <f t="shared" si="8"/>
        <v>0</v>
      </c>
      <c r="K32" s="43">
        <f t="shared" si="5"/>
        <v>0</v>
      </c>
      <c r="L32" s="95">
        <f>C32+F32+I32</f>
        <v>0</v>
      </c>
      <c r="P32" s="17"/>
      <c r="Q32" s="17"/>
    </row>
    <row r="33" spans="1:12" ht="21.75" customHeight="1" thickBot="1">
      <c r="A33" s="298"/>
      <c r="B33" s="41"/>
      <c r="C33" s="33">
        <f t="shared" si="6"/>
        <v>0</v>
      </c>
      <c r="D33" s="33">
        <f t="shared" si="6"/>
        <v>0</v>
      </c>
      <c r="E33" s="34">
        <f t="shared" si="3"/>
        <v>0</v>
      </c>
      <c r="F33" s="33">
        <f t="shared" si="7"/>
        <v>0</v>
      </c>
      <c r="G33" s="33">
        <f t="shared" si="7"/>
        <v>0</v>
      </c>
      <c r="H33" s="34">
        <f t="shared" si="4"/>
        <v>0</v>
      </c>
      <c r="I33" s="33">
        <f t="shared" si="8"/>
        <v>0</v>
      </c>
      <c r="J33" s="33">
        <f t="shared" si="8"/>
        <v>0</v>
      </c>
      <c r="K33" s="34">
        <f t="shared" si="5"/>
        <v>0</v>
      </c>
      <c r="L33" s="73"/>
    </row>
    <row r="34" spans="1:12" ht="4.5" customHeight="1"/>
    <row r="35" spans="1:12" ht="15.6">
      <c r="A35" s="83"/>
      <c r="B35" s="84" t="s">
        <v>80</v>
      </c>
      <c r="C35" s="42">
        <f>COUNTIFS(개발일정표!$I:$I,"&lt;&gt;삭제",개발일정표!$O:$O,"&lt;&gt;검수제외",개발일정표!$T:$T,"=L3")</f>
        <v>0</v>
      </c>
      <c r="D35" s="42"/>
      <c r="E35" s="42"/>
      <c r="F35" s="42">
        <f>(COUNTIFS(개발일정표!$I:$I,"&lt;&gt;삭제",개발일정표!$V:$V,"&lt;&gt;검수제외",개발일정표!$AA:$AA,"=L3"))</f>
        <v>0</v>
      </c>
      <c r="G35" s="42"/>
      <c r="H35" s="42"/>
      <c r="I35" s="42">
        <f>COUNTIFS(개발일정표!$I:$I,"&lt;&gt;삭제",개발일정표!$AC:$AC,"&lt;&gt;검수제외",개발일정표!$AH:$AH,"=L3")</f>
        <v>0</v>
      </c>
      <c r="J35" s="42"/>
      <c r="K35" s="42"/>
      <c r="L35" s="95">
        <f>C35+F35+I35</f>
        <v>0</v>
      </c>
    </row>
    <row r="36" spans="1:12" ht="15.6">
      <c r="A36" s="85"/>
      <c r="B36" s="86" t="s">
        <v>81</v>
      </c>
      <c r="C36" s="31">
        <f>C33+C35</f>
        <v>0</v>
      </c>
      <c r="D36" s="31"/>
      <c r="E36" s="31"/>
      <c r="F36" s="31">
        <f>F33+F35</f>
        <v>0</v>
      </c>
      <c r="G36" s="31"/>
      <c r="H36" s="31"/>
      <c r="I36" s="31">
        <f>I33+I35</f>
        <v>0</v>
      </c>
      <c r="J36" s="31"/>
      <c r="K36" s="31"/>
      <c r="L36" s="73">
        <f>L31+L32+L35</f>
        <v>0</v>
      </c>
    </row>
    <row r="38" spans="1:12">
      <c r="A38" t="s">
        <v>82</v>
      </c>
      <c r="B38" t="s">
        <v>83</v>
      </c>
      <c r="D38" s="73">
        <f>C31-D31</f>
        <v>0</v>
      </c>
      <c r="G38" s="73">
        <f>F25-G25</f>
        <v>0</v>
      </c>
      <c r="J38" s="73">
        <f>I25-J25</f>
        <v>0</v>
      </c>
    </row>
    <row r="39" spans="1:12">
      <c r="B39" t="s">
        <v>25</v>
      </c>
      <c r="D39" s="73">
        <f>C32-D32</f>
        <v>0</v>
      </c>
      <c r="G39" s="73">
        <f>F26-G26</f>
        <v>0</v>
      </c>
      <c r="J39" s="73">
        <f>I26-J26</f>
        <v>0</v>
      </c>
    </row>
    <row r="41" spans="1:12">
      <c r="A41" t="s">
        <v>102</v>
      </c>
      <c r="B41" t="s">
        <v>103</v>
      </c>
      <c r="C41" s="94" t="e">
        <f>C31/C$36</f>
        <v>#DIV/0!</v>
      </c>
      <c r="F41" s="94" t="e">
        <f>F31/F$36</f>
        <v>#DIV/0!</v>
      </c>
      <c r="I41" s="94" t="e">
        <f>I31/I$36</f>
        <v>#DIV/0!</v>
      </c>
      <c r="L41" s="94" t="e">
        <f>L31/L$36</f>
        <v>#DIV/0!</v>
      </c>
    </row>
    <row r="42" spans="1:12">
      <c r="B42" t="s">
        <v>25</v>
      </c>
      <c r="C42" s="94" t="e">
        <f>C32/C$36</f>
        <v>#DIV/0!</v>
      </c>
      <c r="F42" s="94" t="e">
        <f>F32/F$36</f>
        <v>#DIV/0!</v>
      </c>
      <c r="I42" s="94" t="e">
        <f>I32/I$36</f>
        <v>#DIV/0!</v>
      </c>
      <c r="L42" s="94" t="e">
        <f>L32/L$36</f>
        <v>#DIV/0!</v>
      </c>
    </row>
    <row r="43" spans="1:12">
      <c r="B43" t="s">
        <v>26</v>
      </c>
      <c r="C43" s="94" t="e">
        <f>C35/C$36</f>
        <v>#DIV/0!</v>
      </c>
      <c r="F43" s="94" t="e">
        <f>F35/F$36</f>
        <v>#DIV/0!</v>
      </c>
      <c r="I43" s="94" t="e">
        <f>I35/I$36</f>
        <v>#DIV/0!</v>
      </c>
      <c r="L43" s="94" t="e">
        <f>L35/L$36</f>
        <v>#DIV/0!</v>
      </c>
    </row>
    <row r="44" spans="1:12">
      <c r="C44" s="94"/>
    </row>
  </sheetData>
  <mergeCells count="15">
    <mergeCell ref="A28:A30"/>
    <mergeCell ref="A31:A33"/>
    <mergeCell ref="A25:A27"/>
    <mergeCell ref="I2:K2"/>
    <mergeCell ref="A4:A6"/>
    <mergeCell ref="A2:A3"/>
    <mergeCell ref="B2:B3"/>
    <mergeCell ref="C2:E2"/>
    <mergeCell ref="F2:H2"/>
    <mergeCell ref="A7:A9"/>
    <mergeCell ref="A10:A12"/>
    <mergeCell ref="A16:A18"/>
    <mergeCell ref="A19:A21"/>
    <mergeCell ref="A22:A24"/>
    <mergeCell ref="A13:A15"/>
  </mergeCells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activeCell="M34" sqref="M34"/>
    </sheetView>
  </sheetViews>
  <sheetFormatPr defaultColWidth="8.8984375" defaultRowHeight="14.4"/>
  <cols>
    <col min="1" max="2" width="10.796875" style="88" customWidth="1"/>
    <col min="3" max="3" width="6.3984375" style="88" customWidth="1"/>
    <col min="4" max="19" width="10" style="88" customWidth="1"/>
    <col min="20" max="16384" width="8.8984375" style="88"/>
  </cols>
  <sheetData>
    <row r="1" spans="1:19" ht="15.6">
      <c r="A1" s="319" t="s">
        <v>412</v>
      </c>
      <c r="B1" s="319" t="s">
        <v>413</v>
      </c>
      <c r="C1" s="161" t="s">
        <v>414</v>
      </c>
      <c r="D1" s="162" t="s">
        <v>421</v>
      </c>
      <c r="E1" s="162" t="s">
        <v>423</v>
      </c>
      <c r="F1" s="162" t="s">
        <v>411</v>
      </c>
      <c r="G1" s="162" t="s">
        <v>349</v>
      </c>
      <c r="H1" s="162" t="s">
        <v>431</v>
      </c>
      <c r="I1" s="162" t="s">
        <v>432</v>
      </c>
      <c r="J1" s="162" t="s">
        <v>433</v>
      </c>
      <c r="K1" s="162" t="s">
        <v>439</v>
      </c>
      <c r="L1" s="162" t="s">
        <v>334</v>
      </c>
      <c r="M1" s="162" t="s">
        <v>443</v>
      </c>
      <c r="N1" s="162" t="s">
        <v>444</v>
      </c>
      <c r="O1" s="162" t="s">
        <v>457</v>
      </c>
      <c r="P1" s="162" t="s">
        <v>460</v>
      </c>
      <c r="Q1" s="162" t="s">
        <v>462</v>
      </c>
      <c r="R1" s="162" t="s">
        <v>463</v>
      </c>
      <c r="S1" s="162" t="s">
        <v>465</v>
      </c>
    </row>
    <row r="2" spans="1:19" ht="15.6">
      <c r="A2" s="320"/>
      <c r="B2" s="320"/>
      <c r="C2" s="161" t="s">
        <v>415</v>
      </c>
      <c r="D2" s="162" t="s">
        <v>422</v>
      </c>
      <c r="E2" s="162" t="s">
        <v>424</v>
      </c>
      <c r="F2" s="162" t="s">
        <v>427</v>
      </c>
      <c r="G2" s="162" t="s">
        <v>429</v>
      </c>
      <c r="H2" s="162" t="s">
        <v>372</v>
      </c>
      <c r="I2" s="162" t="s">
        <v>434</v>
      </c>
      <c r="J2" s="162" t="s">
        <v>435</v>
      </c>
      <c r="K2" s="162" t="s">
        <v>440</v>
      </c>
      <c r="L2" s="162" t="s">
        <v>442</v>
      </c>
      <c r="M2" s="162" t="s">
        <v>382</v>
      </c>
      <c r="N2" s="162" t="s">
        <v>445</v>
      </c>
      <c r="O2" s="162" t="s">
        <v>458</v>
      </c>
      <c r="P2" s="162" t="s">
        <v>461</v>
      </c>
      <c r="Q2" s="162" t="s">
        <v>395</v>
      </c>
      <c r="R2" s="162" t="s">
        <v>464</v>
      </c>
      <c r="S2" s="162" t="s">
        <v>466</v>
      </c>
    </row>
    <row r="3" spans="1:19" ht="15.6">
      <c r="A3" s="321"/>
      <c r="B3" s="321"/>
      <c r="C3" s="161"/>
      <c r="D3" s="161" t="s">
        <v>425</v>
      </c>
      <c r="E3" s="161" t="s">
        <v>426</v>
      </c>
      <c r="F3" s="161" t="s">
        <v>428</v>
      </c>
      <c r="G3" s="161" t="s">
        <v>430</v>
      </c>
      <c r="H3" s="161" t="s">
        <v>436</v>
      </c>
      <c r="I3" s="161" t="s">
        <v>437</v>
      </c>
      <c r="J3" s="161" t="s">
        <v>438</v>
      </c>
      <c r="K3" s="161" t="s">
        <v>441</v>
      </c>
      <c r="L3" s="161" t="s">
        <v>446</v>
      </c>
      <c r="M3" s="161" t="s">
        <v>447</v>
      </c>
      <c r="N3" s="161" t="s">
        <v>459</v>
      </c>
      <c r="O3" s="161" t="s">
        <v>467</v>
      </c>
      <c r="P3" s="161" t="s">
        <v>468</v>
      </c>
      <c r="Q3" s="161" t="s">
        <v>469</v>
      </c>
      <c r="R3" s="161" t="s">
        <v>470</v>
      </c>
      <c r="S3" s="161" t="s">
        <v>471</v>
      </c>
    </row>
    <row r="4" spans="1:19" ht="15.6">
      <c r="A4" s="315" t="s">
        <v>416</v>
      </c>
      <c r="B4" s="315" t="s">
        <v>472</v>
      </c>
      <c r="C4" s="163" t="s">
        <v>418</v>
      </c>
      <c r="D4" s="164">
        <f t="shared" ref="D4:D11" si="0">D12+D20+D28+D36+D44+D52+D60+D68</f>
        <v>0</v>
      </c>
      <c r="E4" s="164">
        <f t="shared" ref="E4:S4" si="1">E12+E20+E28+E36+E44+E52+E60+E68</f>
        <v>0</v>
      </c>
      <c r="F4" s="164">
        <f t="shared" si="1"/>
        <v>0</v>
      </c>
      <c r="G4" s="164">
        <f t="shared" si="1"/>
        <v>0</v>
      </c>
      <c r="H4" s="164">
        <f t="shared" si="1"/>
        <v>0</v>
      </c>
      <c r="I4" s="164">
        <f>I12+I20+I28+I36+I44+I52+I60+I68</f>
        <v>0</v>
      </c>
      <c r="J4" s="164">
        <f t="shared" si="1"/>
        <v>0</v>
      </c>
      <c r="K4" s="164">
        <f t="shared" si="1"/>
        <v>0</v>
      </c>
      <c r="L4" s="164">
        <f t="shared" si="1"/>
        <v>0</v>
      </c>
      <c r="M4" s="164">
        <f t="shared" si="1"/>
        <v>0</v>
      </c>
      <c r="N4" s="164">
        <f t="shared" si="1"/>
        <v>0</v>
      </c>
      <c r="O4" s="164">
        <f t="shared" si="1"/>
        <v>0</v>
      </c>
      <c r="P4" s="164">
        <f t="shared" si="1"/>
        <v>0</v>
      </c>
      <c r="Q4" s="164">
        <f t="shared" si="1"/>
        <v>0</v>
      </c>
      <c r="R4" s="164">
        <f t="shared" si="1"/>
        <v>0</v>
      </c>
      <c r="S4" s="164">
        <f t="shared" si="1"/>
        <v>0</v>
      </c>
    </row>
    <row r="5" spans="1:19" ht="15.6">
      <c r="A5" s="317"/>
      <c r="B5" s="318"/>
      <c r="C5" s="163" t="s">
        <v>417</v>
      </c>
      <c r="D5" s="164">
        <f t="shared" si="0"/>
        <v>0</v>
      </c>
      <c r="E5" s="164">
        <f t="shared" ref="E5:S5" si="2">E13+E21+E29+E37+E45+E53+E61+E69</f>
        <v>0</v>
      </c>
      <c r="F5" s="164">
        <f t="shared" si="2"/>
        <v>0</v>
      </c>
      <c r="G5" s="164">
        <f t="shared" si="2"/>
        <v>0</v>
      </c>
      <c r="H5" s="164">
        <f t="shared" si="2"/>
        <v>0</v>
      </c>
      <c r="I5" s="164">
        <f t="shared" si="2"/>
        <v>0</v>
      </c>
      <c r="J5" s="164">
        <f t="shared" si="2"/>
        <v>0</v>
      </c>
      <c r="K5" s="164">
        <f t="shared" si="2"/>
        <v>0</v>
      </c>
      <c r="L5" s="164">
        <f t="shared" si="2"/>
        <v>0</v>
      </c>
      <c r="M5" s="164">
        <f t="shared" si="2"/>
        <v>0</v>
      </c>
      <c r="N5" s="164">
        <f t="shared" si="2"/>
        <v>0</v>
      </c>
      <c r="O5" s="164">
        <f t="shared" si="2"/>
        <v>0</v>
      </c>
      <c r="P5" s="164">
        <f t="shared" si="2"/>
        <v>0</v>
      </c>
      <c r="Q5" s="164">
        <f t="shared" si="2"/>
        <v>0</v>
      </c>
      <c r="R5" s="164">
        <f t="shared" si="2"/>
        <v>0</v>
      </c>
      <c r="S5" s="164">
        <f t="shared" si="2"/>
        <v>0</v>
      </c>
    </row>
    <row r="6" spans="1:19" ht="15.6">
      <c r="A6" s="317"/>
      <c r="B6" s="315" t="s">
        <v>419</v>
      </c>
      <c r="C6" s="163" t="s">
        <v>418</v>
      </c>
      <c r="D6" s="164">
        <f t="shared" si="0"/>
        <v>0</v>
      </c>
      <c r="E6" s="164">
        <f t="shared" ref="E6:S6" si="3">E14+E22+E30+E38+E46+E54+E62+E70</f>
        <v>0</v>
      </c>
      <c r="F6" s="164">
        <f t="shared" si="3"/>
        <v>0</v>
      </c>
      <c r="G6" s="164">
        <f t="shared" si="3"/>
        <v>0</v>
      </c>
      <c r="H6" s="164">
        <f t="shared" si="3"/>
        <v>0</v>
      </c>
      <c r="I6" s="164">
        <f t="shared" si="3"/>
        <v>0</v>
      </c>
      <c r="J6" s="164">
        <f t="shared" si="3"/>
        <v>0</v>
      </c>
      <c r="K6" s="164">
        <f t="shared" si="3"/>
        <v>0</v>
      </c>
      <c r="L6" s="164">
        <f t="shared" si="3"/>
        <v>0</v>
      </c>
      <c r="M6" s="164">
        <f t="shared" si="3"/>
        <v>0</v>
      </c>
      <c r="N6" s="164">
        <f t="shared" si="3"/>
        <v>0</v>
      </c>
      <c r="O6" s="164">
        <f t="shared" si="3"/>
        <v>0</v>
      </c>
      <c r="P6" s="164">
        <f t="shared" si="3"/>
        <v>0</v>
      </c>
      <c r="Q6" s="164">
        <f t="shared" si="3"/>
        <v>0</v>
      </c>
      <c r="R6" s="164">
        <f t="shared" si="3"/>
        <v>0</v>
      </c>
      <c r="S6" s="164">
        <f t="shared" si="3"/>
        <v>0</v>
      </c>
    </row>
    <row r="7" spans="1:19" ht="15.6">
      <c r="A7" s="317"/>
      <c r="B7" s="318"/>
      <c r="C7" s="163" t="s">
        <v>417</v>
      </c>
      <c r="D7" s="164">
        <f t="shared" si="0"/>
        <v>0</v>
      </c>
      <c r="E7" s="164">
        <f t="shared" ref="E7:S7" si="4">E15+E23+E31+E39+E47+E55+E63+E71</f>
        <v>0</v>
      </c>
      <c r="F7" s="164">
        <f t="shared" si="4"/>
        <v>0</v>
      </c>
      <c r="G7" s="164">
        <f t="shared" si="4"/>
        <v>0</v>
      </c>
      <c r="H7" s="164">
        <f t="shared" si="4"/>
        <v>0</v>
      </c>
      <c r="I7" s="164">
        <f t="shared" si="4"/>
        <v>0</v>
      </c>
      <c r="J7" s="164">
        <f t="shared" si="4"/>
        <v>0</v>
      </c>
      <c r="K7" s="164">
        <f t="shared" si="4"/>
        <v>0</v>
      </c>
      <c r="L7" s="164">
        <f t="shared" si="4"/>
        <v>0</v>
      </c>
      <c r="M7" s="164">
        <f t="shared" si="4"/>
        <v>0</v>
      </c>
      <c r="N7" s="164">
        <f t="shared" si="4"/>
        <v>0</v>
      </c>
      <c r="O7" s="164">
        <f t="shared" si="4"/>
        <v>0</v>
      </c>
      <c r="P7" s="164">
        <f t="shared" si="4"/>
        <v>0</v>
      </c>
      <c r="Q7" s="164">
        <f t="shared" si="4"/>
        <v>0</v>
      </c>
      <c r="R7" s="164">
        <f t="shared" si="4"/>
        <v>0</v>
      </c>
      <c r="S7" s="164">
        <f t="shared" si="4"/>
        <v>0</v>
      </c>
    </row>
    <row r="8" spans="1:19" ht="15.6" hidden="1">
      <c r="A8" s="317"/>
      <c r="B8" s="315" t="s">
        <v>420</v>
      </c>
      <c r="C8" s="163" t="s">
        <v>418</v>
      </c>
      <c r="D8" s="164">
        <f t="shared" si="0"/>
        <v>0</v>
      </c>
      <c r="E8" s="164">
        <f t="shared" ref="E8:S8" si="5">E16+E24+E32+E40+E48+E56+E64+E72</f>
        <v>0</v>
      </c>
      <c r="F8" s="164">
        <f t="shared" si="5"/>
        <v>0</v>
      </c>
      <c r="G8" s="164">
        <f t="shared" si="5"/>
        <v>0</v>
      </c>
      <c r="H8" s="164">
        <f t="shared" si="5"/>
        <v>0</v>
      </c>
      <c r="I8" s="164">
        <f t="shared" si="5"/>
        <v>0</v>
      </c>
      <c r="J8" s="164">
        <f t="shared" si="5"/>
        <v>0</v>
      </c>
      <c r="K8" s="164">
        <f t="shared" si="5"/>
        <v>0</v>
      </c>
      <c r="L8" s="164">
        <f t="shared" si="5"/>
        <v>0</v>
      </c>
      <c r="M8" s="164">
        <f t="shared" si="5"/>
        <v>0</v>
      </c>
      <c r="N8" s="164">
        <f t="shared" si="5"/>
        <v>0</v>
      </c>
      <c r="O8" s="164">
        <f t="shared" si="5"/>
        <v>0</v>
      </c>
      <c r="P8" s="164">
        <f t="shared" si="5"/>
        <v>0</v>
      </c>
      <c r="Q8" s="164">
        <f t="shared" si="5"/>
        <v>0</v>
      </c>
      <c r="R8" s="164">
        <f t="shared" si="5"/>
        <v>0</v>
      </c>
      <c r="S8" s="164">
        <f t="shared" si="5"/>
        <v>0</v>
      </c>
    </row>
    <row r="9" spans="1:19" ht="15.6" hidden="1">
      <c r="A9" s="317"/>
      <c r="B9" s="318"/>
      <c r="C9" s="163" t="s">
        <v>417</v>
      </c>
      <c r="D9" s="164">
        <f t="shared" si="0"/>
        <v>0</v>
      </c>
      <c r="E9" s="164">
        <f t="shared" ref="E9:S9" si="6">E17+E25+E33+E41+E49+E57+E65+E73</f>
        <v>0</v>
      </c>
      <c r="F9" s="164">
        <f t="shared" si="6"/>
        <v>0</v>
      </c>
      <c r="G9" s="164">
        <f t="shared" si="6"/>
        <v>0</v>
      </c>
      <c r="H9" s="164">
        <f t="shared" si="6"/>
        <v>0</v>
      </c>
      <c r="I9" s="164">
        <f t="shared" si="6"/>
        <v>0</v>
      </c>
      <c r="J9" s="164">
        <f t="shared" si="6"/>
        <v>0</v>
      </c>
      <c r="K9" s="164">
        <f t="shared" si="6"/>
        <v>0</v>
      </c>
      <c r="L9" s="164">
        <f t="shared" si="6"/>
        <v>0</v>
      </c>
      <c r="M9" s="164">
        <f t="shared" si="6"/>
        <v>0</v>
      </c>
      <c r="N9" s="164">
        <f t="shared" si="6"/>
        <v>0</v>
      </c>
      <c r="O9" s="164">
        <f t="shared" si="6"/>
        <v>0</v>
      </c>
      <c r="P9" s="164">
        <f t="shared" si="6"/>
        <v>0</v>
      </c>
      <c r="Q9" s="164">
        <f t="shared" si="6"/>
        <v>0</v>
      </c>
      <c r="R9" s="164">
        <f t="shared" si="6"/>
        <v>0</v>
      </c>
      <c r="S9" s="164">
        <f t="shared" si="6"/>
        <v>0</v>
      </c>
    </row>
    <row r="10" spans="1:19" ht="15.6" hidden="1">
      <c r="A10" s="317"/>
      <c r="B10" s="315" t="s">
        <v>456</v>
      </c>
      <c r="C10" s="163" t="s">
        <v>418</v>
      </c>
      <c r="D10" s="164">
        <f t="shared" si="0"/>
        <v>0</v>
      </c>
      <c r="E10" s="164">
        <f t="shared" ref="E10:S10" si="7">E18+E26+E34+E42+E50+E58+E66+E74</f>
        <v>0</v>
      </c>
      <c r="F10" s="164">
        <f t="shared" si="7"/>
        <v>0</v>
      </c>
      <c r="G10" s="164">
        <f t="shared" si="7"/>
        <v>0</v>
      </c>
      <c r="H10" s="164">
        <f t="shared" si="7"/>
        <v>0</v>
      </c>
      <c r="I10" s="164">
        <f t="shared" si="7"/>
        <v>0</v>
      </c>
      <c r="J10" s="164">
        <f t="shared" si="7"/>
        <v>0</v>
      </c>
      <c r="K10" s="164">
        <f t="shared" si="7"/>
        <v>0</v>
      </c>
      <c r="L10" s="164">
        <f t="shared" si="7"/>
        <v>0</v>
      </c>
      <c r="M10" s="164">
        <f t="shared" si="7"/>
        <v>0</v>
      </c>
      <c r="N10" s="164">
        <f t="shared" si="7"/>
        <v>0</v>
      </c>
      <c r="O10" s="164">
        <f t="shared" si="7"/>
        <v>0</v>
      </c>
      <c r="P10" s="164">
        <f t="shared" si="7"/>
        <v>0</v>
      </c>
      <c r="Q10" s="164">
        <f t="shared" si="7"/>
        <v>0</v>
      </c>
      <c r="R10" s="164">
        <f t="shared" si="7"/>
        <v>0</v>
      </c>
      <c r="S10" s="164">
        <f t="shared" si="7"/>
        <v>0</v>
      </c>
    </row>
    <row r="11" spans="1:19" ht="15.6" hidden="1">
      <c r="A11" s="318"/>
      <c r="B11" s="316"/>
      <c r="C11" s="163" t="s">
        <v>417</v>
      </c>
      <c r="D11" s="164">
        <f t="shared" si="0"/>
        <v>0</v>
      </c>
      <c r="E11" s="164">
        <f t="shared" ref="E11:S11" si="8">E19+E27+E35+E43+E51+E59+E67+E75</f>
        <v>0</v>
      </c>
      <c r="F11" s="164">
        <f t="shared" si="8"/>
        <v>0</v>
      </c>
      <c r="G11" s="164">
        <f t="shared" si="8"/>
        <v>0</v>
      </c>
      <c r="H11" s="164">
        <f t="shared" si="8"/>
        <v>0</v>
      </c>
      <c r="I11" s="164">
        <f t="shared" si="8"/>
        <v>0</v>
      </c>
      <c r="J11" s="164">
        <f t="shared" si="8"/>
        <v>0</v>
      </c>
      <c r="K11" s="164">
        <f t="shared" si="8"/>
        <v>0</v>
      </c>
      <c r="L11" s="164">
        <f t="shared" si="8"/>
        <v>0</v>
      </c>
      <c r="M11" s="164">
        <f t="shared" si="8"/>
        <v>0</v>
      </c>
      <c r="N11" s="164">
        <f t="shared" si="8"/>
        <v>0</v>
      </c>
      <c r="O11" s="164">
        <f t="shared" si="8"/>
        <v>0</v>
      </c>
      <c r="P11" s="164">
        <f t="shared" si="8"/>
        <v>0</v>
      </c>
      <c r="Q11" s="164">
        <f t="shared" si="8"/>
        <v>0</v>
      </c>
      <c r="R11" s="164">
        <f t="shared" si="8"/>
        <v>0</v>
      </c>
      <c r="S11" s="164">
        <f t="shared" si="8"/>
        <v>0</v>
      </c>
    </row>
    <row r="12" spans="1:19" ht="15.6">
      <c r="A12" s="312" t="s">
        <v>448</v>
      </c>
      <c r="B12" s="312" t="s">
        <v>472</v>
      </c>
      <c r="C12" s="165" t="s">
        <v>418</v>
      </c>
      <c r="D12" s="166">
        <f>COUNTIFS(개발일정표!$A:$A,$A$12,개발일정표!$I:$I,"&lt;&gt;삭제",개발일정표!$K:$K,"&gt;="&amp;$D$1,개발일정표!$K:$K,"&lt;="&amp;D2)</f>
        <v>0</v>
      </c>
      <c r="E12" s="166">
        <f>COUNTIFS(개발일정표!$A:$A,$A$12,개발일정표!$I:$I,"&lt;&gt;삭제",개발일정표!$K:$K,"&gt;="&amp;$D$1,개발일정표!$K:$K,"&lt;="&amp;E2)</f>
        <v>0</v>
      </c>
      <c r="F12" s="166">
        <f>COUNTIFS(개발일정표!$A:$A,$A$12,개발일정표!$I:$I,"&lt;&gt;삭제",개발일정표!$K:$K,"&gt;="&amp;$D$1,개발일정표!$K:$K,"&lt;="&amp;F2)</f>
        <v>0</v>
      </c>
      <c r="G12" s="166">
        <f>COUNTIFS(개발일정표!$A:$A,$A$12,개발일정표!$I:$I,"&lt;&gt;삭제",개발일정표!$K:$K,"&gt;="&amp;$D$1,개발일정표!$K:$K,"&lt;="&amp;G2)</f>
        <v>0</v>
      </c>
      <c r="H12" s="166">
        <f>COUNTIFS(개발일정표!$A:$A,$A$12,개발일정표!$I:$I,"&lt;&gt;삭제",개발일정표!$K:$K,"&gt;="&amp;$D$1,개발일정표!$K:$K,"&lt;="&amp;H2)</f>
        <v>0</v>
      </c>
      <c r="I12" s="166">
        <f>COUNTIFS(개발일정표!$A:$A,$A$12,개발일정표!$I:$I,"&lt;&gt;삭제",개발일정표!$K:$K,"&gt;="&amp;$D$1,개발일정표!$K:$K,"&lt;="&amp;I2)</f>
        <v>0</v>
      </c>
      <c r="J12" s="166">
        <f>COUNTIFS(개발일정표!$A:$A,$A$12,개발일정표!$I:$I,"&lt;&gt;삭제",개발일정표!$K:$K,"&gt;="&amp;$D$1,개발일정표!$K:$K,"&lt;="&amp;J2)</f>
        <v>0</v>
      </c>
      <c r="K12" s="166">
        <f>COUNTIFS(개발일정표!$A:$A,$A$12,개발일정표!$I:$I,"&lt;&gt;삭제",개발일정표!$K:$K,"&gt;="&amp;$D$1,개발일정표!$K:$K,"&lt;="&amp;K2)</f>
        <v>0</v>
      </c>
      <c r="L12" s="166">
        <f>COUNTIFS(개발일정표!$A:$A,$A$12,개발일정표!$I:$I,"&lt;&gt;삭제",개발일정표!$K:$K,"&gt;="&amp;$D$1,개발일정표!$K:$K,"&lt;="&amp;L2)</f>
        <v>0</v>
      </c>
      <c r="M12" s="166">
        <f>COUNTIFS(개발일정표!$A:$A,$A$12,개발일정표!$I:$I,"&lt;&gt;삭제",개발일정표!$K:$K,"&gt;="&amp;$D$1,개발일정표!$K:$K,"&lt;="&amp;M2)</f>
        <v>0</v>
      </c>
      <c r="N12" s="166">
        <f>COUNTIFS(개발일정표!$A:$A,$A$12,개발일정표!$I:$I,"&lt;&gt;삭제",개발일정표!$K:$K,"&gt;="&amp;$D$1,개발일정표!$K:$K,"&lt;="&amp;N2)</f>
        <v>0</v>
      </c>
      <c r="O12" s="166">
        <f>COUNTIFS(개발일정표!$A:$A,$A$12,개발일정표!$I:$I,"&lt;&gt;삭제",개발일정표!$K:$K,"&gt;="&amp;$D$1,개발일정표!$K:$K,"&lt;="&amp;O2)</f>
        <v>0</v>
      </c>
      <c r="P12" s="166">
        <f>COUNTIFS(개발일정표!$A:$A,$A$12,개발일정표!$I:$I,"&lt;&gt;삭제",개발일정표!$K:$K,"&gt;="&amp;$D$1,개발일정표!$K:$K,"&lt;="&amp;P2)</f>
        <v>0</v>
      </c>
      <c r="Q12" s="166">
        <f>COUNTIFS(개발일정표!$A:$A,$A$12,개발일정표!$I:$I,"&lt;&gt;삭제",개발일정표!$K:$K,"&gt;="&amp;$D$1,개발일정표!$K:$K,"&lt;="&amp;Q2)</f>
        <v>0</v>
      </c>
      <c r="R12" s="166">
        <f>COUNTIFS(개발일정표!$A:$A,$A$12,개발일정표!$I:$I,"&lt;&gt;삭제",개발일정표!$K:$K,"&gt;="&amp;$D$1,개발일정표!$K:$K,"&lt;="&amp;R2)</f>
        <v>0</v>
      </c>
      <c r="S12" s="166">
        <f>COUNTIFS(개발일정표!$A:$A,$A$12,개발일정표!$I:$I,"&lt;&gt;삭제",개발일정표!$K:$K,"&gt;="&amp;$D$1,개발일정표!$K:$K,"&lt;="&amp;S2)</f>
        <v>0</v>
      </c>
    </row>
    <row r="13" spans="1:19" ht="15.6">
      <c r="A13" s="317"/>
      <c r="B13" s="318"/>
      <c r="C13" s="165" t="s">
        <v>417</v>
      </c>
      <c r="D13" s="166">
        <f>COUNTIFS(개발일정표!$A:$A,$A$12,개발일정표!$I:$I,"&lt;&gt;삭제",개발일정표!$M:$M,"&gt;="&amp;$D$1,개발일정표!$M:$M,"&lt;="&amp;D2)</f>
        <v>0</v>
      </c>
      <c r="E13" s="166">
        <f>COUNTIFS(개발일정표!$A:$A,$A$12,개발일정표!$I:$I,"&lt;&gt;삭제",개발일정표!$M:$M,"&gt;="&amp;$D$1,개발일정표!$M:$M,"&lt;="&amp;E2)</f>
        <v>0</v>
      </c>
      <c r="F13" s="166">
        <f>COUNTIFS(개발일정표!$A:$A,$A$12,개발일정표!$I:$I,"&lt;&gt;삭제",개발일정표!$M:$M,"&gt;="&amp;$D$1,개발일정표!$M:$M,"&lt;="&amp;F2)</f>
        <v>0</v>
      </c>
      <c r="G13" s="166">
        <f>COUNTIFS(개발일정표!$A:$A,$A$12,개발일정표!$I:$I,"&lt;&gt;삭제",개발일정표!$M:$M,"&gt;="&amp;$D$1,개발일정표!$M:$M,"&lt;="&amp;G2)</f>
        <v>0</v>
      </c>
      <c r="H13" s="166">
        <f>COUNTIFS(개발일정표!$A:$A,$A$12,개발일정표!$I:$I,"&lt;&gt;삭제",개발일정표!$M:$M,"&gt;="&amp;$D$1,개발일정표!$M:$M,"&lt;="&amp;H2)</f>
        <v>0</v>
      </c>
      <c r="I13" s="166">
        <f>COUNTIFS(개발일정표!$A:$A,$A$12,개발일정표!$I:$I,"&lt;&gt;삭제",개발일정표!$M:$M,"&gt;="&amp;$D$1,개발일정표!$M:$M,"&lt;="&amp;I2)</f>
        <v>0</v>
      </c>
      <c r="J13" s="166">
        <f>COUNTIFS(개발일정표!$A:$A,$A$12,개발일정표!$I:$I,"&lt;&gt;삭제",개발일정표!$M:$M,"&gt;="&amp;$D$1,개발일정표!$M:$M,"&lt;="&amp;J2)</f>
        <v>0</v>
      </c>
      <c r="K13" s="166">
        <f>COUNTIFS(개발일정표!$A:$A,$A$12,개발일정표!$I:$I,"&lt;&gt;삭제",개발일정표!$M:$M,"&gt;="&amp;$D$1,개발일정표!$M:$M,"&lt;="&amp;K2)</f>
        <v>0</v>
      </c>
      <c r="L13" s="166">
        <f>COUNTIFS(개발일정표!$A:$A,$A$12,개발일정표!$I:$I,"&lt;&gt;삭제",개발일정표!$M:$M,"&gt;="&amp;$D$1,개발일정표!$M:$M,"&lt;="&amp;L2)</f>
        <v>0</v>
      </c>
      <c r="M13" s="166">
        <f>COUNTIFS(개발일정표!$A:$A,$A$12,개발일정표!$I:$I,"&lt;&gt;삭제",개발일정표!$M:$M,"&gt;="&amp;$D$1,개발일정표!$M:$M,"&lt;="&amp;M2)</f>
        <v>0</v>
      </c>
      <c r="N13" s="166">
        <f>COUNTIFS(개발일정표!$A:$A,$A$12,개발일정표!$I:$I,"&lt;&gt;삭제",개발일정표!$M:$M,"&gt;="&amp;$D$1,개발일정표!$M:$M,"&lt;="&amp;N2)</f>
        <v>0</v>
      </c>
      <c r="O13" s="166">
        <f>COUNTIFS(개발일정표!$A:$A,$A$12,개발일정표!$I:$I,"&lt;&gt;삭제",개발일정표!$M:$M,"&gt;="&amp;$D$1,개발일정표!$M:$M,"&lt;="&amp;O2)</f>
        <v>0</v>
      </c>
      <c r="P13" s="166">
        <f>COUNTIFS(개발일정표!$A:$A,$A$12,개발일정표!$I:$I,"&lt;&gt;삭제",개발일정표!$M:$M,"&gt;="&amp;$D$1,개발일정표!$M:$M,"&lt;="&amp;P2)</f>
        <v>0</v>
      </c>
      <c r="Q13" s="166">
        <f>COUNTIFS(개발일정표!$A:$A,$A$12,개발일정표!$I:$I,"&lt;&gt;삭제",개발일정표!$M:$M,"&gt;="&amp;$D$1,개발일정표!$M:$M,"&lt;="&amp;Q2)</f>
        <v>0</v>
      </c>
      <c r="R13" s="166">
        <f>COUNTIFS(개발일정표!$A:$A,$A$12,개발일정표!$I:$I,"&lt;&gt;삭제",개발일정표!$M:$M,"&gt;="&amp;$D$1,개발일정표!$M:$M,"&lt;="&amp;R2)</f>
        <v>0</v>
      </c>
      <c r="S13" s="166">
        <f>COUNTIFS(개발일정표!$A:$A,$A$12,개발일정표!$I:$I,"&lt;&gt;삭제",개발일정표!$M:$M,"&gt;="&amp;$D$1,개발일정표!$M:$M,"&lt;="&amp;S2)</f>
        <v>0</v>
      </c>
    </row>
    <row r="14" spans="1:19" ht="15.6">
      <c r="A14" s="317"/>
      <c r="B14" s="312" t="s">
        <v>419</v>
      </c>
      <c r="C14" s="165" t="s">
        <v>418</v>
      </c>
      <c r="D14" s="166">
        <f>COUNTIFS(개발일정표!$A:$A,$A$12,개발일정표!$I:$I,"&lt;&gt;삭제",개발일정표!$N:$N,"&lt;&gt;검수제외",개발일정표!$P:$P,"&gt;="&amp;$D$1,개발일정표!$P:$P,"&lt;="&amp;D2)</f>
        <v>0</v>
      </c>
      <c r="E14" s="166">
        <f>COUNTIFS(개발일정표!$A:$A,$A$12,개발일정표!$I:$I,"&lt;&gt;삭제",개발일정표!$N:$N,"&lt;&gt;검수제외",개발일정표!$P:$P,"&gt;="&amp;$D$1,개발일정표!$P:$P,"&lt;="&amp;E2)</f>
        <v>0</v>
      </c>
      <c r="F14" s="166">
        <f>COUNTIFS(개발일정표!$A:$A,$A$12,개발일정표!$I:$I,"&lt;&gt;삭제",개발일정표!$N:$N,"&lt;&gt;검수제외",개발일정표!$P:$P,"&gt;="&amp;$D$1,개발일정표!$P:$P,"&lt;="&amp;F2)</f>
        <v>0</v>
      </c>
      <c r="G14" s="166">
        <f>COUNTIFS(개발일정표!$A:$A,$A$12,개발일정표!$I:$I,"&lt;&gt;삭제",개발일정표!$N:$N,"&lt;&gt;검수제외",개발일정표!$P:$P,"&gt;="&amp;$D$1,개발일정표!$P:$P,"&lt;="&amp;G2)</f>
        <v>0</v>
      </c>
      <c r="H14" s="166">
        <f>COUNTIFS(개발일정표!$A:$A,$A$12,개발일정표!$I:$I,"&lt;&gt;삭제",개발일정표!$N:$N,"&lt;&gt;검수제외",개발일정표!$P:$P,"&gt;="&amp;$D$1,개발일정표!$P:$P,"&lt;="&amp;H2)</f>
        <v>0</v>
      </c>
      <c r="I14" s="166">
        <f>COUNTIFS(개발일정표!$A:$A,$A$12,개발일정표!$I:$I,"&lt;&gt;삭제",개발일정표!$N:$N,"&lt;&gt;검수제외",개발일정표!$P:$P,"&gt;="&amp;$D$1,개발일정표!$P:$P,"&lt;="&amp;I2)</f>
        <v>0</v>
      </c>
      <c r="J14" s="166">
        <f>COUNTIFS(개발일정표!$A:$A,$A$12,개발일정표!$I:$I,"&lt;&gt;삭제",개발일정표!$N:$N,"&lt;&gt;검수제외",개발일정표!$P:$P,"&gt;="&amp;$D$1,개발일정표!$P:$P,"&lt;="&amp;J2)</f>
        <v>0</v>
      </c>
      <c r="K14" s="166">
        <f>COUNTIFS(개발일정표!$A:$A,$A$12,개발일정표!$I:$I,"&lt;&gt;삭제",개발일정표!$N:$N,"&lt;&gt;검수제외",개발일정표!$P:$P,"&gt;="&amp;$D$1,개발일정표!$P:$P,"&lt;="&amp;K2)</f>
        <v>0</v>
      </c>
      <c r="L14" s="166">
        <f>COUNTIFS(개발일정표!$A:$A,$A$12,개발일정표!$I:$I,"&lt;&gt;삭제",개발일정표!$N:$N,"&lt;&gt;검수제외",개발일정표!$P:$P,"&gt;="&amp;$D$1,개발일정표!$P:$P,"&lt;="&amp;L2)</f>
        <v>0</v>
      </c>
      <c r="M14" s="166">
        <f>COUNTIFS(개발일정표!$A:$A,$A$12,개발일정표!$I:$I,"&lt;&gt;삭제",개발일정표!$N:$N,"&lt;&gt;검수제외",개발일정표!$P:$P,"&gt;="&amp;$D$1,개발일정표!$P:$P,"&lt;="&amp;M2)</f>
        <v>0</v>
      </c>
      <c r="N14" s="166">
        <f>COUNTIFS(개발일정표!$A:$A,$A$12,개발일정표!$I:$I,"&lt;&gt;삭제",개발일정표!$N:$N,"&lt;&gt;검수제외",개발일정표!$P:$P,"&gt;="&amp;$D$1,개발일정표!$P:$P,"&lt;="&amp;N2)</f>
        <v>0</v>
      </c>
      <c r="O14" s="166">
        <f>COUNTIFS(개발일정표!$A:$A,$A$12,개발일정표!$I:$I,"&lt;&gt;삭제",개발일정표!$N:$N,"&lt;&gt;검수제외",개발일정표!$P:$P,"&gt;="&amp;$D$1,개발일정표!$P:$P,"&lt;="&amp;O2)</f>
        <v>0</v>
      </c>
      <c r="P14" s="166">
        <f>COUNTIFS(개발일정표!$A:$A,$A$12,개발일정표!$I:$I,"&lt;&gt;삭제",개발일정표!$N:$N,"&lt;&gt;검수제외",개발일정표!$P:$P,"&gt;="&amp;$D$1,개발일정표!$P:$P,"&lt;="&amp;P2)</f>
        <v>0</v>
      </c>
      <c r="Q14" s="166">
        <f>COUNTIFS(개발일정표!$A:$A,$A$12,개발일정표!$I:$I,"&lt;&gt;삭제",개발일정표!$N:$N,"&lt;&gt;검수제외",개발일정표!$P:$P,"&gt;="&amp;$D$1,개발일정표!$P:$P,"&lt;="&amp;Q2)</f>
        <v>0</v>
      </c>
      <c r="R14" s="166">
        <f>COUNTIFS(개발일정표!$A:$A,$A$12,개발일정표!$I:$I,"&lt;&gt;삭제",개발일정표!$N:$N,"&lt;&gt;검수제외",개발일정표!$P:$P,"&gt;="&amp;$D$1,개발일정표!$P:$P,"&lt;="&amp;R2)</f>
        <v>0</v>
      </c>
      <c r="S14" s="166">
        <f>COUNTIFS(개발일정표!$A:$A,$A$12,개발일정표!$I:$I,"&lt;&gt;삭제",개발일정표!$N:$N,"&lt;&gt;검수제외",개발일정표!$P:$P,"&gt;="&amp;$D$1,개발일정표!$P:$P,"&lt;="&amp;S2)</f>
        <v>0</v>
      </c>
    </row>
    <row r="15" spans="1:19" ht="15.6">
      <c r="A15" s="317"/>
      <c r="B15" s="318"/>
      <c r="C15" s="165" t="s">
        <v>417</v>
      </c>
      <c r="D15" s="166">
        <f>COUNTIFS(개발일정표!$A:$A,$A$12,개발일정표!$I:$I,"&lt;&gt;삭제",개발일정표!$N:$N,"&lt;&gt;검수제외",개발일정표!$R:$R,"&gt;="&amp;$D$1,개발일정표!$R:$R,"&lt;="&amp;D2)</f>
        <v>0</v>
      </c>
      <c r="E15" s="166">
        <f>COUNTIFS(개발일정표!$A:$A,$A$12,개발일정표!$I:$I,"&lt;&gt;삭제",개발일정표!$N:$N,"&lt;&gt;검수제외",개발일정표!$R:$R,"&gt;="&amp;$D$1,개발일정표!$R:$R,"&lt;="&amp;E2)</f>
        <v>0</v>
      </c>
      <c r="F15" s="166">
        <f>COUNTIFS(개발일정표!$A:$A,$A$12,개발일정표!$I:$I,"&lt;&gt;삭제",개발일정표!$N:$N,"&lt;&gt;검수제외",개발일정표!$R:$R,"&gt;="&amp;$D$1,개발일정표!$R:$R,"&lt;="&amp;F2)</f>
        <v>0</v>
      </c>
      <c r="G15" s="166">
        <f>COUNTIFS(개발일정표!$A:$A,$A$12,개발일정표!$I:$I,"&lt;&gt;삭제",개발일정표!$N:$N,"&lt;&gt;검수제외",개발일정표!$R:$R,"&gt;="&amp;$D$1,개발일정표!$R:$R,"&lt;="&amp;G2)</f>
        <v>0</v>
      </c>
      <c r="H15" s="166">
        <f>COUNTIFS(개발일정표!$A:$A,$A$12,개발일정표!$I:$I,"&lt;&gt;삭제",개발일정표!$N:$N,"&lt;&gt;검수제외",개발일정표!$R:$R,"&gt;="&amp;$D$1,개발일정표!$R:$R,"&lt;="&amp;H2)</f>
        <v>0</v>
      </c>
      <c r="I15" s="166">
        <f>COUNTIFS(개발일정표!$A:$A,$A$12,개발일정표!$I:$I,"&lt;&gt;삭제",개발일정표!$N:$N,"&lt;&gt;검수제외",개발일정표!$R:$R,"&gt;="&amp;$D$1,개발일정표!$R:$R,"&lt;="&amp;I2)</f>
        <v>0</v>
      </c>
      <c r="J15" s="166">
        <f>COUNTIFS(개발일정표!$A:$A,$A$12,개발일정표!$I:$I,"&lt;&gt;삭제",개발일정표!$N:$N,"&lt;&gt;검수제외",개발일정표!$R:$R,"&gt;="&amp;$D$1,개발일정표!$R:$R,"&lt;="&amp;J2)</f>
        <v>0</v>
      </c>
      <c r="K15" s="166">
        <f>COUNTIFS(개발일정표!$A:$A,$A$12,개발일정표!$I:$I,"&lt;&gt;삭제",개발일정표!$N:$N,"&lt;&gt;검수제외",개발일정표!$R:$R,"&gt;="&amp;$D$1,개발일정표!$R:$R,"&lt;="&amp;K2)</f>
        <v>0</v>
      </c>
      <c r="L15" s="166">
        <f>COUNTIFS(개발일정표!$A:$A,$A$12,개발일정표!$I:$I,"&lt;&gt;삭제",개발일정표!$N:$N,"&lt;&gt;검수제외",개발일정표!$R:$R,"&gt;="&amp;$D$1,개발일정표!$R:$R,"&lt;="&amp;L2)</f>
        <v>0</v>
      </c>
      <c r="M15" s="166">
        <f>COUNTIFS(개발일정표!$A:$A,$A$12,개발일정표!$I:$I,"&lt;&gt;삭제",개발일정표!$N:$N,"&lt;&gt;검수제외",개발일정표!$R:$R,"&gt;="&amp;$D$1,개발일정표!$R:$R,"&lt;="&amp;M2)</f>
        <v>0</v>
      </c>
      <c r="N15" s="166">
        <f>COUNTIFS(개발일정표!$A:$A,$A$12,개발일정표!$I:$I,"&lt;&gt;삭제",개발일정표!$N:$N,"&lt;&gt;검수제외",개발일정표!$R:$R,"&gt;="&amp;$D$1,개발일정표!$R:$R,"&lt;="&amp;N2)</f>
        <v>0</v>
      </c>
      <c r="O15" s="166">
        <f>COUNTIFS(개발일정표!$A:$A,$A$12,개발일정표!$I:$I,"&lt;&gt;삭제",개발일정표!$N:$N,"&lt;&gt;검수제외",개발일정표!$R:$R,"&gt;="&amp;$D$1,개발일정표!$R:$R,"&lt;="&amp;O2)</f>
        <v>0</v>
      </c>
      <c r="P15" s="166">
        <f>COUNTIFS(개발일정표!$A:$A,$A$12,개발일정표!$I:$I,"&lt;&gt;삭제",개발일정표!$N:$N,"&lt;&gt;검수제외",개발일정표!$R:$R,"&gt;="&amp;$D$1,개발일정표!$R:$R,"&lt;="&amp;P2)</f>
        <v>0</v>
      </c>
      <c r="Q15" s="166">
        <f>COUNTIFS(개발일정표!$A:$A,$A$12,개발일정표!$I:$I,"&lt;&gt;삭제",개발일정표!$N:$N,"&lt;&gt;검수제외",개발일정표!$R:$R,"&gt;="&amp;$D$1,개발일정표!$R:$R,"&lt;="&amp;Q2)</f>
        <v>0</v>
      </c>
      <c r="R15" s="166">
        <f>COUNTIFS(개발일정표!$A:$A,$A$12,개발일정표!$I:$I,"&lt;&gt;삭제",개발일정표!$N:$N,"&lt;&gt;검수제외",개발일정표!$R:$R,"&gt;="&amp;$D$1,개발일정표!$R:$R,"&lt;="&amp;R2)</f>
        <v>0</v>
      </c>
      <c r="S15" s="166">
        <f>COUNTIFS(개발일정표!$A:$A,$A$12,개발일정표!$I:$I,"&lt;&gt;삭제",개발일정표!$N:$N,"&lt;&gt;검수제외",개발일정표!$R:$R,"&gt;="&amp;$D$1,개발일정표!$R:$R,"&lt;="&amp;S2)</f>
        <v>0</v>
      </c>
    </row>
    <row r="16" spans="1:19" ht="15.6" hidden="1">
      <c r="A16" s="317"/>
      <c r="B16" s="312" t="s">
        <v>420</v>
      </c>
      <c r="C16" s="165" t="s">
        <v>418</v>
      </c>
      <c r="D16" s="166">
        <f>COUNTIFS(개발일정표!$A:$A,$A$12,개발일정표!$I:$I,"&lt;&gt;삭제",개발일정표!$U:$U,"&lt;&gt;검수제외",개발일정표!$W:$W,"&gt;="&amp;$D$1,개발일정표!$W:$W,"&lt;="&amp;D2)</f>
        <v>0</v>
      </c>
      <c r="E16" s="166">
        <f>COUNTIFS(개발일정표!$A:$A,$A$12,개발일정표!$I:$I,"&lt;&gt;삭제",개발일정표!$U:$U,"&lt;&gt;검수제외",개발일정표!$W:$W,"&gt;="&amp;$D$1,개발일정표!$W:$W,"&lt;="&amp;E2)</f>
        <v>0</v>
      </c>
      <c r="F16" s="166">
        <f>COUNTIFS(개발일정표!$A:$A,$A$12,개발일정표!$I:$I,"&lt;&gt;삭제",개발일정표!$U:$U,"&lt;&gt;검수제외",개발일정표!$W:$W,"&gt;="&amp;$D$1,개발일정표!$W:$W,"&lt;="&amp;F2)</f>
        <v>0</v>
      </c>
      <c r="G16" s="166">
        <f>COUNTIFS(개발일정표!$A:$A,$A$12,개발일정표!$I:$I,"&lt;&gt;삭제",개발일정표!$U:$U,"&lt;&gt;검수제외",개발일정표!$W:$W,"&gt;="&amp;$D$1,개발일정표!$W:$W,"&lt;="&amp;G2)</f>
        <v>0</v>
      </c>
      <c r="H16" s="166">
        <f>COUNTIFS(개발일정표!$A:$A,$A$12,개발일정표!$I:$I,"&lt;&gt;삭제",개발일정표!$U:$U,"&lt;&gt;검수제외",개발일정표!$W:$W,"&gt;="&amp;$D$1,개발일정표!$W:$W,"&lt;="&amp;H2)</f>
        <v>0</v>
      </c>
      <c r="I16" s="166">
        <f>COUNTIFS(개발일정표!$A:$A,$A$12,개발일정표!$I:$I,"&lt;&gt;삭제",개발일정표!$U:$U,"&lt;&gt;검수제외",개발일정표!$W:$W,"&gt;="&amp;$D$1,개발일정표!$W:$W,"&lt;="&amp;I2)</f>
        <v>0</v>
      </c>
      <c r="J16" s="166">
        <f>COUNTIFS(개발일정표!$A:$A,$A$12,개발일정표!$I:$I,"&lt;&gt;삭제",개발일정표!$U:$U,"&lt;&gt;검수제외",개발일정표!$W:$W,"&gt;="&amp;$D$1,개발일정표!$W:$W,"&lt;="&amp;J2)</f>
        <v>0</v>
      </c>
      <c r="K16" s="166">
        <f>COUNTIFS(개발일정표!$A:$A,$A$12,개발일정표!$I:$I,"&lt;&gt;삭제",개발일정표!$U:$U,"&lt;&gt;검수제외",개발일정표!$W:$W,"&gt;="&amp;$D$1,개발일정표!$W:$W,"&lt;="&amp;K2)</f>
        <v>0</v>
      </c>
      <c r="L16" s="166">
        <f>COUNTIFS(개발일정표!$A:$A,$A$12,개발일정표!$I:$I,"&lt;&gt;삭제",개발일정표!$U:$U,"&lt;&gt;검수제외",개발일정표!$W:$W,"&gt;="&amp;$D$1,개발일정표!$W:$W,"&lt;="&amp;L2)</f>
        <v>0</v>
      </c>
      <c r="M16" s="166">
        <f>COUNTIFS(개발일정표!$A:$A,$A$12,개발일정표!$I:$I,"&lt;&gt;삭제",개발일정표!$U:$U,"&lt;&gt;검수제외",개발일정표!$W:$W,"&gt;="&amp;$D$1,개발일정표!$W:$W,"&lt;="&amp;M2)</f>
        <v>0</v>
      </c>
      <c r="N16" s="166">
        <f>COUNTIFS(개발일정표!$A:$A,$A$12,개발일정표!$I:$I,"&lt;&gt;삭제",개발일정표!$U:$U,"&lt;&gt;검수제외",개발일정표!$W:$W,"&gt;="&amp;$D$1,개발일정표!$W:$W,"&lt;="&amp;N2)</f>
        <v>0</v>
      </c>
      <c r="O16" s="166">
        <f>COUNTIFS(개발일정표!$A:$A,$A$12,개발일정표!$I:$I,"&lt;&gt;삭제",개발일정표!$U:$U,"&lt;&gt;검수제외",개발일정표!$W:$W,"&gt;="&amp;$D$1,개발일정표!$W:$W,"&lt;="&amp;O2)</f>
        <v>0</v>
      </c>
      <c r="P16" s="166">
        <f>COUNTIFS(개발일정표!$A:$A,$A$12,개발일정표!$I:$I,"&lt;&gt;삭제",개발일정표!$U:$U,"&lt;&gt;검수제외",개발일정표!$W:$W,"&gt;="&amp;$D$1,개발일정표!$W:$W,"&lt;="&amp;P2)</f>
        <v>0</v>
      </c>
      <c r="Q16" s="166">
        <f>COUNTIFS(개발일정표!$A:$A,$A$12,개발일정표!$I:$I,"&lt;&gt;삭제",개발일정표!$U:$U,"&lt;&gt;검수제외",개발일정표!$W:$W,"&gt;="&amp;$D$1,개발일정표!$W:$W,"&lt;="&amp;Q2)</f>
        <v>0</v>
      </c>
      <c r="R16" s="166">
        <f>COUNTIFS(개발일정표!$A:$A,$A$12,개발일정표!$I:$I,"&lt;&gt;삭제",개발일정표!$U:$U,"&lt;&gt;검수제외",개발일정표!$W:$W,"&gt;="&amp;$D$1,개발일정표!$W:$W,"&lt;="&amp;R2)</f>
        <v>0</v>
      </c>
      <c r="S16" s="166">
        <f>COUNTIFS(개발일정표!$A:$A,$A$12,개발일정표!$I:$I,"&lt;&gt;삭제",개발일정표!$U:$U,"&lt;&gt;검수제외",개발일정표!$W:$W,"&gt;="&amp;$D$1,개발일정표!$W:$W,"&lt;="&amp;S2)</f>
        <v>0</v>
      </c>
    </row>
    <row r="17" spans="1:19" ht="15.6" hidden="1">
      <c r="A17" s="317"/>
      <c r="B17" s="318"/>
      <c r="C17" s="165" t="s">
        <v>417</v>
      </c>
      <c r="D17" s="166">
        <f>COUNTIFS(개발일정표!$A:$A,$A$12,개발일정표!$I:$I,"&lt;&gt;삭제",개발일정표!$U:$U,"&lt;&gt;검수제외",개발일정표!$Y:$Y,"&gt;="&amp;$D$1,개발일정표!$Y:$Y,"&lt;="&amp;D2)</f>
        <v>0</v>
      </c>
      <c r="E17" s="166">
        <f>COUNTIFS(개발일정표!$A:$A,$A$12,개발일정표!$I:$I,"&lt;&gt;삭제",개발일정표!$U:$U,"&lt;&gt;검수제외",개발일정표!$Y:$Y,"&gt;="&amp;$D$1,개발일정표!$Y:$Y,"&lt;="&amp;E2)</f>
        <v>0</v>
      </c>
      <c r="F17" s="166">
        <f>COUNTIFS(개발일정표!$A:$A,$A$12,개발일정표!$I:$I,"&lt;&gt;삭제",개발일정표!$U:$U,"&lt;&gt;검수제외",개발일정표!$Y:$Y,"&gt;="&amp;$D$1,개발일정표!$Y:$Y,"&lt;="&amp;F2)</f>
        <v>0</v>
      </c>
      <c r="G17" s="166">
        <f>COUNTIFS(개발일정표!$A:$A,$A$12,개발일정표!$I:$I,"&lt;&gt;삭제",개발일정표!$U:$U,"&lt;&gt;검수제외",개발일정표!$Y:$Y,"&gt;="&amp;$D$1,개발일정표!$Y:$Y,"&lt;="&amp;G2)</f>
        <v>0</v>
      </c>
      <c r="H17" s="166">
        <f>COUNTIFS(개발일정표!$A:$A,$A$12,개발일정표!$I:$I,"&lt;&gt;삭제",개발일정표!$U:$U,"&lt;&gt;검수제외",개발일정표!$Y:$Y,"&gt;="&amp;$D$1,개발일정표!$Y:$Y,"&lt;="&amp;H2)</f>
        <v>0</v>
      </c>
      <c r="I17" s="166">
        <f>COUNTIFS(개발일정표!$A:$A,$A$12,개발일정표!$I:$I,"&lt;&gt;삭제",개발일정표!$U:$U,"&lt;&gt;검수제외",개발일정표!$Y:$Y,"&gt;="&amp;$D$1,개발일정표!$Y:$Y,"&lt;="&amp;I2)</f>
        <v>0</v>
      </c>
      <c r="J17" s="166">
        <f>COUNTIFS(개발일정표!$A:$A,$A$12,개발일정표!$I:$I,"&lt;&gt;삭제",개발일정표!$U:$U,"&lt;&gt;검수제외",개발일정표!$Y:$Y,"&gt;="&amp;$D$1,개발일정표!$Y:$Y,"&lt;="&amp;J2)</f>
        <v>0</v>
      </c>
      <c r="K17" s="166">
        <f>COUNTIFS(개발일정표!$A:$A,$A$12,개발일정표!$I:$I,"&lt;&gt;삭제",개발일정표!$U:$U,"&lt;&gt;검수제외",개발일정표!$Y:$Y,"&gt;="&amp;$D$1,개발일정표!$Y:$Y,"&lt;="&amp;K2)</f>
        <v>0</v>
      </c>
      <c r="L17" s="166">
        <f>COUNTIFS(개발일정표!$A:$A,$A$12,개발일정표!$I:$I,"&lt;&gt;삭제",개발일정표!$U:$U,"&lt;&gt;검수제외",개발일정표!$Y:$Y,"&gt;="&amp;$D$1,개발일정표!$Y:$Y,"&lt;="&amp;L2)</f>
        <v>0</v>
      </c>
      <c r="M17" s="166">
        <f>COUNTIFS(개발일정표!$A:$A,$A$12,개발일정표!$I:$I,"&lt;&gt;삭제",개발일정표!$U:$U,"&lt;&gt;검수제외",개발일정표!$Y:$Y,"&gt;="&amp;$D$1,개발일정표!$Y:$Y,"&lt;="&amp;M2)</f>
        <v>0</v>
      </c>
      <c r="N17" s="166">
        <f>COUNTIFS(개발일정표!$A:$A,$A$12,개발일정표!$I:$I,"&lt;&gt;삭제",개발일정표!$U:$U,"&lt;&gt;검수제외",개발일정표!$Y:$Y,"&gt;="&amp;$D$1,개발일정표!$Y:$Y,"&lt;="&amp;N2)</f>
        <v>0</v>
      </c>
      <c r="O17" s="166">
        <f>COUNTIFS(개발일정표!$A:$A,$A$12,개발일정표!$I:$I,"&lt;&gt;삭제",개발일정표!$U:$U,"&lt;&gt;검수제외",개발일정표!$Y:$Y,"&gt;="&amp;$D$1,개발일정표!$Y:$Y,"&lt;="&amp;O2)</f>
        <v>0</v>
      </c>
      <c r="P17" s="166">
        <f>COUNTIFS(개발일정표!$A:$A,$A$12,개발일정표!$I:$I,"&lt;&gt;삭제",개발일정표!$U:$U,"&lt;&gt;검수제외",개발일정표!$Y:$Y,"&gt;="&amp;$D$1,개발일정표!$Y:$Y,"&lt;="&amp;P2)</f>
        <v>0</v>
      </c>
      <c r="Q17" s="166">
        <f>COUNTIFS(개발일정표!$A:$A,$A$12,개발일정표!$I:$I,"&lt;&gt;삭제",개발일정표!$U:$U,"&lt;&gt;검수제외",개발일정표!$Y:$Y,"&gt;="&amp;$D$1,개발일정표!$Y:$Y,"&lt;="&amp;Q2)</f>
        <v>0</v>
      </c>
      <c r="R17" s="166">
        <f>COUNTIFS(개발일정표!$A:$A,$A$12,개발일정표!$I:$I,"&lt;&gt;삭제",개발일정표!$U:$U,"&lt;&gt;검수제외",개발일정표!$Y:$Y,"&gt;="&amp;$D$1,개발일정표!$Y:$Y,"&lt;="&amp;R2)</f>
        <v>0</v>
      </c>
      <c r="S17" s="166">
        <f>COUNTIFS(개발일정표!$A:$A,$A$12,개발일정표!$I:$I,"&lt;&gt;삭제",개발일정표!$U:$U,"&lt;&gt;검수제외",개발일정표!$Y:$Y,"&gt;="&amp;$D$1,개발일정표!$Y:$Y,"&lt;="&amp;S2)</f>
        <v>0</v>
      </c>
    </row>
    <row r="18" spans="1:19" ht="15.6" hidden="1">
      <c r="A18" s="317"/>
      <c r="B18" s="312" t="s">
        <v>456</v>
      </c>
      <c r="C18" s="165" t="s">
        <v>418</v>
      </c>
      <c r="D18" s="166">
        <f>COUNTIFS(개발일정표!$A:$A,$A$12,개발일정표!$I:$I,"&lt;&gt;삭제",개발일정표!$AB:$AB,"&lt;&gt;검수제외",개발일정표!$AD:$AD,"&gt;="&amp;$D$1,개발일정표!$AD:$AD,"&lt;="&amp;D2)</f>
        <v>0</v>
      </c>
      <c r="E18" s="166">
        <f>COUNTIFS(개발일정표!$A:$A,$A$12,개발일정표!$I:$I,"&lt;&gt;삭제",개발일정표!$AB:$AB,"&lt;&gt;검수제외",개발일정표!$AD:$AD,"&gt;="&amp;$D$1,개발일정표!$AD:$AD,"&lt;="&amp;E2)</f>
        <v>0</v>
      </c>
      <c r="F18" s="166">
        <f>COUNTIFS(개발일정표!$A:$A,$A$12,개발일정표!$I:$I,"&lt;&gt;삭제",개발일정표!$AB:$AB,"&lt;&gt;검수제외",개발일정표!$AD:$AD,"&gt;="&amp;$D$1,개발일정표!$AD:$AD,"&lt;="&amp;F2)</f>
        <v>0</v>
      </c>
      <c r="G18" s="166">
        <f>COUNTIFS(개발일정표!$A:$A,$A$12,개발일정표!$I:$I,"&lt;&gt;삭제",개발일정표!$AB:$AB,"&lt;&gt;검수제외",개발일정표!$AD:$AD,"&gt;="&amp;$D$1,개발일정표!$AD:$AD,"&lt;="&amp;G2)</f>
        <v>0</v>
      </c>
      <c r="H18" s="166">
        <f>COUNTIFS(개발일정표!$A:$A,$A$12,개발일정표!$I:$I,"&lt;&gt;삭제",개발일정표!$AB:$AB,"&lt;&gt;검수제외",개발일정표!$AD:$AD,"&gt;="&amp;$D$1,개발일정표!$AD:$AD,"&lt;="&amp;H2)</f>
        <v>0</v>
      </c>
      <c r="I18" s="166">
        <f>COUNTIFS(개발일정표!$A:$A,$A$12,개발일정표!$I:$I,"&lt;&gt;삭제",개발일정표!$AB:$AB,"&lt;&gt;검수제외",개발일정표!$AD:$AD,"&gt;="&amp;$D$1,개발일정표!$AD:$AD,"&lt;="&amp;I2)</f>
        <v>0</v>
      </c>
      <c r="J18" s="166">
        <f>COUNTIFS(개발일정표!$A:$A,$A$12,개발일정표!$I:$I,"&lt;&gt;삭제",개발일정표!$AB:$AB,"&lt;&gt;검수제외",개발일정표!$AD:$AD,"&gt;="&amp;$D$1,개발일정표!$AD:$AD,"&lt;="&amp;J2)</f>
        <v>0</v>
      </c>
      <c r="K18" s="166">
        <f>COUNTIFS(개발일정표!$A:$A,$A$12,개발일정표!$I:$I,"&lt;&gt;삭제",개발일정표!$AB:$AB,"&lt;&gt;검수제외",개발일정표!$AD:$AD,"&gt;="&amp;$D$1,개발일정표!$AD:$AD,"&lt;="&amp;K2)</f>
        <v>0</v>
      </c>
      <c r="L18" s="166">
        <f>COUNTIFS(개발일정표!$A:$A,$A$12,개발일정표!$I:$I,"&lt;&gt;삭제",개발일정표!$AB:$AB,"&lt;&gt;검수제외",개발일정표!$AD:$AD,"&gt;="&amp;$D$1,개발일정표!$AD:$AD,"&lt;="&amp;L2)</f>
        <v>0</v>
      </c>
      <c r="M18" s="166">
        <f>COUNTIFS(개발일정표!$A:$A,$A$12,개발일정표!$I:$I,"&lt;&gt;삭제",개발일정표!$AB:$AB,"&lt;&gt;검수제외",개발일정표!$AD:$AD,"&gt;="&amp;$D$1,개발일정표!$AD:$AD,"&lt;="&amp;M2)</f>
        <v>0</v>
      </c>
      <c r="N18" s="166">
        <f>COUNTIFS(개발일정표!$A:$A,$A$12,개발일정표!$I:$I,"&lt;&gt;삭제",개발일정표!$AB:$AB,"&lt;&gt;검수제외",개발일정표!$AD:$AD,"&gt;="&amp;$D$1,개발일정표!$AD:$AD,"&lt;="&amp;N2)</f>
        <v>0</v>
      </c>
      <c r="O18" s="166">
        <f>COUNTIFS(개발일정표!$A:$A,$A$12,개발일정표!$I:$I,"&lt;&gt;삭제",개발일정표!$AB:$AB,"&lt;&gt;검수제외",개발일정표!$AD:$AD,"&gt;="&amp;$D$1,개발일정표!$AD:$AD,"&lt;="&amp;O2)</f>
        <v>0</v>
      </c>
      <c r="P18" s="166">
        <f>COUNTIFS(개발일정표!$A:$A,$A$12,개발일정표!$I:$I,"&lt;&gt;삭제",개발일정표!$AB:$AB,"&lt;&gt;검수제외",개발일정표!$AD:$AD,"&gt;="&amp;$D$1,개발일정표!$AD:$AD,"&lt;="&amp;P2)</f>
        <v>0</v>
      </c>
      <c r="Q18" s="166">
        <f>COUNTIFS(개발일정표!$A:$A,$A$12,개발일정표!$I:$I,"&lt;&gt;삭제",개발일정표!$AB:$AB,"&lt;&gt;검수제외",개발일정표!$AD:$AD,"&gt;="&amp;$D$1,개발일정표!$AD:$AD,"&lt;="&amp;Q2)</f>
        <v>0</v>
      </c>
      <c r="R18" s="166">
        <f>COUNTIFS(개발일정표!$A:$A,$A$12,개발일정표!$I:$I,"&lt;&gt;삭제",개발일정표!$AB:$AB,"&lt;&gt;검수제외",개발일정표!$AD:$AD,"&gt;="&amp;$D$1,개발일정표!$AD:$AD,"&lt;="&amp;R2)</f>
        <v>0</v>
      </c>
      <c r="S18" s="166">
        <f>COUNTIFS(개발일정표!$A:$A,$A$12,개발일정표!$I:$I,"&lt;&gt;삭제",개발일정표!$AB:$AB,"&lt;&gt;검수제외",개발일정표!$AD:$AD,"&gt;="&amp;$D$1,개발일정표!$AD:$AD,"&lt;="&amp;S2)</f>
        <v>0</v>
      </c>
    </row>
    <row r="19" spans="1:19" ht="15.6" hidden="1">
      <c r="A19" s="318"/>
      <c r="B19" s="314"/>
      <c r="C19" s="165" t="s">
        <v>417</v>
      </c>
      <c r="D19" s="166">
        <f>COUNTIFS(개발일정표!$A:$A,$A$12,개발일정표!$I:$I,"&lt;&gt;삭제",개발일정표!$AB:$AB,"&lt;&gt;검수제외",개발일정표!$AF:$AF,"&gt;="&amp;$D$1,개발일정표!$AF:$AF,"&lt;="&amp;D2)</f>
        <v>0</v>
      </c>
      <c r="E19" s="166">
        <f>COUNTIFS(개발일정표!$A:$A,$A$12,개발일정표!$I:$I,"&lt;&gt;삭제",개발일정표!$AB:$AB,"&lt;&gt;검수제외",개발일정표!$AF:$AF,"&gt;="&amp;$D$1,개발일정표!$AF:$AF,"&lt;="&amp;E2)</f>
        <v>0</v>
      </c>
      <c r="F19" s="166">
        <f>COUNTIFS(개발일정표!$A:$A,$A$12,개발일정표!$I:$I,"&lt;&gt;삭제",개발일정표!$AB:$AB,"&lt;&gt;검수제외",개발일정표!$AF:$AF,"&gt;="&amp;$D$1,개발일정표!$AF:$AF,"&lt;="&amp;F2)</f>
        <v>0</v>
      </c>
      <c r="G19" s="166">
        <f>COUNTIFS(개발일정표!$A:$A,$A$12,개발일정표!$I:$I,"&lt;&gt;삭제",개발일정표!$AB:$AB,"&lt;&gt;검수제외",개발일정표!$AF:$AF,"&gt;="&amp;$D$1,개발일정표!$AF:$AF,"&lt;="&amp;G2)</f>
        <v>0</v>
      </c>
      <c r="H19" s="166">
        <f>COUNTIFS(개발일정표!$A:$A,$A$12,개발일정표!$I:$I,"&lt;&gt;삭제",개발일정표!$AB:$AB,"&lt;&gt;검수제외",개발일정표!$AF:$AF,"&gt;="&amp;$D$1,개발일정표!$AF:$AF,"&lt;="&amp;H2)</f>
        <v>0</v>
      </c>
      <c r="I19" s="166">
        <f>COUNTIFS(개발일정표!$A:$A,$A$12,개발일정표!$I:$I,"&lt;&gt;삭제",개발일정표!$AB:$AB,"&lt;&gt;검수제외",개발일정표!$AF:$AF,"&gt;="&amp;$D$1,개발일정표!$AF:$AF,"&lt;="&amp;I2)</f>
        <v>0</v>
      </c>
      <c r="J19" s="166">
        <f>COUNTIFS(개발일정표!$A:$A,$A$12,개발일정표!$I:$I,"&lt;&gt;삭제",개발일정표!$AB:$AB,"&lt;&gt;검수제외",개발일정표!$AF:$AF,"&gt;="&amp;$D$1,개발일정표!$AF:$AF,"&lt;="&amp;J2)</f>
        <v>0</v>
      </c>
      <c r="K19" s="166">
        <f>COUNTIFS(개발일정표!$A:$A,$A$12,개발일정표!$I:$I,"&lt;&gt;삭제",개발일정표!$AB:$AB,"&lt;&gt;검수제외",개발일정표!$AF:$AF,"&gt;="&amp;$D$1,개발일정표!$AF:$AF,"&lt;="&amp;K2)</f>
        <v>0</v>
      </c>
      <c r="L19" s="166">
        <f>COUNTIFS(개발일정표!$A:$A,$A$12,개발일정표!$I:$I,"&lt;&gt;삭제",개발일정표!$AB:$AB,"&lt;&gt;검수제외",개발일정표!$AF:$AF,"&gt;="&amp;$D$1,개발일정표!$AF:$AF,"&lt;="&amp;L2)</f>
        <v>0</v>
      </c>
      <c r="M19" s="166">
        <f>COUNTIFS(개발일정표!$A:$A,$A$12,개발일정표!$I:$I,"&lt;&gt;삭제",개발일정표!$AB:$AB,"&lt;&gt;검수제외",개발일정표!$AF:$AF,"&gt;="&amp;$D$1,개발일정표!$AF:$AF,"&lt;="&amp;M2)</f>
        <v>0</v>
      </c>
      <c r="N19" s="166">
        <f>COUNTIFS(개발일정표!$A:$A,$A$12,개발일정표!$I:$I,"&lt;&gt;삭제",개발일정표!$AB:$AB,"&lt;&gt;검수제외",개발일정표!$AF:$AF,"&gt;="&amp;$D$1,개발일정표!$AF:$AF,"&lt;="&amp;N2)</f>
        <v>0</v>
      </c>
      <c r="O19" s="166">
        <f>COUNTIFS(개발일정표!$A:$A,$A$12,개발일정표!$I:$I,"&lt;&gt;삭제",개발일정표!$AB:$AB,"&lt;&gt;검수제외",개발일정표!$AF:$AF,"&gt;="&amp;$D$1,개발일정표!$AF:$AF,"&lt;="&amp;O2)</f>
        <v>0</v>
      </c>
      <c r="P19" s="166">
        <f>COUNTIFS(개발일정표!$A:$A,$A$12,개발일정표!$I:$I,"&lt;&gt;삭제",개발일정표!$AB:$AB,"&lt;&gt;검수제외",개발일정표!$AF:$AF,"&gt;="&amp;$D$1,개발일정표!$AF:$AF,"&lt;="&amp;P2)</f>
        <v>0</v>
      </c>
      <c r="Q19" s="166">
        <f>COUNTIFS(개발일정표!$A:$A,$A$12,개발일정표!$I:$I,"&lt;&gt;삭제",개발일정표!$AB:$AB,"&lt;&gt;검수제외",개발일정표!$AF:$AF,"&gt;="&amp;$D$1,개발일정표!$AF:$AF,"&lt;="&amp;Q2)</f>
        <v>0</v>
      </c>
      <c r="R19" s="166">
        <f>COUNTIFS(개발일정표!$A:$A,$A$12,개발일정표!$I:$I,"&lt;&gt;삭제",개발일정표!$AB:$AB,"&lt;&gt;검수제외",개발일정표!$AF:$AF,"&gt;="&amp;$D$1,개발일정표!$AF:$AF,"&lt;="&amp;R2)</f>
        <v>0</v>
      </c>
      <c r="S19" s="166">
        <f>COUNTIFS(개발일정표!$A:$A,$A$12,개발일정표!$I:$I,"&lt;&gt;삭제",개발일정표!$AB:$AB,"&lt;&gt;검수제외",개발일정표!$AF:$AF,"&gt;="&amp;$D$1,개발일정표!$AF:$AF,"&lt;="&amp;S2)</f>
        <v>0</v>
      </c>
    </row>
    <row r="20" spans="1:19" ht="15.6">
      <c r="A20" s="312" t="s">
        <v>449</v>
      </c>
      <c r="B20" s="312" t="s">
        <v>472</v>
      </c>
      <c r="C20" s="165" t="s">
        <v>418</v>
      </c>
      <c r="D20" s="166">
        <f>COUNTIFS(개발일정표!$A:$A,$A$20,개발일정표!$I:$I,"&lt;&gt;삭제",개발일정표!$K:$K,"&gt;="&amp;$D$1,개발일정표!$K:$K,"&lt;="&amp;D2)</f>
        <v>0</v>
      </c>
      <c r="E20" s="166">
        <f>COUNTIFS(개발일정표!$A:$A,$A$20,개발일정표!$I:$I,"&lt;&gt;삭제",개발일정표!$K:$K,"&gt;="&amp;$D$1,개발일정표!$K:$K,"&lt;="&amp;E2)</f>
        <v>0</v>
      </c>
      <c r="F20" s="166">
        <f>COUNTIFS(개발일정표!$A:$A,$A$20,개발일정표!$I:$I,"&lt;&gt;삭제",개발일정표!$K:$K,"&gt;="&amp;$D$1,개발일정표!$K:$K,"&lt;="&amp;F2)</f>
        <v>0</v>
      </c>
      <c r="G20" s="166">
        <f>COUNTIFS(개발일정표!$A:$A,$A$20,개발일정표!$I:$I,"&lt;&gt;삭제",개발일정표!$K:$K,"&gt;="&amp;$D$1,개발일정표!$K:$K,"&lt;="&amp;G2)</f>
        <v>0</v>
      </c>
      <c r="H20" s="166">
        <f>COUNTIFS(개발일정표!$A:$A,$A$20,개발일정표!$I:$I,"&lt;&gt;삭제",개발일정표!$K:$K,"&gt;="&amp;$D$1,개발일정표!$K:$K,"&lt;="&amp;H2)</f>
        <v>0</v>
      </c>
      <c r="I20" s="166">
        <f>COUNTIFS(개발일정표!$A:$A,$A$20,개발일정표!$I:$I,"&lt;&gt;삭제",개발일정표!$K:$K,"&gt;="&amp;$D$1,개발일정표!$K:$K,"&lt;="&amp;I2)</f>
        <v>0</v>
      </c>
      <c r="J20" s="166">
        <f>COUNTIFS(개발일정표!$A:$A,$A$20,개발일정표!$I:$I,"&lt;&gt;삭제",개발일정표!$K:$K,"&gt;="&amp;$D$1,개발일정표!$K:$K,"&lt;="&amp;J2)</f>
        <v>0</v>
      </c>
      <c r="K20" s="166">
        <f>COUNTIFS(개발일정표!$A:$A,$A$20,개발일정표!$I:$I,"&lt;&gt;삭제",개발일정표!$K:$K,"&gt;="&amp;$D$1,개발일정표!$K:$K,"&lt;="&amp;K2)</f>
        <v>0</v>
      </c>
      <c r="L20" s="166">
        <f>COUNTIFS(개발일정표!$A:$A,$A$20,개발일정표!$I:$I,"&lt;&gt;삭제",개발일정표!$K:$K,"&gt;="&amp;$D$1,개발일정표!$K:$K,"&lt;="&amp;L2)</f>
        <v>0</v>
      </c>
      <c r="M20" s="166">
        <f>COUNTIFS(개발일정표!$A:$A,$A$20,개발일정표!$I:$I,"&lt;&gt;삭제",개발일정표!$K:$K,"&gt;="&amp;$D$1,개발일정표!$K:$K,"&lt;="&amp;M2)</f>
        <v>0</v>
      </c>
      <c r="N20" s="166">
        <f>COUNTIFS(개발일정표!$A:$A,$A$20,개발일정표!$I:$I,"&lt;&gt;삭제",개발일정표!$K:$K,"&gt;="&amp;$D$1,개발일정표!$K:$K,"&lt;="&amp;N2)</f>
        <v>0</v>
      </c>
      <c r="O20" s="166">
        <f>COUNTIFS(개발일정표!$A:$A,$A$20,개발일정표!$I:$I,"&lt;&gt;삭제",개발일정표!$K:$K,"&gt;="&amp;$D$1,개발일정표!$K:$K,"&lt;="&amp;O2)</f>
        <v>0</v>
      </c>
      <c r="P20" s="166">
        <f>COUNTIFS(개발일정표!$A:$A,$A$20,개발일정표!$I:$I,"&lt;&gt;삭제",개발일정표!$K:$K,"&gt;="&amp;$D$1,개발일정표!$K:$K,"&lt;="&amp;P2)</f>
        <v>0</v>
      </c>
      <c r="Q20" s="166">
        <f>COUNTIFS(개발일정표!$A:$A,$A$20,개발일정표!$I:$I,"&lt;&gt;삭제",개발일정표!$K:$K,"&gt;="&amp;$D$1,개발일정표!$K:$K,"&lt;="&amp;Q2)</f>
        <v>0</v>
      </c>
      <c r="R20" s="166">
        <f>COUNTIFS(개발일정표!$A:$A,$A$20,개발일정표!$I:$I,"&lt;&gt;삭제",개발일정표!$K:$K,"&gt;="&amp;$D$1,개발일정표!$K:$K,"&lt;="&amp;R2)</f>
        <v>0</v>
      </c>
      <c r="S20" s="166">
        <f>COUNTIFS(개발일정표!$A:$A,$A$20,개발일정표!$I:$I,"&lt;&gt;삭제",개발일정표!$K:$K,"&gt;="&amp;$D$1,개발일정표!$K:$K,"&lt;="&amp;S2)</f>
        <v>0</v>
      </c>
    </row>
    <row r="21" spans="1:19" ht="15.6">
      <c r="A21" s="313"/>
      <c r="B21" s="314"/>
      <c r="C21" s="165" t="s">
        <v>417</v>
      </c>
      <c r="D21" s="166">
        <f>COUNTIFS(개발일정표!$A:$A,$A$20,개발일정표!$I:$I,"&lt;&gt;삭제",개발일정표!$M:$M,"&gt;="&amp;$D$1,개발일정표!$M:$M,"&lt;="&amp;D2)</f>
        <v>0</v>
      </c>
      <c r="E21" s="166">
        <f>COUNTIFS(개발일정표!$A:$A,$A$20,개발일정표!$I:$I,"&lt;&gt;삭제",개발일정표!$M:$M,"&gt;="&amp;$D$1,개발일정표!$M:$M,"&lt;="&amp;E2)</f>
        <v>0</v>
      </c>
      <c r="F21" s="166">
        <f>COUNTIFS(개발일정표!$A:$A,$A$20,개발일정표!$I:$I,"&lt;&gt;삭제",개발일정표!$M:$M,"&gt;="&amp;$D$1,개발일정표!$M:$M,"&lt;="&amp;F2)</f>
        <v>0</v>
      </c>
      <c r="G21" s="166">
        <f>COUNTIFS(개발일정표!$A:$A,$A$20,개발일정표!$I:$I,"&lt;&gt;삭제",개발일정표!$M:$M,"&gt;="&amp;$D$1,개발일정표!$M:$M,"&lt;="&amp;G2)</f>
        <v>0</v>
      </c>
      <c r="H21" s="166">
        <f>COUNTIFS(개발일정표!$A:$A,$A$20,개발일정표!$I:$I,"&lt;&gt;삭제",개발일정표!$M:$M,"&gt;="&amp;$D$1,개발일정표!$M:$M,"&lt;="&amp;H2)</f>
        <v>0</v>
      </c>
      <c r="I21" s="166">
        <f>COUNTIFS(개발일정표!$A:$A,$A$20,개발일정표!$I:$I,"&lt;&gt;삭제",개발일정표!$M:$M,"&gt;="&amp;$D$1,개발일정표!$M:$M,"&lt;="&amp;I2)</f>
        <v>0</v>
      </c>
      <c r="J21" s="166">
        <f>COUNTIFS(개발일정표!$A:$A,$A$20,개발일정표!$I:$I,"&lt;&gt;삭제",개발일정표!$M:$M,"&gt;="&amp;$D$1,개발일정표!$M:$M,"&lt;="&amp;J2)</f>
        <v>0</v>
      </c>
      <c r="K21" s="166">
        <f>COUNTIFS(개발일정표!$A:$A,$A$20,개발일정표!$I:$I,"&lt;&gt;삭제",개발일정표!$M:$M,"&gt;="&amp;$D$1,개발일정표!$M:$M,"&lt;="&amp;K2)</f>
        <v>0</v>
      </c>
      <c r="L21" s="166">
        <f>COUNTIFS(개발일정표!$A:$A,$A$20,개발일정표!$I:$I,"&lt;&gt;삭제",개발일정표!$M:$M,"&gt;="&amp;$D$1,개발일정표!$M:$M,"&lt;="&amp;L2)</f>
        <v>0</v>
      </c>
      <c r="M21" s="166">
        <f>COUNTIFS(개발일정표!$A:$A,$A$20,개발일정표!$I:$I,"&lt;&gt;삭제",개발일정표!$M:$M,"&gt;="&amp;$D$1,개발일정표!$M:$M,"&lt;="&amp;M2)</f>
        <v>0</v>
      </c>
      <c r="N21" s="166">
        <f>COUNTIFS(개발일정표!$A:$A,$A$20,개발일정표!$I:$I,"&lt;&gt;삭제",개발일정표!$M:$M,"&gt;="&amp;$D$1,개발일정표!$M:$M,"&lt;="&amp;N2)</f>
        <v>0</v>
      </c>
      <c r="O21" s="166">
        <f>COUNTIFS(개발일정표!$A:$A,$A$20,개발일정표!$I:$I,"&lt;&gt;삭제",개발일정표!$M:$M,"&gt;="&amp;$D$1,개발일정표!$M:$M,"&lt;="&amp;O2)</f>
        <v>0</v>
      </c>
      <c r="P21" s="166">
        <f>COUNTIFS(개발일정표!$A:$A,$A$20,개발일정표!$I:$I,"&lt;&gt;삭제",개발일정표!$M:$M,"&gt;="&amp;$D$1,개발일정표!$M:$M,"&lt;="&amp;P2)</f>
        <v>0</v>
      </c>
      <c r="Q21" s="166">
        <f>COUNTIFS(개발일정표!$A:$A,$A$20,개발일정표!$I:$I,"&lt;&gt;삭제",개발일정표!$M:$M,"&gt;="&amp;$D$1,개발일정표!$M:$M,"&lt;="&amp;Q2)</f>
        <v>0</v>
      </c>
      <c r="R21" s="166">
        <f>COUNTIFS(개발일정표!$A:$A,$A$20,개발일정표!$I:$I,"&lt;&gt;삭제",개발일정표!$M:$M,"&gt;="&amp;$D$1,개발일정표!$M:$M,"&lt;="&amp;R2)</f>
        <v>0</v>
      </c>
      <c r="S21" s="166">
        <f>COUNTIFS(개발일정표!$A:$A,$A$20,개발일정표!$I:$I,"&lt;&gt;삭제",개발일정표!$M:$M,"&gt;="&amp;$D$1,개발일정표!$M:$M,"&lt;="&amp;S2)</f>
        <v>0</v>
      </c>
    </row>
    <row r="22" spans="1:19" ht="15.6">
      <c r="A22" s="313"/>
      <c r="B22" s="312" t="s">
        <v>419</v>
      </c>
      <c r="C22" s="165" t="s">
        <v>418</v>
      </c>
      <c r="D22" s="166">
        <f>COUNTIFS(개발일정표!$A:$A,$A$20,개발일정표!$I:$I,"&lt;&gt;삭제",개발일정표!$N:$N,"&lt;&gt;검수제외",개발일정표!$P:$P,"&gt;="&amp;$D$1,개발일정표!$P:$P,"&lt;="&amp;D2)</f>
        <v>0</v>
      </c>
      <c r="E22" s="166">
        <f>COUNTIFS(개발일정표!$A:$A,$A$20,개발일정표!$I:$I,"&lt;&gt;삭제",개발일정표!$N:$N,"&lt;&gt;검수제외",개발일정표!$P:$P,"&gt;="&amp;$D$1,개발일정표!$P:$P,"&lt;="&amp;E2)</f>
        <v>0</v>
      </c>
      <c r="F22" s="166">
        <f>COUNTIFS(개발일정표!$A:$A,$A$20,개발일정표!$I:$I,"&lt;&gt;삭제",개발일정표!$N:$N,"&lt;&gt;검수제외",개발일정표!$P:$P,"&gt;="&amp;$D$1,개발일정표!$P:$P,"&lt;="&amp;F2)</f>
        <v>0</v>
      </c>
      <c r="G22" s="166">
        <f>COUNTIFS(개발일정표!$A:$A,$A$20,개발일정표!$I:$I,"&lt;&gt;삭제",개발일정표!$N:$N,"&lt;&gt;검수제외",개발일정표!$P:$P,"&gt;="&amp;$D$1,개발일정표!$P:$P,"&lt;="&amp;G2)</f>
        <v>0</v>
      </c>
      <c r="H22" s="166">
        <f>COUNTIFS(개발일정표!$A:$A,$A$20,개발일정표!$I:$I,"&lt;&gt;삭제",개발일정표!$N:$N,"&lt;&gt;검수제외",개발일정표!$P:$P,"&gt;="&amp;$D$1,개발일정표!$P:$P,"&lt;="&amp;H2)</f>
        <v>0</v>
      </c>
      <c r="I22" s="166">
        <f>COUNTIFS(개발일정표!$A:$A,$A$20,개발일정표!$I:$I,"&lt;&gt;삭제",개발일정표!$N:$N,"&lt;&gt;검수제외",개발일정표!$P:$P,"&gt;="&amp;$D$1,개발일정표!$P:$P,"&lt;="&amp;I2)</f>
        <v>0</v>
      </c>
      <c r="J22" s="166">
        <f>COUNTIFS(개발일정표!$A:$A,$A$20,개발일정표!$I:$I,"&lt;&gt;삭제",개발일정표!$N:$N,"&lt;&gt;검수제외",개발일정표!$P:$P,"&gt;="&amp;$D$1,개발일정표!$P:$P,"&lt;="&amp;J2)</f>
        <v>0</v>
      </c>
      <c r="K22" s="166">
        <f>COUNTIFS(개발일정표!$A:$A,$A$20,개발일정표!$I:$I,"&lt;&gt;삭제",개발일정표!$N:$N,"&lt;&gt;검수제외",개발일정표!$P:$P,"&gt;="&amp;$D$1,개발일정표!$P:$P,"&lt;="&amp;K2)</f>
        <v>0</v>
      </c>
      <c r="L22" s="166">
        <f>COUNTIFS(개발일정표!$A:$A,$A$20,개발일정표!$I:$I,"&lt;&gt;삭제",개발일정표!$N:$N,"&lt;&gt;검수제외",개발일정표!$P:$P,"&gt;="&amp;$D$1,개발일정표!$P:$P,"&lt;="&amp;L2)</f>
        <v>0</v>
      </c>
      <c r="M22" s="166">
        <f>COUNTIFS(개발일정표!$A:$A,$A$20,개발일정표!$I:$I,"&lt;&gt;삭제",개발일정표!$N:$N,"&lt;&gt;검수제외",개발일정표!$P:$P,"&gt;="&amp;$D$1,개발일정표!$P:$P,"&lt;="&amp;M2)</f>
        <v>0</v>
      </c>
      <c r="N22" s="166">
        <f>COUNTIFS(개발일정표!$A:$A,$A$20,개발일정표!$I:$I,"&lt;&gt;삭제",개발일정표!$N:$N,"&lt;&gt;검수제외",개발일정표!$P:$P,"&gt;="&amp;$D$1,개발일정표!$P:$P,"&lt;="&amp;N2)</f>
        <v>0</v>
      </c>
      <c r="O22" s="166">
        <f>COUNTIFS(개발일정표!$A:$A,$A$20,개발일정표!$I:$I,"&lt;&gt;삭제",개발일정표!$N:$N,"&lt;&gt;검수제외",개발일정표!$P:$P,"&gt;="&amp;$D$1,개발일정표!$P:$P,"&lt;="&amp;O2)</f>
        <v>0</v>
      </c>
      <c r="P22" s="166">
        <f>COUNTIFS(개발일정표!$A:$A,$A$20,개발일정표!$I:$I,"&lt;&gt;삭제",개발일정표!$N:$N,"&lt;&gt;검수제외",개발일정표!$P:$P,"&gt;="&amp;$D$1,개발일정표!$P:$P,"&lt;="&amp;P2)</f>
        <v>0</v>
      </c>
      <c r="Q22" s="166">
        <f>COUNTIFS(개발일정표!$A:$A,$A$20,개발일정표!$I:$I,"&lt;&gt;삭제",개발일정표!$N:$N,"&lt;&gt;검수제외",개발일정표!$P:$P,"&gt;="&amp;$D$1,개발일정표!$P:$P,"&lt;="&amp;Q2)</f>
        <v>0</v>
      </c>
      <c r="R22" s="166">
        <f>COUNTIFS(개발일정표!$A:$A,$A$20,개발일정표!$I:$I,"&lt;&gt;삭제",개발일정표!$N:$N,"&lt;&gt;검수제외",개발일정표!$P:$P,"&gt;="&amp;$D$1,개발일정표!$P:$P,"&lt;="&amp;R2)</f>
        <v>0</v>
      </c>
      <c r="S22" s="166">
        <f>COUNTIFS(개발일정표!$A:$A,$A$20,개발일정표!$I:$I,"&lt;&gt;삭제",개발일정표!$N:$N,"&lt;&gt;검수제외",개발일정표!$P:$P,"&gt;="&amp;$D$1,개발일정표!$P:$P,"&lt;="&amp;S2)</f>
        <v>0</v>
      </c>
    </row>
    <row r="23" spans="1:19" ht="15.6">
      <c r="A23" s="313"/>
      <c r="B23" s="314"/>
      <c r="C23" s="165" t="s">
        <v>417</v>
      </c>
      <c r="D23" s="166">
        <f>COUNTIFS(개발일정표!$A:$A,$A$20,개발일정표!$I:$I,"&lt;&gt;삭제",개발일정표!$N:$N,"&lt;&gt;검수제외",개발일정표!$R:$R,"&gt;="&amp;$D$1,개발일정표!$R:$R,"&lt;="&amp;D2)</f>
        <v>0</v>
      </c>
      <c r="E23" s="166">
        <f>COUNTIFS(개발일정표!$A:$A,$A$20,개발일정표!$I:$I,"&lt;&gt;삭제",개발일정표!$N:$N,"&lt;&gt;검수제외",개발일정표!$R:$R,"&gt;="&amp;$D$1,개발일정표!$R:$R,"&lt;="&amp;E2)</f>
        <v>0</v>
      </c>
      <c r="F23" s="166">
        <f>COUNTIFS(개발일정표!$A:$A,$A$20,개발일정표!$I:$I,"&lt;&gt;삭제",개발일정표!$N:$N,"&lt;&gt;검수제외",개발일정표!$R:$R,"&gt;="&amp;$D$1,개발일정표!$R:$R,"&lt;="&amp;F2)</f>
        <v>0</v>
      </c>
      <c r="G23" s="166">
        <f>COUNTIFS(개발일정표!$A:$A,$A$20,개발일정표!$I:$I,"&lt;&gt;삭제",개발일정표!$N:$N,"&lt;&gt;검수제외",개발일정표!$R:$R,"&gt;="&amp;$D$1,개발일정표!$R:$R,"&lt;="&amp;G2)</f>
        <v>0</v>
      </c>
      <c r="H23" s="166">
        <f>COUNTIFS(개발일정표!$A:$A,$A$20,개발일정표!$I:$I,"&lt;&gt;삭제",개발일정표!$N:$N,"&lt;&gt;검수제외",개발일정표!$R:$R,"&gt;="&amp;$D$1,개발일정표!$R:$R,"&lt;="&amp;H2)</f>
        <v>0</v>
      </c>
      <c r="I23" s="166">
        <f>COUNTIFS(개발일정표!$A:$A,$A$20,개발일정표!$I:$I,"&lt;&gt;삭제",개발일정표!$N:$N,"&lt;&gt;검수제외",개발일정표!$R:$R,"&gt;="&amp;$D$1,개발일정표!$R:$R,"&lt;="&amp;I2)</f>
        <v>0</v>
      </c>
      <c r="J23" s="166">
        <f>COUNTIFS(개발일정표!$A:$A,$A$20,개발일정표!$I:$I,"&lt;&gt;삭제",개발일정표!$N:$N,"&lt;&gt;검수제외",개발일정표!$R:$R,"&gt;="&amp;$D$1,개발일정표!$R:$R,"&lt;="&amp;J2)</f>
        <v>0</v>
      </c>
      <c r="K23" s="166">
        <f>COUNTIFS(개발일정표!$A:$A,$A$20,개발일정표!$I:$I,"&lt;&gt;삭제",개발일정표!$N:$N,"&lt;&gt;검수제외",개발일정표!$R:$R,"&gt;="&amp;$D$1,개발일정표!$R:$R,"&lt;="&amp;K2)</f>
        <v>0</v>
      </c>
      <c r="L23" s="166">
        <f>COUNTIFS(개발일정표!$A:$A,$A$20,개발일정표!$I:$I,"&lt;&gt;삭제",개발일정표!$N:$N,"&lt;&gt;검수제외",개발일정표!$R:$R,"&gt;="&amp;$D$1,개발일정표!$R:$R,"&lt;="&amp;L2)</f>
        <v>0</v>
      </c>
      <c r="M23" s="166">
        <f>COUNTIFS(개발일정표!$A:$A,$A$20,개발일정표!$I:$I,"&lt;&gt;삭제",개발일정표!$N:$N,"&lt;&gt;검수제외",개발일정표!$R:$R,"&gt;="&amp;$D$1,개발일정표!$R:$R,"&lt;="&amp;M2)</f>
        <v>0</v>
      </c>
      <c r="N23" s="166">
        <f>COUNTIFS(개발일정표!$A:$A,$A$20,개발일정표!$I:$I,"&lt;&gt;삭제",개발일정표!$N:$N,"&lt;&gt;검수제외",개발일정표!$R:$R,"&gt;="&amp;$D$1,개발일정표!$R:$R,"&lt;="&amp;N2)</f>
        <v>0</v>
      </c>
      <c r="O23" s="166">
        <f>COUNTIFS(개발일정표!$A:$A,$A$20,개발일정표!$I:$I,"&lt;&gt;삭제",개발일정표!$N:$N,"&lt;&gt;검수제외",개발일정표!$R:$R,"&gt;="&amp;$D$1,개발일정표!$R:$R,"&lt;="&amp;O2)</f>
        <v>0</v>
      </c>
      <c r="P23" s="166">
        <f>COUNTIFS(개발일정표!$A:$A,$A$20,개발일정표!$I:$I,"&lt;&gt;삭제",개발일정표!$N:$N,"&lt;&gt;검수제외",개발일정표!$R:$R,"&gt;="&amp;$D$1,개발일정표!$R:$R,"&lt;="&amp;P2)</f>
        <v>0</v>
      </c>
      <c r="Q23" s="166">
        <f>COUNTIFS(개발일정표!$A:$A,$A$20,개발일정표!$I:$I,"&lt;&gt;삭제",개발일정표!$N:$N,"&lt;&gt;검수제외",개발일정표!$R:$R,"&gt;="&amp;$D$1,개발일정표!$R:$R,"&lt;="&amp;Q2)</f>
        <v>0</v>
      </c>
      <c r="R23" s="166">
        <f>COUNTIFS(개발일정표!$A:$A,$A$20,개발일정표!$I:$I,"&lt;&gt;삭제",개발일정표!$N:$N,"&lt;&gt;검수제외",개발일정표!$R:$R,"&gt;="&amp;$D$1,개발일정표!$R:$R,"&lt;="&amp;R2)</f>
        <v>0</v>
      </c>
      <c r="S23" s="166">
        <f>COUNTIFS(개발일정표!$A:$A,$A$20,개발일정표!$I:$I,"&lt;&gt;삭제",개발일정표!$N:$N,"&lt;&gt;검수제외",개발일정표!$R:$R,"&gt;="&amp;$D$1,개발일정표!$R:$R,"&lt;="&amp;S2)</f>
        <v>0</v>
      </c>
    </row>
    <row r="24" spans="1:19" ht="15.6" hidden="1">
      <c r="A24" s="313"/>
      <c r="B24" s="312" t="s">
        <v>420</v>
      </c>
      <c r="C24" s="165" t="s">
        <v>418</v>
      </c>
      <c r="D24" s="166">
        <f>COUNTIFS(개발일정표!$A:$A,$A$20,개발일정표!$I:$I,"&lt;&gt;삭제",개발일정표!$U:$U,"&lt;&gt;검수제외",개발일정표!$W:$W,"&gt;="&amp;$D$1,개발일정표!$W:$W,"&lt;="&amp;D2)</f>
        <v>0</v>
      </c>
      <c r="E24" s="166">
        <f>COUNTIFS(개발일정표!$A:$A,$A$20,개발일정표!$I:$I,"&lt;&gt;삭제",개발일정표!$U:$U,"&lt;&gt;검수제외",개발일정표!$W:$W,"&gt;="&amp;$D$1,개발일정표!$W:$W,"&lt;="&amp;E2)</f>
        <v>0</v>
      </c>
      <c r="F24" s="166">
        <f>COUNTIFS(개발일정표!$A:$A,$A$20,개발일정표!$I:$I,"&lt;&gt;삭제",개발일정표!$U:$U,"&lt;&gt;검수제외",개발일정표!$W:$W,"&gt;="&amp;$D$1,개발일정표!$W:$W,"&lt;="&amp;F2)</f>
        <v>0</v>
      </c>
      <c r="G24" s="166">
        <f>COUNTIFS(개발일정표!$A:$A,$A$20,개발일정표!$I:$I,"&lt;&gt;삭제",개발일정표!$U:$U,"&lt;&gt;검수제외",개발일정표!$W:$W,"&gt;="&amp;$D$1,개발일정표!$W:$W,"&lt;="&amp;G2)</f>
        <v>0</v>
      </c>
      <c r="H24" s="166">
        <f>COUNTIFS(개발일정표!$A:$A,$A$20,개발일정표!$I:$I,"&lt;&gt;삭제",개발일정표!$U:$U,"&lt;&gt;검수제외",개발일정표!$W:$W,"&gt;="&amp;$D$1,개발일정표!$W:$W,"&lt;="&amp;H2)</f>
        <v>0</v>
      </c>
      <c r="I24" s="166">
        <f>COUNTIFS(개발일정표!$A:$A,$A$20,개발일정표!$I:$I,"&lt;&gt;삭제",개발일정표!$U:$U,"&lt;&gt;검수제외",개발일정표!$W:$W,"&gt;="&amp;$D$1,개발일정표!$W:$W,"&lt;="&amp;I2)</f>
        <v>0</v>
      </c>
      <c r="J24" s="166">
        <f>COUNTIFS(개발일정표!$A:$A,$A$20,개발일정표!$I:$I,"&lt;&gt;삭제",개발일정표!$U:$U,"&lt;&gt;검수제외",개발일정표!$W:$W,"&gt;="&amp;$D$1,개발일정표!$W:$W,"&lt;="&amp;J2)</f>
        <v>0</v>
      </c>
      <c r="K24" s="166">
        <f>COUNTIFS(개발일정표!$A:$A,$A$20,개발일정표!$I:$I,"&lt;&gt;삭제",개발일정표!$U:$U,"&lt;&gt;검수제외",개발일정표!$W:$W,"&gt;="&amp;$D$1,개발일정표!$W:$W,"&lt;="&amp;K2)</f>
        <v>0</v>
      </c>
      <c r="L24" s="166">
        <f>COUNTIFS(개발일정표!$A:$A,$A$20,개발일정표!$I:$I,"&lt;&gt;삭제",개발일정표!$U:$U,"&lt;&gt;검수제외",개발일정표!$W:$W,"&gt;="&amp;$D$1,개발일정표!$W:$W,"&lt;="&amp;L2)</f>
        <v>0</v>
      </c>
      <c r="M24" s="166">
        <f>COUNTIFS(개발일정표!$A:$A,$A$20,개발일정표!$I:$I,"&lt;&gt;삭제",개발일정표!$U:$U,"&lt;&gt;검수제외",개발일정표!$W:$W,"&gt;="&amp;$D$1,개발일정표!$W:$W,"&lt;="&amp;M2)</f>
        <v>0</v>
      </c>
      <c r="N24" s="166">
        <f>COUNTIFS(개발일정표!$A:$A,$A$20,개발일정표!$I:$I,"&lt;&gt;삭제",개발일정표!$U:$U,"&lt;&gt;검수제외",개발일정표!$W:$W,"&gt;="&amp;$D$1,개발일정표!$W:$W,"&lt;="&amp;N2)</f>
        <v>0</v>
      </c>
      <c r="O24" s="166">
        <f>COUNTIFS(개발일정표!$A:$A,$A$20,개발일정표!$I:$I,"&lt;&gt;삭제",개발일정표!$U:$U,"&lt;&gt;검수제외",개발일정표!$W:$W,"&gt;="&amp;$D$1,개발일정표!$W:$W,"&lt;="&amp;O2)</f>
        <v>0</v>
      </c>
      <c r="P24" s="166">
        <f>COUNTIFS(개발일정표!$A:$A,$A$20,개발일정표!$I:$I,"&lt;&gt;삭제",개발일정표!$U:$U,"&lt;&gt;검수제외",개발일정표!$W:$W,"&gt;="&amp;$D$1,개발일정표!$W:$W,"&lt;="&amp;P2)</f>
        <v>0</v>
      </c>
      <c r="Q24" s="166">
        <f>COUNTIFS(개발일정표!$A:$A,$A$20,개발일정표!$I:$I,"&lt;&gt;삭제",개발일정표!$U:$U,"&lt;&gt;검수제외",개발일정표!$W:$W,"&gt;="&amp;$D$1,개발일정표!$W:$W,"&lt;="&amp;Q2)</f>
        <v>0</v>
      </c>
      <c r="R24" s="166">
        <f>COUNTIFS(개발일정표!$A:$A,$A$20,개발일정표!$I:$I,"&lt;&gt;삭제",개발일정표!$U:$U,"&lt;&gt;검수제외",개발일정표!$W:$W,"&gt;="&amp;$D$1,개발일정표!$W:$W,"&lt;="&amp;R2)</f>
        <v>0</v>
      </c>
      <c r="S24" s="166">
        <f>COUNTIFS(개발일정표!$A:$A,$A$20,개발일정표!$I:$I,"&lt;&gt;삭제",개발일정표!$U:$U,"&lt;&gt;검수제외",개발일정표!$W:$W,"&gt;="&amp;$D$1,개발일정표!$W:$W,"&lt;="&amp;S2)</f>
        <v>0</v>
      </c>
    </row>
    <row r="25" spans="1:19" ht="15.6" hidden="1">
      <c r="A25" s="313"/>
      <c r="B25" s="314"/>
      <c r="C25" s="165" t="s">
        <v>417</v>
      </c>
      <c r="D25" s="166">
        <f>COUNTIFS(개발일정표!$A:$A,$A$20,개발일정표!$I:$I,"&lt;&gt;삭제",개발일정표!$U:$U,"&lt;&gt;검수제외",개발일정표!$Y:$Y,"&gt;="&amp;$D$1,개발일정표!$Y:$Y,"&lt;="&amp;D2)</f>
        <v>0</v>
      </c>
      <c r="E25" s="166">
        <f>COUNTIFS(개발일정표!$A:$A,$A$20,개발일정표!$I:$I,"&lt;&gt;삭제",개발일정표!$U:$U,"&lt;&gt;검수제외",개발일정표!$Y:$Y,"&gt;="&amp;$D$1,개발일정표!$Y:$Y,"&lt;="&amp;E2)</f>
        <v>0</v>
      </c>
      <c r="F25" s="166">
        <f>COUNTIFS(개발일정표!$A:$A,$A$20,개발일정표!$I:$I,"&lt;&gt;삭제",개발일정표!$U:$U,"&lt;&gt;검수제외",개발일정표!$Y:$Y,"&gt;="&amp;$D$1,개발일정표!$Y:$Y,"&lt;="&amp;F2)</f>
        <v>0</v>
      </c>
      <c r="G25" s="166">
        <f>COUNTIFS(개발일정표!$A:$A,$A$20,개발일정표!$I:$I,"&lt;&gt;삭제",개발일정표!$U:$U,"&lt;&gt;검수제외",개발일정표!$Y:$Y,"&gt;="&amp;$D$1,개발일정표!$Y:$Y,"&lt;="&amp;G2)</f>
        <v>0</v>
      </c>
      <c r="H25" s="166">
        <f>COUNTIFS(개발일정표!$A:$A,$A$20,개발일정표!$I:$I,"&lt;&gt;삭제",개발일정표!$U:$U,"&lt;&gt;검수제외",개발일정표!$Y:$Y,"&gt;="&amp;$D$1,개발일정표!$Y:$Y,"&lt;="&amp;H2)</f>
        <v>0</v>
      </c>
      <c r="I25" s="166">
        <f>COUNTIFS(개발일정표!$A:$A,$A$20,개발일정표!$I:$I,"&lt;&gt;삭제",개발일정표!$U:$U,"&lt;&gt;검수제외",개발일정표!$Y:$Y,"&gt;="&amp;$D$1,개발일정표!$Y:$Y,"&lt;="&amp;I2)</f>
        <v>0</v>
      </c>
      <c r="J25" s="166">
        <f>COUNTIFS(개발일정표!$A:$A,$A$20,개발일정표!$I:$I,"&lt;&gt;삭제",개발일정표!$U:$U,"&lt;&gt;검수제외",개발일정표!$Y:$Y,"&gt;="&amp;$D$1,개발일정표!$Y:$Y,"&lt;="&amp;J2)</f>
        <v>0</v>
      </c>
      <c r="K25" s="166">
        <f>COUNTIFS(개발일정표!$A:$A,$A$20,개발일정표!$I:$I,"&lt;&gt;삭제",개발일정표!$U:$U,"&lt;&gt;검수제외",개발일정표!$Y:$Y,"&gt;="&amp;$D$1,개발일정표!$Y:$Y,"&lt;="&amp;K2)</f>
        <v>0</v>
      </c>
      <c r="L25" s="166">
        <f>COUNTIFS(개발일정표!$A:$A,$A$20,개발일정표!$I:$I,"&lt;&gt;삭제",개발일정표!$U:$U,"&lt;&gt;검수제외",개발일정표!$Y:$Y,"&gt;="&amp;$D$1,개발일정표!$Y:$Y,"&lt;="&amp;L2)</f>
        <v>0</v>
      </c>
      <c r="M25" s="166">
        <f>COUNTIFS(개발일정표!$A:$A,$A$20,개발일정표!$I:$I,"&lt;&gt;삭제",개발일정표!$U:$U,"&lt;&gt;검수제외",개발일정표!$Y:$Y,"&gt;="&amp;$D$1,개발일정표!$Y:$Y,"&lt;="&amp;M2)</f>
        <v>0</v>
      </c>
      <c r="N25" s="166">
        <f>COUNTIFS(개발일정표!$A:$A,$A$20,개발일정표!$I:$I,"&lt;&gt;삭제",개발일정표!$U:$U,"&lt;&gt;검수제외",개발일정표!$Y:$Y,"&gt;="&amp;$D$1,개발일정표!$Y:$Y,"&lt;="&amp;N2)</f>
        <v>0</v>
      </c>
      <c r="O25" s="166">
        <f>COUNTIFS(개발일정표!$A:$A,$A$20,개발일정표!$I:$I,"&lt;&gt;삭제",개발일정표!$U:$U,"&lt;&gt;검수제외",개발일정표!$Y:$Y,"&gt;="&amp;$D$1,개발일정표!$Y:$Y,"&lt;="&amp;O2)</f>
        <v>0</v>
      </c>
      <c r="P25" s="166">
        <f>COUNTIFS(개발일정표!$A:$A,$A$20,개발일정표!$I:$I,"&lt;&gt;삭제",개발일정표!$U:$U,"&lt;&gt;검수제외",개발일정표!$Y:$Y,"&gt;="&amp;$D$1,개발일정표!$Y:$Y,"&lt;="&amp;P2)</f>
        <v>0</v>
      </c>
      <c r="Q25" s="166">
        <f>COUNTIFS(개발일정표!$A:$A,$A$20,개발일정표!$I:$I,"&lt;&gt;삭제",개발일정표!$U:$U,"&lt;&gt;검수제외",개발일정표!$Y:$Y,"&gt;="&amp;$D$1,개발일정표!$Y:$Y,"&lt;="&amp;Q2)</f>
        <v>0</v>
      </c>
      <c r="R25" s="166">
        <f>COUNTIFS(개발일정표!$A:$A,$A$20,개발일정표!$I:$I,"&lt;&gt;삭제",개발일정표!$U:$U,"&lt;&gt;검수제외",개발일정표!$Y:$Y,"&gt;="&amp;$D$1,개발일정표!$Y:$Y,"&lt;="&amp;R2)</f>
        <v>0</v>
      </c>
      <c r="S25" s="166">
        <f>COUNTIFS(개발일정표!$A:$A,$A$20,개발일정표!$I:$I,"&lt;&gt;삭제",개발일정표!$U:$U,"&lt;&gt;검수제외",개발일정표!$Y:$Y,"&gt;="&amp;$D$1,개발일정표!$Y:$Y,"&lt;="&amp;S2)</f>
        <v>0</v>
      </c>
    </row>
    <row r="26" spans="1:19" ht="15.6" hidden="1">
      <c r="A26" s="313"/>
      <c r="B26" s="312" t="s">
        <v>456</v>
      </c>
      <c r="C26" s="165" t="s">
        <v>418</v>
      </c>
      <c r="D26" s="166">
        <f>COUNTIFS(개발일정표!$A:$A,$A$20,개발일정표!$I:$I,"&lt;&gt;삭제",개발일정표!$AB:$AB,"&lt;&gt;검수제외",개발일정표!$AD:$AD,"&gt;="&amp;$D$1,개발일정표!$AD:$AD,"&lt;="&amp;D2)</f>
        <v>0</v>
      </c>
      <c r="E26" s="166">
        <f>COUNTIFS(개발일정표!$A:$A,$A$20,개발일정표!$I:$I,"&lt;&gt;삭제",개발일정표!$AB:$AB,"&lt;&gt;검수제외",개발일정표!$AD:$AD,"&gt;="&amp;$D$1,개발일정표!$AD:$AD,"&lt;="&amp;E2)</f>
        <v>0</v>
      </c>
      <c r="F26" s="166">
        <f>COUNTIFS(개발일정표!$A:$A,$A$20,개발일정표!$I:$I,"&lt;&gt;삭제",개발일정표!$AB:$AB,"&lt;&gt;검수제외",개발일정표!$AD:$AD,"&gt;="&amp;$D$1,개발일정표!$AD:$AD,"&lt;="&amp;F2)</f>
        <v>0</v>
      </c>
      <c r="G26" s="166">
        <f>COUNTIFS(개발일정표!$A:$A,$A$20,개발일정표!$I:$I,"&lt;&gt;삭제",개발일정표!$AB:$AB,"&lt;&gt;검수제외",개발일정표!$AD:$AD,"&gt;="&amp;$D$1,개발일정표!$AD:$AD,"&lt;="&amp;G2)</f>
        <v>0</v>
      </c>
      <c r="H26" s="166">
        <f>COUNTIFS(개발일정표!$A:$A,$A$20,개발일정표!$I:$I,"&lt;&gt;삭제",개발일정표!$AB:$AB,"&lt;&gt;검수제외",개발일정표!$AD:$AD,"&gt;="&amp;$D$1,개발일정표!$AD:$AD,"&lt;="&amp;H2)</f>
        <v>0</v>
      </c>
      <c r="I26" s="166">
        <f>COUNTIFS(개발일정표!$A:$A,$A$20,개발일정표!$I:$I,"&lt;&gt;삭제",개발일정표!$AB:$AB,"&lt;&gt;검수제외",개발일정표!$AD:$AD,"&gt;="&amp;$D$1,개발일정표!$AD:$AD,"&lt;="&amp;I2)</f>
        <v>0</v>
      </c>
      <c r="J26" s="166">
        <f>COUNTIFS(개발일정표!$A:$A,$A$20,개발일정표!$I:$I,"&lt;&gt;삭제",개발일정표!$AB:$AB,"&lt;&gt;검수제외",개발일정표!$AD:$AD,"&gt;="&amp;$D$1,개발일정표!$AD:$AD,"&lt;="&amp;J2)</f>
        <v>0</v>
      </c>
      <c r="K26" s="166">
        <f>COUNTIFS(개발일정표!$A:$A,$A$20,개발일정표!$I:$I,"&lt;&gt;삭제",개발일정표!$AB:$AB,"&lt;&gt;검수제외",개발일정표!$AD:$AD,"&gt;="&amp;$D$1,개발일정표!$AD:$AD,"&lt;="&amp;K2)</f>
        <v>0</v>
      </c>
      <c r="L26" s="166">
        <f>COUNTIFS(개발일정표!$A:$A,$A$20,개발일정표!$I:$I,"&lt;&gt;삭제",개발일정표!$AB:$AB,"&lt;&gt;검수제외",개발일정표!$AD:$AD,"&gt;="&amp;$D$1,개발일정표!$AD:$AD,"&lt;="&amp;L2)</f>
        <v>0</v>
      </c>
      <c r="M26" s="166">
        <f>COUNTIFS(개발일정표!$A:$A,$A$20,개발일정표!$I:$I,"&lt;&gt;삭제",개발일정표!$AB:$AB,"&lt;&gt;검수제외",개발일정표!$AD:$AD,"&gt;="&amp;$D$1,개발일정표!$AD:$AD,"&lt;="&amp;M2)</f>
        <v>0</v>
      </c>
      <c r="N26" s="166">
        <f>COUNTIFS(개발일정표!$A:$A,$A$20,개발일정표!$I:$I,"&lt;&gt;삭제",개발일정표!$AB:$AB,"&lt;&gt;검수제외",개발일정표!$AD:$AD,"&gt;="&amp;$D$1,개발일정표!$AD:$AD,"&lt;="&amp;N2)</f>
        <v>0</v>
      </c>
      <c r="O26" s="166">
        <f>COUNTIFS(개발일정표!$A:$A,$A$20,개발일정표!$I:$I,"&lt;&gt;삭제",개발일정표!$AB:$AB,"&lt;&gt;검수제외",개발일정표!$AD:$AD,"&gt;="&amp;$D$1,개발일정표!$AD:$AD,"&lt;="&amp;O2)</f>
        <v>0</v>
      </c>
      <c r="P26" s="166">
        <f>COUNTIFS(개발일정표!$A:$A,$A$20,개발일정표!$I:$I,"&lt;&gt;삭제",개발일정표!$AB:$AB,"&lt;&gt;검수제외",개발일정표!$AD:$AD,"&gt;="&amp;$D$1,개발일정표!$AD:$AD,"&lt;="&amp;P2)</f>
        <v>0</v>
      </c>
      <c r="Q26" s="166">
        <f>COUNTIFS(개발일정표!$A:$A,$A$20,개발일정표!$I:$I,"&lt;&gt;삭제",개발일정표!$AB:$AB,"&lt;&gt;검수제외",개발일정표!$AD:$AD,"&gt;="&amp;$D$1,개발일정표!$AD:$AD,"&lt;="&amp;Q2)</f>
        <v>0</v>
      </c>
      <c r="R26" s="166">
        <f>COUNTIFS(개발일정표!$A:$A,$A$20,개발일정표!$I:$I,"&lt;&gt;삭제",개발일정표!$AB:$AB,"&lt;&gt;검수제외",개발일정표!$AD:$AD,"&gt;="&amp;$D$1,개발일정표!$AD:$AD,"&lt;="&amp;R2)</f>
        <v>0</v>
      </c>
      <c r="S26" s="166">
        <f>COUNTIFS(개발일정표!$A:$A,$A$20,개발일정표!$I:$I,"&lt;&gt;삭제",개발일정표!$AB:$AB,"&lt;&gt;검수제외",개발일정표!$AD:$AD,"&gt;="&amp;$D$1,개발일정표!$AD:$AD,"&lt;="&amp;S2)</f>
        <v>0</v>
      </c>
    </row>
    <row r="27" spans="1:19" ht="15.6" hidden="1">
      <c r="A27" s="314"/>
      <c r="B27" s="314"/>
      <c r="C27" s="165" t="s">
        <v>417</v>
      </c>
      <c r="D27" s="166">
        <f>COUNTIFS(개발일정표!$A:$A,$A$20,개발일정표!$I:$I,"&lt;&gt;삭제",개발일정표!$AB:$AB,"&lt;&gt;검수제외",개발일정표!$AF:$AF,"&gt;="&amp;$D$1,개발일정표!$AF:$AF,"&lt;="&amp;D2)</f>
        <v>0</v>
      </c>
      <c r="E27" s="166">
        <f>COUNTIFS(개발일정표!$A:$A,$A$20,개발일정표!$I:$I,"&lt;&gt;삭제",개발일정표!$AB:$AB,"&lt;&gt;검수제외",개발일정표!$AF:$AF,"&gt;="&amp;$D$1,개발일정표!$AF:$AF,"&lt;="&amp;E2)</f>
        <v>0</v>
      </c>
      <c r="F27" s="166">
        <f>COUNTIFS(개발일정표!$A:$A,$A$20,개발일정표!$I:$I,"&lt;&gt;삭제",개발일정표!$AB:$AB,"&lt;&gt;검수제외",개발일정표!$AF:$AF,"&gt;="&amp;$D$1,개발일정표!$AF:$AF,"&lt;="&amp;F2)</f>
        <v>0</v>
      </c>
      <c r="G27" s="166">
        <f>COUNTIFS(개발일정표!$A:$A,$A$20,개발일정표!$I:$I,"&lt;&gt;삭제",개발일정표!$AB:$AB,"&lt;&gt;검수제외",개발일정표!$AF:$AF,"&gt;="&amp;$D$1,개발일정표!$AF:$AF,"&lt;="&amp;G2)</f>
        <v>0</v>
      </c>
      <c r="H27" s="166">
        <f>COUNTIFS(개발일정표!$A:$A,$A$20,개발일정표!$I:$I,"&lt;&gt;삭제",개발일정표!$AB:$AB,"&lt;&gt;검수제외",개발일정표!$AF:$AF,"&gt;="&amp;$D$1,개발일정표!$AF:$AF,"&lt;="&amp;H2)</f>
        <v>0</v>
      </c>
      <c r="I27" s="166">
        <f>COUNTIFS(개발일정표!$A:$A,$A$20,개발일정표!$I:$I,"&lt;&gt;삭제",개발일정표!$AB:$AB,"&lt;&gt;검수제외",개발일정표!$AF:$AF,"&gt;="&amp;$D$1,개발일정표!$AF:$AF,"&lt;="&amp;I2)</f>
        <v>0</v>
      </c>
      <c r="J27" s="166">
        <f>COUNTIFS(개발일정표!$A:$A,$A$20,개발일정표!$I:$I,"&lt;&gt;삭제",개발일정표!$AB:$AB,"&lt;&gt;검수제외",개발일정표!$AF:$AF,"&gt;="&amp;$D$1,개발일정표!$AF:$AF,"&lt;="&amp;J2)</f>
        <v>0</v>
      </c>
      <c r="K27" s="166">
        <f>COUNTIFS(개발일정표!$A:$A,$A$20,개발일정표!$I:$I,"&lt;&gt;삭제",개발일정표!$AB:$AB,"&lt;&gt;검수제외",개발일정표!$AF:$AF,"&gt;="&amp;$D$1,개발일정표!$AF:$AF,"&lt;="&amp;K2)</f>
        <v>0</v>
      </c>
      <c r="L27" s="166">
        <f>COUNTIFS(개발일정표!$A:$A,$A$20,개발일정표!$I:$I,"&lt;&gt;삭제",개발일정표!$AB:$AB,"&lt;&gt;검수제외",개발일정표!$AF:$AF,"&gt;="&amp;$D$1,개발일정표!$AF:$AF,"&lt;="&amp;L2)</f>
        <v>0</v>
      </c>
      <c r="M27" s="166">
        <f>COUNTIFS(개발일정표!$A:$A,$A$20,개발일정표!$I:$I,"&lt;&gt;삭제",개발일정표!$AB:$AB,"&lt;&gt;검수제외",개발일정표!$AF:$AF,"&gt;="&amp;$D$1,개발일정표!$AF:$AF,"&lt;="&amp;M2)</f>
        <v>0</v>
      </c>
      <c r="N27" s="166">
        <f>COUNTIFS(개발일정표!$A:$A,$A$20,개발일정표!$I:$I,"&lt;&gt;삭제",개발일정표!$AB:$AB,"&lt;&gt;검수제외",개발일정표!$AF:$AF,"&gt;="&amp;$D$1,개발일정표!$AF:$AF,"&lt;="&amp;N2)</f>
        <v>0</v>
      </c>
      <c r="O27" s="166">
        <f>COUNTIFS(개발일정표!$A:$A,$A$20,개발일정표!$I:$I,"&lt;&gt;삭제",개발일정표!$AB:$AB,"&lt;&gt;검수제외",개발일정표!$AF:$AF,"&gt;="&amp;$D$1,개발일정표!$AF:$AF,"&lt;="&amp;O2)</f>
        <v>0</v>
      </c>
      <c r="P27" s="166">
        <f>COUNTIFS(개발일정표!$A:$A,$A$20,개발일정표!$I:$I,"&lt;&gt;삭제",개발일정표!$AB:$AB,"&lt;&gt;검수제외",개발일정표!$AF:$AF,"&gt;="&amp;$D$1,개발일정표!$AF:$AF,"&lt;="&amp;P2)</f>
        <v>0</v>
      </c>
      <c r="Q27" s="166">
        <f>COUNTIFS(개발일정표!$A:$A,$A$20,개발일정표!$I:$I,"&lt;&gt;삭제",개발일정표!$AB:$AB,"&lt;&gt;검수제외",개발일정표!$AF:$AF,"&gt;="&amp;$D$1,개발일정표!$AF:$AF,"&lt;="&amp;Q2)</f>
        <v>0</v>
      </c>
      <c r="R27" s="166">
        <f>COUNTIFS(개발일정표!$A:$A,$A$20,개발일정표!$I:$I,"&lt;&gt;삭제",개발일정표!$AB:$AB,"&lt;&gt;검수제외",개발일정표!$AF:$AF,"&gt;="&amp;$D$1,개발일정표!$AF:$AF,"&lt;="&amp;R2)</f>
        <v>0</v>
      </c>
      <c r="S27" s="166">
        <f>COUNTIFS(개발일정표!$A:$A,$A$20,개발일정표!$I:$I,"&lt;&gt;삭제",개발일정표!$AB:$AB,"&lt;&gt;검수제외",개발일정표!$AF:$AF,"&gt;="&amp;$D$1,개발일정표!$AF:$AF,"&lt;="&amp;S2)</f>
        <v>0</v>
      </c>
    </row>
    <row r="28" spans="1:19" ht="15.6">
      <c r="A28" s="312" t="s">
        <v>450</v>
      </c>
      <c r="B28" s="312" t="s">
        <v>472</v>
      </c>
      <c r="C28" s="165" t="s">
        <v>418</v>
      </c>
      <c r="D28" s="166">
        <f>COUNTIFS(개발일정표!$A:$A,$A$28,개발일정표!$I:$I,"&lt;&gt;삭제",개발일정표!$K:$K,"&gt;="&amp;$D$1,개발일정표!$K:$K,"&lt;="&amp;D2)</f>
        <v>0</v>
      </c>
      <c r="E28" s="166">
        <f>COUNTIFS(개발일정표!$A:$A,$A$28,개발일정표!$I:$I,"&lt;&gt;삭제",개발일정표!$K:$K,"&gt;="&amp;$D$1,개발일정표!$K:$K,"&lt;="&amp;E2)</f>
        <v>0</v>
      </c>
      <c r="F28" s="166">
        <f>COUNTIFS(개발일정표!$A:$A,$A$28,개발일정표!$I:$I,"&lt;&gt;삭제",개발일정표!$K:$K,"&gt;="&amp;$D$1,개발일정표!$K:$K,"&lt;="&amp;F2)</f>
        <v>0</v>
      </c>
      <c r="G28" s="166">
        <f>COUNTIFS(개발일정표!$A:$A,$A$28,개발일정표!$I:$I,"&lt;&gt;삭제",개발일정표!$K:$K,"&gt;="&amp;$D$1,개발일정표!$K:$K,"&lt;="&amp;G2)</f>
        <v>0</v>
      </c>
      <c r="H28" s="166">
        <f>COUNTIFS(개발일정표!$A:$A,$A$28,개발일정표!$I:$I,"&lt;&gt;삭제",개발일정표!$K:$K,"&gt;="&amp;$D$1,개발일정표!$K:$K,"&lt;="&amp;H2)</f>
        <v>0</v>
      </c>
      <c r="I28" s="166">
        <f>COUNTIFS(개발일정표!$A:$A,$A$28,개발일정표!$I:$I,"&lt;&gt;삭제",개발일정표!$K:$K,"&gt;="&amp;$D$1,개발일정표!$K:$K,"&lt;="&amp;I2)</f>
        <v>0</v>
      </c>
      <c r="J28" s="166">
        <f>COUNTIFS(개발일정표!$A:$A,$A$28,개발일정표!$I:$I,"&lt;&gt;삭제",개발일정표!$K:$K,"&gt;="&amp;$D$1,개발일정표!$K:$K,"&lt;="&amp;J2)</f>
        <v>0</v>
      </c>
      <c r="K28" s="166">
        <f>COUNTIFS(개발일정표!$A:$A,$A$28,개발일정표!$I:$I,"&lt;&gt;삭제",개발일정표!$K:$K,"&gt;="&amp;$D$1,개발일정표!$K:$K,"&lt;="&amp;K2)</f>
        <v>0</v>
      </c>
      <c r="L28" s="166">
        <f>COUNTIFS(개발일정표!$A:$A,$A$28,개발일정표!$I:$I,"&lt;&gt;삭제",개발일정표!$K:$K,"&gt;="&amp;$D$1,개발일정표!$K:$K,"&lt;="&amp;L2)</f>
        <v>0</v>
      </c>
      <c r="M28" s="166">
        <f>COUNTIFS(개발일정표!$A:$A,$A$28,개발일정표!$I:$I,"&lt;&gt;삭제",개발일정표!$K:$K,"&gt;="&amp;$D$1,개발일정표!$K:$K,"&lt;="&amp;M2)</f>
        <v>0</v>
      </c>
      <c r="N28" s="166">
        <f>COUNTIFS(개발일정표!$A:$A,$A$28,개발일정표!$I:$I,"&lt;&gt;삭제",개발일정표!$K:$K,"&gt;="&amp;$D$1,개발일정표!$K:$K,"&lt;="&amp;N2)</f>
        <v>0</v>
      </c>
      <c r="O28" s="166">
        <f>COUNTIFS(개발일정표!$A:$A,$A$28,개발일정표!$I:$I,"&lt;&gt;삭제",개발일정표!$K:$K,"&gt;="&amp;$D$1,개발일정표!$K:$K,"&lt;="&amp;O2)</f>
        <v>0</v>
      </c>
      <c r="P28" s="166">
        <f>COUNTIFS(개발일정표!$A:$A,$A$28,개발일정표!$I:$I,"&lt;&gt;삭제",개발일정표!$K:$K,"&gt;="&amp;$D$1,개발일정표!$K:$K,"&lt;="&amp;P2)</f>
        <v>0</v>
      </c>
      <c r="Q28" s="166">
        <f>COUNTIFS(개발일정표!$A:$A,$A$28,개발일정표!$I:$I,"&lt;&gt;삭제",개발일정표!$K:$K,"&gt;="&amp;$D$1,개발일정표!$K:$K,"&lt;="&amp;Q2)</f>
        <v>0</v>
      </c>
      <c r="R28" s="166">
        <f>COUNTIFS(개발일정표!$A:$A,$A$28,개발일정표!$I:$I,"&lt;&gt;삭제",개발일정표!$K:$K,"&gt;="&amp;$D$1,개발일정표!$K:$K,"&lt;="&amp;R2)</f>
        <v>0</v>
      </c>
      <c r="S28" s="166">
        <f>COUNTIFS(개발일정표!$A:$A,$A$28,개발일정표!$I:$I,"&lt;&gt;삭제",개발일정표!$K:$K,"&gt;="&amp;$D$1,개발일정표!$K:$K,"&lt;="&amp;S2)</f>
        <v>0</v>
      </c>
    </row>
    <row r="29" spans="1:19" ht="15.6">
      <c r="A29" s="313"/>
      <c r="B29" s="314"/>
      <c r="C29" s="165" t="s">
        <v>417</v>
      </c>
      <c r="D29" s="166">
        <f>COUNTIFS(개발일정표!$A:$A,$A$28,개발일정표!$I:$I,"&lt;&gt;삭제",개발일정표!$M:$M,"&gt;="&amp;$D$1,개발일정표!$M:$M,"&lt;="&amp;D2)</f>
        <v>0</v>
      </c>
      <c r="E29" s="166">
        <f>COUNTIFS(개발일정표!$A:$A,$A$28,개발일정표!$I:$I,"&lt;&gt;삭제",개발일정표!$M:$M,"&gt;="&amp;$D$1,개발일정표!$M:$M,"&lt;="&amp;E2)</f>
        <v>0</v>
      </c>
      <c r="F29" s="166">
        <f>COUNTIFS(개발일정표!$A:$A,$A$28,개발일정표!$I:$I,"&lt;&gt;삭제",개발일정표!$M:$M,"&gt;="&amp;$D$1,개발일정표!$M:$M,"&lt;="&amp;F2)</f>
        <v>0</v>
      </c>
      <c r="G29" s="166">
        <f>COUNTIFS(개발일정표!$A:$A,$A$28,개발일정표!$I:$I,"&lt;&gt;삭제",개발일정표!$M:$M,"&gt;="&amp;$D$1,개발일정표!$M:$M,"&lt;="&amp;G2)</f>
        <v>0</v>
      </c>
      <c r="H29" s="166">
        <f>COUNTIFS(개발일정표!$A:$A,$A$28,개발일정표!$I:$I,"&lt;&gt;삭제",개발일정표!$M:$M,"&gt;="&amp;$D$1,개발일정표!$M:$M,"&lt;="&amp;H2)</f>
        <v>0</v>
      </c>
      <c r="I29" s="166">
        <f>COUNTIFS(개발일정표!$A:$A,$A$28,개발일정표!$I:$I,"&lt;&gt;삭제",개발일정표!$M:$M,"&gt;="&amp;$D$1,개발일정표!$M:$M,"&lt;="&amp;I2)</f>
        <v>0</v>
      </c>
      <c r="J29" s="166">
        <f>COUNTIFS(개발일정표!$A:$A,$A$28,개발일정표!$I:$I,"&lt;&gt;삭제",개발일정표!$M:$M,"&gt;="&amp;$D$1,개발일정표!$M:$M,"&lt;="&amp;J2)</f>
        <v>0</v>
      </c>
      <c r="K29" s="166">
        <f>COUNTIFS(개발일정표!$A:$A,$A$28,개발일정표!$I:$I,"&lt;&gt;삭제",개발일정표!$M:$M,"&gt;="&amp;$D$1,개발일정표!$M:$M,"&lt;="&amp;K2)</f>
        <v>0</v>
      </c>
      <c r="L29" s="166">
        <f>COUNTIFS(개발일정표!$A:$A,$A$28,개발일정표!$I:$I,"&lt;&gt;삭제",개발일정표!$M:$M,"&gt;="&amp;$D$1,개발일정표!$M:$M,"&lt;="&amp;L2)</f>
        <v>0</v>
      </c>
      <c r="M29" s="166">
        <f>COUNTIFS(개발일정표!$A:$A,$A$28,개발일정표!$I:$I,"&lt;&gt;삭제",개발일정표!$M:$M,"&gt;="&amp;$D$1,개발일정표!$M:$M,"&lt;="&amp;M2)</f>
        <v>0</v>
      </c>
      <c r="N29" s="166">
        <f>COUNTIFS(개발일정표!$A:$A,$A$28,개발일정표!$I:$I,"&lt;&gt;삭제",개발일정표!$M:$M,"&gt;="&amp;$D$1,개발일정표!$M:$M,"&lt;="&amp;N2)</f>
        <v>0</v>
      </c>
      <c r="O29" s="166">
        <f>COUNTIFS(개발일정표!$A:$A,$A$28,개발일정표!$I:$I,"&lt;&gt;삭제",개발일정표!$M:$M,"&gt;="&amp;$D$1,개발일정표!$M:$M,"&lt;="&amp;O2)</f>
        <v>0</v>
      </c>
      <c r="P29" s="166">
        <f>COUNTIFS(개발일정표!$A:$A,$A$28,개발일정표!$I:$I,"&lt;&gt;삭제",개발일정표!$M:$M,"&gt;="&amp;$D$1,개발일정표!$M:$M,"&lt;="&amp;P2)</f>
        <v>0</v>
      </c>
      <c r="Q29" s="166">
        <f>COUNTIFS(개발일정표!$A:$A,$A$28,개발일정표!$I:$I,"&lt;&gt;삭제",개발일정표!$M:$M,"&gt;="&amp;$D$1,개발일정표!$M:$M,"&lt;="&amp;Q2)</f>
        <v>0</v>
      </c>
      <c r="R29" s="166">
        <f>COUNTIFS(개발일정표!$A:$A,$A$28,개발일정표!$I:$I,"&lt;&gt;삭제",개발일정표!$M:$M,"&gt;="&amp;$D$1,개발일정표!$M:$M,"&lt;="&amp;R2)</f>
        <v>0</v>
      </c>
      <c r="S29" s="166">
        <f>COUNTIFS(개발일정표!$A:$A,$A$28,개발일정표!$I:$I,"&lt;&gt;삭제",개발일정표!$M:$M,"&gt;="&amp;$D$1,개발일정표!$M:$M,"&lt;="&amp;S2)</f>
        <v>0</v>
      </c>
    </row>
    <row r="30" spans="1:19" ht="15.6">
      <c r="A30" s="313"/>
      <c r="B30" s="312" t="s">
        <v>419</v>
      </c>
      <c r="C30" s="165" t="s">
        <v>418</v>
      </c>
      <c r="D30" s="166">
        <f>COUNTIFS(개발일정표!$A:$A,$A$28,개발일정표!$I:$I,"&lt;&gt;삭제",개발일정표!$N:$N,"&lt;&gt;검수제외",개발일정표!$P:$P,"&gt;="&amp;$D$1,개발일정표!$P:$P,"&lt;="&amp;D2)</f>
        <v>0</v>
      </c>
      <c r="E30" s="166">
        <f>COUNTIFS(개발일정표!$A:$A,$A$28,개발일정표!$I:$I,"&lt;&gt;삭제",개발일정표!$N:$N,"&lt;&gt;검수제외",개발일정표!$P:$P,"&gt;="&amp;$D$1,개발일정표!$P:$P,"&lt;="&amp;E2)</f>
        <v>0</v>
      </c>
      <c r="F30" s="166">
        <f>COUNTIFS(개발일정표!$A:$A,$A$28,개발일정표!$I:$I,"&lt;&gt;삭제",개발일정표!$N:$N,"&lt;&gt;검수제외",개발일정표!$P:$P,"&gt;="&amp;$D$1,개발일정표!$P:$P,"&lt;="&amp;F2)</f>
        <v>0</v>
      </c>
      <c r="G30" s="166">
        <f>COUNTIFS(개발일정표!$A:$A,$A$28,개발일정표!$I:$I,"&lt;&gt;삭제",개발일정표!$N:$N,"&lt;&gt;검수제외",개발일정표!$P:$P,"&gt;="&amp;$D$1,개발일정표!$P:$P,"&lt;="&amp;G2)</f>
        <v>0</v>
      </c>
      <c r="H30" s="166">
        <f>COUNTIFS(개발일정표!$A:$A,$A$28,개발일정표!$I:$I,"&lt;&gt;삭제",개발일정표!$N:$N,"&lt;&gt;검수제외",개발일정표!$P:$P,"&gt;="&amp;$D$1,개발일정표!$P:$P,"&lt;="&amp;H2)</f>
        <v>0</v>
      </c>
      <c r="I30" s="166">
        <f>COUNTIFS(개발일정표!$A:$A,$A$28,개발일정표!$I:$I,"&lt;&gt;삭제",개발일정표!$N:$N,"&lt;&gt;검수제외",개발일정표!$P:$P,"&gt;="&amp;$D$1,개발일정표!$P:$P,"&lt;="&amp;I2)</f>
        <v>0</v>
      </c>
      <c r="J30" s="166">
        <f>COUNTIFS(개발일정표!$A:$A,$A$28,개발일정표!$I:$I,"&lt;&gt;삭제",개발일정표!$N:$N,"&lt;&gt;검수제외",개발일정표!$P:$P,"&gt;="&amp;$D$1,개발일정표!$P:$P,"&lt;="&amp;J2)</f>
        <v>0</v>
      </c>
      <c r="K30" s="166">
        <f>COUNTIFS(개발일정표!$A:$A,$A$28,개발일정표!$I:$I,"&lt;&gt;삭제",개발일정표!$N:$N,"&lt;&gt;검수제외",개발일정표!$P:$P,"&gt;="&amp;$D$1,개발일정표!$P:$P,"&lt;="&amp;K2)</f>
        <v>0</v>
      </c>
      <c r="L30" s="166">
        <f>COUNTIFS(개발일정표!$A:$A,$A$28,개발일정표!$I:$I,"&lt;&gt;삭제",개발일정표!$N:$N,"&lt;&gt;검수제외",개발일정표!$P:$P,"&gt;="&amp;$D$1,개발일정표!$P:$P,"&lt;="&amp;L2)</f>
        <v>0</v>
      </c>
      <c r="M30" s="166">
        <f>COUNTIFS(개발일정표!$A:$A,$A$28,개발일정표!$I:$I,"&lt;&gt;삭제",개발일정표!$N:$N,"&lt;&gt;검수제외",개발일정표!$P:$P,"&gt;="&amp;$D$1,개발일정표!$P:$P,"&lt;="&amp;M2)</f>
        <v>0</v>
      </c>
      <c r="N30" s="166">
        <f>COUNTIFS(개발일정표!$A:$A,$A$28,개발일정표!$I:$I,"&lt;&gt;삭제",개발일정표!$N:$N,"&lt;&gt;검수제외",개발일정표!$P:$P,"&gt;="&amp;$D$1,개발일정표!$P:$P,"&lt;="&amp;N2)</f>
        <v>0</v>
      </c>
      <c r="O30" s="166">
        <f>COUNTIFS(개발일정표!$A:$A,$A$28,개발일정표!$I:$I,"&lt;&gt;삭제",개발일정표!$N:$N,"&lt;&gt;검수제외",개발일정표!$P:$P,"&gt;="&amp;$D$1,개발일정표!$P:$P,"&lt;="&amp;O2)</f>
        <v>0</v>
      </c>
      <c r="P30" s="166">
        <f>COUNTIFS(개발일정표!$A:$A,$A$28,개발일정표!$I:$I,"&lt;&gt;삭제",개발일정표!$N:$N,"&lt;&gt;검수제외",개발일정표!$P:$P,"&gt;="&amp;$D$1,개발일정표!$P:$P,"&lt;="&amp;P2)</f>
        <v>0</v>
      </c>
      <c r="Q30" s="166">
        <f>COUNTIFS(개발일정표!$A:$A,$A$28,개발일정표!$I:$I,"&lt;&gt;삭제",개발일정표!$N:$N,"&lt;&gt;검수제외",개발일정표!$P:$P,"&gt;="&amp;$D$1,개발일정표!$P:$P,"&lt;="&amp;Q2)</f>
        <v>0</v>
      </c>
      <c r="R30" s="166">
        <f>COUNTIFS(개발일정표!$A:$A,$A$28,개발일정표!$I:$I,"&lt;&gt;삭제",개발일정표!$N:$N,"&lt;&gt;검수제외",개발일정표!$P:$P,"&gt;="&amp;$D$1,개발일정표!$P:$P,"&lt;="&amp;R2)</f>
        <v>0</v>
      </c>
      <c r="S30" s="166">
        <f>COUNTIFS(개발일정표!$A:$A,$A$28,개발일정표!$I:$I,"&lt;&gt;삭제",개발일정표!$N:$N,"&lt;&gt;검수제외",개발일정표!$P:$P,"&gt;="&amp;$D$1,개발일정표!$P:$P,"&lt;="&amp;S2)</f>
        <v>0</v>
      </c>
    </row>
    <row r="31" spans="1:19" ht="15.6">
      <c r="A31" s="313"/>
      <c r="B31" s="314"/>
      <c r="C31" s="165" t="s">
        <v>417</v>
      </c>
      <c r="D31" s="166">
        <f>COUNTIFS(개발일정표!$A:$A,$A$28,개발일정표!$I:$I,"&lt;&gt;삭제",개발일정표!$N:$N,"&lt;&gt;검수제외",개발일정표!$R:$R,"&gt;="&amp;$D$1,개발일정표!$R:$R,"&lt;="&amp;D2)</f>
        <v>0</v>
      </c>
      <c r="E31" s="166">
        <f>COUNTIFS(개발일정표!$A:$A,$A$28,개발일정표!$I:$I,"&lt;&gt;삭제",개발일정표!$N:$N,"&lt;&gt;검수제외",개발일정표!$R:$R,"&gt;="&amp;$D$1,개발일정표!$R:$R,"&lt;="&amp;E2)</f>
        <v>0</v>
      </c>
      <c r="F31" s="166">
        <f>COUNTIFS(개발일정표!$A:$A,$A$28,개발일정표!$I:$I,"&lt;&gt;삭제",개발일정표!$N:$N,"&lt;&gt;검수제외",개발일정표!$R:$R,"&gt;="&amp;$D$1,개발일정표!$R:$R,"&lt;="&amp;F2)</f>
        <v>0</v>
      </c>
      <c r="G31" s="166">
        <f>COUNTIFS(개발일정표!$A:$A,$A$28,개발일정표!$I:$I,"&lt;&gt;삭제",개발일정표!$N:$N,"&lt;&gt;검수제외",개발일정표!$R:$R,"&gt;="&amp;$D$1,개발일정표!$R:$R,"&lt;="&amp;G2)</f>
        <v>0</v>
      </c>
      <c r="H31" s="166">
        <f>COUNTIFS(개발일정표!$A:$A,$A$28,개발일정표!$I:$I,"&lt;&gt;삭제",개발일정표!$N:$N,"&lt;&gt;검수제외",개발일정표!$R:$R,"&gt;="&amp;$D$1,개발일정표!$R:$R,"&lt;="&amp;H2)</f>
        <v>0</v>
      </c>
      <c r="I31" s="166">
        <f>COUNTIFS(개발일정표!$A:$A,$A$28,개발일정표!$I:$I,"&lt;&gt;삭제",개발일정표!$N:$N,"&lt;&gt;검수제외",개발일정표!$R:$R,"&gt;="&amp;$D$1,개발일정표!$R:$R,"&lt;="&amp;I2)</f>
        <v>0</v>
      </c>
      <c r="J31" s="166">
        <f>COUNTIFS(개발일정표!$A:$A,$A$28,개발일정표!$I:$I,"&lt;&gt;삭제",개발일정표!$N:$N,"&lt;&gt;검수제외",개발일정표!$R:$R,"&gt;="&amp;$D$1,개발일정표!$R:$R,"&lt;="&amp;J2)</f>
        <v>0</v>
      </c>
      <c r="K31" s="166">
        <f>COUNTIFS(개발일정표!$A:$A,$A$28,개발일정표!$I:$I,"&lt;&gt;삭제",개발일정표!$N:$N,"&lt;&gt;검수제외",개발일정표!$R:$R,"&gt;="&amp;$D$1,개발일정표!$R:$R,"&lt;="&amp;K2)</f>
        <v>0</v>
      </c>
      <c r="L31" s="166">
        <f>COUNTIFS(개발일정표!$A:$A,$A$28,개발일정표!$I:$I,"&lt;&gt;삭제",개발일정표!$N:$N,"&lt;&gt;검수제외",개발일정표!$R:$R,"&gt;="&amp;$D$1,개발일정표!$R:$R,"&lt;="&amp;L2)</f>
        <v>0</v>
      </c>
      <c r="M31" s="166">
        <f>COUNTIFS(개발일정표!$A:$A,$A$28,개발일정표!$I:$I,"&lt;&gt;삭제",개발일정표!$N:$N,"&lt;&gt;검수제외",개발일정표!$R:$R,"&gt;="&amp;$D$1,개발일정표!$R:$R,"&lt;="&amp;M2)</f>
        <v>0</v>
      </c>
      <c r="N31" s="166">
        <f>COUNTIFS(개발일정표!$A:$A,$A$28,개발일정표!$I:$I,"&lt;&gt;삭제",개발일정표!$N:$N,"&lt;&gt;검수제외",개발일정표!$R:$R,"&gt;="&amp;$D$1,개발일정표!$R:$R,"&lt;="&amp;N2)</f>
        <v>0</v>
      </c>
      <c r="O31" s="166">
        <f>COUNTIFS(개발일정표!$A:$A,$A$28,개발일정표!$I:$I,"&lt;&gt;삭제",개발일정표!$N:$N,"&lt;&gt;검수제외",개발일정표!$R:$R,"&gt;="&amp;$D$1,개발일정표!$R:$R,"&lt;="&amp;O2)</f>
        <v>0</v>
      </c>
      <c r="P31" s="166">
        <f>COUNTIFS(개발일정표!$A:$A,$A$28,개발일정표!$I:$I,"&lt;&gt;삭제",개발일정표!$N:$N,"&lt;&gt;검수제외",개발일정표!$R:$R,"&gt;="&amp;$D$1,개발일정표!$R:$R,"&lt;="&amp;P2)</f>
        <v>0</v>
      </c>
      <c r="Q31" s="166">
        <f>COUNTIFS(개발일정표!$A:$A,$A$28,개발일정표!$I:$I,"&lt;&gt;삭제",개발일정표!$N:$N,"&lt;&gt;검수제외",개발일정표!$R:$R,"&gt;="&amp;$D$1,개발일정표!$R:$R,"&lt;="&amp;Q2)</f>
        <v>0</v>
      </c>
      <c r="R31" s="166">
        <f>COUNTIFS(개발일정표!$A:$A,$A$28,개발일정표!$I:$I,"&lt;&gt;삭제",개발일정표!$N:$N,"&lt;&gt;검수제외",개발일정표!$R:$R,"&gt;="&amp;$D$1,개발일정표!$R:$R,"&lt;="&amp;R2)</f>
        <v>0</v>
      </c>
      <c r="S31" s="166">
        <f>COUNTIFS(개발일정표!$A:$A,$A$28,개발일정표!$I:$I,"&lt;&gt;삭제",개발일정표!$N:$N,"&lt;&gt;검수제외",개발일정표!$R:$R,"&gt;="&amp;$D$1,개발일정표!$R:$R,"&lt;="&amp;S2)</f>
        <v>0</v>
      </c>
    </row>
    <row r="32" spans="1:19" ht="15.6">
      <c r="A32" s="313"/>
      <c r="B32" s="312" t="s">
        <v>420</v>
      </c>
      <c r="C32" s="165" t="s">
        <v>418</v>
      </c>
      <c r="D32" s="166">
        <f>COUNTIFS(개발일정표!$A:$A,$A$28,개발일정표!$I:$I,"&lt;&gt;삭제",개발일정표!$U:$U,"&lt;&gt;검수제외",개발일정표!$W:$W,"&gt;="&amp;$D$1,개발일정표!$W:$W,"&lt;="&amp;D2)</f>
        <v>0</v>
      </c>
      <c r="E32" s="166">
        <f>COUNTIFS(개발일정표!$A:$A,$A$28,개발일정표!$I:$I,"&lt;&gt;삭제",개발일정표!$U:$U,"&lt;&gt;검수제외",개발일정표!$W:$W,"&gt;="&amp;$D$1,개발일정표!$W:$W,"&lt;="&amp;E2)</f>
        <v>0</v>
      </c>
      <c r="F32" s="166">
        <f>COUNTIFS(개발일정표!$A:$A,$A$28,개발일정표!$I:$I,"&lt;&gt;삭제",개발일정표!$U:$U,"&lt;&gt;검수제외",개발일정표!$W:$W,"&gt;="&amp;$D$1,개발일정표!$W:$W,"&lt;="&amp;F2)</f>
        <v>0</v>
      </c>
      <c r="G32" s="166">
        <f>COUNTIFS(개발일정표!$A:$A,$A$28,개발일정표!$I:$I,"&lt;&gt;삭제",개발일정표!$U:$U,"&lt;&gt;검수제외",개발일정표!$W:$W,"&gt;="&amp;$D$1,개발일정표!$W:$W,"&lt;="&amp;G2)</f>
        <v>0</v>
      </c>
      <c r="H32" s="166">
        <f>COUNTIFS(개발일정표!$A:$A,$A$28,개발일정표!$I:$I,"&lt;&gt;삭제",개발일정표!$U:$U,"&lt;&gt;검수제외",개발일정표!$W:$W,"&gt;="&amp;$D$1,개발일정표!$W:$W,"&lt;="&amp;H2)</f>
        <v>0</v>
      </c>
      <c r="I32" s="166">
        <f>COUNTIFS(개발일정표!$A:$A,$A$28,개발일정표!$I:$I,"&lt;&gt;삭제",개발일정표!$U:$U,"&lt;&gt;검수제외",개발일정표!$W:$W,"&gt;="&amp;$D$1,개발일정표!$W:$W,"&lt;="&amp;I2)</f>
        <v>0</v>
      </c>
      <c r="J32" s="166">
        <f>COUNTIFS(개발일정표!$A:$A,$A$28,개발일정표!$I:$I,"&lt;&gt;삭제",개발일정표!$U:$U,"&lt;&gt;검수제외",개발일정표!$W:$W,"&gt;="&amp;$D$1,개발일정표!$W:$W,"&lt;="&amp;J2)</f>
        <v>0</v>
      </c>
      <c r="K32" s="166">
        <f>COUNTIFS(개발일정표!$A:$A,$A$28,개발일정표!$I:$I,"&lt;&gt;삭제",개발일정표!$U:$U,"&lt;&gt;검수제외",개발일정표!$W:$W,"&gt;="&amp;$D$1,개발일정표!$W:$W,"&lt;="&amp;K2)</f>
        <v>0</v>
      </c>
      <c r="L32" s="166">
        <f>COUNTIFS(개발일정표!$A:$A,$A$28,개발일정표!$I:$I,"&lt;&gt;삭제",개발일정표!$U:$U,"&lt;&gt;검수제외",개발일정표!$W:$W,"&gt;="&amp;$D$1,개발일정표!$W:$W,"&lt;="&amp;L2)</f>
        <v>0</v>
      </c>
      <c r="M32" s="166">
        <f>COUNTIFS(개발일정표!$A:$A,$A$28,개발일정표!$I:$I,"&lt;&gt;삭제",개발일정표!$U:$U,"&lt;&gt;검수제외",개발일정표!$W:$W,"&gt;="&amp;$D$1,개발일정표!$W:$W,"&lt;="&amp;M2)</f>
        <v>0</v>
      </c>
      <c r="N32" s="166">
        <f>COUNTIFS(개발일정표!$A:$A,$A$28,개발일정표!$I:$I,"&lt;&gt;삭제",개발일정표!$U:$U,"&lt;&gt;검수제외",개발일정표!$W:$W,"&gt;="&amp;$D$1,개발일정표!$W:$W,"&lt;="&amp;N2)</f>
        <v>0</v>
      </c>
      <c r="O32" s="166">
        <f>COUNTIFS(개발일정표!$A:$A,$A$28,개발일정표!$I:$I,"&lt;&gt;삭제",개발일정표!$U:$U,"&lt;&gt;검수제외",개발일정표!$W:$W,"&gt;="&amp;$D$1,개발일정표!$W:$W,"&lt;="&amp;O2)</f>
        <v>0</v>
      </c>
      <c r="P32" s="166">
        <f>COUNTIFS(개발일정표!$A:$A,$A$28,개발일정표!$I:$I,"&lt;&gt;삭제",개발일정표!$U:$U,"&lt;&gt;검수제외",개발일정표!$W:$W,"&gt;="&amp;$D$1,개발일정표!$W:$W,"&lt;="&amp;P2)</f>
        <v>0</v>
      </c>
      <c r="Q32" s="166">
        <f>COUNTIFS(개발일정표!$A:$A,$A$28,개발일정표!$I:$I,"&lt;&gt;삭제",개발일정표!$U:$U,"&lt;&gt;검수제외",개발일정표!$W:$W,"&gt;="&amp;$D$1,개발일정표!$W:$W,"&lt;="&amp;Q2)</f>
        <v>0</v>
      </c>
      <c r="R32" s="166">
        <f>COUNTIFS(개발일정표!$A:$A,$A$28,개발일정표!$I:$I,"&lt;&gt;삭제",개발일정표!$U:$U,"&lt;&gt;검수제외",개발일정표!$W:$W,"&gt;="&amp;$D$1,개발일정표!$W:$W,"&lt;="&amp;R2)</f>
        <v>0</v>
      </c>
      <c r="S32" s="166">
        <f>COUNTIFS(개발일정표!$A:$A,$A$28,개발일정표!$I:$I,"&lt;&gt;삭제",개발일정표!$U:$U,"&lt;&gt;검수제외",개발일정표!$W:$W,"&gt;="&amp;$D$1,개발일정표!$W:$W,"&lt;="&amp;S2)</f>
        <v>0</v>
      </c>
    </row>
    <row r="33" spans="1:19" ht="15.6">
      <c r="A33" s="313"/>
      <c r="B33" s="314"/>
      <c r="C33" s="165" t="s">
        <v>417</v>
      </c>
      <c r="D33" s="166">
        <f>COUNTIFS(개발일정표!$A:$A,$A$28,개발일정표!$I:$I,"&lt;&gt;삭제",개발일정표!$U:$U,"&lt;&gt;검수제외",개발일정표!$Y:$Y,"&gt;="&amp;$D$1,개발일정표!$Y:$Y,"&lt;="&amp;D2)</f>
        <v>0</v>
      </c>
      <c r="E33" s="166">
        <f>COUNTIFS(개발일정표!$A:$A,$A$28,개발일정표!$I:$I,"&lt;&gt;삭제",개발일정표!$U:$U,"&lt;&gt;검수제외",개발일정표!$Y:$Y,"&gt;="&amp;$D$1,개발일정표!$Y:$Y,"&lt;="&amp;E2)</f>
        <v>0</v>
      </c>
      <c r="F33" s="166">
        <f>COUNTIFS(개발일정표!$A:$A,$A$28,개발일정표!$I:$I,"&lt;&gt;삭제",개발일정표!$U:$U,"&lt;&gt;검수제외",개발일정표!$Y:$Y,"&gt;="&amp;$D$1,개발일정표!$Y:$Y,"&lt;="&amp;F2)</f>
        <v>0</v>
      </c>
      <c r="G33" s="166">
        <f>COUNTIFS(개발일정표!$A:$A,$A$28,개발일정표!$I:$I,"&lt;&gt;삭제",개발일정표!$U:$U,"&lt;&gt;검수제외",개발일정표!$Y:$Y,"&gt;="&amp;$D$1,개발일정표!$Y:$Y,"&lt;="&amp;G2)</f>
        <v>0</v>
      </c>
      <c r="H33" s="166">
        <f>COUNTIFS(개발일정표!$A:$A,$A$28,개발일정표!$I:$I,"&lt;&gt;삭제",개발일정표!$U:$U,"&lt;&gt;검수제외",개발일정표!$Y:$Y,"&gt;="&amp;$D$1,개발일정표!$Y:$Y,"&lt;="&amp;H2)</f>
        <v>0</v>
      </c>
      <c r="I33" s="166">
        <f>COUNTIFS(개발일정표!$A:$A,$A$28,개발일정표!$I:$I,"&lt;&gt;삭제",개발일정표!$U:$U,"&lt;&gt;검수제외",개발일정표!$Y:$Y,"&gt;="&amp;$D$1,개발일정표!$Y:$Y,"&lt;="&amp;I2)</f>
        <v>0</v>
      </c>
      <c r="J33" s="166">
        <f>COUNTIFS(개발일정표!$A:$A,$A$28,개발일정표!$I:$I,"&lt;&gt;삭제",개발일정표!$U:$U,"&lt;&gt;검수제외",개발일정표!$Y:$Y,"&gt;="&amp;$D$1,개발일정표!$Y:$Y,"&lt;="&amp;J2)</f>
        <v>0</v>
      </c>
      <c r="K33" s="166">
        <f>COUNTIFS(개발일정표!$A:$A,$A$28,개발일정표!$I:$I,"&lt;&gt;삭제",개발일정표!$U:$U,"&lt;&gt;검수제외",개발일정표!$Y:$Y,"&gt;="&amp;$D$1,개발일정표!$Y:$Y,"&lt;="&amp;K2)</f>
        <v>0</v>
      </c>
      <c r="L33" s="166">
        <f>COUNTIFS(개발일정표!$A:$A,$A$28,개발일정표!$I:$I,"&lt;&gt;삭제",개발일정표!$U:$U,"&lt;&gt;검수제외",개발일정표!$Y:$Y,"&gt;="&amp;$D$1,개발일정표!$Y:$Y,"&lt;="&amp;L2)</f>
        <v>0</v>
      </c>
      <c r="M33" s="166">
        <f>COUNTIFS(개발일정표!$A:$A,$A$28,개발일정표!$I:$I,"&lt;&gt;삭제",개발일정표!$U:$U,"&lt;&gt;검수제외",개발일정표!$Y:$Y,"&gt;="&amp;$D$1,개발일정표!$Y:$Y,"&lt;="&amp;M2)</f>
        <v>0</v>
      </c>
      <c r="N33" s="166">
        <f>COUNTIFS(개발일정표!$A:$A,$A$28,개발일정표!$I:$I,"&lt;&gt;삭제",개발일정표!$U:$U,"&lt;&gt;검수제외",개발일정표!$Y:$Y,"&gt;="&amp;$D$1,개발일정표!$Y:$Y,"&lt;="&amp;N2)</f>
        <v>0</v>
      </c>
      <c r="O33" s="166">
        <f>COUNTIFS(개발일정표!$A:$A,$A$28,개발일정표!$I:$I,"&lt;&gt;삭제",개발일정표!$U:$U,"&lt;&gt;검수제외",개발일정표!$Y:$Y,"&gt;="&amp;$D$1,개발일정표!$Y:$Y,"&lt;="&amp;O2)</f>
        <v>0</v>
      </c>
      <c r="P33" s="166">
        <f>COUNTIFS(개발일정표!$A:$A,$A$28,개발일정표!$I:$I,"&lt;&gt;삭제",개발일정표!$U:$U,"&lt;&gt;검수제외",개발일정표!$Y:$Y,"&gt;="&amp;$D$1,개발일정표!$Y:$Y,"&lt;="&amp;P2)</f>
        <v>0</v>
      </c>
      <c r="Q33" s="166">
        <f>COUNTIFS(개발일정표!$A:$A,$A$28,개발일정표!$I:$I,"&lt;&gt;삭제",개발일정표!$U:$U,"&lt;&gt;검수제외",개발일정표!$Y:$Y,"&gt;="&amp;$D$1,개발일정표!$Y:$Y,"&lt;="&amp;Q2)</f>
        <v>0</v>
      </c>
      <c r="R33" s="166">
        <f>COUNTIFS(개발일정표!$A:$A,$A$28,개발일정표!$I:$I,"&lt;&gt;삭제",개발일정표!$U:$U,"&lt;&gt;검수제외",개발일정표!$Y:$Y,"&gt;="&amp;$D$1,개발일정표!$Y:$Y,"&lt;="&amp;R2)</f>
        <v>0</v>
      </c>
      <c r="S33" s="166">
        <f>COUNTIFS(개발일정표!$A:$A,$A$28,개발일정표!$I:$I,"&lt;&gt;삭제",개발일정표!$U:$U,"&lt;&gt;검수제외",개발일정표!$Y:$Y,"&gt;="&amp;$D$1,개발일정표!$Y:$Y,"&lt;="&amp;S2)</f>
        <v>0</v>
      </c>
    </row>
    <row r="34" spans="1:19" ht="15.6">
      <c r="A34" s="313"/>
      <c r="B34" s="312" t="s">
        <v>456</v>
      </c>
      <c r="C34" s="165" t="s">
        <v>418</v>
      </c>
      <c r="D34" s="166">
        <f>COUNTIFS(개발일정표!$A:$A,$A$28,개발일정표!$I:$I,"&lt;&gt;삭제",개발일정표!$AB:$AB,"&lt;&gt;검수제외",개발일정표!$AD:$AD,"&gt;="&amp;$D$1,개발일정표!$AD:$AD,"&lt;="&amp;D2)</f>
        <v>0</v>
      </c>
      <c r="E34" s="166">
        <f>COUNTIFS(개발일정표!$A:$A,$A$28,개발일정표!$I:$I,"&lt;&gt;삭제",개발일정표!$AB:$AB,"&lt;&gt;검수제외",개발일정표!$AD:$AD,"&gt;="&amp;$D$1,개발일정표!$AD:$AD,"&lt;="&amp;E2)</f>
        <v>0</v>
      </c>
      <c r="F34" s="166">
        <f>COUNTIFS(개발일정표!$A:$A,$A$28,개발일정표!$I:$I,"&lt;&gt;삭제",개발일정표!$AB:$AB,"&lt;&gt;검수제외",개발일정표!$AD:$AD,"&gt;="&amp;$D$1,개발일정표!$AD:$AD,"&lt;="&amp;F2)</f>
        <v>0</v>
      </c>
      <c r="G34" s="166">
        <f>COUNTIFS(개발일정표!$A:$A,$A$28,개발일정표!$I:$I,"&lt;&gt;삭제",개발일정표!$AB:$AB,"&lt;&gt;검수제외",개발일정표!$AD:$AD,"&gt;="&amp;$D$1,개발일정표!$AD:$AD,"&lt;="&amp;G2)</f>
        <v>0</v>
      </c>
      <c r="H34" s="166">
        <f>COUNTIFS(개발일정표!$A:$A,$A$28,개발일정표!$I:$I,"&lt;&gt;삭제",개발일정표!$AB:$AB,"&lt;&gt;검수제외",개발일정표!$AD:$AD,"&gt;="&amp;$D$1,개발일정표!$AD:$AD,"&lt;="&amp;H2)</f>
        <v>0</v>
      </c>
      <c r="I34" s="166">
        <f>COUNTIFS(개발일정표!$A:$A,$A$28,개발일정표!$I:$I,"&lt;&gt;삭제",개발일정표!$AB:$AB,"&lt;&gt;검수제외",개발일정표!$AD:$AD,"&gt;="&amp;$D$1,개발일정표!$AD:$AD,"&lt;="&amp;I2)</f>
        <v>0</v>
      </c>
      <c r="J34" s="166">
        <f>COUNTIFS(개발일정표!$A:$A,$A$28,개발일정표!$I:$I,"&lt;&gt;삭제",개발일정표!$AB:$AB,"&lt;&gt;검수제외",개발일정표!$AD:$AD,"&gt;="&amp;$D$1,개발일정표!$AD:$AD,"&lt;="&amp;J2)</f>
        <v>0</v>
      </c>
      <c r="K34" s="166">
        <f>COUNTIFS(개발일정표!$A:$A,$A$28,개발일정표!$I:$I,"&lt;&gt;삭제",개발일정표!$AB:$AB,"&lt;&gt;검수제외",개발일정표!$AD:$AD,"&gt;="&amp;$D$1,개발일정표!$AD:$AD,"&lt;="&amp;K2)</f>
        <v>0</v>
      </c>
      <c r="L34" s="166">
        <f>COUNTIFS(개발일정표!$A:$A,$A$28,개발일정표!$I:$I,"&lt;&gt;삭제",개발일정표!$AB:$AB,"&lt;&gt;검수제외",개발일정표!$AD:$AD,"&gt;="&amp;$D$1,개발일정표!$AD:$AD,"&lt;="&amp;L2)</f>
        <v>0</v>
      </c>
      <c r="M34" s="166">
        <f>COUNTIFS(개발일정표!$A:$A,$A$28,개발일정표!$I:$I,"&lt;&gt;삭제",개발일정표!$AB:$AB,"&lt;&gt;검수제외",개발일정표!$AD:$AD,"&gt;="&amp;$D$1,개발일정표!$AD:$AD,"&lt;="&amp;M2)</f>
        <v>0</v>
      </c>
      <c r="N34" s="166">
        <f>COUNTIFS(개발일정표!$A:$A,$A$28,개발일정표!$I:$I,"&lt;&gt;삭제",개발일정표!$AB:$AB,"&lt;&gt;검수제외",개발일정표!$AD:$AD,"&gt;="&amp;$D$1,개발일정표!$AD:$AD,"&lt;="&amp;N2)</f>
        <v>0</v>
      </c>
      <c r="O34" s="166">
        <f>COUNTIFS(개발일정표!$A:$A,$A$28,개발일정표!$I:$I,"&lt;&gt;삭제",개발일정표!$AB:$AB,"&lt;&gt;검수제외",개발일정표!$AD:$AD,"&gt;="&amp;$D$1,개발일정표!$AD:$AD,"&lt;="&amp;O2)</f>
        <v>0</v>
      </c>
      <c r="P34" s="166">
        <f>COUNTIFS(개발일정표!$A:$A,$A$28,개발일정표!$I:$I,"&lt;&gt;삭제",개발일정표!$AB:$AB,"&lt;&gt;검수제외",개발일정표!$AD:$AD,"&gt;="&amp;$D$1,개발일정표!$AD:$AD,"&lt;="&amp;P2)</f>
        <v>0</v>
      </c>
      <c r="Q34" s="166">
        <f>COUNTIFS(개발일정표!$A:$A,$A$28,개발일정표!$I:$I,"&lt;&gt;삭제",개발일정표!$AB:$AB,"&lt;&gt;검수제외",개발일정표!$AD:$AD,"&gt;="&amp;$D$1,개발일정표!$AD:$AD,"&lt;="&amp;Q2)</f>
        <v>0</v>
      </c>
      <c r="R34" s="166">
        <f>COUNTIFS(개발일정표!$A:$A,$A$28,개발일정표!$I:$I,"&lt;&gt;삭제",개발일정표!$AB:$AB,"&lt;&gt;검수제외",개발일정표!$AD:$AD,"&gt;="&amp;$D$1,개발일정표!$AD:$AD,"&lt;="&amp;R2)</f>
        <v>0</v>
      </c>
      <c r="S34" s="166">
        <f>COUNTIFS(개발일정표!$A:$A,$A$28,개발일정표!$I:$I,"&lt;&gt;삭제",개발일정표!$AB:$AB,"&lt;&gt;검수제외",개발일정표!$AD:$AD,"&gt;="&amp;$D$1,개발일정표!$AD:$AD,"&lt;="&amp;S2)</f>
        <v>0</v>
      </c>
    </row>
    <row r="35" spans="1:19" ht="15.6">
      <c r="A35" s="314"/>
      <c r="B35" s="314"/>
      <c r="C35" s="165" t="s">
        <v>417</v>
      </c>
      <c r="D35" s="166">
        <f>COUNTIFS(개발일정표!$A:$A,$A$28,개발일정표!$I:$I,"&lt;&gt;삭제",개발일정표!$AB:$AB,"&lt;&gt;검수제외",개발일정표!$AF:$AF,"&gt;="&amp;$D$1,개발일정표!$AF:$AF,"&lt;="&amp;D2)</f>
        <v>0</v>
      </c>
      <c r="E35" s="166">
        <f>COUNTIFS(개발일정표!$A:$A,$A$28,개발일정표!$I:$I,"&lt;&gt;삭제",개발일정표!$AB:$AB,"&lt;&gt;검수제외",개발일정표!$AF:$AF,"&gt;="&amp;$D$1,개발일정표!$AF:$AF,"&lt;="&amp;E2)</f>
        <v>0</v>
      </c>
      <c r="F35" s="166">
        <f>COUNTIFS(개발일정표!$A:$A,$A$28,개발일정표!$I:$I,"&lt;&gt;삭제",개발일정표!$AB:$AB,"&lt;&gt;검수제외",개발일정표!$AF:$AF,"&gt;="&amp;$D$1,개발일정표!$AF:$AF,"&lt;="&amp;F2)</f>
        <v>0</v>
      </c>
      <c r="G35" s="166">
        <f>COUNTIFS(개발일정표!$A:$A,$A$28,개발일정표!$I:$I,"&lt;&gt;삭제",개발일정표!$AB:$AB,"&lt;&gt;검수제외",개발일정표!$AF:$AF,"&gt;="&amp;$D$1,개발일정표!$AF:$AF,"&lt;="&amp;G2)</f>
        <v>0</v>
      </c>
      <c r="H35" s="166">
        <f>COUNTIFS(개발일정표!$A:$A,$A$28,개발일정표!$I:$I,"&lt;&gt;삭제",개발일정표!$AB:$AB,"&lt;&gt;검수제외",개발일정표!$AF:$AF,"&gt;="&amp;$D$1,개발일정표!$AF:$AF,"&lt;="&amp;H2)</f>
        <v>0</v>
      </c>
      <c r="I35" s="166">
        <f>COUNTIFS(개발일정표!$A:$A,$A$28,개발일정표!$I:$I,"&lt;&gt;삭제",개발일정표!$AB:$AB,"&lt;&gt;검수제외",개발일정표!$AF:$AF,"&gt;="&amp;$D$1,개발일정표!$AF:$AF,"&lt;="&amp;I2)</f>
        <v>0</v>
      </c>
      <c r="J35" s="166">
        <f>COUNTIFS(개발일정표!$A:$A,$A$28,개발일정표!$I:$I,"&lt;&gt;삭제",개발일정표!$AB:$AB,"&lt;&gt;검수제외",개발일정표!$AF:$AF,"&gt;="&amp;$D$1,개발일정표!$AF:$AF,"&lt;="&amp;J2)</f>
        <v>0</v>
      </c>
      <c r="K35" s="166">
        <f>COUNTIFS(개발일정표!$A:$A,$A$28,개발일정표!$I:$I,"&lt;&gt;삭제",개발일정표!$AB:$AB,"&lt;&gt;검수제외",개발일정표!$AF:$AF,"&gt;="&amp;$D$1,개발일정표!$AF:$AF,"&lt;="&amp;K2)</f>
        <v>0</v>
      </c>
      <c r="L35" s="166">
        <f>COUNTIFS(개발일정표!$A:$A,$A$28,개발일정표!$I:$I,"&lt;&gt;삭제",개발일정표!$AB:$AB,"&lt;&gt;검수제외",개발일정표!$AF:$AF,"&gt;="&amp;$D$1,개발일정표!$AF:$AF,"&lt;="&amp;L2)</f>
        <v>0</v>
      </c>
      <c r="M35" s="166">
        <f>COUNTIFS(개발일정표!$A:$A,$A$28,개발일정표!$I:$I,"&lt;&gt;삭제",개발일정표!$AB:$AB,"&lt;&gt;검수제외",개발일정표!$AF:$AF,"&gt;="&amp;$D$1,개발일정표!$AF:$AF,"&lt;="&amp;M2)</f>
        <v>0</v>
      </c>
      <c r="N35" s="166">
        <f>COUNTIFS(개발일정표!$A:$A,$A$28,개발일정표!$I:$I,"&lt;&gt;삭제",개발일정표!$AB:$AB,"&lt;&gt;검수제외",개발일정표!$AF:$AF,"&gt;="&amp;$D$1,개발일정표!$AF:$AF,"&lt;="&amp;N2)</f>
        <v>0</v>
      </c>
      <c r="O35" s="166">
        <f>COUNTIFS(개발일정표!$A:$A,$A$28,개발일정표!$I:$I,"&lt;&gt;삭제",개발일정표!$AB:$AB,"&lt;&gt;검수제외",개발일정표!$AF:$AF,"&gt;="&amp;$D$1,개발일정표!$AF:$AF,"&lt;="&amp;O2)</f>
        <v>0</v>
      </c>
      <c r="P35" s="166">
        <f>COUNTIFS(개발일정표!$A:$A,$A$28,개발일정표!$I:$I,"&lt;&gt;삭제",개발일정표!$AB:$AB,"&lt;&gt;검수제외",개발일정표!$AF:$AF,"&gt;="&amp;$D$1,개발일정표!$AF:$AF,"&lt;="&amp;P2)</f>
        <v>0</v>
      </c>
      <c r="Q35" s="166">
        <f>COUNTIFS(개발일정표!$A:$A,$A$28,개발일정표!$I:$I,"&lt;&gt;삭제",개발일정표!$AB:$AB,"&lt;&gt;검수제외",개발일정표!$AF:$AF,"&gt;="&amp;$D$1,개발일정표!$AF:$AF,"&lt;="&amp;Q2)</f>
        <v>0</v>
      </c>
      <c r="R35" s="166">
        <f>COUNTIFS(개발일정표!$A:$A,$A$28,개발일정표!$I:$I,"&lt;&gt;삭제",개발일정표!$AB:$AB,"&lt;&gt;검수제외",개발일정표!$AF:$AF,"&gt;="&amp;$D$1,개발일정표!$AF:$AF,"&lt;="&amp;R2)</f>
        <v>0</v>
      </c>
      <c r="S35" s="166">
        <f>COUNTIFS(개발일정표!$A:$A,$A$28,개발일정표!$I:$I,"&lt;&gt;삭제",개발일정표!$AB:$AB,"&lt;&gt;검수제외",개발일정표!$AF:$AF,"&gt;="&amp;$D$1,개발일정표!$AF:$AF,"&lt;="&amp;S2)</f>
        <v>0</v>
      </c>
    </row>
    <row r="36" spans="1:19" ht="15.6">
      <c r="A36" s="312" t="s">
        <v>451</v>
      </c>
      <c r="B36" s="312" t="s">
        <v>472</v>
      </c>
      <c r="C36" s="165" t="s">
        <v>418</v>
      </c>
      <c r="D36" s="166">
        <f>COUNTIFS(개발일정표!$A:$A,$A$36,개발일정표!$I:$I,"&lt;&gt;삭제",개발일정표!$K:$K,"&gt;="&amp;$D$1,개발일정표!$K:$K,"&lt;="&amp;D2)</f>
        <v>0</v>
      </c>
      <c r="E36" s="166">
        <f>COUNTIFS(개발일정표!$A:$A,$A$36,개발일정표!$I:$I,"&lt;&gt;삭제",개발일정표!$K:$K,"&gt;="&amp;$D$1,개발일정표!$K:$K,"&lt;="&amp;E2)</f>
        <v>0</v>
      </c>
      <c r="F36" s="166">
        <f>COUNTIFS(개발일정표!$A:$A,$A$36,개발일정표!$I:$I,"&lt;&gt;삭제",개발일정표!$K:$K,"&gt;="&amp;$D$1,개발일정표!$K:$K,"&lt;="&amp;F2)</f>
        <v>0</v>
      </c>
      <c r="G36" s="166">
        <f>COUNTIFS(개발일정표!$A:$A,$A$36,개발일정표!$I:$I,"&lt;&gt;삭제",개발일정표!$K:$K,"&gt;="&amp;$D$1,개발일정표!$K:$K,"&lt;="&amp;G2)</f>
        <v>0</v>
      </c>
      <c r="H36" s="166">
        <f>COUNTIFS(개발일정표!$A:$A,$A$36,개발일정표!$I:$I,"&lt;&gt;삭제",개발일정표!$K:$K,"&gt;="&amp;$D$1,개발일정표!$K:$K,"&lt;="&amp;H2)</f>
        <v>0</v>
      </c>
      <c r="I36" s="166">
        <f>COUNTIFS(개발일정표!$A:$A,$A$36,개발일정표!$I:$I,"&lt;&gt;삭제",개발일정표!$K:$K,"&gt;="&amp;$D$1,개발일정표!$K:$K,"&lt;="&amp;I2)</f>
        <v>0</v>
      </c>
      <c r="J36" s="166">
        <f>COUNTIFS(개발일정표!$A:$A,$A$36,개발일정표!$I:$I,"&lt;&gt;삭제",개발일정표!$K:$K,"&gt;="&amp;$D$1,개발일정표!$K:$K,"&lt;="&amp;J2)</f>
        <v>0</v>
      </c>
      <c r="K36" s="166">
        <f>COUNTIFS(개발일정표!$A:$A,$A$36,개발일정표!$I:$I,"&lt;&gt;삭제",개발일정표!$K:$K,"&gt;="&amp;$D$1,개발일정표!$K:$K,"&lt;="&amp;K2)</f>
        <v>0</v>
      </c>
      <c r="L36" s="166">
        <f>COUNTIFS(개발일정표!$A:$A,$A$36,개발일정표!$I:$I,"&lt;&gt;삭제",개발일정표!$K:$K,"&gt;="&amp;$D$1,개발일정표!$K:$K,"&lt;="&amp;L2)</f>
        <v>0</v>
      </c>
      <c r="M36" s="166">
        <f>COUNTIFS(개발일정표!$A:$A,$A$36,개발일정표!$I:$I,"&lt;&gt;삭제",개발일정표!$K:$K,"&gt;="&amp;$D$1,개발일정표!$K:$K,"&lt;="&amp;M2)</f>
        <v>0</v>
      </c>
      <c r="N36" s="166">
        <f>COUNTIFS(개발일정표!$A:$A,$A$36,개발일정표!$I:$I,"&lt;&gt;삭제",개발일정표!$K:$K,"&gt;="&amp;$D$1,개발일정표!$K:$K,"&lt;="&amp;N2)</f>
        <v>0</v>
      </c>
      <c r="O36" s="166">
        <f>COUNTIFS(개발일정표!$A:$A,$A$36,개발일정표!$I:$I,"&lt;&gt;삭제",개발일정표!$K:$K,"&gt;="&amp;$D$1,개발일정표!$K:$K,"&lt;="&amp;O2)</f>
        <v>0</v>
      </c>
      <c r="P36" s="166">
        <f>COUNTIFS(개발일정표!$A:$A,$A$36,개발일정표!$I:$I,"&lt;&gt;삭제",개발일정표!$K:$K,"&gt;="&amp;$D$1,개발일정표!$K:$K,"&lt;="&amp;P2)</f>
        <v>0</v>
      </c>
      <c r="Q36" s="166">
        <f>COUNTIFS(개발일정표!$A:$A,$A$36,개발일정표!$I:$I,"&lt;&gt;삭제",개발일정표!$K:$K,"&gt;="&amp;$D$1,개발일정표!$K:$K,"&lt;="&amp;Q2)</f>
        <v>0</v>
      </c>
      <c r="R36" s="166">
        <f>COUNTIFS(개발일정표!$A:$A,$A$36,개발일정표!$I:$I,"&lt;&gt;삭제",개발일정표!$K:$K,"&gt;="&amp;$D$1,개발일정표!$K:$K,"&lt;="&amp;R2)</f>
        <v>0</v>
      </c>
      <c r="S36" s="166">
        <f>COUNTIFS(개발일정표!$A:$A,$A$36,개발일정표!$I:$I,"&lt;&gt;삭제",개발일정표!$K:$K,"&gt;="&amp;$D$1,개발일정표!$K:$K,"&lt;="&amp;S2)</f>
        <v>0</v>
      </c>
    </row>
    <row r="37" spans="1:19" ht="15.6">
      <c r="A37" s="313"/>
      <c r="B37" s="314"/>
      <c r="C37" s="165" t="s">
        <v>417</v>
      </c>
      <c r="D37" s="166">
        <f>COUNTIFS(개발일정표!$A:$A,$A$36,개발일정표!$I:$I,"&lt;&gt;삭제",개발일정표!$M:$M,"&gt;="&amp;$D$1,개발일정표!$M:$M,"&lt;="&amp;D2)</f>
        <v>0</v>
      </c>
      <c r="E37" s="166">
        <f>COUNTIFS(개발일정표!$A:$A,$A$36,개발일정표!$I:$I,"&lt;&gt;삭제",개발일정표!$M:$M,"&gt;="&amp;$D$1,개발일정표!$M:$M,"&lt;="&amp;E2)</f>
        <v>0</v>
      </c>
      <c r="F37" s="166">
        <f>COUNTIFS(개발일정표!$A:$A,$A$36,개발일정표!$I:$I,"&lt;&gt;삭제",개발일정표!$M:$M,"&gt;="&amp;$D$1,개발일정표!$M:$M,"&lt;="&amp;F2)</f>
        <v>0</v>
      </c>
      <c r="G37" s="166">
        <f>COUNTIFS(개발일정표!$A:$A,$A$36,개발일정표!$I:$I,"&lt;&gt;삭제",개발일정표!$M:$M,"&gt;="&amp;$D$1,개발일정표!$M:$M,"&lt;="&amp;G2)</f>
        <v>0</v>
      </c>
      <c r="H37" s="166">
        <f>COUNTIFS(개발일정표!$A:$A,$A$36,개발일정표!$I:$I,"&lt;&gt;삭제",개발일정표!$M:$M,"&gt;="&amp;$D$1,개발일정표!$M:$M,"&lt;="&amp;H2)</f>
        <v>0</v>
      </c>
      <c r="I37" s="166">
        <f>COUNTIFS(개발일정표!$A:$A,$A$36,개발일정표!$I:$I,"&lt;&gt;삭제",개발일정표!$M:$M,"&gt;="&amp;$D$1,개발일정표!$M:$M,"&lt;="&amp;I2)</f>
        <v>0</v>
      </c>
      <c r="J37" s="166">
        <f>COUNTIFS(개발일정표!$A:$A,$A$36,개발일정표!$I:$I,"&lt;&gt;삭제",개발일정표!$M:$M,"&gt;="&amp;$D$1,개발일정표!$M:$M,"&lt;="&amp;J2)</f>
        <v>0</v>
      </c>
      <c r="K37" s="166">
        <f>COUNTIFS(개발일정표!$A:$A,$A$36,개발일정표!$I:$I,"&lt;&gt;삭제",개발일정표!$M:$M,"&gt;="&amp;$D$1,개발일정표!$M:$M,"&lt;="&amp;K2)</f>
        <v>0</v>
      </c>
      <c r="L37" s="166">
        <f>COUNTIFS(개발일정표!$A:$A,$A$36,개발일정표!$I:$I,"&lt;&gt;삭제",개발일정표!$M:$M,"&gt;="&amp;$D$1,개발일정표!$M:$M,"&lt;="&amp;L2)</f>
        <v>0</v>
      </c>
      <c r="M37" s="166">
        <f>COUNTIFS(개발일정표!$A:$A,$A$36,개발일정표!$I:$I,"&lt;&gt;삭제",개발일정표!$M:$M,"&gt;="&amp;$D$1,개발일정표!$M:$M,"&lt;="&amp;M2)</f>
        <v>0</v>
      </c>
      <c r="N37" s="166">
        <f>COUNTIFS(개발일정표!$A:$A,$A$36,개발일정표!$I:$I,"&lt;&gt;삭제",개발일정표!$M:$M,"&gt;="&amp;$D$1,개발일정표!$M:$M,"&lt;="&amp;N2)</f>
        <v>0</v>
      </c>
      <c r="O37" s="166">
        <f>COUNTIFS(개발일정표!$A:$A,$A$36,개발일정표!$I:$I,"&lt;&gt;삭제",개발일정표!$M:$M,"&gt;="&amp;$D$1,개발일정표!$M:$M,"&lt;="&amp;O2)</f>
        <v>0</v>
      </c>
      <c r="P37" s="166">
        <f>COUNTIFS(개발일정표!$A:$A,$A$36,개발일정표!$I:$I,"&lt;&gt;삭제",개발일정표!$M:$M,"&gt;="&amp;$D$1,개발일정표!$M:$M,"&lt;="&amp;P2)</f>
        <v>0</v>
      </c>
      <c r="Q37" s="166">
        <f>COUNTIFS(개발일정표!$A:$A,$A$36,개발일정표!$I:$I,"&lt;&gt;삭제",개발일정표!$M:$M,"&gt;="&amp;$D$1,개발일정표!$M:$M,"&lt;="&amp;Q2)</f>
        <v>0</v>
      </c>
      <c r="R37" s="166">
        <f>COUNTIFS(개발일정표!$A:$A,$A$36,개발일정표!$I:$I,"&lt;&gt;삭제",개발일정표!$M:$M,"&gt;="&amp;$D$1,개발일정표!$M:$M,"&lt;="&amp;R2)</f>
        <v>0</v>
      </c>
      <c r="S37" s="166">
        <f>COUNTIFS(개발일정표!$A:$A,$A$36,개발일정표!$I:$I,"&lt;&gt;삭제",개발일정표!$M:$M,"&gt;="&amp;$D$1,개발일정표!$M:$M,"&lt;="&amp;S2)</f>
        <v>0</v>
      </c>
    </row>
    <row r="38" spans="1:19" ht="15.6">
      <c r="A38" s="313"/>
      <c r="B38" s="312" t="s">
        <v>419</v>
      </c>
      <c r="C38" s="165" t="s">
        <v>418</v>
      </c>
      <c r="D38" s="166">
        <f>COUNTIFS(개발일정표!$A:$A,$A$36,개발일정표!$I:$I,"&lt;&gt;삭제",개발일정표!$N:$N,"&lt;&gt;검수제외",개발일정표!$P:$P,"&gt;="&amp;$D$1,개발일정표!$P:$P,"&lt;="&amp;D2)</f>
        <v>0</v>
      </c>
      <c r="E38" s="166">
        <f>COUNTIFS(개발일정표!$A:$A,$A$36,개발일정표!$I:$I,"&lt;&gt;삭제",개발일정표!$N:$N,"&lt;&gt;검수제외",개발일정표!$P:$P,"&gt;="&amp;$D$1,개발일정표!$P:$P,"&lt;="&amp;E2)</f>
        <v>0</v>
      </c>
      <c r="F38" s="166">
        <f>COUNTIFS(개발일정표!$A:$A,$A$36,개발일정표!$I:$I,"&lt;&gt;삭제",개발일정표!$N:$N,"&lt;&gt;검수제외",개발일정표!$P:$P,"&gt;="&amp;$D$1,개발일정표!$P:$P,"&lt;="&amp;F2)</f>
        <v>0</v>
      </c>
      <c r="G38" s="166">
        <f>COUNTIFS(개발일정표!$A:$A,$A$36,개발일정표!$I:$I,"&lt;&gt;삭제",개발일정표!$N:$N,"&lt;&gt;검수제외",개발일정표!$P:$P,"&gt;="&amp;$D$1,개발일정표!$P:$P,"&lt;="&amp;G2)</f>
        <v>0</v>
      </c>
      <c r="H38" s="166">
        <f>COUNTIFS(개발일정표!$A:$A,$A$36,개발일정표!$I:$I,"&lt;&gt;삭제",개발일정표!$N:$N,"&lt;&gt;검수제외",개발일정표!$P:$P,"&gt;="&amp;$D$1,개발일정표!$P:$P,"&lt;="&amp;H2)</f>
        <v>0</v>
      </c>
      <c r="I38" s="166">
        <f>COUNTIFS(개발일정표!$A:$A,$A$36,개발일정표!$I:$I,"&lt;&gt;삭제",개발일정표!$N:$N,"&lt;&gt;검수제외",개발일정표!$P:$P,"&gt;="&amp;$D$1,개발일정표!$P:$P,"&lt;="&amp;I2)</f>
        <v>0</v>
      </c>
      <c r="J38" s="166">
        <f>COUNTIFS(개발일정표!$A:$A,$A$36,개발일정표!$I:$I,"&lt;&gt;삭제",개발일정표!$N:$N,"&lt;&gt;검수제외",개발일정표!$P:$P,"&gt;="&amp;$D$1,개발일정표!$P:$P,"&lt;="&amp;J2)</f>
        <v>0</v>
      </c>
      <c r="K38" s="166">
        <f>COUNTIFS(개발일정표!$A:$A,$A$36,개발일정표!$I:$I,"&lt;&gt;삭제",개발일정표!$N:$N,"&lt;&gt;검수제외",개발일정표!$P:$P,"&gt;="&amp;$D$1,개발일정표!$P:$P,"&lt;="&amp;K2)</f>
        <v>0</v>
      </c>
      <c r="L38" s="166">
        <f>COUNTIFS(개발일정표!$A:$A,$A$36,개발일정표!$I:$I,"&lt;&gt;삭제",개발일정표!$N:$N,"&lt;&gt;검수제외",개발일정표!$P:$P,"&gt;="&amp;$D$1,개발일정표!$P:$P,"&lt;="&amp;L2)</f>
        <v>0</v>
      </c>
      <c r="M38" s="166">
        <f>COUNTIFS(개발일정표!$A:$A,$A$36,개발일정표!$I:$I,"&lt;&gt;삭제",개발일정표!$N:$N,"&lt;&gt;검수제외",개발일정표!$P:$P,"&gt;="&amp;$D$1,개발일정표!$P:$P,"&lt;="&amp;M2)</f>
        <v>0</v>
      </c>
      <c r="N38" s="166">
        <f>COUNTIFS(개발일정표!$A:$A,$A$36,개발일정표!$I:$I,"&lt;&gt;삭제",개발일정표!$N:$N,"&lt;&gt;검수제외",개발일정표!$P:$P,"&gt;="&amp;$D$1,개발일정표!$P:$P,"&lt;="&amp;N2)</f>
        <v>0</v>
      </c>
      <c r="O38" s="166">
        <f>COUNTIFS(개발일정표!$A:$A,$A$36,개발일정표!$I:$I,"&lt;&gt;삭제",개발일정표!$N:$N,"&lt;&gt;검수제외",개발일정표!$P:$P,"&gt;="&amp;$D$1,개발일정표!$P:$P,"&lt;="&amp;O2)</f>
        <v>0</v>
      </c>
      <c r="P38" s="166">
        <f>COUNTIFS(개발일정표!$A:$A,$A$36,개발일정표!$I:$I,"&lt;&gt;삭제",개발일정표!$N:$N,"&lt;&gt;검수제외",개발일정표!$P:$P,"&gt;="&amp;$D$1,개발일정표!$P:$P,"&lt;="&amp;P2)</f>
        <v>0</v>
      </c>
      <c r="Q38" s="166">
        <f>COUNTIFS(개발일정표!$A:$A,$A$36,개발일정표!$I:$I,"&lt;&gt;삭제",개발일정표!$N:$N,"&lt;&gt;검수제외",개발일정표!$P:$P,"&gt;="&amp;$D$1,개발일정표!$P:$P,"&lt;="&amp;Q2)</f>
        <v>0</v>
      </c>
      <c r="R38" s="166">
        <f>COUNTIFS(개발일정표!$A:$A,$A$36,개발일정표!$I:$I,"&lt;&gt;삭제",개발일정표!$N:$N,"&lt;&gt;검수제외",개발일정표!$P:$P,"&gt;="&amp;$D$1,개발일정표!$P:$P,"&lt;="&amp;R2)</f>
        <v>0</v>
      </c>
      <c r="S38" s="166">
        <f>COUNTIFS(개발일정표!$A:$A,$A$36,개발일정표!$I:$I,"&lt;&gt;삭제",개발일정표!$N:$N,"&lt;&gt;검수제외",개발일정표!$P:$P,"&gt;="&amp;$D$1,개발일정표!$P:$P,"&lt;="&amp;S2)</f>
        <v>0</v>
      </c>
    </row>
    <row r="39" spans="1:19" ht="15.6">
      <c r="A39" s="313"/>
      <c r="B39" s="314"/>
      <c r="C39" s="165" t="s">
        <v>417</v>
      </c>
      <c r="D39" s="166">
        <f>COUNTIFS(개발일정표!$A:$A,$A$36,개발일정표!$I:$I,"&lt;&gt;삭제",개발일정표!$N:$N,"&lt;&gt;검수제외",개발일정표!$R:$R,"&gt;="&amp;$D$1,개발일정표!$R:$R,"&lt;="&amp;D2)</f>
        <v>0</v>
      </c>
      <c r="E39" s="166">
        <f>COUNTIFS(개발일정표!$A:$A,$A$36,개발일정표!$I:$I,"&lt;&gt;삭제",개발일정표!$N:$N,"&lt;&gt;검수제외",개발일정표!$R:$R,"&gt;="&amp;$D$1,개발일정표!$R:$R,"&lt;="&amp;E2)</f>
        <v>0</v>
      </c>
      <c r="F39" s="166">
        <f>COUNTIFS(개발일정표!$A:$A,$A$36,개발일정표!$I:$I,"&lt;&gt;삭제",개발일정표!$N:$N,"&lt;&gt;검수제외",개발일정표!$R:$R,"&gt;="&amp;$D$1,개발일정표!$R:$R,"&lt;="&amp;F2)</f>
        <v>0</v>
      </c>
      <c r="G39" s="166">
        <f>COUNTIFS(개발일정표!$A:$A,$A$36,개발일정표!$I:$I,"&lt;&gt;삭제",개발일정표!$N:$N,"&lt;&gt;검수제외",개발일정표!$R:$R,"&gt;="&amp;$D$1,개발일정표!$R:$R,"&lt;="&amp;G2)</f>
        <v>0</v>
      </c>
      <c r="H39" s="166">
        <f>COUNTIFS(개발일정표!$A:$A,$A$36,개발일정표!$I:$I,"&lt;&gt;삭제",개발일정표!$N:$N,"&lt;&gt;검수제외",개발일정표!$R:$R,"&gt;="&amp;$D$1,개발일정표!$R:$R,"&lt;="&amp;H2)</f>
        <v>0</v>
      </c>
      <c r="I39" s="166">
        <f>COUNTIFS(개발일정표!$A:$A,$A$36,개발일정표!$I:$I,"&lt;&gt;삭제",개발일정표!$N:$N,"&lt;&gt;검수제외",개발일정표!$R:$R,"&gt;="&amp;$D$1,개발일정표!$R:$R,"&lt;="&amp;I2)</f>
        <v>0</v>
      </c>
      <c r="J39" s="166">
        <f>COUNTIFS(개발일정표!$A:$A,$A$36,개발일정표!$I:$I,"&lt;&gt;삭제",개발일정표!$N:$N,"&lt;&gt;검수제외",개발일정표!$R:$R,"&gt;="&amp;$D$1,개발일정표!$R:$R,"&lt;="&amp;J2)</f>
        <v>0</v>
      </c>
      <c r="K39" s="166">
        <f>COUNTIFS(개발일정표!$A:$A,$A$36,개발일정표!$I:$I,"&lt;&gt;삭제",개발일정표!$N:$N,"&lt;&gt;검수제외",개발일정표!$R:$R,"&gt;="&amp;$D$1,개발일정표!$R:$R,"&lt;="&amp;K2)</f>
        <v>0</v>
      </c>
      <c r="L39" s="166">
        <f>COUNTIFS(개발일정표!$A:$A,$A$36,개발일정표!$I:$I,"&lt;&gt;삭제",개발일정표!$N:$N,"&lt;&gt;검수제외",개발일정표!$R:$R,"&gt;="&amp;$D$1,개발일정표!$R:$R,"&lt;="&amp;L2)</f>
        <v>0</v>
      </c>
      <c r="M39" s="166">
        <f>COUNTIFS(개발일정표!$A:$A,$A$36,개발일정표!$I:$I,"&lt;&gt;삭제",개발일정표!$N:$N,"&lt;&gt;검수제외",개발일정표!$R:$R,"&gt;="&amp;$D$1,개발일정표!$R:$R,"&lt;="&amp;M2)</f>
        <v>0</v>
      </c>
      <c r="N39" s="166">
        <f>COUNTIFS(개발일정표!$A:$A,$A$36,개발일정표!$I:$I,"&lt;&gt;삭제",개발일정표!$N:$N,"&lt;&gt;검수제외",개발일정표!$R:$R,"&gt;="&amp;$D$1,개발일정표!$R:$R,"&lt;="&amp;N2)</f>
        <v>0</v>
      </c>
      <c r="O39" s="166">
        <f>COUNTIFS(개발일정표!$A:$A,$A$36,개발일정표!$I:$I,"&lt;&gt;삭제",개발일정표!$N:$N,"&lt;&gt;검수제외",개발일정표!$R:$R,"&gt;="&amp;$D$1,개발일정표!$R:$R,"&lt;="&amp;O2)</f>
        <v>0</v>
      </c>
      <c r="P39" s="166">
        <f>COUNTIFS(개발일정표!$A:$A,$A$36,개발일정표!$I:$I,"&lt;&gt;삭제",개발일정표!$N:$N,"&lt;&gt;검수제외",개발일정표!$R:$R,"&gt;="&amp;$D$1,개발일정표!$R:$R,"&lt;="&amp;P2)</f>
        <v>0</v>
      </c>
      <c r="Q39" s="166">
        <f>COUNTIFS(개발일정표!$A:$A,$A$36,개발일정표!$I:$I,"&lt;&gt;삭제",개발일정표!$N:$N,"&lt;&gt;검수제외",개발일정표!$R:$R,"&gt;="&amp;$D$1,개발일정표!$R:$R,"&lt;="&amp;Q2)</f>
        <v>0</v>
      </c>
      <c r="R39" s="166">
        <f>COUNTIFS(개발일정표!$A:$A,$A$36,개발일정표!$I:$I,"&lt;&gt;삭제",개발일정표!$N:$N,"&lt;&gt;검수제외",개발일정표!$R:$R,"&gt;="&amp;$D$1,개발일정표!$R:$R,"&lt;="&amp;R2)</f>
        <v>0</v>
      </c>
      <c r="S39" s="166">
        <f>COUNTIFS(개발일정표!$A:$A,$A$36,개발일정표!$I:$I,"&lt;&gt;삭제",개발일정표!$N:$N,"&lt;&gt;검수제외",개발일정표!$R:$R,"&gt;="&amp;$D$1,개발일정표!$R:$R,"&lt;="&amp;S2)</f>
        <v>0</v>
      </c>
    </row>
    <row r="40" spans="1:19" ht="15.6" hidden="1">
      <c r="A40" s="313"/>
      <c r="B40" s="312" t="s">
        <v>420</v>
      </c>
      <c r="C40" s="165" t="s">
        <v>418</v>
      </c>
      <c r="D40" s="166">
        <f>COUNTIFS(개발일정표!$A:$A,$A$36,개발일정표!$I:$I,"&lt;&gt;삭제",개발일정표!$U:$U,"&lt;&gt;검수제외",개발일정표!$W:$W,"&gt;="&amp;$D$1,개발일정표!$W:$W,"&lt;="&amp;D2)</f>
        <v>0</v>
      </c>
      <c r="E40" s="166">
        <f>COUNTIFS(개발일정표!$A:$A,$A$36,개발일정표!$I:$I,"&lt;&gt;삭제",개발일정표!$U:$U,"&lt;&gt;검수제외",개발일정표!$W:$W,"&gt;="&amp;$D$1,개발일정표!$W:$W,"&lt;="&amp;E2)</f>
        <v>0</v>
      </c>
      <c r="F40" s="166">
        <f>COUNTIFS(개발일정표!$A:$A,$A$36,개발일정표!$I:$I,"&lt;&gt;삭제",개발일정표!$U:$U,"&lt;&gt;검수제외",개발일정표!$W:$W,"&gt;="&amp;$D$1,개발일정표!$W:$W,"&lt;="&amp;F2)</f>
        <v>0</v>
      </c>
      <c r="G40" s="166">
        <f>COUNTIFS(개발일정표!$A:$A,$A$36,개발일정표!$I:$I,"&lt;&gt;삭제",개발일정표!$U:$U,"&lt;&gt;검수제외",개발일정표!$W:$W,"&gt;="&amp;$D$1,개발일정표!$W:$W,"&lt;="&amp;G2)</f>
        <v>0</v>
      </c>
      <c r="H40" s="166">
        <f>COUNTIFS(개발일정표!$A:$A,$A$36,개발일정표!$I:$I,"&lt;&gt;삭제",개발일정표!$U:$U,"&lt;&gt;검수제외",개발일정표!$W:$W,"&gt;="&amp;$D$1,개발일정표!$W:$W,"&lt;="&amp;H2)</f>
        <v>0</v>
      </c>
      <c r="I40" s="166">
        <f>COUNTIFS(개발일정표!$A:$A,$A$36,개발일정표!$I:$I,"&lt;&gt;삭제",개발일정표!$U:$U,"&lt;&gt;검수제외",개발일정표!$W:$W,"&gt;="&amp;$D$1,개발일정표!$W:$W,"&lt;="&amp;I2)</f>
        <v>0</v>
      </c>
      <c r="J40" s="166">
        <f>COUNTIFS(개발일정표!$A:$A,$A$36,개발일정표!$I:$I,"&lt;&gt;삭제",개발일정표!$U:$U,"&lt;&gt;검수제외",개발일정표!$W:$W,"&gt;="&amp;$D$1,개발일정표!$W:$W,"&lt;="&amp;J2)</f>
        <v>0</v>
      </c>
      <c r="K40" s="166">
        <f>COUNTIFS(개발일정표!$A:$A,$A$36,개발일정표!$I:$I,"&lt;&gt;삭제",개발일정표!$U:$U,"&lt;&gt;검수제외",개발일정표!$W:$W,"&gt;="&amp;$D$1,개발일정표!$W:$W,"&lt;="&amp;K2)</f>
        <v>0</v>
      </c>
      <c r="L40" s="166">
        <f>COUNTIFS(개발일정표!$A:$A,$A$36,개발일정표!$I:$I,"&lt;&gt;삭제",개발일정표!$U:$U,"&lt;&gt;검수제외",개발일정표!$W:$W,"&gt;="&amp;$D$1,개발일정표!$W:$W,"&lt;="&amp;L2)</f>
        <v>0</v>
      </c>
      <c r="M40" s="166">
        <f>COUNTIFS(개발일정표!$A:$A,$A$36,개발일정표!$I:$I,"&lt;&gt;삭제",개발일정표!$U:$U,"&lt;&gt;검수제외",개발일정표!$W:$W,"&gt;="&amp;$D$1,개발일정표!$W:$W,"&lt;="&amp;M2)</f>
        <v>0</v>
      </c>
      <c r="N40" s="166">
        <f>COUNTIFS(개발일정표!$A:$A,$A$36,개발일정표!$I:$I,"&lt;&gt;삭제",개발일정표!$U:$U,"&lt;&gt;검수제외",개발일정표!$W:$W,"&gt;="&amp;$D$1,개발일정표!$W:$W,"&lt;="&amp;N2)</f>
        <v>0</v>
      </c>
      <c r="O40" s="166">
        <f>COUNTIFS(개발일정표!$A:$A,$A$36,개발일정표!$I:$I,"&lt;&gt;삭제",개발일정표!$U:$U,"&lt;&gt;검수제외",개발일정표!$W:$W,"&gt;="&amp;$D$1,개발일정표!$W:$W,"&lt;="&amp;O2)</f>
        <v>0</v>
      </c>
      <c r="P40" s="166">
        <f>COUNTIFS(개발일정표!$A:$A,$A$36,개발일정표!$I:$I,"&lt;&gt;삭제",개발일정표!$U:$U,"&lt;&gt;검수제외",개발일정표!$W:$W,"&gt;="&amp;$D$1,개발일정표!$W:$W,"&lt;="&amp;P2)</f>
        <v>0</v>
      </c>
      <c r="Q40" s="166">
        <f>COUNTIFS(개발일정표!$A:$A,$A$36,개발일정표!$I:$I,"&lt;&gt;삭제",개발일정표!$U:$U,"&lt;&gt;검수제외",개발일정표!$W:$W,"&gt;="&amp;$D$1,개발일정표!$W:$W,"&lt;="&amp;Q2)</f>
        <v>0</v>
      </c>
      <c r="R40" s="166">
        <f>COUNTIFS(개발일정표!$A:$A,$A$36,개발일정표!$I:$I,"&lt;&gt;삭제",개발일정표!$U:$U,"&lt;&gt;검수제외",개발일정표!$W:$W,"&gt;="&amp;$D$1,개발일정표!$W:$W,"&lt;="&amp;R2)</f>
        <v>0</v>
      </c>
      <c r="S40" s="166">
        <f>COUNTIFS(개발일정표!$A:$A,$A$36,개발일정표!$I:$I,"&lt;&gt;삭제",개발일정표!$U:$U,"&lt;&gt;검수제외",개발일정표!$W:$W,"&gt;="&amp;$D$1,개발일정표!$W:$W,"&lt;="&amp;S2)</f>
        <v>0</v>
      </c>
    </row>
    <row r="41" spans="1:19" ht="15.6" hidden="1">
      <c r="A41" s="313"/>
      <c r="B41" s="314"/>
      <c r="C41" s="165" t="s">
        <v>417</v>
      </c>
      <c r="D41" s="166">
        <f>COUNTIFS(개발일정표!$A:$A,$A$36,개발일정표!$I:$I,"&lt;&gt;삭제",개발일정표!$U:$U,"&lt;&gt;검수제외",개발일정표!$Y:$Y,"&gt;="&amp;$D$1,개발일정표!$Y:$Y,"&lt;="&amp;D2)</f>
        <v>0</v>
      </c>
      <c r="E41" s="166">
        <f>COUNTIFS(개발일정표!$A:$A,$A$36,개발일정표!$I:$I,"&lt;&gt;삭제",개발일정표!$U:$U,"&lt;&gt;검수제외",개발일정표!$Y:$Y,"&gt;="&amp;$D$1,개발일정표!$Y:$Y,"&lt;="&amp;E2)</f>
        <v>0</v>
      </c>
      <c r="F41" s="166">
        <f>COUNTIFS(개발일정표!$A:$A,$A$36,개발일정표!$I:$I,"&lt;&gt;삭제",개발일정표!$U:$U,"&lt;&gt;검수제외",개발일정표!$Y:$Y,"&gt;="&amp;$D$1,개발일정표!$Y:$Y,"&lt;="&amp;F2)</f>
        <v>0</v>
      </c>
      <c r="G41" s="166">
        <f>COUNTIFS(개발일정표!$A:$A,$A$36,개발일정표!$I:$I,"&lt;&gt;삭제",개발일정표!$U:$U,"&lt;&gt;검수제외",개발일정표!$Y:$Y,"&gt;="&amp;$D$1,개발일정표!$Y:$Y,"&lt;="&amp;G2)</f>
        <v>0</v>
      </c>
      <c r="H41" s="166">
        <f>COUNTIFS(개발일정표!$A:$A,$A$36,개발일정표!$I:$I,"&lt;&gt;삭제",개발일정표!$U:$U,"&lt;&gt;검수제외",개발일정표!$Y:$Y,"&gt;="&amp;$D$1,개발일정표!$Y:$Y,"&lt;="&amp;H2)</f>
        <v>0</v>
      </c>
      <c r="I41" s="166">
        <f>COUNTIFS(개발일정표!$A:$A,$A$36,개발일정표!$I:$I,"&lt;&gt;삭제",개발일정표!$U:$U,"&lt;&gt;검수제외",개발일정표!$Y:$Y,"&gt;="&amp;$D$1,개발일정표!$Y:$Y,"&lt;="&amp;I2)</f>
        <v>0</v>
      </c>
      <c r="J41" s="166">
        <f>COUNTIFS(개발일정표!$A:$A,$A$36,개발일정표!$I:$I,"&lt;&gt;삭제",개발일정표!$U:$U,"&lt;&gt;검수제외",개발일정표!$Y:$Y,"&gt;="&amp;$D$1,개발일정표!$Y:$Y,"&lt;="&amp;J2)</f>
        <v>0</v>
      </c>
      <c r="K41" s="166">
        <f>COUNTIFS(개발일정표!$A:$A,$A$36,개발일정표!$I:$I,"&lt;&gt;삭제",개발일정표!$U:$U,"&lt;&gt;검수제외",개발일정표!$Y:$Y,"&gt;="&amp;$D$1,개발일정표!$Y:$Y,"&lt;="&amp;K2)</f>
        <v>0</v>
      </c>
      <c r="L41" s="166">
        <f>COUNTIFS(개발일정표!$A:$A,$A$36,개발일정표!$I:$I,"&lt;&gt;삭제",개발일정표!$U:$U,"&lt;&gt;검수제외",개발일정표!$Y:$Y,"&gt;="&amp;$D$1,개발일정표!$Y:$Y,"&lt;="&amp;L2)</f>
        <v>0</v>
      </c>
      <c r="M41" s="166">
        <f>COUNTIFS(개발일정표!$A:$A,$A$36,개발일정표!$I:$I,"&lt;&gt;삭제",개발일정표!$U:$U,"&lt;&gt;검수제외",개발일정표!$Y:$Y,"&gt;="&amp;$D$1,개발일정표!$Y:$Y,"&lt;="&amp;M2)</f>
        <v>0</v>
      </c>
      <c r="N41" s="166">
        <f>COUNTIFS(개발일정표!$A:$A,$A$36,개발일정표!$I:$I,"&lt;&gt;삭제",개발일정표!$U:$U,"&lt;&gt;검수제외",개발일정표!$Y:$Y,"&gt;="&amp;$D$1,개발일정표!$Y:$Y,"&lt;="&amp;N2)</f>
        <v>0</v>
      </c>
      <c r="O41" s="166">
        <f>COUNTIFS(개발일정표!$A:$A,$A$36,개발일정표!$I:$I,"&lt;&gt;삭제",개발일정표!$U:$U,"&lt;&gt;검수제외",개발일정표!$Y:$Y,"&gt;="&amp;$D$1,개발일정표!$Y:$Y,"&lt;="&amp;O2)</f>
        <v>0</v>
      </c>
      <c r="P41" s="166">
        <f>COUNTIFS(개발일정표!$A:$A,$A$36,개발일정표!$I:$I,"&lt;&gt;삭제",개발일정표!$U:$U,"&lt;&gt;검수제외",개발일정표!$Y:$Y,"&gt;="&amp;$D$1,개발일정표!$Y:$Y,"&lt;="&amp;P2)</f>
        <v>0</v>
      </c>
      <c r="Q41" s="166">
        <f>COUNTIFS(개발일정표!$A:$A,$A$36,개발일정표!$I:$I,"&lt;&gt;삭제",개발일정표!$U:$U,"&lt;&gt;검수제외",개발일정표!$Y:$Y,"&gt;="&amp;$D$1,개발일정표!$Y:$Y,"&lt;="&amp;Q2)</f>
        <v>0</v>
      </c>
      <c r="R41" s="166">
        <f>COUNTIFS(개발일정표!$A:$A,$A$36,개발일정표!$I:$I,"&lt;&gt;삭제",개발일정표!$U:$U,"&lt;&gt;검수제외",개발일정표!$Y:$Y,"&gt;="&amp;$D$1,개발일정표!$Y:$Y,"&lt;="&amp;R2)</f>
        <v>0</v>
      </c>
      <c r="S41" s="166">
        <f>COUNTIFS(개발일정표!$A:$A,$A$36,개발일정표!$I:$I,"&lt;&gt;삭제",개발일정표!$U:$U,"&lt;&gt;검수제외",개발일정표!$Y:$Y,"&gt;="&amp;$D$1,개발일정표!$Y:$Y,"&lt;="&amp;S2)</f>
        <v>0</v>
      </c>
    </row>
    <row r="42" spans="1:19" ht="15.6" hidden="1">
      <c r="A42" s="313"/>
      <c r="B42" s="312" t="s">
        <v>456</v>
      </c>
      <c r="C42" s="165" t="s">
        <v>418</v>
      </c>
      <c r="D42" s="166">
        <f>COUNTIFS(개발일정표!$A:$A,$A$36,개발일정표!$I:$I,"&lt;&gt;삭제",개발일정표!$AB:$AB,"&lt;&gt;검수제외",개발일정표!$AD:$AD,"&gt;="&amp;$D$1,개발일정표!$AD:$AD,"&lt;="&amp;D2)</f>
        <v>0</v>
      </c>
      <c r="E42" s="166">
        <f>COUNTIFS(개발일정표!$A:$A,$A$36,개발일정표!$I:$I,"&lt;&gt;삭제",개발일정표!$AB:$AB,"&lt;&gt;검수제외",개발일정표!$AD:$AD,"&gt;="&amp;$D$1,개발일정표!$AD:$AD,"&lt;="&amp;E2)</f>
        <v>0</v>
      </c>
      <c r="F42" s="166">
        <f>COUNTIFS(개발일정표!$A:$A,$A$36,개발일정표!$I:$I,"&lt;&gt;삭제",개발일정표!$AB:$AB,"&lt;&gt;검수제외",개발일정표!$AD:$AD,"&gt;="&amp;$D$1,개발일정표!$AD:$AD,"&lt;="&amp;F2)</f>
        <v>0</v>
      </c>
      <c r="G42" s="166">
        <f>COUNTIFS(개발일정표!$A:$A,$A$36,개발일정표!$I:$I,"&lt;&gt;삭제",개발일정표!$AB:$AB,"&lt;&gt;검수제외",개발일정표!$AD:$AD,"&gt;="&amp;$D$1,개발일정표!$AD:$AD,"&lt;="&amp;G2)</f>
        <v>0</v>
      </c>
      <c r="H42" s="166">
        <f>COUNTIFS(개발일정표!$A:$A,$A$36,개발일정표!$I:$I,"&lt;&gt;삭제",개발일정표!$AB:$AB,"&lt;&gt;검수제외",개발일정표!$AD:$AD,"&gt;="&amp;$D$1,개발일정표!$AD:$AD,"&lt;="&amp;H2)</f>
        <v>0</v>
      </c>
      <c r="I42" s="166">
        <f>COUNTIFS(개발일정표!$A:$A,$A$36,개발일정표!$I:$I,"&lt;&gt;삭제",개발일정표!$AB:$AB,"&lt;&gt;검수제외",개발일정표!$AD:$AD,"&gt;="&amp;$D$1,개발일정표!$AD:$AD,"&lt;="&amp;I2)</f>
        <v>0</v>
      </c>
      <c r="J42" s="166">
        <f>COUNTIFS(개발일정표!$A:$A,$A$36,개발일정표!$I:$I,"&lt;&gt;삭제",개발일정표!$AB:$AB,"&lt;&gt;검수제외",개발일정표!$AD:$AD,"&gt;="&amp;$D$1,개발일정표!$AD:$AD,"&lt;="&amp;J2)</f>
        <v>0</v>
      </c>
      <c r="K42" s="166">
        <f>COUNTIFS(개발일정표!$A:$A,$A$36,개발일정표!$I:$I,"&lt;&gt;삭제",개발일정표!$AB:$AB,"&lt;&gt;검수제외",개발일정표!$AD:$AD,"&gt;="&amp;$D$1,개발일정표!$AD:$AD,"&lt;="&amp;K2)</f>
        <v>0</v>
      </c>
      <c r="L42" s="166">
        <f>COUNTIFS(개발일정표!$A:$A,$A$36,개발일정표!$I:$I,"&lt;&gt;삭제",개발일정표!$AB:$AB,"&lt;&gt;검수제외",개발일정표!$AD:$AD,"&gt;="&amp;$D$1,개발일정표!$AD:$AD,"&lt;="&amp;L2)</f>
        <v>0</v>
      </c>
      <c r="M42" s="166">
        <f>COUNTIFS(개발일정표!$A:$A,$A$36,개발일정표!$I:$I,"&lt;&gt;삭제",개발일정표!$AB:$AB,"&lt;&gt;검수제외",개발일정표!$AD:$AD,"&gt;="&amp;$D$1,개발일정표!$AD:$AD,"&lt;="&amp;M2)</f>
        <v>0</v>
      </c>
      <c r="N42" s="166">
        <f>COUNTIFS(개발일정표!$A:$A,$A$36,개발일정표!$I:$I,"&lt;&gt;삭제",개발일정표!$AB:$AB,"&lt;&gt;검수제외",개발일정표!$AD:$AD,"&gt;="&amp;$D$1,개발일정표!$AD:$AD,"&lt;="&amp;N2)</f>
        <v>0</v>
      </c>
      <c r="O42" s="166">
        <f>COUNTIFS(개발일정표!$A:$A,$A$36,개발일정표!$I:$I,"&lt;&gt;삭제",개발일정표!$AB:$AB,"&lt;&gt;검수제외",개발일정표!$AD:$AD,"&gt;="&amp;$D$1,개발일정표!$AD:$AD,"&lt;="&amp;O2)</f>
        <v>0</v>
      </c>
      <c r="P42" s="166">
        <f>COUNTIFS(개발일정표!$A:$A,$A$36,개발일정표!$I:$I,"&lt;&gt;삭제",개발일정표!$AB:$AB,"&lt;&gt;검수제외",개발일정표!$AD:$AD,"&gt;="&amp;$D$1,개발일정표!$AD:$AD,"&lt;="&amp;P2)</f>
        <v>0</v>
      </c>
      <c r="Q42" s="166">
        <f>COUNTIFS(개발일정표!$A:$A,$A$36,개발일정표!$I:$I,"&lt;&gt;삭제",개발일정표!$AB:$AB,"&lt;&gt;검수제외",개발일정표!$AD:$AD,"&gt;="&amp;$D$1,개발일정표!$AD:$AD,"&lt;="&amp;Q2)</f>
        <v>0</v>
      </c>
      <c r="R42" s="166">
        <f>COUNTIFS(개발일정표!$A:$A,$A$36,개발일정표!$I:$I,"&lt;&gt;삭제",개발일정표!$AB:$AB,"&lt;&gt;검수제외",개발일정표!$AD:$AD,"&gt;="&amp;$D$1,개발일정표!$AD:$AD,"&lt;="&amp;R2)</f>
        <v>0</v>
      </c>
      <c r="S42" s="166">
        <f>COUNTIFS(개발일정표!$A:$A,$A$36,개발일정표!$I:$I,"&lt;&gt;삭제",개발일정표!$AB:$AB,"&lt;&gt;검수제외",개발일정표!$AD:$AD,"&gt;="&amp;$D$1,개발일정표!$AD:$AD,"&lt;="&amp;S2)</f>
        <v>0</v>
      </c>
    </row>
    <row r="43" spans="1:19" ht="15.6" hidden="1">
      <c r="A43" s="314"/>
      <c r="B43" s="314"/>
      <c r="C43" s="165" t="s">
        <v>417</v>
      </c>
      <c r="D43" s="166">
        <f>COUNTIFS(개발일정표!$A:$A,$A$36,개발일정표!$I:$I,"&lt;&gt;삭제",개발일정표!$AB:$AB,"&lt;&gt;검수제외",개발일정표!$AF:$AF,"&gt;="&amp;$D$1,개발일정표!$AF:$AF,"&lt;="&amp;D2)</f>
        <v>0</v>
      </c>
      <c r="E43" s="166">
        <f>COUNTIFS(개발일정표!$A:$A,$A$36,개발일정표!$I:$I,"&lt;&gt;삭제",개발일정표!$AB:$AB,"&lt;&gt;검수제외",개발일정표!$AF:$AF,"&gt;="&amp;$D$1,개발일정표!$AF:$AF,"&lt;="&amp;E2)</f>
        <v>0</v>
      </c>
      <c r="F43" s="166">
        <f>COUNTIFS(개발일정표!$A:$A,$A$36,개발일정표!$I:$I,"&lt;&gt;삭제",개발일정표!$AB:$AB,"&lt;&gt;검수제외",개발일정표!$AF:$AF,"&gt;="&amp;$D$1,개발일정표!$AF:$AF,"&lt;="&amp;F2)</f>
        <v>0</v>
      </c>
      <c r="G43" s="166">
        <f>COUNTIFS(개발일정표!$A:$A,$A$36,개발일정표!$I:$I,"&lt;&gt;삭제",개발일정표!$AB:$AB,"&lt;&gt;검수제외",개발일정표!$AF:$AF,"&gt;="&amp;$D$1,개발일정표!$AF:$AF,"&lt;="&amp;G2)</f>
        <v>0</v>
      </c>
      <c r="H43" s="166">
        <f>COUNTIFS(개발일정표!$A:$A,$A$36,개발일정표!$I:$I,"&lt;&gt;삭제",개발일정표!$AB:$AB,"&lt;&gt;검수제외",개발일정표!$AF:$AF,"&gt;="&amp;$D$1,개발일정표!$AF:$AF,"&lt;="&amp;H2)</f>
        <v>0</v>
      </c>
      <c r="I43" s="166">
        <f>COUNTIFS(개발일정표!$A:$A,$A$36,개발일정표!$I:$I,"&lt;&gt;삭제",개발일정표!$AB:$AB,"&lt;&gt;검수제외",개발일정표!$AF:$AF,"&gt;="&amp;$D$1,개발일정표!$AF:$AF,"&lt;="&amp;I2)</f>
        <v>0</v>
      </c>
      <c r="J43" s="166">
        <f>COUNTIFS(개발일정표!$A:$A,$A$36,개발일정표!$I:$I,"&lt;&gt;삭제",개발일정표!$AB:$AB,"&lt;&gt;검수제외",개발일정표!$AF:$AF,"&gt;="&amp;$D$1,개발일정표!$AF:$AF,"&lt;="&amp;J2)</f>
        <v>0</v>
      </c>
      <c r="K43" s="166">
        <f>COUNTIFS(개발일정표!$A:$A,$A$36,개발일정표!$I:$I,"&lt;&gt;삭제",개발일정표!$AB:$AB,"&lt;&gt;검수제외",개발일정표!$AF:$AF,"&gt;="&amp;$D$1,개발일정표!$AF:$AF,"&lt;="&amp;K2)</f>
        <v>0</v>
      </c>
      <c r="L43" s="166">
        <f>COUNTIFS(개발일정표!$A:$A,$A$36,개발일정표!$I:$I,"&lt;&gt;삭제",개발일정표!$AB:$AB,"&lt;&gt;검수제외",개발일정표!$AF:$AF,"&gt;="&amp;$D$1,개발일정표!$AF:$AF,"&lt;="&amp;L2)</f>
        <v>0</v>
      </c>
      <c r="M43" s="166">
        <f>COUNTIFS(개발일정표!$A:$A,$A$36,개발일정표!$I:$I,"&lt;&gt;삭제",개발일정표!$AB:$AB,"&lt;&gt;검수제외",개발일정표!$AF:$AF,"&gt;="&amp;$D$1,개발일정표!$AF:$AF,"&lt;="&amp;M2)</f>
        <v>0</v>
      </c>
      <c r="N43" s="166">
        <f>COUNTIFS(개발일정표!$A:$A,$A$36,개발일정표!$I:$I,"&lt;&gt;삭제",개발일정표!$AB:$AB,"&lt;&gt;검수제외",개발일정표!$AF:$AF,"&gt;="&amp;$D$1,개발일정표!$AF:$AF,"&lt;="&amp;N2)</f>
        <v>0</v>
      </c>
      <c r="O43" s="166">
        <f>COUNTIFS(개발일정표!$A:$A,$A$36,개발일정표!$I:$I,"&lt;&gt;삭제",개발일정표!$AB:$AB,"&lt;&gt;검수제외",개발일정표!$AF:$AF,"&gt;="&amp;$D$1,개발일정표!$AF:$AF,"&lt;="&amp;O2)</f>
        <v>0</v>
      </c>
      <c r="P43" s="166">
        <f>COUNTIFS(개발일정표!$A:$A,$A$36,개발일정표!$I:$I,"&lt;&gt;삭제",개발일정표!$AB:$AB,"&lt;&gt;검수제외",개발일정표!$AF:$AF,"&gt;="&amp;$D$1,개발일정표!$AF:$AF,"&lt;="&amp;P2)</f>
        <v>0</v>
      </c>
      <c r="Q43" s="166">
        <f>COUNTIFS(개발일정표!$A:$A,$A$36,개발일정표!$I:$I,"&lt;&gt;삭제",개발일정표!$AB:$AB,"&lt;&gt;검수제외",개발일정표!$AF:$AF,"&gt;="&amp;$D$1,개발일정표!$AF:$AF,"&lt;="&amp;Q2)</f>
        <v>0</v>
      </c>
      <c r="R43" s="166">
        <f>COUNTIFS(개발일정표!$A:$A,$A$36,개발일정표!$I:$I,"&lt;&gt;삭제",개발일정표!$AB:$AB,"&lt;&gt;검수제외",개발일정표!$AF:$AF,"&gt;="&amp;$D$1,개발일정표!$AF:$AF,"&lt;="&amp;R2)</f>
        <v>0</v>
      </c>
      <c r="S43" s="166">
        <f>COUNTIFS(개발일정표!$A:$A,$A$36,개발일정표!$I:$I,"&lt;&gt;삭제",개발일정표!$AB:$AB,"&lt;&gt;검수제외",개발일정표!$AF:$AF,"&gt;="&amp;$D$1,개발일정표!$AF:$AF,"&lt;="&amp;S2)</f>
        <v>0</v>
      </c>
    </row>
    <row r="44" spans="1:19" ht="15.6">
      <c r="A44" s="312" t="s">
        <v>452</v>
      </c>
      <c r="B44" s="312" t="s">
        <v>472</v>
      </c>
      <c r="C44" s="165" t="s">
        <v>418</v>
      </c>
      <c r="D44" s="166">
        <f>COUNTIFS(개발일정표!$A:$A,$A$44,개발일정표!$I:$I,"&lt;&gt;삭제",개발일정표!$K:$K,"&gt;="&amp;$D$1,개발일정표!$K:$K,"&lt;="&amp;D2)</f>
        <v>0</v>
      </c>
      <c r="E44" s="166">
        <f>COUNTIFS(개발일정표!$A:$A,$A$44,개발일정표!$I:$I,"&lt;&gt;삭제",개발일정표!$K:$K,"&gt;="&amp;$D$1,개발일정표!$K:$K,"&lt;="&amp;E2)</f>
        <v>0</v>
      </c>
      <c r="F44" s="166">
        <f>COUNTIFS(개발일정표!$A:$A,$A$44,개발일정표!$I:$I,"&lt;&gt;삭제",개발일정표!$K:$K,"&gt;="&amp;$D$1,개발일정표!$K:$K,"&lt;="&amp;F2)</f>
        <v>0</v>
      </c>
      <c r="G44" s="166">
        <f>COUNTIFS(개발일정표!$A:$A,$A$44,개발일정표!$I:$I,"&lt;&gt;삭제",개발일정표!$K:$K,"&gt;="&amp;$D$1,개발일정표!$K:$K,"&lt;="&amp;G2)</f>
        <v>0</v>
      </c>
      <c r="H44" s="166">
        <f>COUNTIFS(개발일정표!$A:$A,$A$44,개발일정표!$I:$I,"&lt;&gt;삭제",개발일정표!$K:$K,"&gt;="&amp;$D$1,개발일정표!$K:$K,"&lt;="&amp;H2)</f>
        <v>0</v>
      </c>
      <c r="I44" s="166">
        <f>COUNTIFS(개발일정표!$A:$A,$A$44,개발일정표!$I:$I,"&lt;&gt;삭제",개발일정표!$K:$K,"&gt;="&amp;$D$1,개발일정표!$K:$K,"&lt;="&amp;I2)</f>
        <v>0</v>
      </c>
      <c r="J44" s="166">
        <f>COUNTIFS(개발일정표!$A:$A,$A$44,개발일정표!$I:$I,"&lt;&gt;삭제",개발일정표!$K:$K,"&gt;="&amp;$D$1,개발일정표!$K:$K,"&lt;="&amp;J2)</f>
        <v>0</v>
      </c>
      <c r="K44" s="166">
        <f>COUNTIFS(개발일정표!$A:$A,$A$44,개발일정표!$I:$I,"&lt;&gt;삭제",개발일정표!$K:$K,"&gt;="&amp;$D$1,개발일정표!$K:$K,"&lt;="&amp;K2)</f>
        <v>0</v>
      </c>
      <c r="L44" s="166">
        <f>COUNTIFS(개발일정표!$A:$A,$A$44,개발일정표!$I:$I,"&lt;&gt;삭제",개발일정표!$K:$K,"&gt;="&amp;$D$1,개발일정표!$K:$K,"&lt;="&amp;L2)</f>
        <v>0</v>
      </c>
      <c r="M44" s="166">
        <f>COUNTIFS(개발일정표!$A:$A,$A$44,개발일정표!$I:$I,"&lt;&gt;삭제",개발일정표!$K:$K,"&gt;="&amp;$D$1,개발일정표!$K:$K,"&lt;="&amp;M2)</f>
        <v>0</v>
      </c>
      <c r="N44" s="166">
        <f>COUNTIFS(개발일정표!$A:$A,$A$44,개발일정표!$I:$I,"&lt;&gt;삭제",개발일정표!$K:$K,"&gt;="&amp;$D$1,개발일정표!$K:$K,"&lt;="&amp;N2)</f>
        <v>0</v>
      </c>
      <c r="O44" s="166">
        <f>COUNTIFS(개발일정표!$A:$A,$A$44,개발일정표!$I:$I,"&lt;&gt;삭제",개발일정표!$K:$K,"&gt;="&amp;$D$1,개발일정표!$K:$K,"&lt;="&amp;O2)</f>
        <v>0</v>
      </c>
      <c r="P44" s="166">
        <f>COUNTIFS(개발일정표!$A:$A,$A$44,개발일정표!$I:$I,"&lt;&gt;삭제",개발일정표!$K:$K,"&gt;="&amp;$D$1,개발일정표!$K:$K,"&lt;="&amp;P2)</f>
        <v>0</v>
      </c>
      <c r="Q44" s="166">
        <f>COUNTIFS(개발일정표!$A:$A,$A$44,개발일정표!$I:$I,"&lt;&gt;삭제",개발일정표!$K:$K,"&gt;="&amp;$D$1,개발일정표!$K:$K,"&lt;="&amp;Q2)</f>
        <v>0</v>
      </c>
      <c r="R44" s="166">
        <f>COUNTIFS(개발일정표!$A:$A,$A$44,개발일정표!$I:$I,"&lt;&gt;삭제",개발일정표!$K:$K,"&gt;="&amp;$D$1,개발일정표!$K:$K,"&lt;="&amp;R2)</f>
        <v>0</v>
      </c>
      <c r="S44" s="166">
        <f>COUNTIFS(개발일정표!$A:$A,$A$44,개발일정표!$I:$I,"&lt;&gt;삭제",개발일정표!$K:$K,"&gt;="&amp;$D$1,개발일정표!$K:$K,"&lt;="&amp;S2)</f>
        <v>0</v>
      </c>
    </row>
    <row r="45" spans="1:19" ht="15.6">
      <c r="A45" s="313"/>
      <c r="B45" s="314"/>
      <c r="C45" s="165" t="s">
        <v>417</v>
      </c>
      <c r="D45" s="166">
        <f>COUNTIFS(개발일정표!$A:$A,$A$44,개발일정표!$I:$I,"&lt;&gt;삭제",개발일정표!$M:$M,"&gt;="&amp;$D$1,개발일정표!$M:$M,"&lt;="&amp;D2)</f>
        <v>0</v>
      </c>
      <c r="E45" s="166">
        <f>COUNTIFS(개발일정표!$A:$A,$A$44,개발일정표!$I:$I,"&lt;&gt;삭제",개발일정표!$M:$M,"&gt;="&amp;$D$1,개발일정표!$M:$M,"&lt;="&amp;E2)</f>
        <v>0</v>
      </c>
      <c r="F45" s="166">
        <f>COUNTIFS(개발일정표!$A:$A,$A$44,개발일정표!$I:$I,"&lt;&gt;삭제",개발일정표!$M:$M,"&gt;="&amp;$D$1,개발일정표!$M:$M,"&lt;="&amp;F2)</f>
        <v>0</v>
      </c>
      <c r="G45" s="166">
        <f>COUNTIFS(개발일정표!$A:$A,$A$44,개발일정표!$I:$I,"&lt;&gt;삭제",개발일정표!$M:$M,"&gt;="&amp;$D$1,개발일정표!$M:$M,"&lt;="&amp;G2)</f>
        <v>0</v>
      </c>
      <c r="H45" s="166">
        <f>COUNTIFS(개발일정표!$A:$A,$A$44,개발일정표!$I:$I,"&lt;&gt;삭제",개발일정표!$M:$M,"&gt;="&amp;$D$1,개발일정표!$M:$M,"&lt;="&amp;H2)</f>
        <v>0</v>
      </c>
      <c r="I45" s="166">
        <f>COUNTIFS(개발일정표!$A:$A,$A$44,개발일정표!$I:$I,"&lt;&gt;삭제",개발일정표!$M:$M,"&gt;="&amp;$D$1,개발일정표!$M:$M,"&lt;="&amp;I2)</f>
        <v>0</v>
      </c>
      <c r="J45" s="166">
        <f>COUNTIFS(개발일정표!$A:$A,$A$44,개발일정표!$I:$I,"&lt;&gt;삭제",개발일정표!$M:$M,"&gt;="&amp;$D$1,개발일정표!$M:$M,"&lt;="&amp;J2)</f>
        <v>0</v>
      </c>
      <c r="K45" s="166">
        <f>COUNTIFS(개발일정표!$A:$A,$A$44,개발일정표!$I:$I,"&lt;&gt;삭제",개발일정표!$M:$M,"&gt;="&amp;$D$1,개발일정표!$M:$M,"&lt;="&amp;K2)</f>
        <v>0</v>
      </c>
      <c r="L45" s="166">
        <f>COUNTIFS(개발일정표!$A:$A,$A$44,개발일정표!$I:$I,"&lt;&gt;삭제",개발일정표!$M:$M,"&gt;="&amp;$D$1,개발일정표!$M:$M,"&lt;="&amp;L2)</f>
        <v>0</v>
      </c>
      <c r="M45" s="166">
        <f>COUNTIFS(개발일정표!$A:$A,$A$44,개발일정표!$I:$I,"&lt;&gt;삭제",개발일정표!$M:$M,"&gt;="&amp;$D$1,개발일정표!$M:$M,"&lt;="&amp;M2)</f>
        <v>0</v>
      </c>
      <c r="N45" s="166">
        <f>COUNTIFS(개발일정표!$A:$A,$A$44,개발일정표!$I:$I,"&lt;&gt;삭제",개발일정표!$M:$M,"&gt;="&amp;$D$1,개발일정표!$M:$M,"&lt;="&amp;N2)</f>
        <v>0</v>
      </c>
      <c r="O45" s="166">
        <f>COUNTIFS(개발일정표!$A:$A,$A$44,개발일정표!$I:$I,"&lt;&gt;삭제",개발일정표!$M:$M,"&gt;="&amp;$D$1,개발일정표!$M:$M,"&lt;="&amp;O2)</f>
        <v>0</v>
      </c>
      <c r="P45" s="166">
        <f>COUNTIFS(개발일정표!$A:$A,$A$44,개발일정표!$I:$I,"&lt;&gt;삭제",개발일정표!$M:$M,"&gt;="&amp;$D$1,개발일정표!$M:$M,"&lt;="&amp;P2)</f>
        <v>0</v>
      </c>
      <c r="Q45" s="166">
        <f>COUNTIFS(개발일정표!$A:$A,$A$44,개발일정표!$I:$I,"&lt;&gt;삭제",개발일정표!$M:$M,"&gt;="&amp;$D$1,개발일정표!$M:$M,"&lt;="&amp;Q2)</f>
        <v>0</v>
      </c>
      <c r="R45" s="166">
        <f>COUNTIFS(개발일정표!$A:$A,$A$44,개발일정표!$I:$I,"&lt;&gt;삭제",개발일정표!$M:$M,"&gt;="&amp;$D$1,개발일정표!$M:$M,"&lt;="&amp;R2)</f>
        <v>0</v>
      </c>
      <c r="S45" s="166">
        <f>COUNTIFS(개발일정표!$A:$A,$A$44,개발일정표!$I:$I,"&lt;&gt;삭제",개발일정표!$M:$M,"&gt;="&amp;$D$1,개발일정표!$M:$M,"&lt;="&amp;S2)</f>
        <v>0</v>
      </c>
    </row>
    <row r="46" spans="1:19" ht="15.6">
      <c r="A46" s="313"/>
      <c r="B46" s="312" t="s">
        <v>419</v>
      </c>
      <c r="C46" s="165" t="s">
        <v>418</v>
      </c>
      <c r="D46" s="166">
        <f>COUNTIFS(개발일정표!$A:$A,$A$44,개발일정표!$I:$I,"&lt;&gt;삭제",개발일정표!$N:$N,"&lt;&gt;검수제외",개발일정표!$P:$P,"&gt;="&amp;$D$1,개발일정표!$P:$P,"&lt;="&amp;D2)</f>
        <v>0</v>
      </c>
      <c r="E46" s="166">
        <f>COUNTIFS(개발일정표!$A:$A,$A$44,개발일정표!$I:$I,"&lt;&gt;삭제",개발일정표!$N:$N,"&lt;&gt;검수제외",개발일정표!$P:$P,"&gt;="&amp;$D$1,개발일정표!$P:$P,"&lt;="&amp;E2)</f>
        <v>0</v>
      </c>
      <c r="F46" s="166">
        <f>COUNTIFS(개발일정표!$A:$A,$A$44,개발일정표!$I:$I,"&lt;&gt;삭제",개발일정표!$N:$N,"&lt;&gt;검수제외",개발일정표!$P:$P,"&gt;="&amp;$D$1,개발일정표!$P:$P,"&lt;="&amp;F2)</f>
        <v>0</v>
      </c>
      <c r="G46" s="166">
        <f>COUNTIFS(개발일정표!$A:$A,$A$44,개발일정표!$I:$I,"&lt;&gt;삭제",개발일정표!$N:$N,"&lt;&gt;검수제외",개발일정표!$P:$P,"&gt;="&amp;$D$1,개발일정표!$P:$P,"&lt;="&amp;G2)</f>
        <v>0</v>
      </c>
      <c r="H46" s="166">
        <f>COUNTIFS(개발일정표!$A:$A,$A$44,개발일정표!$I:$I,"&lt;&gt;삭제",개발일정표!$N:$N,"&lt;&gt;검수제외",개발일정표!$P:$P,"&gt;="&amp;$D$1,개발일정표!$P:$P,"&lt;="&amp;H2)</f>
        <v>0</v>
      </c>
      <c r="I46" s="166">
        <f>COUNTIFS(개발일정표!$A:$A,$A$44,개발일정표!$I:$I,"&lt;&gt;삭제",개발일정표!$N:$N,"&lt;&gt;검수제외",개발일정표!$P:$P,"&gt;="&amp;$D$1,개발일정표!$P:$P,"&lt;="&amp;I2)</f>
        <v>0</v>
      </c>
      <c r="J46" s="166">
        <f>COUNTIFS(개발일정표!$A:$A,$A$44,개발일정표!$I:$I,"&lt;&gt;삭제",개발일정표!$N:$N,"&lt;&gt;검수제외",개발일정표!$P:$P,"&gt;="&amp;$D$1,개발일정표!$P:$P,"&lt;="&amp;J2)</f>
        <v>0</v>
      </c>
      <c r="K46" s="166">
        <f>COUNTIFS(개발일정표!$A:$A,$A$44,개발일정표!$I:$I,"&lt;&gt;삭제",개발일정표!$N:$N,"&lt;&gt;검수제외",개발일정표!$P:$P,"&gt;="&amp;$D$1,개발일정표!$P:$P,"&lt;="&amp;K2)</f>
        <v>0</v>
      </c>
      <c r="L46" s="166">
        <f>COUNTIFS(개발일정표!$A:$A,$A$44,개발일정표!$I:$I,"&lt;&gt;삭제",개발일정표!$N:$N,"&lt;&gt;검수제외",개발일정표!$P:$P,"&gt;="&amp;$D$1,개발일정표!$P:$P,"&lt;="&amp;L2)</f>
        <v>0</v>
      </c>
      <c r="M46" s="166">
        <f>COUNTIFS(개발일정표!$A:$A,$A$44,개발일정표!$I:$I,"&lt;&gt;삭제",개발일정표!$N:$N,"&lt;&gt;검수제외",개발일정표!$P:$P,"&gt;="&amp;$D$1,개발일정표!$P:$P,"&lt;="&amp;M2)</f>
        <v>0</v>
      </c>
      <c r="N46" s="166">
        <f>COUNTIFS(개발일정표!$A:$A,$A$44,개발일정표!$I:$I,"&lt;&gt;삭제",개발일정표!$N:$N,"&lt;&gt;검수제외",개발일정표!$P:$P,"&gt;="&amp;$D$1,개발일정표!$P:$P,"&lt;="&amp;N2)</f>
        <v>0</v>
      </c>
      <c r="O46" s="166">
        <f>COUNTIFS(개발일정표!$A:$A,$A$44,개발일정표!$I:$I,"&lt;&gt;삭제",개발일정표!$N:$N,"&lt;&gt;검수제외",개발일정표!$P:$P,"&gt;="&amp;$D$1,개발일정표!$P:$P,"&lt;="&amp;O2)</f>
        <v>0</v>
      </c>
      <c r="P46" s="166">
        <f>COUNTIFS(개발일정표!$A:$A,$A$44,개발일정표!$I:$I,"&lt;&gt;삭제",개발일정표!$N:$N,"&lt;&gt;검수제외",개발일정표!$P:$P,"&gt;="&amp;$D$1,개발일정표!$P:$P,"&lt;="&amp;P2)</f>
        <v>0</v>
      </c>
      <c r="Q46" s="166">
        <f>COUNTIFS(개발일정표!$A:$A,$A$44,개발일정표!$I:$I,"&lt;&gt;삭제",개발일정표!$N:$N,"&lt;&gt;검수제외",개발일정표!$P:$P,"&gt;="&amp;$D$1,개발일정표!$P:$P,"&lt;="&amp;Q2)</f>
        <v>0</v>
      </c>
      <c r="R46" s="166">
        <f>COUNTIFS(개발일정표!$A:$A,$A$44,개발일정표!$I:$I,"&lt;&gt;삭제",개발일정표!$N:$N,"&lt;&gt;검수제외",개발일정표!$P:$P,"&gt;="&amp;$D$1,개발일정표!$P:$P,"&lt;="&amp;R2)</f>
        <v>0</v>
      </c>
      <c r="S46" s="166">
        <f>COUNTIFS(개발일정표!$A:$A,$A$44,개발일정표!$I:$I,"&lt;&gt;삭제",개발일정표!$N:$N,"&lt;&gt;검수제외",개발일정표!$P:$P,"&gt;="&amp;$D$1,개발일정표!$P:$P,"&lt;="&amp;S2)</f>
        <v>0</v>
      </c>
    </row>
    <row r="47" spans="1:19" ht="15.6">
      <c r="A47" s="313"/>
      <c r="B47" s="314"/>
      <c r="C47" s="165" t="s">
        <v>417</v>
      </c>
      <c r="D47" s="166">
        <f>COUNTIFS(개발일정표!$A:$A,$A$44,개발일정표!$I:$I,"&lt;&gt;삭제",개발일정표!$N:$N,"&lt;&gt;검수제외",개발일정표!$R:$R,"&gt;="&amp;$D$1,개발일정표!$R:$R,"&lt;="&amp;D2)</f>
        <v>0</v>
      </c>
      <c r="E47" s="166">
        <f>COUNTIFS(개발일정표!$A:$A,$A$44,개발일정표!$I:$I,"&lt;&gt;삭제",개발일정표!$N:$N,"&lt;&gt;검수제외",개발일정표!$R:$R,"&gt;="&amp;$D$1,개발일정표!$R:$R,"&lt;="&amp;E2)</f>
        <v>0</v>
      </c>
      <c r="F47" s="166">
        <f>COUNTIFS(개발일정표!$A:$A,$A$44,개발일정표!$I:$I,"&lt;&gt;삭제",개발일정표!$N:$N,"&lt;&gt;검수제외",개발일정표!$R:$R,"&gt;="&amp;$D$1,개발일정표!$R:$R,"&lt;="&amp;F2)</f>
        <v>0</v>
      </c>
      <c r="G47" s="166">
        <f>COUNTIFS(개발일정표!$A:$A,$A$44,개발일정표!$I:$I,"&lt;&gt;삭제",개발일정표!$N:$N,"&lt;&gt;검수제외",개발일정표!$R:$R,"&gt;="&amp;$D$1,개발일정표!$R:$R,"&lt;="&amp;G2)</f>
        <v>0</v>
      </c>
      <c r="H47" s="166">
        <f>COUNTIFS(개발일정표!$A:$A,$A$44,개발일정표!$I:$I,"&lt;&gt;삭제",개발일정표!$N:$N,"&lt;&gt;검수제외",개발일정표!$R:$R,"&gt;="&amp;$D$1,개발일정표!$R:$R,"&lt;="&amp;H2)</f>
        <v>0</v>
      </c>
      <c r="I47" s="166">
        <f>COUNTIFS(개발일정표!$A:$A,$A$44,개발일정표!$I:$I,"&lt;&gt;삭제",개발일정표!$N:$N,"&lt;&gt;검수제외",개발일정표!$R:$R,"&gt;="&amp;$D$1,개발일정표!$R:$R,"&lt;="&amp;I2)</f>
        <v>0</v>
      </c>
      <c r="J47" s="166">
        <f>COUNTIFS(개발일정표!$A:$A,$A$44,개발일정표!$I:$I,"&lt;&gt;삭제",개발일정표!$N:$N,"&lt;&gt;검수제외",개발일정표!$R:$R,"&gt;="&amp;$D$1,개발일정표!$R:$R,"&lt;="&amp;J2)</f>
        <v>0</v>
      </c>
      <c r="K47" s="166">
        <f>COUNTIFS(개발일정표!$A:$A,$A$44,개발일정표!$I:$I,"&lt;&gt;삭제",개발일정표!$N:$N,"&lt;&gt;검수제외",개발일정표!$R:$R,"&gt;="&amp;$D$1,개발일정표!$R:$R,"&lt;="&amp;K2)</f>
        <v>0</v>
      </c>
      <c r="L47" s="166">
        <f>COUNTIFS(개발일정표!$A:$A,$A$44,개발일정표!$I:$I,"&lt;&gt;삭제",개발일정표!$N:$N,"&lt;&gt;검수제외",개발일정표!$R:$R,"&gt;="&amp;$D$1,개발일정표!$R:$R,"&lt;="&amp;L2)</f>
        <v>0</v>
      </c>
      <c r="M47" s="166">
        <f>COUNTIFS(개발일정표!$A:$A,$A$44,개발일정표!$I:$I,"&lt;&gt;삭제",개발일정표!$N:$N,"&lt;&gt;검수제외",개발일정표!$R:$R,"&gt;="&amp;$D$1,개발일정표!$R:$R,"&lt;="&amp;M2)</f>
        <v>0</v>
      </c>
      <c r="N47" s="166">
        <f>COUNTIFS(개발일정표!$A:$A,$A$44,개발일정표!$I:$I,"&lt;&gt;삭제",개발일정표!$N:$N,"&lt;&gt;검수제외",개발일정표!$R:$R,"&gt;="&amp;$D$1,개발일정표!$R:$R,"&lt;="&amp;N2)</f>
        <v>0</v>
      </c>
      <c r="O47" s="166">
        <f>COUNTIFS(개발일정표!$A:$A,$A$44,개발일정표!$I:$I,"&lt;&gt;삭제",개발일정표!$N:$N,"&lt;&gt;검수제외",개발일정표!$R:$R,"&gt;="&amp;$D$1,개발일정표!$R:$R,"&lt;="&amp;O2)</f>
        <v>0</v>
      </c>
      <c r="P47" s="166">
        <f>COUNTIFS(개발일정표!$A:$A,$A$44,개발일정표!$I:$I,"&lt;&gt;삭제",개발일정표!$N:$N,"&lt;&gt;검수제외",개발일정표!$R:$R,"&gt;="&amp;$D$1,개발일정표!$R:$R,"&lt;="&amp;P2)</f>
        <v>0</v>
      </c>
      <c r="Q47" s="166">
        <f>COUNTIFS(개발일정표!$A:$A,$A$44,개발일정표!$I:$I,"&lt;&gt;삭제",개발일정표!$N:$N,"&lt;&gt;검수제외",개발일정표!$R:$R,"&gt;="&amp;$D$1,개발일정표!$R:$R,"&lt;="&amp;Q2)</f>
        <v>0</v>
      </c>
      <c r="R47" s="166">
        <f>COUNTIFS(개발일정표!$A:$A,$A$44,개발일정표!$I:$I,"&lt;&gt;삭제",개발일정표!$N:$N,"&lt;&gt;검수제외",개발일정표!$R:$R,"&gt;="&amp;$D$1,개발일정표!$R:$R,"&lt;="&amp;R2)</f>
        <v>0</v>
      </c>
      <c r="S47" s="166">
        <f>COUNTIFS(개발일정표!$A:$A,$A$44,개발일정표!$I:$I,"&lt;&gt;삭제",개발일정표!$N:$N,"&lt;&gt;검수제외",개발일정표!$R:$R,"&gt;="&amp;$D$1,개발일정표!$R:$R,"&lt;="&amp;S2)</f>
        <v>0</v>
      </c>
    </row>
    <row r="48" spans="1:19" ht="15.6" hidden="1">
      <c r="A48" s="313"/>
      <c r="B48" s="312" t="s">
        <v>420</v>
      </c>
      <c r="C48" s="165" t="s">
        <v>418</v>
      </c>
      <c r="D48" s="166">
        <f>COUNTIFS(개발일정표!$A:$A,$A$44,개발일정표!$I:$I,"&lt;&gt;삭제",개발일정표!$U:$U,"&lt;&gt;검수제외",개발일정표!$W:$W,"&gt;="&amp;$D$1,개발일정표!$W:$W,"&lt;="&amp;D2)</f>
        <v>0</v>
      </c>
      <c r="E48" s="166">
        <f>COUNTIFS(개발일정표!$A:$A,$A$44,개발일정표!$I:$I,"&lt;&gt;삭제",개발일정표!$U:$U,"&lt;&gt;검수제외",개발일정표!$W:$W,"&gt;="&amp;$D$1,개발일정표!$W:$W,"&lt;="&amp;E2)</f>
        <v>0</v>
      </c>
      <c r="F48" s="166">
        <f>COUNTIFS(개발일정표!$A:$A,$A$44,개발일정표!$I:$I,"&lt;&gt;삭제",개발일정표!$U:$U,"&lt;&gt;검수제외",개발일정표!$W:$W,"&gt;="&amp;$D$1,개발일정표!$W:$W,"&lt;="&amp;F2)</f>
        <v>0</v>
      </c>
      <c r="G48" s="166">
        <f>COUNTIFS(개발일정표!$A:$A,$A$44,개발일정표!$I:$I,"&lt;&gt;삭제",개발일정표!$U:$U,"&lt;&gt;검수제외",개발일정표!$W:$W,"&gt;="&amp;$D$1,개발일정표!$W:$W,"&lt;="&amp;G2)</f>
        <v>0</v>
      </c>
      <c r="H48" s="166">
        <f>COUNTIFS(개발일정표!$A:$A,$A$44,개발일정표!$I:$I,"&lt;&gt;삭제",개발일정표!$U:$U,"&lt;&gt;검수제외",개발일정표!$W:$W,"&gt;="&amp;$D$1,개발일정표!$W:$W,"&lt;="&amp;H2)</f>
        <v>0</v>
      </c>
      <c r="I48" s="166">
        <f>COUNTIFS(개발일정표!$A:$A,$A$44,개발일정표!$I:$I,"&lt;&gt;삭제",개발일정표!$U:$U,"&lt;&gt;검수제외",개발일정표!$W:$W,"&gt;="&amp;$D$1,개발일정표!$W:$W,"&lt;="&amp;I2)</f>
        <v>0</v>
      </c>
      <c r="J48" s="166">
        <f>COUNTIFS(개발일정표!$A:$A,$A$44,개발일정표!$I:$I,"&lt;&gt;삭제",개발일정표!$U:$U,"&lt;&gt;검수제외",개발일정표!$W:$W,"&gt;="&amp;$D$1,개발일정표!$W:$W,"&lt;="&amp;J2)</f>
        <v>0</v>
      </c>
      <c r="K48" s="166">
        <f>COUNTIFS(개발일정표!$A:$A,$A$44,개발일정표!$I:$I,"&lt;&gt;삭제",개발일정표!$U:$U,"&lt;&gt;검수제외",개발일정표!$W:$W,"&gt;="&amp;$D$1,개발일정표!$W:$W,"&lt;="&amp;K2)</f>
        <v>0</v>
      </c>
      <c r="L48" s="166">
        <f>COUNTIFS(개발일정표!$A:$A,$A$44,개발일정표!$I:$I,"&lt;&gt;삭제",개발일정표!$U:$U,"&lt;&gt;검수제외",개발일정표!$W:$W,"&gt;="&amp;$D$1,개발일정표!$W:$W,"&lt;="&amp;L2)</f>
        <v>0</v>
      </c>
      <c r="M48" s="166">
        <f>COUNTIFS(개발일정표!$A:$A,$A$44,개발일정표!$I:$I,"&lt;&gt;삭제",개발일정표!$U:$U,"&lt;&gt;검수제외",개발일정표!$W:$W,"&gt;="&amp;$D$1,개발일정표!$W:$W,"&lt;="&amp;M2)</f>
        <v>0</v>
      </c>
      <c r="N48" s="166">
        <f>COUNTIFS(개발일정표!$A:$A,$A$44,개발일정표!$I:$I,"&lt;&gt;삭제",개발일정표!$U:$U,"&lt;&gt;검수제외",개발일정표!$W:$W,"&gt;="&amp;$D$1,개발일정표!$W:$W,"&lt;="&amp;N2)</f>
        <v>0</v>
      </c>
      <c r="O48" s="166">
        <f>COUNTIFS(개발일정표!$A:$A,$A$44,개발일정표!$I:$I,"&lt;&gt;삭제",개발일정표!$U:$U,"&lt;&gt;검수제외",개발일정표!$W:$W,"&gt;="&amp;$D$1,개발일정표!$W:$W,"&lt;="&amp;O2)</f>
        <v>0</v>
      </c>
      <c r="P48" s="166">
        <f>COUNTIFS(개발일정표!$A:$A,$A$44,개발일정표!$I:$I,"&lt;&gt;삭제",개발일정표!$U:$U,"&lt;&gt;검수제외",개발일정표!$W:$W,"&gt;="&amp;$D$1,개발일정표!$W:$W,"&lt;="&amp;P2)</f>
        <v>0</v>
      </c>
      <c r="Q48" s="166">
        <f>COUNTIFS(개발일정표!$A:$A,$A$44,개발일정표!$I:$I,"&lt;&gt;삭제",개발일정표!$U:$U,"&lt;&gt;검수제외",개발일정표!$W:$W,"&gt;="&amp;$D$1,개발일정표!$W:$W,"&lt;="&amp;Q2)</f>
        <v>0</v>
      </c>
      <c r="R48" s="166">
        <f>COUNTIFS(개발일정표!$A:$A,$A$44,개발일정표!$I:$I,"&lt;&gt;삭제",개발일정표!$U:$U,"&lt;&gt;검수제외",개발일정표!$W:$W,"&gt;="&amp;$D$1,개발일정표!$W:$W,"&lt;="&amp;R2)</f>
        <v>0</v>
      </c>
      <c r="S48" s="166">
        <f>COUNTIFS(개발일정표!$A:$A,$A$44,개발일정표!$I:$I,"&lt;&gt;삭제",개발일정표!$U:$U,"&lt;&gt;검수제외",개발일정표!$W:$W,"&gt;="&amp;$D$1,개발일정표!$W:$W,"&lt;="&amp;S2)</f>
        <v>0</v>
      </c>
    </row>
    <row r="49" spans="1:19" ht="15.6" hidden="1">
      <c r="A49" s="313"/>
      <c r="B49" s="314"/>
      <c r="C49" s="165" t="s">
        <v>417</v>
      </c>
      <c r="D49" s="166">
        <f>COUNTIFS(개발일정표!$A:$A,$A$44,개발일정표!$I:$I,"&lt;&gt;삭제",개발일정표!$U:$U,"&lt;&gt;검수제외",개발일정표!$Y:$Y,"&gt;="&amp;$D$1,개발일정표!$Y:$Y,"&lt;="&amp;D2)</f>
        <v>0</v>
      </c>
      <c r="E49" s="166">
        <f>COUNTIFS(개발일정표!$A:$A,$A$44,개발일정표!$I:$I,"&lt;&gt;삭제",개발일정표!$U:$U,"&lt;&gt;검수제외",개발일정표!$Y:$Y,"&gt;="&amp;$D$1,개발일정표!$Y:$Y,"&lt;="&amp;E2)</f>
        <v>0</v>
      </c>
      <c r="F49" s="166">
        <f>COUNTIFS(개발일정표!$A:$A,$A$44,개발일정표!$I:$I,"&lt;&gt;삭제",개발일정표!$U:$U,"&lt;&gt;검수제외",개발일정표!$Y:$Y,"&gt;="&amp;$D$1,개발일정표!$Y:$Y,"&lt;="&amp;F2)</f>
        <v>0</v>
      </c>
      <c r="G49" s="166">
        <f>COUNTIFS(개발일정표!$A:$A,$A$44,개발일정표!$I:$I,"&lt;&gt;삭제",개발일정표!$U:$U,"&lt;&gt;검수제외",개발일정표!$Y:$Y,"&gt;="&amp;$D$1,개발일정표!$Y:$Y,"&lt;="&amp;G2)</f>
        <v>0</v>
      </c>
      <c r="H49" s="166">
        <f>COUNTIFS(개발일정표!$A:$A,$A$44,개발일정표!$I:$I,"&lt;&gt;삭제",개발일정표!$U:$U,"&lt;&gt;검수제외",개발일정표!$Y:$Y,"&gt;="&amp;$D$1,개발일정표!$Y:$Y,"&lt;="&amp;H2)</f>
        <v>0</v>
      </c>
      <c r="I49" s="166">
        <f>COUNTIFS(개발일정표!$A:$A,$A$44,개발일정표!$I:$I,"&lt;&gt;삭제",개발일정표!$U:$U,"&lt;&gt;검수제외",개발일정표!$Y:$Y,"&gt;="&amp;$D$1,개발일정표!$Y:$Y,"&lt;="&amp;I2)</f>
        <v>0</v>
      </c>
      <c r="J49" s="166">
        <f>COUNTIFS(개발일정표!$A:$A,$A$44,개발일정표!$I:$I,"&lt;&gt;삭제",개발일정표!$U:$U,"&lt;&gt;검수제외",개발일정표!$Y:$Y,"&gt;="&amp;$D$1,개발일정표!$Y:$Y,"&lt;="&amp;J2)</f>
        <v>0</v>
      </c>
      <c r="K49" s="166">
        <f>COUNTIFS(개발일정표!$A:$A,$A$44,개발일정표!$I:$I,"&lt;&gt;삭제",개발일정표!$U:$U,"&lt;&gt;검수제외",개발일정표!$Y:$Y,"&gt;="&amp;$D$1,개발일정표!$Y:$Y,"&lt;="&amp;K2)</f>
        <v>0</v>
      </c>
      <c r="L49" s="166">
        <f>COUNTIFS(개발일정표!$A:$A,$A$44,개발일정표!$I:$I,"&lt;&gt;삭제",개발일정표!$U:$U,"&lt;&gt;검수제외",개발일정표!$Y:$Y,"&gt;="&amp;$D$1,개발일정표!$Y:$Y,"&lt;="&amp;L2)</f>
        <v>0</v>
      </c>
      <c r="M49" s="166">
        <f>COUNTIFS(개발일정표!$A:$A,$A$44,개발일정표!$I:$I,"&lt;&gt;삭제",개발일정표!$U:$U,"&lt;&gt;검수제외",개발일정표!$Y:$Y,"&gt;="&amp;$D$1,개발일정표!$Y:$Y,"&lt;="&amp;M2)</f>
        <v>0</v>
      </c>
      <c r="N49" s="166">
        <f>COUNTIFS(개발일정표!$A:$A,$A$44,개발일정표!$I:$I,"&lt;&gt;삭제",개발일정표!$U:$U,"&lt;&gt;검수제외",개발일정표!$Y:$Y,"&gt;="&amp;$D$1,개발일정표!$Y:$Y,"&lt;="&amp;N2)</f>
        <v>0</v>
      </c>
      <c r="O49" s="166">
        <f>COUNTIFS(개발일정표!$A:$A,$A$44,개발일정표!$I:$I,"&lt;&gt;삭제",개발일정표!$U:$U,"&lt;&gt;검수제외",개발일정표!$Y:$Y,"&gt;="&amp;$D$1,개발일정표!$Y:$Y,"&lt;="&amp;O2)</f>
        <v>0</v>
      </c>
      <c r="P49" s="166">
        <f>COUNTIFS(개발일정표!$A:$A,$A$44,개발일정표!$I:$I,"&lt;&gt;삭제",개발일정표!$U:$U,"&lt;&gt;검수제외",개발일정표!$Y:$Y,"&gt;="&amp;$D$1,개발일정표!$Y:$Y,"&lt;="&amp;P2)</f>
        <v>0</v>
      </c>
      <c r="Q49" s="166">
        <f>COUNTIFS(개발일정표!$A:$A,$A$44,개발일정표!$I:$I,"&lt;&gt;삭제",개발일정표!$U:$U,"&lt;&gt;검수제외",개발일정표!$Y:$Y,"&gt;="&amp;$D$1,개발일정표!$Y:$Y,"&lt;="&amp;Q2)</f>
        <v>0</v>
      </c>
      <c r="R49" s="166">
        <f>COUNTIFS(개발일정표!$A:$A,$A$44,개발일정표!$I:$I,"&lt;&gt;삭제",개발일정표!$U:$U,"&lt;&gt;검수제외",개발일정표!$Y:$Y,"&gt;="&amp;$D$1,개발일정표!$Y:$Y,"&lt;="&amp;R2)</f>
        <v>0</v>
      </c>
      <c r="S49" s="166">
        <f>COUNTIFS(개발일정표!$A:$A,$A$44,개발일정표!$I:$I,"&lt;&gt;삭제",개발일정표!$U:$U,"&lt;&gt;검수제외",개발일정표!$Y:$Y,"&gt;="&amp;$D$1,개발일정표!$Y:$Y,"&lt;="&amp;S2)</f>
        <v>0</v>
      </c>
    </row>
    <row r="50" spans="1:19" ht="15.6" hidden="1">
      <c r="A50" s="313"/>
      <c r="B50" s="312" t="s">
        <v>456</v>
      </c>
      <c r="C50" s="165" t="s">
        <v>418</v>
      </c>
      <c r="D50" s="166">
        <f>COUNTIFS(개발일정표!$A:$A,$A$44,개발일정표!$I:$I,"&lt;&gt;삭제",개발일정표!$AB:$AB,"&lt;&gt;검수제외",개발일정표!$AD:$AD,"&gt;="&amp;$D$1,개발일정표!$AD:$AD,"&lt;="&amp;D2)</f>
        <v>0</v>
      </c>
      <c r="E50" s="166">
        <f>COUNTIFS(개발일정표!$A:$A,$A$44,개발일정표!$I:$I,"&lt;&gt;삭제",개발일정표!$AB:$AB,"&lt;&gt;검수제외",개발일정표!$AD:$AD,"&gt;="&amp;$D$1,개발일정표!$AD:$AD,"&lt;="&amp;E2)</f>
        <v>0</v>
      </c>
      <c r="F50" s="166">
        <f>COUNTIFS(개발일정표!$A:$A,$A$44,개발일정표!$I:$I,"&lt;&gt;삭제",개발일정표!$AB:$AB,"&lt;&gt;검수제외",개발일정표!$AD:$AD,"&gt;="&amp;$D$1,개발일정표!$AD:$AD,"&lt;="&amp;F2)</f>
        <v>0</v>
      </c>
      <c r="G50" s="166">
        <f>COUNTIFS(개발일정표!$A:$A,$A$44,개발일정표!$I:$I,"&lt;&gt;삭제",개발일정표!$AB:$AB,"&lt;&gt;검수제외",개발일정표!$AD:$AD,"&gt;="&amp;$D$1,개발일정표!$AD:$AD,"&lt;="&amp;G2)</f>
        <v>0</v>
      </c>
      <c r="H50" s="166">
        <f>COUNTIFS(개발일정표!$A:$A,$A$44,개발일정표!$I:$I,"&lt;&gt;삭제",개발일정표!$AB:$AB,"&lt;&gt;검수제외",개발일정표!$AD:$AD,"&gt;="&amp;$D$1,개발일정표!$AD:$AD,"&lt;="&amp;H2)</f>
        <v>0</v>
      </c>
      <c r="I50" s="166">
        <f>COUNTIFS(개발일정표!$A:$A,$A$44,개발일정표!$I:$I,"&lt;&gt;삭제",개발일정표!$AB:$AB,"&lt;&gt;검수제외",개발일정표!$AD:$AD,"&gt;="&amp;$D$1,개발일정표!$AD:$AD,"&lt;="&amp;I2)</f>
        <v>0</v>
      </c>
      <c r="J50" s="166">
        <f>COUNTIFS(개발일정표!$A:$A,$A$44,개발일정표!$I:$I,"&lt;&gt;삭제",개발일정표!$AB:$AB,"&lt;&gt;검수제외",개발일정표!$AD:$AD,"&gt;="&amp;$D$1,개발일정표!$AD:$AD,"&lt;="&amp;J2)</f>
        <v>0</v>
      </c>
      <c r="K50" s="166">
        <f>COUNTIFS(개발일정표!$A:$A,$A$44,개발일정표!$I:$I,"&lt;&gt;삭제",개발일정표!$AB:$AB,"&lt;&gt;검수제외",개발일정표!$AD:$AD,"&gt;="&amp;$D$1,개발일정표!$AD:$AD,"&lt;="&amp;K2)</f>
        <v>0</v>
      </c>
      <c r="L50" s="166">
        <f>COUNTIFS(개발일정표!$A:$A,$A$44,개발일정표!$I:$I,"&lt;&gt;삭제",개발일정표!$AB:$AB,"&lt;&gt;검수제외",개발일정표!$AD:$AD,"&gt;="&amp;$D$1,개발일정표!$AD:$AD,"&lt;="&amp;L2)</f>
        <v>0</v>
      </c>
      <c r="M50" s="166">
        <f>COUNTIFS(개발일정표!$A:$A,$A$44,개발일정표!$I:$I,"&lt;&gt;삭제",개발일정표!$AB:$AB,"&lt;&gt;검수제외",개발일정표!$AD:$AD,"&gt;="&amp;$D$1,개발일정표!$AD:$AD,"&lt;="&amp;M2)</f>
        <v>0</v>
      </c>
      <c r="N50" s="166">
        <f>COUNTIFS(개발일정표!$A:$A,$A$44,개발일정표!$I:$I,"&lt;&gt;삭제",개발일정표!$AB:$AB,"&lt;&gt;검수제외",개발일정표!$AD:$AD,"&gt;="&amp;$D$1,개발일정표!$AD:$AD,"&lt;="&amp;N2)</f>
        <v>0</v>
      </c>
      <c r="O50" s="166">
        <f>COUNTIFS(개발일정표!$A:$A,$A$44,개발일정표!$I:$I,"&lt;&gt;삭제",개발일정표!$AB:$AB,"&lt;&gt;검수제외",개발일정표!$AD:$AD,"&gt;="&amp;$D$1,개발일정표!$AD:$AD,"&lt;="&amp;O2)</f>
        <v>0</v>
      </c>
      <c r="P50" s="166">
        <f>COUNTIFS(개발일정표!$A:$A,$A$44,개발일정표!$I:$I,"&lt;&gt;삭제",개발일정표!$AB:$AB,"&lt;&gt;검수제외",개발일정표!$AD:$AD,"&gt;="&amp;$D$1,개발일정표!$AD:$AD,"&lt;="&amp;P2)</f>
        <v>0</v>
      </c>
      <c r="Q50" s="166">
        <f>COUNTIFS(개발일정표!$A:$A,$A$44,개발일정표!$I:$I,"&lt;&gt;삭제",개발일정표!$AB:$AB,"&lt;&gt;검수제외",개발일정표!$AD:$AD,"&gt;="&amp;$D$1,개발일정표!$AD:$AD,"&lt;="&amp;Q2)</f>
        <v>0</v>
      </c>
      <c r="R50" s="166">
        <f>COUNTIFS(개발일정표!$A:$A,$A$44,개발일정표!$I:$I,"&lt;&gt;삭제",개발일정표!$AB:$AB,"&lt;&gt;검수제외",개발일정표!$AD:$AD,"&gt;="&amp;$D$1,개발일정표!$AD:$AD,"&lt;="&amp;R2)</f>
        <v>0</v>
      </c>
      <c r="S50" s="166">
        <f>COUNTIFS(개발일정표!$A:$A,$A$44,개발일정표!$I:$I,"&lt;&gt;삭제",개발일정표!$AB:$AB,"&lt;&gt;검수제외",개발일정표!$AD:$AD,"&gt;="&amp;$D$1,개발일정표!$AD:$AD,"&lt;="&amp;S2)</f>
        <v>0</v>
      </c>
    </row>
    <row r="51" spans="1:19" ht="15.6" hidden="1">
      <c r="A51" s="314"/>
      <c r="B51" s="314"/>
      <c r="C51" s="165" t="s">
        <v>417</v>
      </c>
      <c r="D51" s="166">
        <f>COUNTIFS(개발일정표!$A:$A,$A$44,개발일정표!$I:$I,"&lt;&gt;삭제",개발일정표!$AB:$AB,"&lt;&gt;검수제외",개발일정표!$AF:$AF,"&gt;="&amp;$D$1,개발일정표!$AF:$AF,"&lt;="&amp;D2)</f>
        <v>0</v>
      </c>
      <c r="E51" s="166">
        <f>COUNTIFS(개발일정표!$A:$A,$A$44,개발일정표!$I:$I,"&lt;&gt;삭제",개발일정표!$AB:$AB,"&lt;&gt;검수제외",개발일정표!$AF:$AF,"&gt;="&amp;$D$1,개발일정표!$AF:$AF,"&lt;="&amp;E2)</f>
        <v>0</v>
      </c>
      <c r="F51" s="166">
        <f>COUNTIFS(개발일정표!$A:$A,$A$44,개발일정표!$I:$I,"&lt;&gt;삭제",개발일정표!$AB:$AB,"&lt;&gt;검수제외",개발일정표!$AF:$AF,"&gt;="&amp;$D$1,개발일정표!$AF:$AF,"&lt;="&amp;F2)</f>
        <v>0</v>
      </c>
      <c r="G51" s="166">
        <f>COUNTIFS(개발일정표!$A:$A,$A$44,개발일정표!$I:$I,"&lt;&gt;삭제",개발일정표!$AB:$AB,"&lt;&gt;검수제외",개발일정표!$AF:$AF,"&gt;="&amp;$D$1,개발일정표!$AF:$AF,"&lt;="&amp;G2)</f>
        <v>0</v>
      </c>
      <c r="H51" s="166">
        <f>COUNTIFS(개발일정표!$A:$A,$A$44,개발일정표!$I:$I,"&lt;&gt;삭제",개발일정표!$AB:$AB,"&lt;&gt;검수제외",개발일정표!$AF:$AF,"&gt;="&amp;$D$1,개발일정표!$AF:$AF,"&lt;="&amp;H2)</f>
        <v>0</v>
      </c>
      <c r="I51" s="166">
        <f>COUNTIFS(개발일정표!$A:$A,$A$44,개발일정표!$I:$I,"&lt;&gt;삭제",개발일정표!$AB:$AB,"&lt;&gt;검수제외",개발일정표!$AF:$AF,"&gt;="&amp;$D$1,개발일정표!$AF:$AF,"&lt;="&amp;I2)</f>
        <v>0</v>
      </c>
      <c r="J51" s="166">
        <f>COUNTIFS(개발일정표!$A:$A,$A$44,개발일정표!$I:$I,"&lt;&gt;삭제",개발일정표!$AB:$AB,"&lt;&gt;검수제외",개발일정표!$AF:$AF,"&gt;="&amp;$D$1,개발일정표!$AF:$AF,"&lt;="&amp;J2)</f>
        <v>0</v>
      </c>
      <c r="K51" s="166">
        <f>COUNTIFS(개발일정표!$A:$A,$A$44,개발일정표!$I:$I,"&lt;&gt;삭제",개발일정표!$AB:$AB,"&lt;&gt;검수제외",개발일정표!$AF:$AF,"&gt;="&amp;$D$1,개발일정표!$AF:$AF,"&lt;="&amp;K2)</f>
        <v>0</v>
      </c>
      <c r="L51" s="166">
        <f>COUNTIFS(개발일정표!$A:$A,$A$44,개발일정표!$I:$I,"&lt;&gt;삭제",개발일정표!$AB:$AB,"&lt;&gt;검수제외",개발일정표!$AF:$AF,"&gt;="&amp;$D$1,개발일정표!$AF:$AF,"&lt;="&amp;L2)</f>
        <v>0</v>
      </c>
      <c r="M51" s="166">
        <f>COUNTIFS(개발일정표!$A:$A,$A$44,개발일정표!$I:$I,"&lt;&gt;삭제",개발일정표!$AB:$AB,"&lt;&gt;검수제외",개발일정표!$AF:$AF,"&gt;="&amp;$D$1,개발일정표!$AF:$AF,"&lt;="&amp;M2)</f>
        <v>0</v>
      </c>
      <c r="N51" s="166">
        <f>COUNTIFS(개발일정표!$A:$A,$A$44,개발일정표!$I:$I,"&lt;&gt;삭제",개발일정표!$AB:$AB,"&lt;&gt;검수제외",개발일정표!$AF:$AF,"&gt;="&amp;$D$1,개발일정표!$AF:$AF,"&lt;="&amp;N2)</f>
        <v>0</v>
      </c>
      <c r="O51" s="166">
        <f>COUNTIFS(개발일정표!$A:$A,$A$44,개발일정표!$I:$I,"&lt;&gt;삭제",개발일정표!$AB:$AB,"&lt;&gt;검수제외",개발일정표!$AF:$AF,"&gt;="&amp;$D$1,개발일정표!$AF:$AF,"&lt;="&amp;O2)</f>
        <v>0</v>
      </c>
      <c r="P51" s="166">
        <f>COUNTIFS(개발일정표!$A:$A,$A$44,개발일정표!$I:$I,"&lt;&gt;삭제",개발일정표!$AB:$AB,"&lt;&gt;검수제외",개발일정표!$AF:$AF,"&gt;="&amp;$D$1,개발일정표!$AF:$AF,"&lt;="&amp;P2)</f>
        <v>0</v>
      </c>
      <c r="Q51" s="166">
        <f>COUNTIFS(개발일정표!$A:$A,$A$44,개발일정표!$I:$I,"&lt;&gt;삭제",개발일정표!$AB:$AB,"&lt;&gt;검수제외",개발일정표!$AF:$AF,"&gt;="&amp;$D$1,개발일정표!$AF:$AF,"&lt;="&amp;Q2)</f>
        <v>0</v>
      </c>
      <c r="R51" s="166">
        <f>COUNTIFS(개발일정표!$A:$A,$A$44,개발일정표!$I:$I,"&lt;&gt;삭제",개발일정표!$AB:$AB,"&lt;&gt;검수제외",개발일정표!$AF:$AF,"&gt;="&amp;$D$1,개발일정표!$AF:$AF,"&lt;="&amp;R2)</f>
        <v>0</v>
      </c>
      <c r="S51" s="166">
        <f>COUNTIFS(개발일정표!$A:$A,$A$44,개발일정표!$I:$I,"&lt;&gt;삭제",개발일정표!$AB:$AB,"&lt;&gt;검수제외",개발일정표!$AF:$AF,"&gt;="&amp;$D$1,개발일정표!$AF:$AF,"&lt;="&amp;S2)</f>
        <v>0</v>
      </c>
    </row>
    <row r="52" spans="1:19" ht="15.6">
      <c r="A52" s="312" t="s">
        <v>453</v>
      </c>
      <c r="B52" s="312" t="s">
        <v>472</v>
      </c>
      <c r="C52" s="165" t="s">
        <v>418</v>
      </c>
      <c r="D52" s="166">
        <f>COUNTIFS(개발일정표!$A:$A,$A$52,개발일정표!$I:$I,"&lt;&gt;삭제",개발일정표!$K:$K,"&gt;="&amp;$D$1,개발일정표!$K:$K,"&lt;="&amp;D2)</f>
        <v>0</v>
      </c>
      <c r="E52" s="166">
        <f>COUNTIFS(개발일정표!$A:$A,$A$52,개발일정표!$I:$I,"&lt;&gt;삭제",개발일정표!$K:$K,"&gt;="&amp;$D$1,개발일정표!$K:$K,"&lt;="&amp;E2)</f>
        <v>0</v>
      </c>
      <c r="F52" s="166">
        <f>COUNTIFS(개발일정표!$A:$A,$A$52,개발일정표!$I:$I,"&lt;&gt;삭제",개발일정표!$K:$K,"&gt;="&amp;$D$1,개발일정표!$K:$K,"&lt;="&amp;F2)</f>
        <v>0</v>
      </c>
      <c r="G52" s="166">
        <f>COUNTIFS(개발일정표!$A:$A,$A$52,개발일정표!$I:$I,"&lt;&gt;삭제",개발일정표!$K:$K,"&gt;="&amp;$D$1,개발일정표!$K:$K,"&lt;="&amp;G2)</f>
        <v>0</v>
      </c>
      <c r="H52" s="166">
        <f>COUNTIFS(개발일정표!$A:$A,$A$52,개발일정표!$I:$I,"&lt;&gt;삭제",개발일정표!$K:$K,"&gt;="&amp;$D$1,개발일정표!$K:$K,"&lt;="&amp;H2)</f>
        <v>0</v>
      </c>
      <c r="I52" s="166">
        <f>COUNTIFS(개발일정표!$A:$A,$A$52,개발일정표!$I:$I,"&lt;&gt;삭제",개발일정표!$K:$K,"&gt;="&amp;$D$1,개발일정표!$K:$K,"&lt;="&amp;I2)</f>
        <v>0</v>
      </c>
      <c r="J52" s="166">
        <f>COUNTIFS(개발일정표!$A:$A,$A$52,개발일정표!$I:$I,"&lt;&gt;삭제",개발일정표!$K:$K,"&gt;="&amp;$D$1,개발일정표!$K:$K,"&lt;="&amp;J2)</f>
        <v>0</v>
      </c>
      <c r="K52" s="166">
        <f>COUNTIFS(개발일정표!$A:$A,$A$52,개발일정표!$I:$I,"&lt;&gt;삭제",개발일정표!$K:$K,"&gt;="&amp;$D$1,개발일정표!$K:$K,"&lt;="&amp;K2)</f>
        <v>0</v>
      </c>
      <c r="L52" s="166">
        <f>COUNTIFS(개발일정표!$A:$A,$A$52,개발일정표!$I:$I,"&lt;&gt;삭제",개발일정표!$K:$K,"&gt;="&amp;$D$1,개발일정표!$K:$K,"&lt;="&amp;L2)</f>
        <v>0</v>
      </c>
      <c r="M52" s="166">
        <f>COUNTIFS(개발일정표!$A:$A,$A$52,개발일정표!$I:$I,"&lt;&gt;삭제",개발일정표!$K:$K,"&gt;="&amp;$D$1,개발일정표!$K:$K,"&lt;="&amp;M2)</f>
        <v>0</v>
      </c>
      <c r="N52" s="166">
        <f>COUNTIFS(개발일정표!$A:$A,$A$52,개발일정표!$I:$I,"&lt;&gt;삭제",개발일정표!$K:$K,"&gt;="&amp;$D$1,개발일정표!$K:$K,"&lt;="&amp;N2)</f>
        <v>0</v>
      </c>
      <c r="O52" s="166">
        <f>COUNTIFS(개발일정표!$A:$A,$A$52,개발일정표!$I:$I,"&lt;&gt;삭제",개발일정표!$K:$K,"&gt;="&amp;$D$1,개발일정표!$K:$K,"&lt;="&amp;O2)</f>
        <v>0</v>
      </c>
      <c r="P52" s="166">
        <f>COUNTIFS(개발일정표!$A:$A,$A$52,개발일정표!$I:$I,"&lt;&gt;삭제",개발일정표!$K:$K,"&gt;="&amp;$D$1,개발일정표!$K:$K,"&lt;="&amp;P2)</f>
        <v>0</v>
      </c>
      <c r="Q52" s="166">
        <f>COUNTIFS(개발일정표!$A:$A,$A$52,개발일정표!$I:$I,"&lt;&gt;삭제",개발일정표!$K:$K,"&gt;="&amp;$D$1,개발일정표!$K:$K,"&lt;="&amp;Q2)</f>
        <v>0</v>
      </c>
      <c r="R52" s="166">
        <f>COUNTIFS(개발일정표!$A:$A,$A$52,개발일정표!$I:$I,"&lt;&gt;삭제",개발일정표!$K:$K,"&gt;="&amp;$D$1,개발일정표!$K:$K,"&lt;="&amp;R2)</f>
        <v>0</v>
      </c>
      <c r="S52" s="166">
        <f>COUNTIFS(개발일정표!$A:$A,$A$52,개발일정표!$I:$I,"&lt;&gt;삭제",개발일정표!$K:$K,"&gt;="&amp;$D$1,개발일정표!$K:$K,"&lt;="&amp;S2)</f>
        <v>0</v>
      </c>
    </row>
    <row r="53" spans="1:19" ht="15.6">
      <c r="A53" s="313"/>
      <c r="B53" s="314"/>
      <c r="C53" s="165" t="s">
        <v>417</v>
      </c>
      <c r="D53" s="166">
        <f>COUNTIFS(개발일정표!$A:$A,$A$52,개발일정표!$I:$I,"&lt;&gt;삭제",개발일정표!$M:$M,"&gt;="&amp;$D$1,개발일정표!$M:$M,"&lt;="&amp;D2)</f>
        <v>0</v>
      </c>
      <c r="E53" s="166">
        <f>COUNTIFS(개발일정표!$A:$A,$A$52,개발일정표!$I:$I,"&lt;&gt;삭제",개발일정표!$M:$M,"&gt;="&amp;$D$1,개발일정표!$M:$M,"&lt;="&amp;E2)</f>
        <v>0</v>
      </c>
      <c r="F53" s="166">
        <f>COUNTIFS(개발일정표!$A:$A,$A$52,개발일정표!$I:$I,"&lt;&gt;삭제",개발일정표!$M:$M,"&gt;="&amp;$D$1,개발일정표!$M:$M,"&lt;="&amp;F2)</f>
        <v>0</v>
      </c>
      <c r="G53" s="166">
        <f>COUNTIFS(개발일정표!$A:$A,$A$52,개발일정표!$I:$I,"&lt;&gt;삭제",개발일정표!$M:$M,"&gt;="&amp;$D$1,개발일정표!$M:$M,"&lt;="&amp;G2)</f>
        <v>0</v>
      </c>
      <c r="H53" s="166">
        <f>COUNTIFS(개발일정표!$A:$A,$A$52,개발일정표!$I:$I,"&lt;&gt;삭제",개발일정표!$M:$M,"&gt;="&amp;$D$1,개발일정표!$M:$M,"&lt;="&amp;H2)</f>
        <v>0</v>
      </c>
      <c r="I53" s="166">
        <f>COUNTIFS(개발일정표!$A:$A,$A$52,개발일정표!$I:$I,"&lt;&gt;삭제",개발일정표!$M:$M,"&gt;="&amp;$D$1,개발일정표!$M:$M,"&lt;="&amp;I2)</f>
        <v>0</v>
      </c>
      <c r="J53" s="166">
        <f>COUNTIFS(개발일정표!$A:$A,$A$52,개발일정표!$I:$I,"&lt;&gt;삭제",개발일정표!$M:$M,"&gt;="&amp;$D$1,개발일정표!$M:$M,"&lt;="&amp;J2)</f>
        <v>0</v>
      </c>
      <c r="K53" s="166">
        <f>COUNTIFS(개발일정표!$A:$A,$A$52,개발일정표!$I:$I,"&lt;&gt;삭제",개발일정표!$M:$M,"&gt;="&amp;$D$1,개발일정표!$M:$M,"&lt;="&amp;K2)</f>
        <v>0</v>
      </c>
      <c r="L53" s="166">
        <f>COUNTIFS(개발일정표!$A:$A,$A$52,개발일정표!$I:$I,"&lt;&gt;삭제",개발일정표!$M:$M,"&gt;="&amp;$D$1,개발일정표!$M:$M,"&lt;="&amp;L2)</f>
        <v>0</v>
      </c>
      <c r="M53" s="166">
        <f>COUNTIFS(개발일정표!$A:$A,$A$52,개발일정표!$I:$I,"&lt;&gt;삭제",개발일정표!$M:$M,"&gt;="&amp;$D$1,개발일정표!$M:$M,"&lt;="&amp;M2)</f>
        <v>0</v>
      </c>
      <c r="N53" s="166">
        <f>COUNTIFS(개발일정표!$A:$A,$A$52,개발일정표!$I:$I,"&lt;&gt;삭제",개발일정표!$M:$M,"&gt;="&amp;$D$1,개발일정표!$M:$M,"&lt;="&amp;N2)</f>
        <v>0</v>
      </c>
      <c r="O53" s="166">
        <f>COUNTIFS(개발일정표!$A:$A,$A$52,개발일정표!$I:$I,"&lt;&gt;삭제",개발일정표!$M:$M,"&gt;="&amp;$D$1,개발일정표!$M:$M,"&lt;="&amp;O2)</f>
        <v>0</v>
      </c>
      <c r="P53" s="166">
        <f>COUNTIFS(개발일정표!$A:$A,$A$52,개발일정표!$I:$I,"&lt;&gt;삭제",개발일정표!$M:$M,"&gt;="&amp;$D$1,개발일정표!$M:$M,"&lt;="&amp;P2)</f>
        <v>0</v>
      </c>
      <c r="Q53" s="166">
        <f>COUNTIFS(개발일정표!$A:$A,$A$52,개발일정표!$I:$I,"&lt;&gt;삭제",개발일정표!$M:$M,"&gt;="&amp;$D$1,개발일정표!$M:$M,"&lt;="&amp;Q2)</f>
        <v>0</v>
      </c>
      <c r="R53" s="166">
        <f>COUNTIFS(개발일정표!$A:$A,$A$52,개발일정표!$I:$I,"&lt;&gt;삭제",개발일정표!$M:$M,"&gt;="&amp;$D$1,개발일정표!$M:$M,"&lt;="&amp;R2)</f>
        <v>0</v>
      </c>
      <c r="S53" s="166">
        <f>COUNTIFS(개발일정표!$A:$A,$A$52,개발일정표!$I:$I,"&lt;&gt;삭제",개발일정표!$M:$M,"&gt;="&amp;$D$1,개발일정표!$M:$M,"&lt;="&amp;S2)</f>
        <v>0</v>
      </c>
    </row>
    <row r="54" spans="1:19" ht="15.6">
      <c r="A54" s="313"/>
      <c r="B54" s="312" t="s">
        <v>419</v>
      </c>
      <c r="C54" s="165" t="s">
        <v>418</v>
      </c>
      <c r="D54" s="166">
        <f>COUNTIFS(개발일정표!$A:$A,$A$52,개발일정표!$I:$I,"&lt;&gt;삭제",개발일정표!$N:$N,"&lt;&gt;검수제외",개발일정표!$P:$P,"&gt;="&amp;$D$1,개발일정표!$P:$P,"&lt;="&amp;D2)</f>
        <v>0</v>
      </c>
      <c r="E54" s="166">
        <f>COUNTIFS(개발일정표!$A:$A,$A$52,개발일정표!$I:$I,"&lt;&gt;삭제",개발일정표!$N:$N,"&lt;&gt;검수제외",개발일정표!$P:$P,"&gt;="&amp;$D$1,개발일정표!$P:$P,"&lt;="&amp;E2)</f>
        <v>0</v>
      </c>
      <c r="F54" s="166">
        <f>COUNTIFS(개발일정표!$A:$A,$A$52,개발일정표!$I:$I,"&lt;&gt;삭제",개발일정표!$N:$N,"&lt;&gt;검수제외",개발일정표!$P:$P,"&gt;="&amp;$D$1,개발일정표!$P:$P,"&lt;="&amp;F2)</f>
        <v>0</v>
      </c>
      <c r="G54" s="166">
        <f>COUNTIFS(개발일정표!$A:$A,$A$52,개발일정표!$I:$I,"&lt;&gt;삭제",개발일정표!$N:$N,"&lt;&gt;검수제외",개발일정표!$P:$P,"&gt;="&amp;$D$1,개발일정표!$P:$P,"&lt;="&amp;G2)</f>
        <v>0</v>
      </c>
      <c r="H54" s="166">
        <f>COUNTIFS(개발일정표!$A:$A,$A$52,개발일정표!$I:$I,"&lt;&gt;삭제",개발일정표!$N:$N,"&lt;&gt;검수제외",개발일정표!$P:$P,"&gt;="&amp;$D$1,개발일정표!$P:$P,"&lt;="&amp;H2)</f>
        <v>0</v>
      </c>
      <c r="I54" s="166">
        <f>COUNTIFS(개발일정표!$A:$A,$A$52,개발일정표!$I:$I,"&lt;&gt;삭제",개발일정표!$N:$N,"&lt;&gt;검수제외",개발일정표!$P:$P,"&gt;="&amp;$D$1,개발일정표!$P:$P,"&lt;="&amp;I2)</f>
        <v>0</v>
      </c>
      <c r="J54" s="166">
        <f>COUNTIFS(개발일정표!$A:$A,$A$52,개발일정표!$I:$I,"&lt;&gt;삭제",개발일정표!$N:$N,"&lt;&gt;검수제외",개발일정표!$P:$P,"&gt;="&amp;$D$1,개발일정표!$P:$P,"&lt;="&amp;J2)</f>
        <v>0</v>
      </c>
      <c r="K54" s="166">
        <f>COUNTIFS(개발일정표!$A:$A,$A$52,개발일정표!$I:$I,"&lt;&gt;삭제",개발일정표!$N:$N,"&lt;&gt;검수제외",개발일정표!$P:$P,"&gt;="&amp;$D$1,개발일정표!$P:$P,"&lt;="&amp;K2)</f>
        <v>0</v>
      </c>
      <c r="L54" s="166">
        <f>COUNTIFS(개발일정표!$A:$A,$A$52,개발일정표!$I:$I,"&lt;&gt;삭제",개발일정표!$N:$N,"&lt;&gt;검수제외",개발일정표!$P:$P,"&gt;="&amp;$D$1,개발일정표!$P:$P,"&lt;="&amp;L2)</f>
        <v>0</v>
      </c>
      <c r="M54" s="166">
        <f>COUNTIFS(개발일정표!$A:$A,$A$52,개발일정표!$I:$I,"&lt;&gt;삭제",개발일정표!$N:$N,"&lt;&gt;검수제외",개발일정표!$P:$P,"&gt;="&amp;$D$1,개발일정표!$P:$P,"&lt;="&amp;M2)</f>
        <v>0</v>
      </c>
      <c r="N54" s="166">
        <f>COUNTIFS(개발일정표!$A:$A,$A$52,개발일정표!$I:$I,"&lt;&gt;삭제",개발일정표!$N:$N,"&lt;&gt;검수제외",개발일정표!$P:$P,"&gt;="&amp;$D$1,개발일정표!$P:$P,"&lt;="&amp;N2)</f>
        <v>0</v>
      </c>
      <c r="O54" s="166">
        <f>COUNTIFS(개발일정표!$A:$A,$A$52,개발일정표!$I:$I,"&lt;&gt;삭제",개발일정표!$N:$N,"&lt;&gt;검수제외",개발일정표!$P:$P,"&gt;="&amp;$D$1,개발일정표!$P:$P,"&lt;="&amp;O2)</f>
        <v>0</v>
      </c>
      <c r="P54" s="166">
        <f>COUNTIFS(개발일정표!$A:$A,$A$52,개발일정표!$I:$I,"&lt;&gt;삭제",개발일정표!$N:$N,"&lt;&gt;검수제외",개발일정표!$P:$P,"&gt;="&amp;$D$1,개발일정표!$P:$P,"&lt;="&amp;P2)</f>
        <v>0</v>
      </c>
      <c r="Q54" s="166">
        <f>COUNTIFS(개발일정표!$A:$A,$A$52,개발일정표!$I:$I,"&lt;&gt;삭제",개발일정표!$N:$N,"&lt;&gt;검수제외",개발일정표!$P:$P,"&gt;="&amp;$D$1,개발일정표!$P:$P,"&lt;="&amp;Q2)</f>
        <v>0</v>
      </c>
      <c r="R54" s="166">
        <f>COUNTIFS(개발일정표!$A:$A,$A$52,개발일정표!$I:$I,"&lt;&gt;삭제",개발일정표!$N:$N,"&lt;&gt;검수제외",개발일정표!$P:$P,"&gt;="&amp;$D$1,개발일정표!$P:$P,"&lt;="&amp;R2)</f>
        <v>0</v>
      </c>
      <c r="S54" s="166">
        <f>COUNTIFS(개발일정표!$A:$A,$A$52,개발일정표!$I:$I,"&lt;&gt;삭제",개발일정표!$N:$N,"&lt;&gt;검수제외",개발일정표!$P:$P,"&gt;="&amp;$D$1,개발일정표!$P:$P,"&lt;="&amp;S2)</f>
        <v>0</v>
      </c>
    </row>
    <row r="55" spans="1:19" ht="15.6">
      <c r="A55" s="313"/>
      <c r="B55" s="314"/>
      <c r="C55" s="165" t="s">
        <v>417</v>
      </c>
      <c r="D55" s="166">
        <f>COUNTIFS(개발일정표!$A:$A,$A$52,개발일정표!$I:$I,"&lt;&gt;삭제",개발일정표!$N:$N,"&lt;&gt;검수제외",개발일정표!$R:$R,"&gt;="&amp;$D$1,개발일정표!$R:$R,"&lt;="&amp;D2)</f>
        <v>0</v>
      </c>
      <c r="E55" s="166">
        <f>COUNTIFS(개발일정표!$A:$A,$A$52,개발일정표!$I:$I,"&lt;&gt;삭제",개발일정표!$N:$N,"&lt;&gt;검수제외",개발일정표!$R:$R,"&gt;="&amp;$D$1,개발일정표!$R:$R,"&lt;="&amp;E2)</f>
        <v>0</v>
      </c>
      <c r="F55" s="166">
        <f>COUNTIFS(개발일정표!$A:$A,$A$52,개발일정표!$I:$I,"&lt;&gt;삭제",개발일정표!$N:$N,"&lt;&gt;검수제외",개발일정표!$R:$R,"&gt;="&amp;$D$1,개발일정표!$R:$R,"&lt;="&amp;F2)</f>
        <v>0</v>
      </c>
      <c r="G55" s="166">
        <f>COUNTIFS(개발일정표!$A:$A,$A$52,개발일정표!$I:$I,"&lt;&gt;삭제",개발일정표!$N:$N,"&lt;&gt;검수제외",개발일정표!$R:$R,"&gt;="&amp;$D$1,개발일정표!$R:$R,"&lt;="&amp;G2)</f>
        <v>0</v>
      </c>
      <c r="H55" s="166">
        <f>COUNTIFS(개발일정표!$A:$A,$A$52,개발일정표!$I:$I,"&lt;&gt;삭제",개발일정표!$N:$N,"&lt;&gt;검수제외",개발일정표!$R:$R,"&gt;="&amp;$D$1,개발일정표!$R:$R,"&lt;="&amp;H2)</f>
        <v>0</v>
      </c>
      <c r="I55" s="166">
        <f>COUNTIFS(개발일정표!$A:$A,$A$52,개발일정표!$I:$I,"&lt;&gt;삭제",개발일정표!$N:$N,"&lt;&gt;검수제외",개발일정표!$R:$R,"&gt;="&amp;$D$1,개발일정표!$R:$R,"&lt;="&amp;I2)</f>
        <v>0</v>
      </c>
      <c r="J55" s="166">
        <f>COUNTIFS(개발일정표!$A:$A,$A$52,개발일정표!$I:$I,"&lt;&gt;삭제",개발일정표!$N:$N,"&lt;&gt;검수제외",개발일정표!$R:$R,"&gt;="&amp;$D$1,개발일정표!$R:$R,"&lt;="&amp;J2)</f>
        <v>0</v>
      </c>
      <c r="K55" s="166">
        <f>COUNTIFS(개발일정표!$A:$A,$A$52,개발일정표!$I:$I,"&lt;&gt;삭제",개발일정표!$N:$N,"&lt;&gt;검수제외",개발일정표!$R:$R,"&gt;="&amp;$D$1,개발일정표!$R:$R,"&lt;="&amp;K2)</f>
        <v>0</v>
      </c>
      <c r="L55" s="166">
        <f>COUNTIFS(개발일정표!$A:$A,$A$52,개발일정표!$I:$I,"&lt;&gt;삭제",개발일정표!$N:$N,"&lt;&gt;검수제외",개발일정표!$R:$R,"&gt;="&amp;$D$1,개발일정표!$R:$R,"&lt;="&amp;L2)</f>
        <v>0</v>
      </c>
      <c r="M55" s="166">
        <f>COUNTIFS(개발일정표!$A:$A,$A$52,개발일정표!$I:$I,"&lt;&gt;삭제",개발일정표!$N:$N,"&lt;&gt;검수제외",개발일정표!$R:$R,"&gt;="&amp;$D$1,개발일정표!$R:$R,"&lt;="&amp;M2)</f>
        <v>0</v>
      </c>
      <c r="N55" s="166">
        <f>COUNTIFS(개발일정표!$A:$A,$A$52,개발일정표!$I:$I,"&lt;&gt;삭제",개발일정표!$N:$N,"&lt;&gt;검수제외",개발일정표!$R:$R,"&gt;="&amp;$D$1,개발일정표!$R:$R,"&lt;="&amp;N2)</f>
        <v>0</v>
      </c>
      <c r="O55" s="166">
        <f>COUNTIFS(개발일정표!$A:$A,$A$52,개발일정표!$I:$I,"&lt;&gt;삭제",개발일정표!$N:$N,"&lt;&gt;검수제외",개발일정표!$R:$R,"&gt;="&amp;$D$1,개발일정표!$R:$R,"&lt;="&amp;O2)</f>
        <v>0</v>
      </c>
      <c r="P55" s="166">
        <f>COUNTIFS(개발일정표!$A:$A,$A$52,개발일정표!$I:$I,"&lt;&gt;삭제",개발일정표!$N:$N,"&lt;&gt;검수제외",개발일정표!$R:$R,"&gt;="&amp;$D$1,개발일정표!$R:$R,"&lt;="&amp;P2)</f>
        <v>0</v>
      </c>
      <c r="Q55" s="166">
        <f>COUNTIFS(개발일정표!$A:$A,$A$52,개발일정표!$I:$I,"&lt;&gt;삭제",개발일정표!$N:$N,"&lt;&gt;검수제외",개발일정표!$R:$R,"&gt;="&amp;$D$1,개발일정표!$R:$R,"&lt;="&amp;Q2)</f>
        <v>0</v>
      </c>
      <c r="R55" s="166">
        <f>COUNTIFS(개발일정표!$A:$A,$A$52,개발일정표!$I:$I,"&lt;&gt;삭제",개발일정표!$N:$N,"&lt;&gt;검수제외",개발일정표!$R:$R,"&gt;="&amp;$D$1,개발일정표!$R:$R,"&lt;="&amp;R2)</f>
        <v>0</v>
      </c>
      <c r="S55" s="166">
        <f>COUNTIFS(개발일정표!$A:$A,$A$52,개발일정표!$I:$I,"&lt;&gt;삭제",개발일정표!$N:$N,"&lt;&gt;검수제외",개발일정표!$R:$R,"&gt;="&amp;$D$1,개발일정표!$R:$R,"&lt;="&amp;S2)</f>
        <v>0</v>
      </c>
    </row>
    <row r="56" spans="1:19" ht="15.6" hidden="1">
      <c r="A56" s="313"/>
      <c r="B56" s="312" t="s">
        <v>420</v>
      </c>
      <c r="C56" s="165" t="s">
        <v>418</v>
      </c>
      <c r="D56" s="166">
        <f>COUNTIFS(개발일정표!$A:$A,$A$52,개발일정표!$I:$I,"&lt;&gt;삭제",개발일정표!$U:$U,"&lt;&gt;검수제외",개발일정표!$W:$W,"&gt;="&amp;$D$1,개발일정표!$W:$W,"&lt;="&amp;D2)</f>
        <v>0</v>
      </c>
      <c r="E56" s="166">
        <f>COUNTIFS(개발일정표!$A:$A,$A$52,개발일정표!$I:$I,"&lt;&gt;삭제",개발일정표!$U:$U,"&lt;&gt;검수제외",개발일정표!$W:$W,"&gt;="&amp;$D$1,개발일정표!$W:$W,"&lt;="&amp;E2)</f>
        <v>0</v>
      </c>
      <c r="F56" s="166">
        <f>COUNTIFS(개발일정표!$A:$A,$A$52,개발일정표!$I:$I,"&lt;&gt;삭제",개발일정표!$U:$U,"&lt;&gt;검수제외",개발일정표!$W:$W,"&gt;="&amp;$D$1,개발일정표!$W:$W,"&lt;="&amp;F2)</f>
        <v>0</v>
      </c>
      <c r="G56" s="166">
        <f>COUNTIFS(개발일정표!$A:$A,$A$52,개발일정표!$I:$I,"&lt;&gt;삭제",개발일정표!$U:$U,"&lt;&gt;검수제외",개발일정표!$W:$W,"&gt;="&amp;$D$1,개발일정표!$W:$W,"&lt;="&amp;G2)</f>
        <v>0</v>
      </c>
      <c r="H56" s="166">
        <f>COUNTIFS(개발일정표!$A:$A,$A$52,개발일정표!$I:$I,"&lt;&gt;삭제",개발일정표!$U:$U,"&lt;&gt;검수제외",개발일정표!$W:$W,"&gt;="&amp;$D$1,개발일정표!$W:$W,"&lt;="&amp;H2)</f>
        <v>0</v>
      </c>
      <c r="I56" s="166">
        <f>COUNTIFS(개발일정표!$A:$A,$A$52,개발일정표!$I:$I,"&lt;&gt;삭제",개발일정표!$U:$U,"&lt;&gt;검수제외",개발일정표!$W:$W,"&gt;="&amp;$D$1,개발일정표!$W:$W,"&lt;="&amp;I2)</f>
        <v>0</v>
      </c>
      <c r="J56" s="166">
        <f>COUNTIFS(개발일정표!$A:$A,$A$52,개발일정표!$I:$I,"&lt;&gt;삭제",개발일정표!$U:$U,"&lt;&gt;검수제외",개발일정표!$W:$W,"&gt;="&amp;$D$1,개발일정표!$W:$W,"&lt;="&amp;J2)</f>
        <v>0</v>
      </c>
      <c r="K56" s="166">
        <f>COUNTIFS(개발일정표!$A:$A,$A$52,개발일정표!$I:$I,"&lt;&gt;삭제",개발일정표!$U:$U,"&lt;&gt;검수제외",개발일정표!$W:$W,"&gt;="&amp;$D$1,개발일정표!$W:$W,"&lt;="&amp;K2)</f>
        <v>0</v>
      </c>
      <c r="L56" s="166">
        <f>COUNTIFS(개발일정표!$A:$A,$A$52,개발일정표!$I:$I,"&lt;&gt;삭제",개발일정표!$U:$U,"&lt;&gt;검수제외",개발일정표!$W:$W,"&gt;="&amp;$D$1,개발일정표!$W:$W,"&lt;="&amp;L2)</f>
        <v>0</v>
      </c>
      <c r="M56" s="166">
        <f>COUNTIFS(개발일정표!$A:$A,$A$52,개발일정표!$I:$I,"&lt;&gt;삭제",개발일정표!$U:$U,"&lt;&gt;검수제외",개발일정표!$W:$W,"&gt;="&amp;$D$1,개발일정표!$W:$W,"&lt;="&amp;M2)</f>
        <v>0</v>
      </c>
      <c r="N56" s="166">
        <f>COUNTIFS(개발일정표!$A:$A,$A$52,개발일정표!$I:$I,"&lt;&gt;삭제",개발일정표!$U:$U,"&lt;&gt;검수제외",개발일정표!$W:$W,"&gt;="&amp;$D$1,개발일정표!$W:$W,"&lt;="&amp;N2)</f>
        <v>0</v>
      </c>
      <c r="O56" s="166">
        <f>COUNTIFS(개발일정표!$A:$A,$A$52,개발일정표!$I:$I,"&lt;&gt;삭제",개발일정표!$U:$U,"&lt;&gt;검수제외",개발일정표!$W:$W,"&gt;="&amp;$D$1,개발일정표!$W:$W,"&lt;="&amp;O2)</f>
        <v>0</v>
      </c>
      <c r="P56" s="166">
        <f>COUNTIFS(개발일정표!$A:$A,$A$52,개발일정표!$I:$I,"&lt;&gt;삭제",개발일정표!$U:$U,"&lt;&gt;검수제외",개발일정표!$W:$W,"&gt;="&amp;$D$1,개발일정표!$W:$W,"&lt;="&amp;P2)</f>
        <v>0</v>
      </c>
      <c r="Q56" s="166">
        <f>COUNTIFS(개발일정표!$A:$A,$A$52,개발일정표!$I:$I,"&lt;&gt;삭제",개발일정표!$U:$U,"&lt;&gt;검수제외",개발일정표!$W:$W,"&gt;="&amp;$D$1,개발일정표!$W:$W,"&lt;="&amp;Q2)</f>
        <v>0</v>
      </c>
      <c r="R56" s="166">
        <f>COUNTIFS(개발일정표!$A:$A,$A$52,개발일정표!$I:$I,"&lt;&gt;삭제",개발일정표!$U:$U,"&lt;&gt;검수제외",개발일정표!$W:$W,"&gt;="&amp;$D$1,개발일정표!$W:$W,"&lt;="&amp;R2)</f>
        <v>0</v>
      </c>
      <c r="S56" s="166">
        <f>COUNTIFS(개발일정표!$A:$A,$A$52,개발일정표!$I:$I,"&lt;&gt;삭제",개발일정표!$U:$U,"&lt;&gt;검수제외",개발일정표!$W:$W,"&gt;="&amp;$D$1,개발일정표!$W:$W,"&lt;="&amp;S2)</f>
        <v>0</v>
      </c>
    </row>
    <row r="57" spans="1:19" ht="15.6" hidden="1">
      <c r="A57" s="313"/>
      <c r="B57" s="314"/>
      <c r="C57" s="165" t="s">
        <v>417</v>
      </c>
      <c r="D57" s="166">
        <f>COUNTIFS(개발일정표!$A:$A,$A$52,개발일정표!$I:$I,"&lt;&gt;삭제",개발일정표!$U:$U,"&lt;&gt;검수제외",개발일정표!$Y:$Y,"&gt;="&amp;$D$1,개발일정표!$Y:$Y,"&lt;="&amp;D2)</f>
        <v>0</v>
      </c>
      <c r="E57" s="166">
        <f>COUNTIFS(개발일정표!$A:$A,$A$52,개발일정표!$I:$I,"&lt;&gt;삭제",개발일정표!$U:$U,"&lt;&gt;검수제외",개발일정표!$Y:$Y,"&gt;="&amp;$D$1,개발일정표!$Y:$Y,"&lt;="&amp;E2)</f>
        <v>0</v>
      </c>
      <c r="F57" s="166">
        <f>COUNTIFS(개발일정표!$A:$A,$A$52,개발일정표!$I:$I,"&lt;&gt;삭제",개발일정표!$U:$U,"&lt;&gt;검수제외",개발일정표!$Y:$Y,"&gt;="&amp;$D$1,개발일정표!$Y:$Y,"&lt;="&amp;F2)</f>
        <v>0</v>
      </c>
      <c r="G57" s="166">
        <f>COUNTIFS(개발일정표!$A:$A,$A$52,개발일정표!$I:$I,"&lt;&gt;삭제",개발일정표!$U:$U,"&lt;&gt;검수제외",개발일정표!$Y:$Y,"&gt;="&amp;$D$1,개발일정표!$Y:$Y,"&lt;="&amp;G2)</f>
        <v>0</v>
      </c>
      <c r="H57" s="166">
        <f>COUNTIFS(개발일정표!$A:$A,$A$52,개발일정표!$I:$I,"&lt;&gt;삭제",개발일정표!$U:$U,"&lt;&gt;검수제외",개발일정표!$Y:$Y,"&gt;="&amp;$D$1,개발일정표!$Y:$Y,"&lt;="&amp;H2)</f>
        <v>0</v>
      </c>
      <c r="I57" s="166">
        <f>COUNTIFS(개발일정표!$A:$A,$A$52,개발일정표!$I:$I,"&lt;&gt;삭제",개발일정표!$U:$U,"&lt;&gt;검수제외",개발일정표!$Y:$Y,"&gt;="&amp;$D$1,개발일정표!$Y:$Y,"&lt;="&amp;I2)</f>
        <v>0</v>
      </c>
      <c r="J57" s="166">
        <f>COUNTIFS(개발일정표!$A:$A,$A$52,개발일정표!$I:$I,"&lt;&gt;삭제",개발일정표!$U:$U,"&lt;&gt;검수제외",개발일정표!$Y:$Y,"&gt;="&amp;$D$1,개발일정표!$Y:$Y,"&lt;="&amp;J2)</f>
        <v>0</v>
      </c>
      <c r="K57" s="166">
        <f>COUNTIFS(개발일정표!$A:$A,$A$52,개발일정표!$I:$I,"&lt;&gt;삭제",개발일정표!$U:$U,"&lt;&gt;검수제외",개발일정표!$Y:$Y,"&gt;="&amp;$D$1,개발일정표!$Y:$Y,"&lt;="&amp;K2)</f>
        <v>0</v>
      </c>
      <c r="L57" s="166">
        <f>COUNTIFS(개발일정표!$A:$A,$A$52,개발일정표!$I:$I,"&lt;&gt;삭제",개발일정표!$U:$U,"&lt;&gt;검수제외",개발일정표!$Y:$Y,"&gt;="&amp;$D$1,개발일정표!$Y:$Y,"&lt;="&amp;L2)</f>
        <v>0</v>
      </c>
      <c r="M57" s="166">
        <f>COUNTIFS(개발일정표!$A:$A,$A$52,개발일정표!$I:$I,"&lt;&gt;삭제",개발일정표!$U:$U,"&lt;&gt;검수제외",개발일정표!$Y:$Y,"&gt;="&amp;$D$1,개발일정표!$Y:$Y,"&lt;="&amp;M2)</f>
        <v>0</v>
      </c>
      <c r="N57" s="166">
        <f>COUNTIFS(개발일정표!$A:$A,$A$52,개발일정표!$I:$I,"&lt;&gt;삭제",개발일정표!$U:$U,"&lt;&gt;검수제외",개발일정표!$Y:$Y,"&gt;="&amp;$D$1,개발일정표!$Y:$Y,"&lt;="&amp;N2)</f>
        <v>0</v>
      </c>
      <c r="O57" s="166">
        <f>COUNTIFS(개발일정표!$A:$A,$A$52,개발일정표!$I:$I,"&lt;&gt;삭제",개발일정표!$U:$U,"&lt;&gt;검수제외",개발일정표!$Y:$Y,"&gt;="&amp;$D$1,개발일정표!$Y:$Y,"&lt;="&amp;O2)</f>
        <v>0</v>
      </c>
      <c r="P57" s="166">
        <f>COUNTIFS(개발일정표!$A:$A,$A$52,개발일정표!$I:$I,"&lt;&gt;삭제",개발일정표!$U:$U,"&lt;&gt;검수제외",개발일정표!$Y:$Y,"&gt;="&amp;$D$1,개발일정표!$Y:$Y,"&lt;="&amp;P2)</f>
        <v>0</v>
      </c>
      <c r="Q57" s="166">
        <f>COUNTIFS(개발일정표!$A:$A,$A$52,개발일정표!$I:$I,"&lt;&gt;삭제",개발일정표!$U:$U,"&lt;&gt;검수제외",개발일정표!$Y:$Y,"&gt;="&amp;$D$1,개발일정표!$Y:$Y,"&lt;="&amp;Q2)</f>
        <v>0</v>
      </c>
      <c r="R57" s="166">
        <f>COUNTIFS(개발일정표!$A:$A,$A$52,개발일정표!$I:$I,"&lt;&gt;삭제",개발일정표!$U:$U,"&lt;&gt;검수제외",개발일정표!$Y:$Y,"&gt;="&amp;$D$1,개발일정표!$Y:$Y,"&lt;="&amp;R2)</f>
        <v>0</v>
      </c>
      <c r="S57" s="166">
        <f>COUNTIFS(개발일정표!$A:$A,$A$52,개발일정표!$I:$I,"&lt;&gt;삭제",개발일정표!$U:$U,"&lt;&gt;검수제외",개발일정표!$Y:$Y,"&gt;="&amp;$D$1,개발일정표!$Y:$Y,"&lt;="&amp;S2)</f>
        <v>0</v>
      </c>
    </row>
    <row r="58" spans="1:19" ht="15.6" hidden="1">
      <c r="A58" s="313"/>
      <c r="B58" s="312" t="s">
        <v>456</v>
      </c>
      <c r="C58" s="165" t="s">
        <v>418</v>
      </c>
      <c r="D58" s="166">
        <f>COUNTIFS(개발일정표!$A:$A,$A$52,개발일정표!$I:$I,"&lt;&gt;삭제",개발일정표!$AB:$AB,"&lt;&gt;검수제외",개발일정표!$AD:$AD,"&gt;="&amp;$D$1,개발일정표!$AD:$AD,"&lt;="&amp;D2)</f>
        <v>0</v>
      </c>
      <c r="E58" s="166">
        <f>COUNTIFS(개발일정표!$A:$A,$A$52,개발일정표!$I:$I,"&lt;&gt;삭제",개발일정표!$AB:$AB,"&lt;&gt;검수제외",개발일정표!$AD:$AD,"&gt;="&amp;$D$1,개발일정표!$AD:$AD,"&lt;="&amp;E2)</f>
        <v>0</v>
      </c>
      <c r="F58" s="166">
        <f>COUNTIFS(개발일정표!$A:$A,$A$52,개발일정표!$I:$I,"&lt;&gt;삭제",개발일정표!$AB:$AB,"&lt;&gt;검수제외",개발일정표!$AD:$AD,"&gt;="&amp;$D$1,개발일정표!$AD:$AD,"&lt;="&amp;F2)</f>
        <v>0</v>
      </c>
      <c r="G58" s="166">
        <f>COUNTIFS(개발일정표!$A:$A,$A$52,개발일정표!$I:$I,"&lt;&gt;삭제",개발일정표!$AB:$AB,"&lt;&gt;검수제외",개발일정표!$AD:$AD,"&gt;="&amp;$D$1,개발일정표!$AD:$AD,"&lt;="&amp;G2)</f>
        <v>0</v>
      </c>
      <c r="H58" s="166">
        <f>COUNTIFS(개발일정표!$A:$A,$A$52,개발일정표!$I:$I,"&lt;&gt;삭제",개발일정표!$AB:$AB,"&lt;&gt;검수제외",개발일정표!$AD:$AD,"&gt;="&amp;$D$1,개발일정표!$AD:$AD,"&lt;="&amp;H2)</f>
        <v>0</v>
      </c>
      <c r="I58" s="166">
        <f>COUNTIFS(개발일정표!$A:$A,$A$52,개발일정표!$I:$I,"&lt;&gt;삭제",개발일정표!$AB:$AB,"&lt;&gt;검수제외",개발일정표!$AD:$AD,"&gt;="&amp;$D$1,개발일정표!$AD:$AD,"&lt;="&amp;I2)</f>
        <v>0</v>
      </c>
      <c r="J58" s="166">
        <f>COUNTIFS(개발일정표!$A:$A,$A$52,개발일정표!$I:$I,"&lt;&gt;삭제",개발일정표!$AB:$AB,"&lt;&gt;검수제외",개발일정표!$AD:$AD,"&gt;="&amp;$D$1,개발일정표!$AD:$AD,"&lt;="&amp;J2)</f>
        <v>0</v>
      </c>
      <c r="K58" s="166">
        <f>COUNTIFS(개발일정표!$A:$A,$A$52,개발일정표!$I:$I,"&lt;&gt;삭제",개발일정표!$AB:$AB,"&lt;&gt;검수제외",개발일정표!$AD:$AD,"&gt;="&amp;$D$1,개발일정표!$AD:$AD,"&lt;="&amp;K2)</f>
        <v>0</v>
      </c>
      <c r="L58" s="166">
        <f>COUNTIFS(개발일정표!$A:$A,$A$52,개발일정표!$I:$I,"&lt;&gt;삭제",개발일정표!$AB:$AB,"&lt;&gt;검수제외",개발일정표!$AD:$AD,"&gt;="&amp;$D$1,개발일정표!$AD:$AD,"&lt;="&amp;L2)</f>
        <v>0</v>
      </c>
      <c r="M58" s="166">
        <f>COUNTIFS(개발일정표!$A:$A,$A$52,개발일정표!$I:$I,"&lt;&gt;삭제",개발일정표!$AB:$AB,"&lt;&gt;검수제외",개발일정표!$AD:$AD,"&gt;="&amp;$D$1,개발일정표!$AD:$AD,"&lt;="&amp;M2)</f>
        <v>0</v>
      </c>
      <c r="N58" s="166">
        <f>COUNTIFS(개발일정표!$A:$A,$A$52,개발일정표!$I:$I,"&lt;&gt;삭제",개발일정표!$AB:$AB,"&lt;&gt;검수제외",개발일정표!$AD:$AD,"&gt;="&amp;$D$1,개발일정표!$AD:$AD,"&lt;="&amp;N2)</f>
        <v>0</v>
      </c>
      <c r="O58" s="166">
        <f>COUNTIFS(개발일정표!$A:$A,$A$52,개발일정표!$I:$I,"&lt;&gt;삭제",개발일정표!$AB:$AB,"&lt;&gt;검수제외",개발일정표!$AD:$AD,"&gt;="&amp;$D$1,개발일정표!$AD:$AD,"&lt;="&amp;O2)</f>
        <v>0</v>
      </c>
      <c r="P58" s="166">
        <f>COUNTIFS(개발일정표!$A:$A,$A$52,개발일정표!$I:$I,"&lt;&gt;삭제",개발일정표!$AB:$AB,"&lt;&gt;검수제외",개발일정표!$AD:$AD,"&gt;="&amp;$D$1,개발일정표!$AD:$AD,"&lt;="&amp;P2)</f>
        <v>0</v>
      </c>
      <c r="Q58" s="166">
        <f>COUNTIFS(개발일정표!$A:$A,$A$52,개발일정표!$I:$I,"&lt;&gt;삭제",개발일정표!$AB:$AB,"&lt;&gt;검수제외",개발일정표!$AD:$AD,"&gt;="&amp;$D$1,개발일정표!$AD:$AD,"&lt;="&amp;Q2)</f>
        <v>0</v>
      </c>
      <c r="R58" s="166">
        <f>COUNTIFS(개발일정표!$A:$A,$A$52,개발일정표!$I:$I,"&lt;&gt;삭제",개발일정표!$AB:$AB,"&lt;&gt;검수제외",개발일정표!$AD:$AD,"&gt;="&amp;$D$1,개발일정표!$AD:$AD,"&lt;="&amp;R2)</f>
        <v>0</v>
      </c>
      <c r="S58" s="166">
        <f>COUNTIFS(개발일정표!$A:$A,$A$52,개발일정표!$I:$I,"&lt;&gt;삭제",개발일정표!$AB:$AB,"&lt;&gt;검수제외",개발일정표!$AD:$AD,"&gt;="&amp;$D$1,개발일정표!$AD:$AD,"&lt;="&amp;S2)</f>
        <v>0</v>
      </c>
    </row>
    <row r="59" spans="1:19" ht="15.6" hidden="1">
      <c r="A59" s="314"/>
      <c r="B59" s="314"/>
      <c r="C59" s="165" t="s">
        <v>417</v>
      </c>
      <c r="D59" s="166">
        <f>COUNTIFS(개발일정표!$A:$A,$A$52,개발일정표!$I:$I,"&lt;&gt;삭제",개발일정표!$AB:$AB,"&lt;&gt;검수제외",개발일정표!$AF:$AF,"&gt;="&amp;$D$1,개발일정표!$AF:$AF,"&lt;="&amp;D2)</f>
        <v>0</v>
      </c>
      <c r="E59" s="166">
        <f>COUNTIFS(개발일정표!$A:$A,$A$52,개발일정표!$I:$I,"&lt;&gt;삭제",개발일정표!$AB:$AB,"&lt;&gt;검수제외",개발일정표!$AF:$AF,"&gt;="&amp;$D$1,개발일정표!$AF:$AF,"&lt;="&amp;E2)</f>
        <v>0</v>
      </c>
      <c r="F59" s="166">
        <f>COUNTIFS(개발일정표!$A:$A,$A$52,개발일정표!$I:$I,"&lt;&gt;삭제",개발일정표!$AB:$AB,"&lt;&gt;검수제외",개발일정표!$AF:$AF,"&gt;="&amp;$D$1,개발일정표!$AF:$AF,"&lt;="&amp;F2)</f>
        <v>0</v>
      </c>
      <c r="G59" s="166">
        <f>COUNTIFS(개발일정표!$A:$A,$A$52,개발일정표!$I:$I,"&lt;&gt;삭제",개발일정표!$AB:$AB,"&lt;&gt;검수제외",개발일정표!$AF:$AF,"&gt;="&amp;$D$1,개발일정표!$AF:$AF,"&lt;="&amp;G2)</f>
        <v>0</v>
      </c>
      <c r="H59" s="166">
        <f>COUNTIFS(개발일정표!$A:$A,$A$52,개발일정표!$I:$I,"&lt;&gt;삭제",개발일정표!$AB:$AB,"&lt;&gt;검수제외",개발일정표!$AF:$AF,"&gt;="&amp;$D$1,개발일정표!$AF:$AF,"&lt;="&amp;H2)</f>
        <v>0</v>
      </c>
      <c r="I59" s="166">
        <f>COUNTIFS(개발일정표!$A:$A,$A$52,개발일정표!$I:$I,"&lt;&gt;삭제",개발일정표!$AB:$AB,"&lt;&gt;검수제외",개발일정표!$AF:$AF,"&gt;="&amp;$D$1,개발일정표!$AF:$AF,"&lt;="&amp;I2)</f>
        <v>0</v>
      </c>
      <c r="J59" s="166">
        <f>COUNTIFS(개발일정표!$A:$A,$A$52,개발일정표!$I:$I,"&lt;&gt;삭제",개발일정표!$AB:$AB,"&lt;&gt;검수제외",개발일정표!$AF:$AF,"&gt;="&amp;$D$1,개발일정표!$AF:$AF,"&lt;="&amp;J2)</f>
        <v>0</v>
      </c>
      <c r="K59" s="166">
        <f>COUNTIFS(개발일정표!$A:$A,$A$52,개발일정표!$I:$I,"&lt;&gt;삭제",개발일정표!$AB:$AB,"&lt;&gt;검수제외",개발일정표!$AF:$AF,"&gt;="&amp;$D$1,개발일정표!$AF:$AF,"&lt;="&amp;K2)</f>
        <v>0</v>
      </c>
      <c r="L59" s="166">
        <f>COUNTIFS(개발일정표!$A:$A,$A$52,개발일정표!$I:$I,"&lt;&gt;삭제",개발일정표!$AB:$AB,"&lt;&gt;검수제외",개발일정표!$AF:$AF,"&gt;="&amp;$D$1,개발일정표!$AF:$AF,"&lt;="&amp;L2)</f>
        <v>0</v>
      </c>
      <c r="M59" s="166">
        <f>COUNTIFS(개발일정표!$A:$A,$A$52,개발일정표!$I:$I,"&lt;&gt;삭제",개발일정표!$AB:$AB,"&lt;&gt;검수제외",개발일정표!$AF:$AF,"&gt;="&amp;$D$1,개발일정표!$AF:$AF,"&lt;="&amp;M2)</f>
        <v>0</v>
      </c>
      <c r="N59" s="166">
        <f>COUNTIFS(개발일정표!$A:$A,$A$52,개발일정표!$I:$I,"&lt;&gt;삭제",개발일정표!$AB:$AB,"&lt;&gt;검수제외",개발일정표!$AF:$AF,"&gt;="&amp;$D$1,개발일정표!$AF:$AF,"&lt;="&amp;N2)</f>
        <v>0</v>
      </c>
      <c r="O59" s="166">
        <f>COUNTIFS(개발일정표!$A:$A,$A$52,개발일정표!$I:$I,"&lt;&gt;삭제",개발일정표!$AB:$AB,"&lt;&gt;검수제외",개발일정표!$AF:$AF,"&gt;="&amp;$D$1,개발일정표!$AF:$AF,"&lt;="&amp;O2)</f>
        <v>0</v>
      </c>
      <c r="P59" s="166">
        <f>COUNTIFS(개발일정표!$A:$A,$A$52,개발일정표!$I:$I,"&lt;&gt;삭제",개발일정표!$AB:$AB,"&lt;&gt;검수제외",개발일정표!$AF:$AF,"&gt;="&amp;$D$1,개발일정표!$AF:$AF,"&lt;="&amp;P2)</f>
        <v>0</v>
      </c>
      <c r="Q59" s="166">
        <f>COUNTIFS(개발일정표!$A:$A,$A$52,개발일정표!$I:$I,"&lt;&gt;삭제",개발일정표!$AB:$AB,"&lt;&gt;검수제외",개발일정표!$AF:$AF,"&gt;="&amp;$D$1,개발일정표!$AF:$AF,"&lt;="&amp;Q2)</f>
        <v>0</v>
      </c>
      <c r="R59" s="166">
        <f>COUNTIFS(개발일정표!$A:$A,$A$52,개발일정표!$I:$I,"&lt;&gt;삭제",개발일정표!$AB:$AB,"&lt;&gt;검수제외",개발일정표!$AF:$AF,"&gt;="&amp;$D$1,개발일정표!$AF:$AF,"&lt;="&amp;R2)</f>
        <v>0</v>
      </c>
      <c r="S59" s="166">
        <f>COUNTIFS(개발일정표!$A:$A,$A$52,개발일정표!$I:$I,"&lt;&gt;삭제",개발일정표!$AB:$AB,"&lt;&gt;검수제외",개발일정표!$AF:$AF,"&gt;="&amp;$D$1,개발일정표!$AF:$AF,"&lt;="&amp;S2)</f>
        <v>0</v>
      </c>
    </row>
    <row r="60" spans="1:19" ht="15.6">
      <c r="A60" s="312" t="s">
        <v>454</v>
      </c>
      <c r="B60" s="312" t="s">
        <v>472</v>
      </c>
      <c r="C60" s="165" t="s">
        <v>418</v>
      </c>
      <c r="D60" s="166">
        <f>COUNTIFS(개발일정표!$A:$A,$A$60,개발일정표!$I:$I,"&lt;&gt;삭제",개발일정표!$K:$K,"&gt;="&amp;$D$1,개발일정표!$K:$K,"&lt;="&amp;D2)</f>
        <v>0</v>
      </c>
      <c r="E60" s="166">
        <f>COUNTIFS(개발일정표!$A:$A,$A$60,개발일정표!$I:$I,"&lt;&gt;삭제",개발일정표!$K:$K,"&gt;="&amp;$D$1,개발일정표!$K:$K,"&lt;="&amp;E2)</f>
        <v>0</v>
      </c>
      <c r="F60" s="166">
        <f>COUNTIFS(개발일정표!$A:$A,$A$60,개발일정표!$I:$I,"&lt;&gt;삭제",개발일정표!$K:$K,"&gt;="&amp;$D$1,개발일정표!$K:$K,"&lt;="&amp;F2)</f>
        <v>0</v>
      </c>
      <c r="G60" s="166">
        <f>COUNTIFS(개발일정표!$A:$A,$A$60,개발일정표!$I:$I,"&lt;&gt;삭제",개발일정표!$K:$K,"&gt;="&amp;$D$1,개발일정표!$K:$K,"&lt;="&amp;G2)</f>
        <v>0</v>
      </c>
      <c r="H60" s="166">
        <f>COUNTIFS(개발일정표!$A:$A,$A$60,개발일정표!$I:$I,"&lt;&gt;삭제",개발일정표!$K:$K,"&gt;="&amp;$D$1,개발일정표!$K:$K,"&lt;="&amp;H2)</f>
        <v>0</v>
      </c>
      <c r="I60" s="166">
        <f>COUNTIFS(개발일정표!$A:$A,$A$60,개발일정표!$I:$I,"&lt;&gt;삭제",개발일정표!$K:$K,"&gt;="&amp;$D$1,개발일정표!$K:$K,"&lt;="&amp;I2)</f>
        <v>0</v>
      </c>
      <c r="J60" s="166">
        <f>COUNTIFS(개발일정표!$A:$A,$A$60,개발일정표!$I:$I,"&lt;&gt;삭제",개발일정표!$K:$K,"&gt;="&amp;$D$1,개발일정표!$K:$K,"&lt;="&amp;J2)</f>
        <v>0</v>
      </c>
      <c r="K60" s="166">
        <f>COUNTIFS(개발일정표!$A:$A,$A$60,개발일정표!$I:$I,"&lt;&gt;삭제",개발일정표!$K:$K,"&gt;="&amp;$D$1,개발일정표!$K:$K,"&lt;="&amp;K2)</f>
        <v>0</v>
      </c>
      <c r="L60" s="166">
        <f>COUNTIFS(개발일정표!$A:$A,$A$60,개발일정표!$I:$I,"&lt;&gt;삭제",개발일정표!$K:$K,"&gt;="&amp;$D$1,개발일정표!$K:$K,"&lt;="&amp;L2)</f>
        <v>0</v>
      </c>
      <c r="M60" s="166">
        <f>COUNTIFS(개발일정표!$A:$A,$A$60,개발일정표!$I:$I,"&lt;&gt;삭제",개발일정표!$K:$K,"&gt;="&amp;$D$1,개발일정표!$K:$K,"&lt;="&amp;M2)</f>
        <v>0</v>
      </c>
      <c r="N60" s="166">
        <f>COUNTIFS(개발일정표!$A:$A,$A$60,개발일정표!$I:$I,"&lt;&gt;삭제",개발일정표!$K:$K,"&gt;="&amp;$D$1,개발일정표!$K:$K,"&lt;="&amp;N2)</f>
        <v>0</v>
      </c>
      <c r="O60" s="166">
        <f>COUNTIFS(개발일정표!$A:$A,$A$60,개발일정표!$I:$I,"&lt;&gt;삭제",개발일정표!$K:$K,"&gt;="&amp;$D$1,개발일정표!$K:$K,"&lt;="&amp;O2)</f>
        <v>0</v>
      </c>
      <c r="P60" s="166">
        <f>COUNTIFS(개발일정표!$A:$A,$A$60,개발일정표!$I:$I,"&lt;&gt;삭제",개발일정표!$K:$K,"&gt;="&amp;$D$1,개발일정표!$K:$K,"&lt;="&amp;P2)</f>
        <v>0</v>
      </c>
      <c r="Q60" s="166">
        <f>COUNTIFS(개발일정표!$A:$A,$A$60,개발일정표!$I:$I,"&lt;&gt;삭제",개발일정표!$K:$K,"&gt;="&amp;$D$1,개발일정표!$K:$K,"&lt;="&amp;Q2)</f>
        <v>0</v>
      </c>
      <c r="R60" s="166">
        <f>COUNTIFS(개발일정표!$A:$A,$A$60,개발일정표!$I:$I,"&lt;&gt;삭제",개발일정표!$K:$K,"&gt;="&amp;$D$1,개발일정표!$K:$K,"&lt;="&amp;R2)</f>
        <v>0</v>
      </c>
      <c r="S60" s="166">
        <f>COUNTIFS(개발일정표!$A:$A,$A$60,개발일정표!$I:$I,"&lt;&gt;삭제",개발일정표!$K:$K,"&gt;="&amp;$D$1,개발일정표!$K:$K,"&lt;="&amp;S2)</f>
        <v>0</v>
      </c>
    </row>
    <row r="61" spans="1:19" ht="15.6">
      <c r="A61" s="313"/>
      <c r="B61" s="314"/>
      <c r="C61" s="165" t="s">
        <v>417</v>
      </c>
      <c r="D61" s="166">
        <f>COUNTIFS(개발일정표!$A:$A,$A$60,개발일정표!$I:$I,"&lt;&gt;삭제",개발일정표!$M:$M,"&gt;="&amp;$D$1,개발일정표!$M:$M,"&lt;="&amp;D2)</f>
        <v>0</v>
      </c>
      <c r="E61" s="166">
        <f>COUNTIFS(개발일정표!$A:$A,$A$60,개발일정표!$I:$I,"&lt;&gt;삭제",개발일정표!$M:$M,"&gt;="&amp;$D$1,개발일정표!$M:$M,"&lt;="&amp;E2)</f>
        <v>0</v>
      </c>
      <c r="F61" s="166">
        <f>COUNTIFS(개발일정표!$A:$A,$A$60,개발일정표!$I:$I,"&lt;&gt;삭제",개발일정표!$M:$M,"&gt;="&amp;$D$1,개발일정표!$M:$M,"&lt;="&amp;F2)</f>
        <v>0</v>
      </c>
      <c r="G61" s="166">
        <f>COUNTIFS(개발일정표!$A:$A,$A$60,개발일정표!$I:$I,"&lt;&gt;삭제",개발일정표!$M:$M,"&gt;="&amp;$D$1,개발일정표!$M:$M,"&lt;="&amp;G2)</f>
        <v>0</v>
      </c>
      <c r="H61" s="166">
        <f>COUNTIFS(개발일정표!$A:$A,$A$60,개발일정표!$I:$I,"&lt;&gt;삭제",개발일정표!$M:$M,"&gt;="&amp;$D$1,개발일정표!$M:$M,"&lt;="&amp;H2)</f>
        <v>0</v>
      </c>
      <c r="I61" s="166">
        <f>COUNTIFS(개발일정표!$A:$A,$A$60,개발일정표!$I:$I,"&lt;&gt;삭제",개발일정표!$M:$M,"&gt;="&amp;$D$1,개발일정표!$M:$M,"&lt;="&amp;I2)</f>
        <v>0</v>
      </c>
      <c r="J61" s="166">
        <f>COUNTIFS(개발일정표!$A:$A,$A$60,개발일정표!$I:$I,"&lt;&gt;삭제",개발일정표!$M:$M,"&gt;="&amp;$D$1,개발일정표!$M:$M,"&lt;="&amp;J2)</f>
        <v>0</v>
      </c>
      <c r="K61" s="166">
        <f>COUNTIFS(개발일정표!$A:$A,$A$60,개발일정표!$I:$I,"&lt;&gt;삭제",개발일정표!$M:$M,"&gt;="&amp;$D$1,개발일정표!$M:$M,"&lt;="&amp;K2)</f>
        <v>0</v>
      </c>
      <c r="L61" s="166">
        <f>COUNTIFS(개발일정표!$A:$A,$A$60,개발일정표!$I:$I,"&lt;&gt;삭제",개발일정표!$M:$M,"&gt;="&amp;$D$1,개발일정표!$M:$M,"&lt;="&amp;L2)</f>
        <v>0</v>
      </c>
      <c r="M61" s="166">
        <f>COUNTIFS(개발일정표!$A:$A,$A$60,개발일정표!$I:$I,"&lt;&gt;삭제",개발일정표!$M:$M,"&gt;="&amp;$D$1,개발일정표!$M:$M,"&lt;="&amp;M2)</f>
        <v>0</v>
      </c>
      <c r="N61" s="166">
        <f>COUNTIFS(개발일정표!$A:$A,$A$60,개발일정표!$I:$I,"&lt;&gt;삭제",개발일정표!$M:$M,"&gt;="&amp;$D$1,개발일정표!$M:$M,"&lt;="&amp;N2)</f>
        <v>0</v>
      </c>
      <c r="O61" s="166">
        <f>COUNTIFS(개발일정표!$A:$A,$A$60,개발일정표!$I:$I,"&lt;&gt;삭제",개발일정표!$M:$M,"&gt;="&amp;$D$1,개발일정표!$M:$M,"&lt;="&amp;O2)</f>
        <v>0</v>
      </c>
      <c r="P61" s="166">
        <f>COUNTIFS(개발일정표!$A:$A,$A$60,개발일정표!$I:$I,"&lt;&gt;삭제",개발일정표!$M:$M,"&gt;="&amp;$D$1,개발일정표!$M:$M,"&lt;="&amp;P2)</f>
        <v>0</v>
      </c>
      <c r="Q61" s="166">
        <f>COUNTIFS(개발일정표!$A:$A,$A$60,개발일정표!$I:$I,"&lt;&gt;삭제",개발일정표!$M:$M,"&gt;="&amp;$D$1,개발일정표!$M:$M,"&lt;="&amp;Q2)</f>
        <v>0</v>
      </c>
      <c r="R61" s="166">
        <f>COUNTIFS(개발일정표!$A:$A,$A$60,개발일정표!$I:$I,"&lt;&gt;삭제",개발일정표!$M:$M,"&gt;="&amp;$D$1,개발일정표!$M:$M,"&lt;="&amp;R2)</f>
        <v>0</v>
      </c>
      <c r="S61" s="166">
        <f>COUNTIFS(개발일정표!$A:$A,$A$60,개발일정표!$I:$I,"&lt;&gt;삭제",개발일정표!$M:$M,"&gt;="&amp;$D$1,개발일정표!$M:$M,"&lt;="&amp;S2)</f>
        <v>0</v>
      </c>
    </row>
    <row r="62" spans="1:19" ht="15.6">
      <c r="A62" s="313"/>
      <c r="B62" s="312" t="s">
        <v>419</v>
      </c>
      <c r="C62" s="165" t="s">
        <v>418</v>
      </c>
      <c r="D62" s="166">
        <f>COUNTIFS(개발일정표!$A:$A,$A$60,개발일정표!$I:$I,"&lt;&gt;삭제",개발일정표!$N:$N,"&lt;&gt;검수제외",개발일정표!$P:$P,"&gt;="&amp;$D$1,개발일정표!$P:$P,"&lt;="&amp;D2)</f>
        <v>0</v>
      </c>
      <c r="E62" s="166">
        <f>COUNTIFS(개발일정표!$A:$A,$A$60,개발일정표!$I:$I,"&lt;&gt;삭제",개발일정표!$N:$N,"&lt;&gt;검수제외",개발일정표!$P:$P,"&gt;="&amp;$D$1,개발일정표!$P:$P,"&lt;="&amp;E2)</f>
        <v>0</v>
      </c>
      <c r="F62" s="166">
        <f>COUNTIFS(개발일정표!$A:$A,$A$60,개발일정표!$I:$I,"&lt;&gt;삭제",개발일정표!$N:$N,"&lt;&gt;검수제외",개발일정표!$P:$P,"&gt;="&amp;$D$1,개발일정표!$P:$P,"&lt;="&amp;F2)</f>
        <v>0</v>
      </c>
      <c r="G62" s="166">
        <f>COUNTIFS(개발일정표!$A:$A,$A$60,개발일정표!$I:$I,"&lt;&gt;삭제",개발일정표!$N:$N,"&lt;&gt;검수제외",개발일정표!$P:$P,"&gt;="&amp;$D$1,개발일정표!$P:$P,"&lt;="&amp;G2)</f>
        <v>0</v>
      </c>
      <c r="H62" s="166">
        <f>COUNTIFS(개발일정표!$A:$A,$A$60,개발일정표!$I:$I,"&lt;&gt;삭제",개발일정표!$N:$N,"&lt;&gt;검수제외",개발일정표!$P:$P,"&gt;="&amp;$D$1,개발일정표!$P:$P,"&lt;="&amp;H2)</f>
        <v>0</v>
      </c>
      <c r="I62" s="166">
        <f>COUNTIFS(개발일정표!$A:$A,$A$60,개발일정표!$I:$I,"&lt;&gt;삭제",개발일정표!$N:$N,"&lt;&gt;검수제외",개발일정표!$P:$P,"&gt;="&amp;$D$1,개발일정표!$P:$P,"&lt;="&amp;I2)</f>
        <v>0</v>
      </c>
      <c r="J62" s="166">
        <f>COUNTIFS(개발일정표!$A:$A,$A$60,개발일정표!$I:$I,"&lt;&gt;삭제",개발일정표!$N:$N,"&lt;&gt;검수제외",개발일정표!$P:$P,"&gt;="&amp;$D$1,개발일정표!$P:$P,"&lt;="&amp;J2)</f>
        <v>0</v>
      </c>
      <c r="K62" s="166">
        <f>COUNTIFS(개발일정표!$A:$A,$A$60,개발일정표!$I:$I,"&lt;&gt;삭제",개발일정표!$N:$N,"&lt;&gt;검수제외",개발일정표!$P:$P,"&gt;="&amp;$D$1,개발일정표!$P:$P,"&lt;="&amp;K2)</f>
        <v>0</v>
      </c>
      <c r="L62" s="166">
        <f>COUNTIFS(개발일정표!$A:$A,$A$60,개발일정표!$I:$I,"&lt;&gt;삭제",개발일정표!$N:$N,"&lt;&gt;검수제외",개발일정표!$P:$P,"&gt;="&amp;$D$1,개발일정표!$P:$P,"&lt;="&amp;L2)</f>
        <v>0</v>
      </c>
      <c r="M62" s="166">
        <f>COUNTIFS(개발일정표!$A:$A,$A$60,개발일정표!$I:$I,"&lt;&gt;삭제",개발일정표!$N:$N,"&lt;&gt;검수제외",개발일정표!$P:$P,"&gt;="&amp;$D$1,개발일정표!$P:$P,"&lt;="&amp;M2)</f>
        <v>0</v>
      </c>
      <c r="N62" s="166">
        <f>COUNTIFS(개발일정표!$A:$A,$A$60,개발일정표!$I:$I,"&lt;&gt;삭제",개발일정표!$N:$N,"&lt;&gt;검수제외",개발일정표!$P:$P,"&gt;="&amp;$D$1,개발일정표!$P:$P,"&lt;="&amp;N2)</f>
        <v>0</v>
      </c>
      <c r="O62" s="166">
        <f>COUNTIFS(개발일정표!$A:$A,$A$60,개발일정표!$I:$I,"&lt;&gt;삭제",개발일정표!$N:$N,"&lt;&gt;검수제외",개발일정표!$P:$P,"&gt;="&amp;$D$1,개발일정표!$P:$P,"&lt;="&amp;O2)</f>
        <v>0</v>
      </c>
      <c r="P62" s="166">
        <f>COUNTIFS(개발일정표!$A:$A,$A$60,개발일정표!$I:$I,"&lt;&gt;삭제",개발일정표!$N:$N,"&lt;&gt;검수제외",개발일정표!$P:$P,"&gt;="&amp;$D$1,개발일정표!$P:$P,"&lt;="&amp;P2)</f>
        <v>0</v>
      </c>
      <c r="Q62" s="166">
        <f>COUNTIFS(개발일정표!$A:$A,$A$60,개발일정표!$I:$I,"&lt;&gt;삭제",개발일정표!$N:$N,"&lt;&gt;검수제외",개발일정표!$P:$P,"&gt;="&amp;$D$1,개발일정표!$P:$P,"&lt;="&amp;Q2)</f>
        <v>0</v>
      </c>
      <c r="R62" s="166">
        <f>COUNTIFS(개발일정표!$A:$A,$A$60,개발일정표!$I:$I,"&lt;&gt;삭제",개발일정표!$N:$N,"&lt;&gt;검수제외",개발일정표!$P:$P,"&gt;="&amp;$D$1,개발일정표!$P:$P,"&lt;="&amp;R2)</f>
        <v>0</v>
      </c>
      <c r="S62" s="166">
        <f>COUNTIFS(개발일정표!$A:$A,$A$60,개발일정표!$I:$I,"&lt;&gt;삭제",개발일정표!$N:$N,"&lt;&gt;검수제외",개발일정표!$P:$P,"&gt;="&amp;$D$1,개발일정표!$P:$P,"&lt;="&amp;S2)</f>
        <v>0</v>
      </c>
    </row>
    <row r="63" spans="1:19" ht="15.6">
      <c r="A63" s="313"/>
      <c r="B63" s="314"/>
      <c r="C63" s="165" t="s">
        <v>417</v>
      </c>
      <c r="D63" s="166">
        <f>COUNTIFS(개발일정표!$A:$A,$A$60,개발일정표!$I:$I,"&lt;&gt;삭제",개발일정표!$N:$N,"&lt;&gt;검수제외",개발일정표!$R:$R,"&gt;="&amp;$D$1,개발일정표!$R:$R,"&lt;="&amp;D2)</f>
        <v>0</v>
      </c>
      <c r="E63" s="166">
        <f>COUNTIFS(개발일정표!$A:$A,$A$60,개발일정표!$I:$I,"&lt;&gt;삭제",개발일정표!$N:$N,"&lt;&gt;검수제외",개발일정표!$R:$R,"&gt;="&amp;$D$1,개발일정표!$R:$R,"&lt;="&amp;E2)</f>
        <v>0</v>
      </c>
      <c r="F63" s="166">
        <f>COUNTIFS(개발일정표!$A:$A,$A$60,개발일정표!$I:$I,"&lt;&gt;삭제",개발일정표!$N:$N,"&lt;&gt;검수제외",개발일정표!$R:$R,"&gt;="&amp;$D$1,개발일정표!$R:$R,"&lt;="&amp;F2)</f>
        <v>0</v>
      </c>
      <c r="G63" s="166">
        <f>COUNTIFS(개발일정표!$A:$A,$A$60,개발일정표!$I:$I,"&lt;&gt;삭제",개발일정표!$N:$N,"&lt;&gt;검수제외",개발일정표!$R:$R,"&gt;="&amp;$D$1,개발일정표!$R:$R,"&lt;="&amp;G2)</f>
        <v>0</v>
      </c>
      <c r="H63" s="166">
        <f>COUNTIFS(개발일정표!$A:$A,$A$60,개발일정표!$I:$I,"&lt;&gt;삭제",개발일정표!$N:$N,"&lt;&gt;검수제외",개발일정표!$R:$R,"&gt;="&amp;$D$1,개발일정표!$R:$R,"&lt;="&amp;H2)</f>
        <v>0</v>
      </c>
      <c r="I63" s="166">
        <f>COUNTIFS(개발일정표!$A:$A,$A$60,개발일정표!$I:$I,"&lt;&gt;삭제",개발일정표!$N:$N,"&lt;&gt;검수제외",개발일정표!$R:$R,"&gt;="&amp;$D$1,개발일정표!$R:$R,"&lt;="&amp;I2)</f>
        <v>0</v>
      </c>
      <c r="J63" s="166">
        <f>COUNTIFS(개발일정표!$A:$A,$A$60,개발일정표!$I:$I,"&lt;&gt;삭제",개발일정표!$N:$N,"&lt;&gt;검수제외",개발일정표!$R:$R,"&gt;="&amp;$D$1,개발일정표!$R:$R,"&lt;="&amp;J2)</f>
        <v>0</v>
      </c>
      <c r="K63" s="166">
        <f>COUNTIFS(개발일정표!$A:$A,$A$60,개발일정표!$I:$I,"&lt;&gt;삭제",개발일정표!$N:$N,"&lt;&gt;검수제외",개발일정표!$R:$R,"&gt;="&amp;$D$1,개발일정표!$R:$R,"&lt;="&amp;K2)</f>
        <v>0</v>
      </c>
      <c r="L63" s="166">
        <f>COUNTIFS(개발일정표!$A:$A,$A$60,개발일정표!$I:$I,"&lt;&gt;삭제",개발일정표!$N:$N,"&lt;&gt;검수제외",개발일정표!$R:$R,"&gt;="&amp;$D$1,개발일정표!$R:$R,"&lt;="&amp;L2)</f>
        <v>0</v>
      </c>
      <c r="M63" s="166">
        <f>COUNTIFS(개발일정표!$A:$A,$A$60,개발일정표!$I:$I,"&lt;&gt;삭제",개발일정표!$N:$N,"&lt;&gt;검수제외",개발일정표!$R:$R,"&gt;="&amp;$D$1,개발일정표!$R:$R,"&lt;="&amp;M2)</f>
        <v>0</v>
      </c>
      <c r="N63" s="166">
        <f>COUNTIFS(개발일정표!$A:$A,$A$60,개발일정표!$I:$I,"&lt;&gt;삭제",개발일정표!$N:$N,"&lt;&gt;검수제외",개발일정표!$R:$R,"&gt;="&amp;$D$1,개발일정표!$R:$R,"&lt;="&amp;N2)</f>
        <v>0</v>
      </c>
      <c r="O63" s="166">
        <f>COUNTIFS(개발일정표!$A:$A,$A$60,개발일정표!$I:$I,"&lt;&gt;삭제",개발일정표!$N:$N,"&lt;&gt;검수제외",개발일정표!$R:$R,"&gt;="&amp;$D$1,개발일정표!$R:$R,"&lt;="&amp;O2)</f>
        <v>0</v>
      </c>
      <c r="P63" s="166">
        <f>COUNTIFS(개발일정표!$A:$A,$A$60,개발일정표!$I:$I,"&lt;&gt;삭제",개발일정표!$N:$N,"&lt;&gt;검수제외",개발일정표!$R:$R,"&gt;="&amp;$D$1,개발일정표!$R:$R,"&lt;="&amp;P2)</f>
        <v>0</v>
      </c>
      <c r="Q63" s="166">
        <f>COUNTIFS(개발일정표!$A:$A,$A$60,개발일정표!$I:$I,"&lt;&gt;삭제",개발일정표!$N:$N,"&lt;&gt;검수제외",개발일정표!$R:$R,"&gt;="&amp;$D$1,개발일정표!$R:$R,"&lt;="&amp;Q2)</f>
        <v>0</v>
      </c>
      <c r="R63" s="166">
        <f>COUNTIFS(개발일정표!$A:$A,$A$60,개발일정표!$I:$I,"&lt;&gt;삭제",개발일정표!$N:$N,"&lt;&gt;검수제외",개발일정표!$R:$R,"&gt;="&amp;$D$1,개발일정표!$R:$R,"&lt;="&amp;R2)</f>
        <v>0</v>
      </c>
      <c r="S63" s="166">
        <f>COUNTIFS(개발일정표!$A:$A,$A$60,개발일정표!$I:$I,"&lt;&gt;삭제",개발일정표!$N:$N,"&lt;&gt;검수제외",개발일정표!$R:$R,"&gt;="&amp;$D$1,개발일정표!$R:$R,"&lt;="&amp;S2)</f>
        <v>0</v>
      </c>
    </row>
    <row r="64" spans="1:19" ht="15.6" hidden="1">
      <c r="A64" s="313"/>
      <c r="B64" s="312" t="s">
        <v>420</v>
      </c>
      <c r="C64" s="165" t="s">
        <v>418</v>
      </c>
      <c r="D64" s="166">
        <f>COUNTIFS(개발일정표!$A:$A,$A$60,개발일정표!$I:$I,"&lt;&gt;삭제",개발일정표!$U:$U,"&lt;&gt;검수제외",개발일정표!$W:$W,"&gt;="&amp;$D$1,개발일정표!$W:$W,"&lt;="&amp;D2)</f>
        <v>0</v>
      </c>
      <c r="E64" s="166">
        <f>COUNTIFS(개발일정표!$A:$A,$A$60,개발일정표!$I:$I,"&lt;&gt;삭제",개발일정표!$U:$U,"&lt;&gt;검수제외",개발일정표!$W:$W,"&gt;="&amp;$D$1,개발일정표!$W:$W,"&lt;="&amp;E2)</f>
        <v>0</v>
      </c>
      <c r="F64" s="166">
        <f>COUNTIFS(개발일정표!$A:$A,$A$60,개발일정표!$I:$I,"&lt;&gt;삭제",개발일정표!$U:$U,"&lt;&gt;검수제외",개발일정표!$W:$W,"&gt;="&amp;$D$1,개발일정표!$W:$W,"&lt;="&amp;F2)</f>
        <v>0</v>
      </c>
      <c r="G64" s="166">
        <f>COUNTIFS(개발일정표!$A:$A,$A$60,개발일정표!$I:$I,"&lt;&gt;삭제",개발일정표!$U:$U,"&lt;&gt;검수제외",개발일정표!$W:$W,"&gt;="&amp;$D$1,개발일정표!$W:$W,"&lt;="&amp;G2)</f>
        <v>0</v>
      </c>
      <c r="H64" s="166">
        <f>COUNTIFS(개발일정표!$A:$A,$A$60,개발일정표!$I:$I,"&lt;&gt;삭제",개발일정표!$U:$U,"&lt;&gt;검수제외",개발일정표!$W:$W,"&gt;="&amp;$D$1,개발일정표!$W:$W,"&lt;="&amp;H2)</f>
        <v>0</v>
      </c>
      <c r="I64" s="166">
        <f>COUNTIFS(개발일정표!$A:$A,$A$60,개발일정표!$I:$I,"&lt;&gt;삭제",개발일정표!$U:$U,"&lt;&gt;검수제외",개발일정표!$W:$W,"&gt;="&amp;$D$1,개발일정표!$W:$W,"&lt;="&amp;I2)</f>
        <v>0</v>
      </c>
      <c r="J64" s="166">
        <f>COUNTIFS(개발일정표!$A:$A,$A$60,개발일정표!$I:$I,"&lt;&gt;삭제",개발일정표!$U:$U,"&lt;&gt;검수제외",개발일정표!$W:$W,"&gt;="&amp;$D$1,개발일정표!$W:$W,"&lt;="&amp;J2)</f>
        <v>0</v>
      </c>
      <c r="K64" s="166">
        <f>COUNTIFS(개발일정표!$A:$A,$A$60,개발일정표!$I:$I,"&lt;&gt;삭제",개발일정표!$U:$U,"&lt;&gt;검수제외",개발일정표!$W:$W,"&gt;="&amp;$D$1,개발일정표!$W:$W,"&lt;="&amp;K2)</f>
        <v>0</v>
      </c>
      <c r="L64" s="166">
        <f>COUNTIFS(개발일정표!$A:$A,$A$60,개발일정표!$I:$I,"&lt;&gt;삭제",개발일정표!$U:$U,"&lt;&gt;검수제외",개발일정표!$W:$W,"&gt;="&amp;$D$1,개발일정표!$W:$W,"&lt;="&amp;L2)</f>
        <v>0</v>
      </c>
      <c r="M64" s="166">
        <f>COUNTIFS(개발일정표!$A:$A,$A$60,개발일정표!$I:$I,"&lt;&gt;삭제",개발일정표!$U:$U,"&lt;&gt;검수제외",개발일정표!$W:$W,"&gt;="&amp;$D$1,개발일정표!$W:$W,"&lt;="&amp;M2)</f>
        <v>0</v>
      </c>
      <c r="N64" s="166">
        <f>COUNTIFS(개발일정표!$A:$A,$A$60,개발일정표!$I:$I,"&lt;&gt;삭제",개발일정표!$U:$U,"&lt;&gt;검수제외",개발일정표!$W:$W,"&gt;="&amp;$D$1,개발일정표!$W:$W,"&lt;="&amp;N2)</f>
        <v>0</v>
      </c>
      <c r="O64" s="166">
        <f>COUNTIFS(개발일정표!$A:$A,$A$60,개발일정표!$I:$I,"&lt;&gt;삭제",개발일정표!$U:$U,"&lt;&gt;검수제외",개발일정표!$W:$W,"&gt;="&amp;$D$1,개발일정표!$W:$W,"&lt;="&amp;O2)</f>
        <v>0</v>
      </c>
      <c r="P64" s="166">
        <f>COUNTIFS(개발일정표!$A:$A,$A$60,개발일정표!$I:$I,"&lt;&gt;삭제",개발일정표!$U:$U,"&lt;&gt;검수제외",개발일정표!$W:$W,"&gt;="&amp;$D$1,개발일정표!$W:$W,"&lt;="&amp;P2)</f>
        <v>0</v>
      </c>
      <c r="Q64" s="166">
        <f>COUNTIFS(개발일정표!$A:$A,$A$60,개발일정표!$I:$I,"&lt;&gt;삭제",개발일정표!$U:$U,"&lt;&gt;검수제외",개발일정표!$W:$W,"&gt;="&amp;$D$1,개발일정표!$W:$W,"&lt;="&amp;Q2)</f>
        <v>0</v>
      </c>
      <c r="R64" s="166">
        <f>COUNTIFS(개발일정표!$A:$A,$A$60,개발일정표!$I:$I,"&lt;&gt;삭제",개발일정표!$U:$U,"&lt;&gt;검수제외",개발일정표!$W:$W,"&gt;="&amp;$D$1,개발일정표!$W:$W,"&lt;="&amp;R2)</f>
        <v>0</v>
      </c>
      <c r="S64" s="166">
        <f>COUNTIFS(개발일정표!$A:$A,$A$60,개발일정표!$I:$I,"&lt;&gt;삭제",개발일정표!$U:$U,"&lt;&gt;검수제외",개발일정표!$W:$W,"&gt;="&amp;$D$1,개발일정표!$W:$W,"&lt;="&amp;S2)</f>
        <v>0</v>
      </c>
    </row>
    <row r="65" spans="1:19" ht="15.6" hidden="1">
      <c r="A65" s="313"/>
      <c r="B65" s="314"/>
      <c r="C65" s="165" t="s">
        <v>417</v>
      </c>
      <c r="D65" s="166">
        <f>COUNTIFS(개발일정표!$A:$A,$A$60,개발일정표!$I:$I,"&lt;&gt;삭제",개발일정표!$U:$U,"&lt;&gt;검수제외",개발일정표!$Y:$Y,"&gt;="&amp;$D$1,개발일정표!$Y:$Y,"&lt;="&amp;D2)</f>
        <v>0</v>
      </c>
      <c r="E65" s="166">
        <f>COUNTIFS(개발일정표!$A:$A,$A$60,개발일정표!$I:$I,"&lt;&gt;삭제",개발일정표!$U:$U,"&lt;&gt;검수제외",개발일정표!$Y:$Y,"&gt;="&amp;$D$1,개발일정표!$Y:$Y,"&lt;="&amp;E2)</f>
        <v>0</v>
      </c>
      <c r="F65" s="166">
        <f>COUNTIFS(개발일정표!$A:$A,$A$60,개발일정표!$I:$I,"&lt;&gt;삭제",개발일정표!$U:$U,"&lt;&gt;검수제외",개발일정표!$Y:$Y,"&gt;="&amp;$D$1,개발일정표!$Y:$Y,"&lt;="&amp;F2)</f>
        <v>0</v>
      </c>
      <c r="G65" s="166">
        <f>COUNTIFS(개발일정표!$A:$A,$A$60,개발일정표!$I:$I,"&lt;&gt;삭제",개발일정표!$U:$U,"&lt;&gt;검수제외",개발일정표!$Y:$Y,"&gt;="&amp;$D$1,개발일정표!$Y:$Y,"&lt;="&amp;G2)</f>
        <v>0</v>
      </c>
      <c r="H65" s="166">
        <f>COUNTIFS(개발일정표!$A:$A,$A$60,개발일정표!$I:$I,"&lt;&gt;삭제",개발일정표!$U:$U,"&lt;&gt;검수제외",개발일정표!$Y:$Y,"&gt;="&amp;$D$1,개발일정표!$Y:$Y,"&lt;="&amp;H2)</f>
        <v>0</v>
      </c>
      <c r="I65" s="166">
        <f>COUNTIFS(개발일정표!$A:$A,$A$60,개발일정표!$I:$I,"&lt;&gt;삭제",개발일정표!$U:$U,"&lt;&gt;검수제외",개발일정표!$Y:$Y,"&gt;="&amp;$D$1,개발일정표!$Y:$Y,"&lt;="&amp;I2)</f>
        <v>0</v>
      </c>
      <c r="J65" s="166">
        <f>COUNTIFS(개발일정표!$A:$A,$A$60,개발일정표!$I:$I,"&lt;&gt;삭제",개발일정표!$U:$U,"&lt;&gt;검수제외",개발일정표!$Y:$Y,"&gt;="&amp;$D$1,개발일정표!$Y:$Y,"&lt;="&amp;J2)</f>
        <v>0</v>
      </c>
      <c r="K65" s="166">
        <f>COUNTIFS(개발일정표!$A:$A,$A$60,개발일정표!$I:$I,"&lt;&gt;삭제",개발일정표!$U:$U,"&lt;&gt;검수제외",개발일정표!$Y:$Y,"&gt;="&amp;$D$1,개발일정표!$Y:$Y,"&lt;="&amp;K2)</f>
        <v>0</v>
      </c>
      <c r="L65" s="166">
        <f>COUNTIFS(개발일정표!$A:$A,$A$60,개발일정표!$I:$I,"&lt;&gt;삭제",개발일정표!$U:$U,"&lt;&gt;검수제외",개발일정표!$Y:$Y,"&gt;="&amp;$D$1,개발일정표!$Y:$Y,"&lt;="&amp;L2)</f>
        <v>0</v>
      </c>
      <c r="M65" s="166">
        <f>COUNTIFS(개발일정표!$A:$A,$A$60,개발일정표!$I:$I,"&lt;&gt;삭제",개발일정표!$U:$U,"&lt;&gt;검수제외",개발일정표!$Y:$Y,"&gt;="&amp;$D$1,개발일정표!$Y:$Y,"&lt;="&amp;M2)</f>
        <v>0</v>
      </c>
      <c r="N65" s="166">
        <f>COUNTIFS(개발일정표!$A:$A,$A$60,개발일정표!$I:$I,"&lt;&gt;삭제",개발일정표!$U:$U,"&lt;&gt;검수제외",개발일정표!$Y:$Y,"&gt;="&amp;$D$1,개발일정표!$Y:$Y,"&lt;="&amp;N2)</f>
        <v>0</v>
      </c>
      <c r="O65" s="166">
        <f>COUNTIFS(개발일정표!$A:$A,$A$60,개발일정표!$I:$I,"&lt;&gt;삭제",개발일정표!$U:$U,"&lt;&gt;검수제외",개발일정표!$Y:$Y,"&gt;="&amp;$D$1,개발일정표!$Y:$Y,"&lt;="&amp;O2)</f>
        <v>0</v>
      </c>
      <c r="P65" s="166">
        <f>COUNTIFS(개발일정표!$A:$A,$A$60,개발일정표!$I:$I,"&lt;&gt;삭제",개발일정표!$U:$U,"&lt;&gt;검수제외",개발일정표!$Y:$Y,"&gt;="&amp;$D$1,개발일정표!$Y:$Y,"&lt;="&amp;P2)</f>
        <v>0</v>
      </c>
      <c r="Q65" s="166">
        <f>COUNTIFS(개발일정표!$A:$A,$A$60,개발일정표!$I:$I,"&lt;&gt;삭제",개발일정표!$U:$U,"&lt;&gt;검수제외",개발일정표!$Y:$Y,"&gt;="&amp;$D$1,개발일정표!$Y:$Y,"&lt;="&amp;Q2)</f>
        <v>0</v>
      </c>
      <c r="R65" s="166">
        <f>COUNTIFS(개발일정표!$A:$A,$A$60,개발일정표!$I:$I,"&lt;&gt;삭제",개발일정표!$U:$U,"&lt;&gt;검수제외",개발일정표!$Y:$Y,"&gt;="&amp;$D$1,개발일정표!$Y:$Y,"&lt;="&amp;R2)</f>
        <v>0</v>
      </c>
      <c r="S65" s="166">
        <f>COUNTIFS(개발일정표!$A:$A,$A$60,개발일정표!$I:$I,"&lt;&gt;삭제",개발일정표!$U:$U,"&lt;&gt;검수제외",개발일정표!$Y:$Y,"&gt;="&amp;$D$1,개발일정표!$Y:$Y,"&lt;="&amp;S2)</f>
        <v>0</v>
      </c>
    </row>
    <row r="66" spans="1:19" ht="15.6" hidden="1">
      <c r="A66" s="313"/>
      <c r="B66" s="312" t="s">
        <v>456</v>
      </c>
      <c r="C66" s="165" t="s">
        <v>418</v>
      </c>
      <c r="D66" s="166">
        <f>COUNTIFS(개발일정표!$A:$A,$A$60,개발일정표!$I:$I,"&lt;&gt;삭제",개발일정표!$AB:$AB,"&lt;&gt;검수제외",개발일정표!$AD:$AD,"&gt;="&amp;$D$1,개발일정표!$AD:$AD,"&lt;="&amp;D2)</f>
        <v>0</v>
      </c>
      <c r="E66" s="166">
        <f>COUNTIFS(개발일정표!$A:$A,$A$60,개발일정표!$I:$I,"&lt;&gt;삭제",개발일정표!$AB:$AB,"&lt;&gt;검수제외",개발일정표!$AD:$AD,"&gt;="&amp;$D$1,개발일정표!$AD:$AD,"&lt;="&amp;E2)</f>
        <v>0</v>
      </c>
      <c r="F66" s="166">
        <f>COUNTIFS(개발일정표!$A:$A,$A$60,개발일정표!$I:$I,"&lt;&gt;삭제",개발일정표!$AB:$AB,"&lt;&gt;검수제외",개발일정표!$AD:$AD,"&gt;="&amp;$D$1,개발일정표!$AD:$AD,"&lt;="&amp;F2)</f>
        <v>0</v>
      </c>
      <c r="G66" s="166">
        <f>COUNTIFS(개발일정표!$A:$A,$A$60,개발일정표!$I:$I,"&lt;&gt;삭제",개발일정표!$AB:$AB,"&lt;&gt;검수제외",개발일정표!$AD:$AD,"&gt;="&amp;$D$1,개발일정표!$AD:$AD,"&lt;="&amp;G2)</f>
        <v>0</v>
      </c>
      <c r="H66" s="166">
        <f>COUNTIFS(개발일정표!$A:$A,$A$60,개발일정표!$I:$I,"&lt;&gt;삭제",개발일정표!$AB:$AB,"&lt;&gt;검수제외",개발일정표!$AD:$AD,"&gt;="&amp;$D$1,개발일정표!$AD:$AD,"&lt;="&amp;H2)</f>
        <v>0</v>
      </c>
      <c r="I66" s="166">
        <f>COUNTIFS(개발일정표!$A:$A,$A$60,개발일정표!$I:$I,"&lt;&gt;삭제",개발일정표!$AB:$AB,"&lt;&gt;검수제외",개발일정표!$AD:$AD,"&gt;="&amp;$D$1,개발일정표!$AD:$AD,"&lt;="&amp;I2)</f>
        <v>0</v>
      </c>
      <c r="J66" s="166">
        <f>COUNTIFS(개발일정표!$A:$A,$A$60,개발일정표!$I:$I,"&lt;&gt;삭제",개발일정표!$AB:$AB,"&lt;&gt;검수제외",개발일정표!$AD:$AD,"&gt;="&amp;$D$1,개발일정표!$AD:$AD,"&lt;="&amp;J2)</f>
        <v>0</v>
      </c>
      <c r="K66" s="166">
        <f>COUNTIFS(개발일정표!$A:$A,$A$60,개발일정표!$I:$I,"&lt;&gt;삭제",개발일정표!$AB:$AB,"&lt;&gt;검수제외",개발일정표!$AD:$AD,"&gt;="&amp;$D$1,개발일정표!$AD:$AD,"&lt;="&amp;K2)</f>
        <v>0</v>
      </c>
      <c r="L66" s="166">
        <f>COUNTIFS(개발일정표!$A:$A,$A$60,개발일정표!$I:$I,"&lt;&gt;삭제",개발일정표!$AB:$AB,"&lt;&gt;검수제외",개발일정표!$AD:$AD,"&gt;="&amp;$D$1,개발일정표!$AD:$AD,"&lt;="&amp;L2)</f>
        <v>0</v>
      </c>
      <c r="M66" s="166">
        <f>COUNTIFS(개발일정표!$A:$A,$A$60,개발일정표!$I:$I,"&lt;&gt;삭제",개발일정표!$AB:$AB,"&lt;&gt;검수제외",개발일정표!$AD:$AD,"&gt;="&amp;$D$1,개발일정표!$AD:$AD,"&lt;="&amp;M2)</f>
        <v>0</v>
      </c>
      <c r="N66" s="166">
        <f>COUNTIFS(개발일정표!$A:$A,$A$60,개발일정표!$I:$I,"&lt;&gt;삭제",개발일정표!$AB:$AB,"&lt;&gt;검수제외",개발일정표!$AD:$AD,"&gt;="&amp;$D$1,개발일정표!$AD:$AD,"&lt;="&amp;N2)</f>
        <v>0</v>
      </c>
      <c r="O66" s="166">
        <f>COUNTIFS(개발일정표!$A:$A,$A$60,개발일정표!$I:$I,"&lt;&gt;삭제",개발일정표!$AB:$AB,"&lt;&gt;검수제외",개발일정표!$AD:$AD,"&gt;="&amp;$D$1,개발일정표!$AD:$AD,"&lt;="&amp;O2)</f>
        <v>0</v>
      </c>
      <c r="P66" s="166">
        <f>COUNTIFS(개발일정표!$A:$A,$A$60,개발일정표!$I:$I,"&lt;&gt;삭제",개발일정표!$AB:$AB,"&lt;&gt;검수제외",개발일정표!$AD:$AD,"&gt;="&amp;$D$1,개발일정표!$AD:$AD,"&lt;="&amp;P2)</f>
        <v>0</v>
      </c>
      <c r="Q66" s="166">
        <f>COUNTIFS(개발일정표!$A:$A,$A$60,개발일정표!$I:$I,"&lt;&gt;삭제",개발일정표!$AB:$AB,"&lt;&gt;검수제외",개발일정표!$AD:$AD,"&gt;="&amp;$D$1,개발일정표!$AD:$AD,"&lt;="&amp;Q2)</f>
        <v>0</v>
      </c>
      <c r="R66" s="166">
        <f>COUNTIFS(개발일정표!$A:$A,$A$60,개발일정표!$I:$I,"&lt;&gt;삭제",개발일정표!$AB:$AB,"&lt;&gt;검수제외",개발일정표!$AD:$AD,"&gt;="&amp;$D$1,개발일정표!$AD:$AD,"&lt;="&amp;R2)</f>
        <v>0</v>
      </c>
      <c r="S66" s="166">
        <f>COUNTIFS(개발일정표!$A:$A,$A$60,개발일정표!$I:$I,"&lt;&gt;삭제",개발일정표!$AB:$AB,"&lt;&gt;검수제외",개발일정표!$AD:$AD,"&gt;="&amp;$D$1,개발일정표!$AD:$AD,"&lt;="&amp;S2)</f>
        <v>0</v>
      </c>
    </row>
    <row r="67" spans="1:19" ht="15.6" hidden="1">
      <c r="A67" s="314"/>
      <c r="B67" s="314"/>
      <c r="C67" s="165" t="s">
        <v>417</v>
      </c>
      <c r="D67" s="166">
        <f>COUNTIFS(개발일정표!$A:$A,$A$60,개발일정표!$I:$I,"&lt;&gt;삭제",개발일정표!$AB:$AB,"&lt;&gt;검수제외",개발일정표!$AF:$AF,"&gt;="&amp;$D$1,개발일정표!$AF:$AF,"&lt;="&amp;D2)</f>
        <v>0</v>
      </c>
      <c r="E67" s="166">
        <f>COUNTIFS(개발일정표!$A:$A,$A$60,개발일정표!$I:$I,"&lt;&gt;삭제",개발일정표!$AB:$AB,"&lt;&gt;검수제외",개발일정표!$AF:$AF,"&gt;="&amp;$D$1,개발일정표!$AF:$AF,"&lt;="&amp;E2)</f>
        <v>0</v>
      </c>
      <c r="F67" s="166">
        <f>COUNTIFS(개발일정표!$A:$A,$A$60,개발일정표!$I:$I,"&lt;&gt;삭제",개발일정표!$AB:$AB,"&lt;&gt;검수제외",개발일정표!$AF:$AF,"&gt;="&amp;$D$1,개발일정표!$AF:$AF,"&lt;="&amp;F2)</f>
        <v>0</v>
      </c>
      <c r="G67" s="166">
        <f>COUNTIFS(개발일정표!$A:$A,$A$60,개발일정표!$I:$I,"&lt;&gt;삭제",개발일정표!$AB:$AB,"&lt;&gt;검수제외",개발일정표!$AF:$AF,"&gt;="&amp;$D$1,개발일정표!$AF:$AF,"&lt;="&amp;G2)</f>
        <v>0</v>
      </c>
      <c r="H67" s="166">
        <f>COUNTIFS(개발일정표!$A:$A,$A$60,개발일정표!$I:$I,"&lt;&gt;삭제",개발일정표!$AB:$AB,"&lt;&gt;검수제외",개발일정표!$AF:$AF,"&gt;="&amp;$D$1,개발일정표!$AF:$AF,"&lt;="&amp;H2)</f>
        <v>0</v>
      </c>
      <c r="I67" s="166">
        <f>COUNTIFS(개발일정표!$A:$A,$A$60,개발일정표!$I:$I,"&lt;&gt;삭제",개발일정표!$AB:$AB,"&lt;&gt;검수제외",개발일정표!$AF:$AF,"&gt;="&amp;$D$1,개발일정표!$AF:$AF,"&lt;="&amp;I2)</f>
        <v>0</v>
      </c>
      <c r="J67" s="166">
        <f>COUNTIFS(개발일정표!$A:$A,$A$60,개발일정표!$I:$I,"&lt;&gt;삭제",개발일정표!$AB:$AB,"&lt;&gt;검수제외",개발일정표!$AF:$AF,"&gt;="&amp;$D$1,개발일정표!$AF:$AF,"&lt;="&amp;J2)</f>
        <v>0</v>
      </c>
      <c r="K67" s="166">
        <f>COUNTIFS(개발일정표!$A:$A,$A$60,개발일정표!$I:$I,"&lt;&gt;삭제",개발일정표!$AB:$AB,"&lt;&gt;검수제외",개발일정표!$AF:$AF,"&gt;="&amp;$D$1,개발일정표!$AF:$AF,"&lt;="&amp;K2)</f>
        <v>0</v>
      </c>
      <c r="L67" s="166">
        <f>COUNTIFS(개발일정표!$A:$A,$A$60,개발일정표!$I:$I,"&lt;&gt;삭제",개발일정표!$AB:$AB,"&lt;&gt;검수제외",개발일정표!$AF:$AF,"&gt;="&amp;$D$1,개발일정표!$AF:$AF,"&lt;="&amp;L2)</f>
        <v>0</v>
      </c>
      <c r="M67" s="166">
        <f>COUNTIFS(개발일정표!$A:$A,$A$60,개발일정표!$I:$I,"&lt;&gt;삭제",개발일정표!$AB:$AB,"&lt;&gt;검수제외",개발일정표!$AF:$AF,"&gt;="&amp;$D$1,개발일정표!$AF:$AF,"&lt;="&amp;M2)</f>
        <v>0</v>
      </c>
      <c r="N67" s="166">
        <f>COUNTIFS(개발일정표!$A:$A,$A$60,개발일정표!$I:$I,"&lt;&gt;삭제",개발일정표!$AB:$AB,"&lt;&gt;검수제외",개발일정표!$AF:$AF,"&gt;="&amp;$D$1,개발일정표!$AF:$AF,"&lt;="&amp;N2)</f>
        <v>0</v>
      </c>
      <c r="O67" s="166">
        <f>COUNTIFS(개발일정표!$A:$A,$A$60,개발일정표!$I:$I,"&lt;&gt;삭제",개발일정표!$AB:$AB,"&lt;&gt;검수제외",개발일정표!$AF:$AF,"&gt;="&amp;$D$1,개발일정표!$AF:$AF,"&lt;="&amp;O2)</f>
        <v>0</v>
      </c>
      <c r="P67" s="166">
        <f>COUNTIFS(개발일정표!$A:$A,$A$60,개발일정표!$I:$I,"&lt;&gt;삭제",개발일정표!$AB:$AB,"&lt;&gt;검수제외",개발일정표!$AF:$AF,"&gt;="&amp;$D$1,개발일정표!$AF:$AF,"&lt;="&amp;P2)</f>
        <v>0</v>
      </c>
      <c r="Q67" s="166">
        <f>COUNTIFS(개발일정표!$A:$A,$A$60,개발일정표!$I:$I,"&lt;&gt;삭제",개발일정표!$AB:$AB,"&lt;&gt;검수제외",개발일정표!$AF:$AF,"&gt;="&amp;$D$1,개발일정표!$AF:$AF,"&lt;="&amp;Q2)</f>
        <v>0</v>
      </c>
      <c r="R67" s="166">
        <f>COUNTIFS(개발일정표!$A:$A,$A$60,개발일정표!$I:$I,"&lt;&gt;삭제",개발일정표!$AB:$AB,"&lt;&gt;검수제외",개발일정표!$AF:$AF,"&gt;="&amp;$D$1,개발일정표!$AF:$AF,"&lt;="&amp;R2)</f>
        <v>0</v>
      </c>
      <c r="S67" s="166">
        <f>COUNTIFS(개발일정표!$A:$A,$A$60,개발일정표!$I:$I,"&lt;&gt;삭제",개발일정표!$AB:$AB,"&lt;&gt;검수제외",개발일정표!$AF:$AF,"&gt;="&amp;$D$1,개발일정표!$AF:$AF,"&lt;="&amp;S2)</f>
        <v>0</v>
      </c>
    </row>
    <row r="68" spans="1:19" ht="15.6">
      <c r="A68" s="312" t="s">
        <v>455</v>
      </c>
      <c r="B68" s="312" t="s">
        <v>472</v>
      </c>
      <c r="C68" s="165" t="s">
        <v>418</v>
      </c>
      <c r="D68" s="166">
        <f>COUNTIFS(개발일정표!$A:$A,$A$68,개발일정표!$I:$I,"&lt;&gt;삭제",개발일정표!$K:$K,"&gt;="&amp;$D$1,개발일정표!$K:$K,"&lt;="&amp;D2)</f>
        <v>0</v>
      </c>
      <c r="E68" s="166">
        <f>COUNTIFS(개발일정표!$A:$A,$A$68,개발일정표!$I:$I,"&lt;&gt;삭제",개발일정표!$K:$K,"&gt;="&amp;$D$1,개발일정표!$K:$K,"&lt;="&amp;E2)</f>
        <v>0</v>
      </c>
      <c r="F68" s="166">
        <f>COUNTIFS(개발일정표!$A:$A,$A$68,개발일정표!$I:$I,"&lt;&gt;삭제",개발일정표!$K:$K,"&gt;="&amp;$D$1,개발일정표!$K:$K,"&lt;="&amp;F2)</f>
        <v>0</v>
      </c>
      <c r="G68" s="166">
        <f>COUNTIFS(개발일정표!$A:$A,$A$68,개발일정표!$I:$I,"&lt;&gt;삭제",개발일정표!$K:$K,"&gt;="&amp;$D$1,개발일정표!$K:$K,"&lt;="&amp;G2)</f>
        <v>0</v>
      </c>
      <c r="H68" s="166">
        <f>COUNTIFS(개발일정표!$A:$A,$A$68,개발일정표!$I:$I,"&lt;&gt;삭제",개발일정표!$K:$K,"&gt;="&amp;$D$1,개발일정표!$K:$K,"&lt;="&amp;H2)</f>
        <v>0</v>
      </c>
      <c r="I68" s="166">
        <f>COUNTIFS(개발일정표!$A:$A,$A$68,개발일정표!$I:$I,"&lt;&gt;삭제",개발일정표!$K:$K,"&gt;="&amp;$D$1,개발일정표!$K:$K,"&lt;="&amp;I2)</f>
        <v>0</v>
      </c>
      <c r="J68" s="166">
        <f>COUNTIFS(개발일정표!$A:$A,$A$68,개발일정표!$I:$I,"&lt;&gt;삭제",개발일정표!$K:$K,"&gt;="&amp;$D$1,개발일정표!$K:$K,"&lt;="&amp;J2)</f>
        <v>0</v>
      </c>
      <c r="K68" s="166">
        <f>COUNTIFS(개발일정표!$A:$A,$A$68,개발일정표!$I:$I,"&lt;&gt;삭제",개발일정표!$K:$K,"&gt;="&amp;$D$1,개발일정표!$K:$K,"&lt;="&amp;K2)</f>
        <v>0</v>
      </c>
      <c r="L68" s="166">
        <f>COUNTIFS(개발일정표!$A:$A,$A$68,개발일정표!$I:$I,"&lt;&gt;삭제",개발일정표!$K:$K,"&gt;="&amp;$D$1,개발일정표!$K:$K,"&lt;="&amp;L2)</f>
        <v>0</v>
      </c>
      <c r="M68" s="166">
        <f>COUNTIFS(개발일정표!$A:$A,$A$68,개발일정표!$I:$I,"&lt;&gt;삭제",개발일정표!$K:$K,"&gt;="&amp;$D$1,개발일정표!$K:$K,"&lt;="&amp;M2)</f>
        <v>0</v>
      </c>
      <c r="N68" s="166">
        <f>COUNTIFS(개발일정표!$A:$A,$A$68,개발일정표!$I:$I,"&lt;&gt;삭제",개발일정표!$K:$K,"&gt;="&amp;$D$1,개발일정표!$K:$K,"&lt;="&amp;N2)</f>
        <v>0</v>
      </c>
      <c r="O68" s="166">
        <f>COUNTIFS(개발일정표!$A:$A,$A$68,개발일정표!$I:$I,"&lt;&gt;삭제",개발일정표!$K:$K,"&gt;="&amp;$D$1,개발일정표!$K:$K,"&lt;="&amp;O2)</f>
        <v>0</v>
      </c>
      <c r="P68" s="166">
        <f>COUNTIFS(개발일정표!$A:$A,$A$68,개발일정표!$I:$I,"&lt;&gt;삭제",개발일정표!$K:$K,"&gt;="&amp;$D$1,개발일정표!$K:$K,"&lt;="&amp;P2)</f>
        <v>0</v>
      </c>
      <c r="Q68" s="166">
        <f>COUNTIFS(개발일정표!$A:$A,$A$68,개발일정표!$I:$I,"&lt;&gt;삭제",개발일정표!$K:$K,"&gt;="&amp;$D$1,개발일정표!$K:$K,"&lt;="&amp;Q2)</f>
        <v>0</v>
      </c>
      <c r="R68" s="166">
        <f>COUNTIFS(개발일정표!$A:$A,$A$68,개발일정표!$I:$I,"&lt;&gt;삭제",개발일정표!$K:$K,"&gt;="&amp;$D$1,개발일정표!$K:$K,"&lt;="&amp;R2)</f>
        <v>0</v>
      </c>
      <c r="S68" s="166">
        <f>COUNTIFS(개발일정표!$A:$A,$A$68,개발일정표!$I:$I,"&lt;&gt;삭제",개발일정표!$K:$K,"&gt;="&amp;$D$1,개발일정표!$K:$K,"&lt;="&amp;S2)</f>
        <v>0</v>
      </c>
    </row>
    <row r="69" spans="1:19" ht="15.6">
      <c r="A69" s="313"/>
      <c r="B69" s="314"/>
      <c r="C69" s="165" t="s">
        <v>417</v>
      </c>
      <c r="D69" s="166">
        <f>COUNTIFS(개발일정표!$A:$A,$A$68,개발일정표!$I:$I,"&lt;&gt;삭제",개발일정표!$M:$M,"&gt;="&amp;$D$1,개발일정표!$M:$M,"&lt;="&amp;D2)</f>
        <v>0</v>
      </c>
      <c r="E69" s="166">
        <f>COUNTIFS(개발일정표!$A:$A,$A$68,개발일정표!$I:$I,"&lt;&gt;삭제",개발일정표!$M:$M,"&gt;="&amp;$D$1,개발일정표!$M:$M,"&lt;="&amp;E2)</f>
        <v>0</v>
      </c>
      <c r="F69" s="166">
        <f>COUNTIFS(개발일정표!$A:$A,$A$68,개발일정표!$I:$I,"&lt;&gt;삭제",개발일정표!$M:$M,"&gt;="&amp;$D$1,개발일정표!$M:$M,"&lt;="&amp;F2)</f>
        <v>0</v>
      </c>
      <c r="G69" s="166">
        <f>COUNTIFS(개발일정표!$A:$A,$A$68,개발일정표!$I:$I,"&lt;&gt;삭제",개발일정표!$M:$M,"&gt;="&amp;$D$1,개발일정표!$M:$M,"&lt;="&amp;G2)</f>
        <v>0</v>
      </c>
      <c r="H69" s="166">
        <f>COUNTIFS(개발일정표!$A:$A,$A$68,개발일정표!$I:$I,"&lt;&gt;삭제",개발일정표!$M:$M,"&gt;="&amp;$D$1,개발일정표!$M:$M,"&lt;="&amp;H2)</f>
        <v>0</v>
      </c>
      <c r="I69" s="166">
        <f>COUNTIFS(개발일정표!$A:$A,$A$68,개발일정표!$I:$I,"&lt;&gt;삭제",개발일정표!$M:$M,"&gt;="&amp;$D$1,개발일정표!$M:$M,"&lt;="&amp;I2)</f>
        <v>0</v>
      </c>
      <c r="J69" s="166">
        <f>COUNTIFS(개발일정표!$A:$A,$A$68,개발일정표!$I:$I,"&lt;&gt;삭제",개발일정표!$M:$M,"&gt;="&amp;$D$1,개발일정표!$M:$M,"&lt;="&amp;J2)</f>
        <v>0</v>
      </c>
      <c r="K69" s="166">
        <f>COUNTIFS(개발일정표!$A:$A,$A$68,개발일정표!$I:$I,"&lt;&gt;삭제",개발일정표!$M:$M,"&gt;="&amp;$D$1,개발일정표!$M:$M,"&lt;="&amp;K2)</f>
        <v>0</v>
      </c>
      <c r="L69" s="166">
        <f>COUNTIFS(개발일정표!$A:$A,$A$68,개발일정표!$I:$I,"&lt;&gt;삭제",개발일정표!$M:$M,"&gt;="&amp;$D$1,개발일정표!$M:$M,"&lt;="&amp;L2)</f>
        <v>0</v>
      </c>
      <c r="M69" s="166">
        <f>COUNTIFS(개발일정표!$A:$A,$A$68,개발일정표!$I:$I,"&lt;&gt;삭제",개발일정표!$M:$M,"&gt;="&amp;$D$1,개발일정표!$M:$M,"&lt;="&amp;M2)</f>
        <v>0</v>
      </c>
      <c r="N69" s="166">
        <f>COUNTIFS(개발일정표!$A:$A,$A$68,개발일정표!$I:$I,"&lt;&gt;삭제",개발일정표!$M:$M,"&gt;="&amp;$D$1,개발일정표!$M:$M,"&lt;="&amp;N2)</f>
        <v>0</v>
      </c>
      <c r="O69" s="166">
        <f>COUNTIFS(개발일정표!$A:$A,$A$68,개발일정표!$I:$I,"&lt;&gt;삭제",개발일정표!$M:$M,"&gt;="&amp;$D$1,개발일정표!$M:$M,"&lt;="&amp;O2)</f>
        <v>0</v>
      </c>
      <c r="P69" s="166">
        <f>COUNTIFS(개발일정표!$A:$A,$A$68,개발일정표!$I:$I,"&lt;&gt;삭제",개발일정표!$M:$M,"&gt;="&amp;$D$1,개발일정표!$M:$M,"&lt;="&amp;P2)</f>
        <v>0</v>
      </c>
      <c r="Q69" s="166">
        <f>COUNTIFS(개발일정표!$A:$A,$A$68,개발일정표!$I:$I,"&lt;&gt;삭제",개발일정표!$M:$M,"&gt;="&amp;$D$1,개발일정표!$M:$M,"&lt;="&amp;Q2)</f>
        <v>0</v>
      </c>
      <c r="R69" s="166">
        <f>COUNTIFS(개발일정표!$A:$A,$A$68,개발일정표!$I:$I,"&lt;&gt;삭제",개발일정표!$M:$M,"&gt;="&amp;$D$1,개발일정표!$M:$M,"&lt;="&amp;R2)</f>
        <v>0</v>
      </c>
      <c r="S69" s="166">
        <f>COUNTIFS(개발일정표!$A:$A,$A$68,개발일정표!$I:$I,"&lt;&gt;삭제",개발일정표!$M:$M,"&gt;="&amp;$D$1,개발일정표!$M:$M,"&lt;="&amp;S2)</f>
        <v>0</v>
      </c>
    </row>
    <row r="70" spans="1:19" ht="15.6">
      <c r="A70" s="313"/>
      <c r="B70" s="312" t="s">
        <v>419</v>
      </c>
      <c r="C70" s="165" t="s">
        <v>418</v>
      </c>
      <c r="D70" s="166">
        <f>COUNTIFS(개발일정표!$A:$A,$A$68,개발일정표!$I:$I,"&lt;&gt;삭제",개발일정표!$N:$N,"&lt;&gt;검수제외",개발일정표!$P:$P,"&gt;="&amp;$D$1,개발일정표!$P:$P,"&lt;="&amp;D2)</f>
        <v>0</v>
      </c>
      <c r="E70" s="166">
        <f>COUNTIFS(개발일정표!$A:$A,$A$68,개발일정표!$I:$I,"&lt;&gt;삭제",개발일정표!$N:$N,"&lt;&gt;검수제외",개발일정표!$P:$P,"&gt;="&amp;$D$1,개발일정표!$P:$P,"&lt;="&amp;E2)</f>
        <v>0</v>
      </c>
      <c r="F70" s="166">
        <f>COUNTIFS(개발일정표!$A:$A,$A$68,개발일정표!$I:$I,"&lt;&gt;삭제",개발일정표!$N:$N,"&lt;&gt;검수제외",개발일정표!$P:$P,"&gt;="&amp;$D$1,개발일정표!$P:$P,"&lt;="&amp;F2)</f>
        <v>0</v>
      </c>
      <c r="G70" s="166">
        <f>COUNTIFS(개발일정표!$A:$A,$A$68,개발일정표!$I:$I,"&lt;&gt;삭제",개발일정표!$N:$N,"&lt;&gt;검수제외",개발일정표!$P:$P,"&gt;="&amp;$D$1,개발일정표!$P:$P,"&lt;="&amp;G2)</f>
        <v>0</v>
      </c>
      <c r="H70" s="166">
        <f>COUNTIFS(개발일정표!$A:$A,$A$68,개발일정표!$I:$I,"&lt;&gt;삭제",개발일정표!$N:$N,"&lt;&gt;검수제외",개발일정표!$P:$P,"&gt;="&amp;$D$1,개발일정표!$P:$P,"&lt;="&amp;H2)</f>
        <v>0</v>
      </c>
      <c r="I70" s="166">
        <f>COUNTIFS(개발일정표!$A:$A,$A$68,개발일정표!$I:$I,"&lt;&gt;삭제",개발일정표!$N:$N,"&lt;&gt;검수제외",개발일정표!$P:$P,"&gt;="&amp;$D$1,개발일정표!$P:$P,"&lt;="&amp;I2)</f>
        <v>0</v>
      </c>
      <c r="J70" s="166">
        <f>COUNTIFS(개발일정표!$A:$A,$A$68,개발일정표!$I:$I,"&lt;&gt;삭제",개발일정표!$N:$N,"&lt;&gt;검수제외",개발일정표!$P:$P,"&gt;="&amp;$D$1,개발일정표!$P:$P,"&lt;="&amp;J2)</f>
        <v>0</v>
      </c>
      <c r="K70" s="166">
        <f>COUNTIFS(개발일정표!$A:$A,$A$68,개발일정표!$I:$I,"&lt;&gt;삭제",개발일정표!$N:$N,"&lt;&gt;검수제외",개발일정표!$P:$P,"&gt;="&amp;$D$1,개발일정표!$P:$P,"&lt;="&amp;K2)</f>
        <v>0</v>
      </c>
      <c r="L70" s="166">
        <f>COUNTIFS(개발일정표!$A:$A,$A$68,개발일정표!$I:$I,"&lt;&gt;삭제",개발일정표!$N:$N,"&lt;&gt;검수제외",개발일정표!$P:$P,"&gt;="&amp;$D$1,개발일정표!$P:$P,"&lt;="&amp;L2)</f>
        <v>0</v>
      </c>
      <c r="M70" s="166">
        <f>COUNTIFS(개발일정표!$A:$A,$A$68,개발일정표!$I:$I,"&lt;&gt;삭제",개발일정표!$N:$N,"&lt;&gt;검수제외",개발일정표!$P:$P,"&gt;="&amp;$D$1,개발일정표!$P:$P,"&lt;="&amp;M2)</f>
        <v>0</v>
      </c>
      <c r="N70" s="166">
        <f>COUNTIFS(개발일정표!$A:$A,$A$68,개발일정표!$I:$I,"&lt;&gt;삭제",개발일정표!$N:$N,"&lt;&gt;검수제외",개발일정표!$P:$P,"&gt;="&amp;$D$1,개발일정표!$P:$P,"&lt;="&amp;N2)</f>
        <v>0</v>
      </c>
      <c r="O70" s="166">
        <f>COUNTIFS(개발일정표!$A:$A,$A$68,개발일정표!$I:$I,"&lt;&gt;삭제",개발일정표!$N:$N,"&lt;&gt;검수제외",개발일정표!$P:$P,"&gt;="&amp;$D$1,개발일정표!$P:$P,"&lt;="&amp;O2)</f>
        <v>0</v>
      </c>
      <c r="P70" s="166">
        <f>COUNTIFS(개발일정표!$A:$A,$A$68,개발일정표!$I:$I,"&lt;&gt;삭제",개발일정표!$N:$N,"&lt;&gt;검수제외",개발일정표!$P:$P,"&gt;="&amp;$D$1,개발일정표!$P:$P,"&lt;="&amp;P2)</f>
        <v>0</v>
      </c>
      <c r="Q70" s="166">
        <f>COUNTIFS(개발일정표!$A:$A,$A$68,개발일정표!$I:$I,"&lt;&gt;삭제",개발일정표!$N:$N,"&lt;&gt;검수제외",개발일정표!$P:$P,"&gt;="&amp;$D$1,개발일정표!$P:$P,"&lt;="&amp;Q2)</f>
        <v>0</v>
      </c>
      <c r="R70" s="166">
        <f>COUNTIFS(개발일정표!$A:$A,$A$68,개발일정표!$I:$I,"&lt;&gt;삭제",개발일정표!$N:$N,"&lt;&gt;검수제외",개발일정표!$P:$P,"&gt;="&amp;$D$1,개발일정표!$P:$P,"&lt;="&amp;R2)</f>
        <v>0</v>
      </c>
      <c r="S70" s="166">
        <f>COUNTIFS(개발일정표!$A:$A,$A$68,개발일정표!$I:$I,"&lt;&gt;삭제",개발일정표!$N:$N,"&lt;&gt;검수제외",개발일정표!$P:$P,"&gt;="&amp;$D$1,개발일정표!$P:$P,"&lt;="&amp;S2)</f>
        <v>0</v>
      </c>
    </row>
    <row r="71" spans="1:19" ht="15.6">
      <c r="A71" s="313"/>
      <c r="B71" s="314"/>
      <c r="C71" s="165" t="s">
        <v>417</v>
      </c>
      <c r="D71" s="166">
        <f>COUNTIFS(개발일정표!$A:$A,$A$68,개발일정표!$I:$I,"&lt;&gt;삭제",개발일정표!$N:$N,"&lt;&gt;검수제외",개발일정표!$R:$R,"&gt;="&amp;$D$1,개발일정표!$R:$R,"&lt;="&amp;D2)</f>
        <v>0</v>
      </c>
      <c r="E71" s="166">
        <f>COUNTIFS(개발일정표!$A:$A,$A$68,개발일정표!$I:$I,"&lt;&gt;삭제",개발일정표!$N:$N,"&lt;&gt;검수제외",개발일정표!$R:$R,"&gt;="&amp;$D$1,개발일정표!$R:$R,"&lt;="&amp;E2)</f>
        <v>0</v>
      </c>
      <c r="F71" s="166">
        <f>COUNTIFS(개발일정표!$A:$A,$A$68,개발일정표!$I:$I,"&lt;&gt;삭제",개발일정표!$N:$N,"&lt;&gt;검수제외",개발일정표!$R:$R,"&gt;="&amp;$D$1,개발일정표!$R:$R,"&lt;="&amp;F2)</f>
        <v>0</v>
      </c>
      <c r="G71" s="166">
        <f>COUNTIFS(개발일정표!$A:$A,$A$68,개발일정표!$I:$I,"&lt;&gt;삭제",개발일정표!$N:$N,"&lt;&gt;검수제외",개발일정표!$R:$R,"&gt;="&amp;$D$1,개발일정표!$R:$R,"&lt;="&amp;G2)</f>
        <v>0</v>
      </c>
      <c r="H71" s="166">
        <f>COUNTIFS(개발일정표!$A:$A,$A$68,개발일정표!$I:$I,"&lt;&gt;삭제",개발일정표!$N:$N,"&lt;&gt;검수제외",개발일정표!$R:$R,"&gt;="&amp;$D$1,개발일정표!$R:$R,"&lt;="&amp;H2)</f>
        <v>0</v>
      </c>
      <c r="I71" s="166">
        <f>COUNTIFS(개발일정표!$A:$A,$A$68,개발일정표!$I:$I,"&lt;&gt;삭제",개발일정표!$N:$N,"&lt;&gt;검수제외",개발일정표!$R:$R,"&gt;="&amp;$D$1,개발일정표!$R:$R,"&lt;="&amp;I2)</f>
        <v>0</v>
      </c>
      <c r="J71" s="166">
        <f>COUNTIFS(개발일정표!$A:$A,$A$68,개발일정표!$I:$I,"&lt;&gt;삭제",개발일정표!$N:$N,"&lt;&gt;검수제외",개발일정표!$R:$R,"&gt;="&amp;$D$1,개발일정표!$R:$R,"&lt;="&amp;J2)</f>
        <v>0</v>
      </c>
      <c r="K71" s="166">
        <f>COUNTIFS(개발일정표!$A:$A,$A$68,개발일정표!$I:$I,"&lt;&gt;삭제",개발일정표!$N:$N,"&lt;&gt;검수제외",개발일정표!$R:$R,"&gt;="&amp;$D$1,개발일정표!$R:$R,"&lt;="&amp;K2)</f>
        <v>0</v>
      </c>
      <c r="L71" s="166">
        <f>COUNTIFS(개발일정표!$A:$A,$A$68,개발일정표!$I:$I,"&lt;&gt;삭제",개발일정표!$N:$N,"&lt;&gt;검수제외",개발일정표!$R:$R,"&gt;="&amp;$D$1,개발일정표!$R:$R,"&lt;="&amp;L2)</f>
        <v>0</v>
      </c>
      <c r="M71" s="166">
        <f>COUNTIFS(개발일정표!$A:$A,$A$68,개발일정표!$I:$I,"&lt;&gt;삭제",개발일정표!$N:$N,"&lt;&gt;검수제외",개발일정표!$R:$R,"&gt;="&amp;$D$1,개발일정표!$R:$R,"&lt;="&amp;M2)</f>
        <v>0</v>
      </c>
      <c r="N71" s="166">
        <f>COUNTIFS(개발일정표!$A:$A,$A$68,개발일정표!$I:$I,"&lt;&gt;삭제",개발일정표!$N:$N,"&lt;&gt;검수제외",개발일정표!$R:$R,"&gt;="&amp;$D$1,개발일정표!$R:$R,"&lt;="&amp;N2)</f>
        <v>0</v>
      </c>
      <c r="O71" s="166">
        <f>COUNTIFS(개발일정표!$A:$A,$A$68,개발일정표!$I:$I,"&lt;&gt;삭제",개발일정표!$N:$N,"&lt;&gt;검수제외",개발일정표!$R:$R,"&gt;="&amp;$D$1,개발일정표!$R:$R,"&lt;="&amp;O2)</f>
        <v>0</v>
      </c>
      <c r="P71" s="166">
        <f>COUNTIFS(개발일정표!$A:$A,$A$68,개발일정표!$I:$I,"&lt;&gt;삭제",개발일정표!$N:$N,"&lt;&gt;검수제외",개발일정표!$R:$R,"&gt;="&amp;$D$1,개발일정표!$R:$R,"&lt;="&amp;P2)</f>
        <v>0</v>
      </c>
      <c r="Q71" s="166">
        <f>COUNTIFS(개발일정표!$A:$A,$A$68,개발일정표!$I:$I,"&lt;&gt;삭제",개발일정표!$N:$N,"&lt;&gt;검수제외",개발일정표!$R:$R,"&gt;="&amp;$D$1,개발일정표!$R:$R,"&lt;="&amp;Q2)</f>
        <v>0</v>
      </c>
      <c r="R71" s="166">
        <f>COUNTIFS(개발일정표!$A:$A,$A$68,개발일정표!$I:$I,"&lt;&gt;삭제",개발일정표!$N:$N,"&lt;&gt;검수제외",개발일정표!$R:$R,"&gt;="&amp;$D$1,개발일정표!$R:$R,"&lt;="&amp;R2)</f>
        <v>0</v>
      </c>
      <c r="S71" s="166">
        <f>COUNTIFS(개발일정표!$A:$A,$A$68,개발일정표!$I:$I,"&lt;&gt;삭제",개발일정표!$N:$N,"&lt;&gt;검수제외",개발일정표!$R:$R,"&gt;="&amp;$D$1,개발일정표!$R:$R,"&lt;="&amp;S2)</f>
        <v>0</v>
      </c>
    </row>
    <row r="72" spans="1:19" ht="15.6" hidden="1">
      <c r="A72" s="313"/>
      <c r="B72" s="312" t="s">
        <v>420</v>
      </c>
      <c r="C72" s="165" t="s">
        <v>418</v>
      </c>
      <c r="D72" s="166">
        <f>COUNTIFS(개발일정표!$A:$A,$A$68,개발일정표!$I:$I,"&lt;&gt;삭제",개발일정표!$U:$U,"&lt;&gt;검수제외",개발일정표!$W:$W,"&gt;="&amp;$D$1,개발일정표!$W:$W,"&lt;="&amp;D2)</f>
        <v>0</v>
      </c>
      <c r="E72" s="166">
        <f>COUNTIFS(개발일정표!$A:$A,$A$68,개발일정표!$I:$I,"&lt;&gt;삭제",개발일정표!$U:$U,"&lt;&gt;검수제외",개발일정표!$W:$W,"&gt;="&amp;$D$1,개발일정표!$W:$W,"&lt;="&amp;E2)</f>
        <v>0</v>
      </c>
      <c r="F72" s="166">
        <f>COUNTIFS(개발일정표!$A:$A,$A$68,개발일정표!$I:$I,"&lt;&gt;삭제",개발일정표!$U:$U,"&lt;&gt;검수제외",개발일정표!$W:$W,"&gt;="&amp;$D$1,개발일정표!$W:$W,"&lt;="&amp;F2)</f>
        <v>0</v>
      </c>
      <c r="G72" s="166">
        <f>COUNTIFS(개발일정표!$A:$A,$A$68,개발일정표!$I:$I,"&lt;&gt;삭제",개발일정표!$U:$U,"&lt;&gt;검수제외",개발일정표!$W:$W,"&gt;="&amp;$D$1,개발일정표!$W:$W,"&lt;="&amp;G2)</f>
        <v>0</v>
      </c>
      <c r="H72" s="166">
        <f>COUNTIFS(개발일정표!$A:$A,$A$68,개발일정표!$I:$I,"&lt;&gt;삭제",개발일정표!$U:$U,"&lt;&gt;검수제외",개발일정표!$W:$W,"&gt;="&amp;$D$1,개발일정표!$W:$W,"&lt;="&amp;H2)</f>
        <v>0</v>
      </c>
      <c r="I72" s="166">
        <f>COUNTIFS(개발일정표!$A:$A,$A$68,개발일정표!$I:$I,"&lt;&gt;삭제",개발일정표!$U:$U,"&lt;&gt;검수제외",개발일정표!$W:$W,"&gt;="&amp;$D$1,개발일정표!$W:$W,"&lt;="&amp;I2)</f>
        <v>0</v>
      </c>
      <c r="J72" s="166">
        <f>COUNTIFS(개발일정표!$A:$A,$A$68,개발일정표!$I:$I,"&lt;&gt;삭제",개발일정표!$U:$U,"&lt;&gt;검수제외",개발일정표!$W:$W,"&gt;="&amp;$D$1,개발일정표!$W:$W,"&lt;="&amp;J2)</f>
        <v>0</v>
      </c>
      <c r="K72" s="166">
        <f>COUNTIFS(개발일정표!$A:$A,$A$68,개발일정표!$I:$I,"&lt;&gt;삭제",개발일정표!$U:$U,"&lt;&gt;검수제외",개발일정표!$W:$W,"&gt;="&amp;$D$1,개발일정표!$W:$W,"&lt;="&amp;K2)</f>
        <v>0</v>
      </c>
      <c r="L72" s="166">
        <f>COUNTIFS(개발일정표!$A:$A,$A$68,개발일정표!$I:$I,"&lt;&gt;삭제",개발일정표!$U:$U,"&lt;&gt;검수제외",개발일정표!$W:$W,"&gt;="&amp;$D$1,개발일정표!$W:$W,"&lt;="&amp;L2)</f>
        <v>0</v>
      </c>
      <c r="M72" s="166">
        <f>COUNTIFS(개발일정표!$A:$A,$A$68,개발일정표!$I:$I,"&lt;&gt;삭제",개발일정표!$U:$U,"&lt;&gt;검수제외",개발일정표!$W:$W,"&gt;="&amp;$D$1,개발일정표!$W:$W,"&lt;="&amp;M2)</f>
        <v>0</v>
      </c>
      <c r="N72" s="166">
        <f>COUNTIFS(개발일정표!$A:$A,$A$68,개발일정표!$I:$I,"&lt;&gt;삭제",개발일정표!$U:$U,"&lt;&gt;검수제외",개발일정표!$W:$W,"&gt;="&amp;$D$1,개발일정표!$W:$W,"&lt;="&amp;N2)</f>
        <v>0</v>
      </c>
      <c r="O72" s="166">
        <f>COUNTIFS(개발일정표!$A:$A,$A$68,개발일정표!$I:$I,"&lt;&gt;삭제",개발일정표!$U:$U,"&lt;&gt;검수제외",개발일정표!$W:$W,"&gt;="&amp;$D$1,개발일정표!$W:$W,"&lt;="&amp;O2)</f>
        <v>0</v>
      </c>
      <c r="P72" s="166">
        <f>COUNTIFS(개발일정표!$A:$A,$A$68,개발일정표!$I:$I,"&lt;&gt;삭제",개발일정표!$U:$U,"&lt;&gt;검수제외",개발일정표!$W:$W,"&gt;="&amp;$D$1,개발일정표!$W:$W,"&lt;="&amp;P2)</f>
        <v>0</v>
      </c>
      <c r="Q72" s="166">
        <f>COUNTIFS(개발일정표!$A:$A,$A$68,개발일정표!$I:$I,"&lt;&gt;삭제",개발일정표!$U:$U,"&lt;&gt;검수제외",개발일정표!$W:$W,"&gt;="&amp;$D$1,개발일정표!$W:$W,"&lt;="&amp;Q2)</f>
        <v>0</v>
      </c>
      <c r="R72" s="166">
        <f>COUNTIFS(개발일정표!$A:$A,$A$68,개발일정표!$I:$I,"&lt;&gt;삭제",개발일정표!$U:$U,"&lt;&gt;검수제외",개발일정표!$W:$W,"&gt;="&amp;$D$1,개발일정표!$W:$W,"&lt;="&amp;R2)</f>
        <v>0</v>
      </c>
      <c r="S72" s="166">
        <f>COUNTIFS(개발일정표!$A:$A,$A$68,개발일정표!$I:$I,"&lt;&gt;삭제",개발일정표!$U:$U,"&lt;&gt;검수제외",개발일정표!$W:$W,"&gt;="&amp;$D$1,개발일정표!$W:$W,"&lt;="&amp;S2)</f>
        <v>0</v>
      </c>
    </row>
    <row r="73" spans="1:19" ht="15.6" hidden="1">
      <c r="A73" s="313"/>
      <c r="B73" s="314"/>
      <c r="C73" s="165" t="s">
        <v>417</v>
      </c>
      <c r="D73" s="166">
        <f>COUNTIFS(개발일정표!$A:$A,$A$68,개발일정표!$I:$I,"&lt;&gt;삭제",개발일정표!$U:$U,"&lt;&gt;검수제외",개발일정표!$Y:$Y,"&gt;="&amp;$D$1,개발일정표!$Y:$Y,"&lt;="&amp;D2)</f>
        <v>0</v>
      </c>
      <c r="E73" s="166">
        <f>COUNTIFS(개발일정표!$A:$A,$A$68,개발일정표!$I:$I,"&lt;&gt;삭제",개발일정표!$U:$U,"&lt;&gt;검수제외",개발일정표!$Y:$Y,"&gt;="&amp;$D$1,개발일정표!$Y:$Y,"&lt;="&amp;E2)</f>
        <v>0</v>
      </c>
      <c r="F73" s="166">
        <f>COUNTIFS(개발일정표!$A:$A,$A$68,개발일정표!$I:$I,"&lt;&gt;삭제",개발일정표!$U:$U,"&lt;&gt;검수제외",개발일정표!$Y:$Y,"&gt;="&amp;$D$1,개발일정표!$Y:$Y,"&lt;="&amp;F2)</f>
        <v>0</v>
      </c>
      <c r="G73" s="166">
        <f>COUNTIFS(개발일정표!$A:$A,$A$68,개발일정표!$I:$I,"&lt;&gt;삭제",개발일정표!$U:$U,"&lt;&gt;검수제외",개발일정표!$Y:$Y,"&gt;="&amp;$D$1,개발일정표!$Y:$Y,"&lt;="&amp;G2)</f>
        <v>0</v>
      </c>
      <c r="H73" s="166">
        <f>COUNTIFS(개발일정표!$A:$A,$A$68,개발일정표!$I:$I,"&lt;&gt;삭제",개발일정표!$U:$U,"&lt;&gt;검수제외",개발일정표!$Y:$Y,"&gt;="&amp;$D$1,개발일정표!$Y:$Y,"&lt;="&amp;H2)</f>
        <v>0</v>
      </c>
      <c r="I73" s="166">
        <f>COUNTIFS(개발일정표!$A:$A,$A$68,개발일정표!$I:$I,"&lt;&gt;삭제",개발일정표!$U:$U,"&lt;&gt;검수제외",개발일정표!$Y:$Y,"&gt;="&amp;$D$1,개발일정표!$Y:$Y,"&lt;="&amp;I2)</f>
        <v>0</v>
      </c>
      <c r="J73" s="166">
        <f>COUNTIFS(개발일정표!$A:$A,$A$68,개발일정표!$I:$I,"&lt;&gt;삭제",개발일정표!$U:$U,"&lt;&gt;검수제외",개발일정표!$Y:$Y,"&gt;="&amp;$D$1,개발일정표!$Y:$Y,"&lt;="&amp;J2)</f>
        <v>0</v>
      </c>
      <c r="K73" s="166">
        <f>COUNTIFS(개발일정표!$A:$A,$A$68,개발일정표!$I:$I,"&lt;&gt;삭제",개발일정표!$U:$U,"&lt;&gt;검수제외",개발일정표!$Y:$Y,"&gt;="&amp;$D$1,개발일정표!$Y:$Y,"&lt;="&amp;K2)</f>
        <v>0</v>
      </c>
      <c r="L73" s="166">
        <f>COUNTIFS(개발일정표!$A:$A,$A$68,개발일정표!$I:$I,"&lt;&gt;삭제",개발일정표!$U:$U,"&lt;&gt;검수제외",개발일정표!$Y:$Y,"&gt;="&amp;$D$1,개발일정표!$Y:$Y,"&lt;="&amp;L2)</f>
        <v>0</v>
      </c>
      <c r="M73" s="166">
        <f>COUNTIFS(개발일정표!$A:$A,$A$68,개발일정표!$I:$I,"&lt;&gt;삭제",개발일정표!$U:$U,"&lt;&gt;검수제외",개발일정표!$Y:$Y,"&gt;="&amp;$D$1,개발일정표!$Y:$Y,"&lt;="&amp;M2)</f>
        <v>0</v>
      </c>
      <c r="N73" s="166">
        <f>COUNTIFS(개발일정표!$A:$A,$A$68,개발일정표!$I:$I,"&lt;&gt;삭제",개발일정표!$U:$U,"&lt;&gt;검수제외",개발일정표!$Y:$Y,"&gt;="&amp;$D$1,개발일정표!$Y:$Y,"&lt;="&amp;N2)</f>
        <v>0</v>
      </c>
      <c r="O73" s="166">
        <f>COUNTIFS(개발일정표!$A:$A,$A$68,개발일정표!$I:$I,"&lt;&gt;삭제",개발일정표!$U:$U,"&lt;&gt;검수제외",개발일정표!$Y:$Y,"&gt;="&amp;$D$1,개발일정표!$Y:$Y,"&lt;="&amp;O2)</f>
        <v>0</v>
      </c>
      <c r="P73" s="166">
        <f>COUNTIFS(개발일정표!$A:$A,$A$68,개발일정표!$I:$I,"&lt;&gt;삭제",개발일정표!$U:$U,"&lt;&gt;검수제외",개발일정표!$Y:$Y,"&gt;="&amp;$D$1,개발일정표!$Y:$Y,"&lt;="&amp;P2)</f>
        <v>0</v>
      </c>
      <c r="Q73" s="166">
        <f>COUNTIFS(개발일정표!$A:$A,$A$68,개발일정표!$I:$I,"&lt;&gt;삭제",개발일정표!$U:$U,"&lt;&gt;검수제외",개발일정표!$Y:$Y,"&gt;="&amp;$D$1,개발일정표!$Y:$Y,"&lt;="&amp;Q2)</f>
        <v>0</v>
      </c>
      <c r="R73" s="166">
        <f>COUNTIFS(개발일정표!$A:$A,$A$68,개발일정표!$I:$I,"&lt;&gt;삭제",개발일정표!$U:$U,"&lt;&gt;검수제외",개발일정표!$Y:$Y,"&gt;="&amp;$D$1,개발일정표!$Y:$Y,"&lt;="&amp;R2)</f>
        <v>0</v>
      </c>
      <c r="S73" s="166">
        <f>COUNTIFS(개발일정표!$A:$A,$A$68,개발일정표!$I:$I,"&lt;&gt;삭제",개발일정표!$U:$U,"&lt;&gt;검수제외",개발일정표!$Y:$Y,"&gt;="&amp;$D$1,개발일정표!$Y:$Y,"&lt;="&amp;S2)</f>
        <v>0</v>
      </c>
    </row>
    <row r="74" spans="1:19" ht="15.6" hidden="1">
      <c r="A74" s="313"/>
      <c r="B74" s="312" t="s">
        <v>456</v>
      </c>
      <c r="C74" s="165" t="s">
        <v>418</v>
      </c>
      <c r="D74" s="166">
        <f>COUNTIFS(개발일정표!$A:$A,$A$68,개발일정표!$I:$I,"&lt;&gt;삭제",개발일정표!$AB:$AB,"&lt;&gt;검수제외",개발일정표!$AD:$AD,"&gt;="&amp;$D$1,개발일정표!$AD:$AD,"&lt;="&amp;D2)</f>
        <v>0</v>
      </c>
      <c r="E74" s="166">
        <f>COUNTIFS(개발일정표!$A:$A,$A$68,개발일정표!$I:$I,"&lt;&gt;삭제",개발일정표!$AB:$AB,"&lt;&gt;검수제외",개발일정표!$AD:$AD,"&gt;="&amp;$D$1,개발일정표!$AD:$AD,"&lt;="&amp;E2)</f>
        <v>0</v>
      </c>
      <c r="F74" s="166">
        <f>COUNTIFS(개발일정표!$A:$A,$A$68,개발일정표!$I:$I,"&lt;&gt;삭제",개발일정표!$AB:$AB,"&lt;&gt;검수제외",개발일정표!$AD:$AD,"&gt;="&amp;$D$1,개발일정표!$AD:$AD,"&lt;="&amp;F2)</f>
        <v>0</v>
      </c>
      <c r="G74" s="166">
        <f>COUNTIFS(개발일정표!$A:$A,$A$68,개발일정표!$I:$I,"&lt;&gt;삭제",개발일정표!$AB:$AB,"&lt;&gt;검수제외",개발일정표!$AD:$AD,"&gt;="&amp;$D$1,개발일정표!$AD:$AD,"&lt;="&amp;G2)</f>
        <v>0</v>
      </c>
      <c r="H74" s="166">
        <f>COUNTIFS(개발일정표!$A:$A,$A$68,개발일정표!$I:$I,"&lt;&gt;삭제",개발일정표!$AB:$AB,"&lt;&gt;검수제외",개발일정표!$AD:$AD,"&gt;="&amp;$D$1,개발일정표!$AD:$AD,"&lt;="&amp;H2)</f>
        <v>0</v>
      </c>
      <c r="I74" s="166">
        <f>COUNTIFS(개발일정표!$A:$A,$A$68,개발일정표!$I:$I,"&lt;&gt;삭제",개발일정표!$AB:$AB,"&lt;&gt;검수제외",개발일정표!$AD:$AD,"&gt;="&amp;$D$1,개발일정표!$AD:$AD,"&lt;="&amp;I2)</f>
        <v>0</v>
      </c>
      <c r="J74" s="166">
        <f>COUNTIFS(개발일정표!$A:$A,$A$68,개발일정표!$I:$I,"&lt;&gt;삭제",개발일정표!$AB:$AB,"&lt;&gt;검수제외",개발일정표!$AD:$AD,"&gt;="&amp;$D$1,개발일정표!$AD:$AD,"&lt;="&amp;J2)</f>
        <v>0</v>
      </c>
      <c r="K74" s="166">
        <f>COUNTIFS(개발일정표!$A:$A,$A$68,개발일정표!$I:$I,"&lt;&gt;삭제",개발일정표!$AB:$AB,"&lt;&gt;검수제외",개발일정표!$AD:$AD,"&gt;="&amp;$D$1,개발일정표!$AD:$AD,"&lt;="&amp;K2)</f>
        <v>0</v>
      </c>
      <c r="L74" s="166">
        <f>COUNTIFS(개발일정표!$A:$A,$A$68,개발일정표!$I:$I,"&lt;&gt;삭제",개발일정표!$AB:$AB,"&lt;&gt;검수제외",개발일정표!$AD:$AD,"&gt;="&amp;$D$1,개발일정표!$AD:$AD,"&lt;="&amp;L2)</f>
        <v>0</v>
      </c>
      <c r="M74" s="166">
        <f>COUNTIFS(개발일정표!$A:$A,$A$68,개발일정표!$I:$I,"&lt;&gt;삭제",개발일정표!$AB:$AB,"&lt;&gt;검수제외",개발일정표!$AD:$AD,"&gt;="&amp;$D$1,개발일정표!$AD:$AD,"&lt;="&amp;M2)</f>
        <v>0</v>
      </c>
      <c r="N74" s="166">
        <f>COUNTIFS(개발일정표!$A:$A,$A$68,개발일정표!$I:$I,"&lt;&gt;삭제",개발일정표!$AB:$AB,"&lt;&gt;검수제외",개발일정표!$AD:$AD,"&gt;="&amp;$D$1,개발일정표!$AD:$AD,"&lt;="&amp;N2)</f>
        <v>0</v>
      </c>
      <c r="O74" s="166">
        <f>COUNTIFS(개발일정표!$A:$A,$A$68,개발일정표!$I:$I,"&lt;&gt;삭제",개발일정표!$AB:$AB,"&lt;&gt;검수제외",개발일정표!$AD:$AD,"&gt;="&amp;$D$1,개발일정표!$AD:$AD,"&lt;="&amp;O2)</f>
        <v>0</v>
      </c>
      <c r="P74" s="166">
        <f>COUNTIFS(개발일정표!$A:$A,$A$68,개발일정표!$I:$I,"&lt;&gt;삭제",개발일정표!$AB:$AB,"&lt;&gt;검수제외",개발일정표!$AD:$AD,"&gt;="&amp;$D$1,개발일정표!$AD:$AD,"&lt;="&amp;P2)</f>
        <v>0</v>
      </c>
      <c r="Q74" s="166">
        <f>COUNTIFS(개발일정표!$A:$A,$A$68,개발일정표!$I:$I,"&lt;&gt;삭제",개발일정표!$AB:$AB,"&lt;&gt;검수제외",개발일정표!$AD:$AD,"&gt;="&amp;$D$1,개발일정표!$AD:$AD,"&lt;="&amp;Q2)</f>
        <v>0</v>
      </c>
      <c r="R74" s="166">
        <f>COUNTIFS(개발일정표!$A:$A,$A$68,개발일정표!$I:$I,"&lt;&gt;삭제",개발일정표!$AB:$AB,"&lt;&gt;검수제외",개발일정표!$AD:$AD,"&gt;="&amp;$D$1,개발일정표!$AD:$AD,"&lt;="&amp;R2)</f>
        <v>0</v>
      </c>
      <c r="S74" s="166">
        <f>COUNTIFS(개발일정표!$A:$A,$A$68,개발일정표!$I:$I,"&lt;&gt;삭제",개발일정표!$AB:$AB,"&lt;&gt;검수제외",개발일정표!$AD:$AD,"&gt;="&amp;$D$1,개발일정표!$AD:$AD,"&lt;="&amp;S2)</f>
        <v>0</v>
      </c>
    </row>
    <row r="75" spans="1:19" ht="15.6" hidden="1">
      <c r="A75" s="314"/>
      <c r="B75" s="314"/>
      <c r="C75" s="165" t="s">
        <v>417</v>
      </c>
      <c r="D75" s="166">
        <f>COUNTIFS(개발일정표!$A:$A,$A$68,개발일정표!$I:$I,"&lt;&gt;삭제",개발일정표!$AB:$AB,"&lt;&gt;검수제외",개발일정표!$AF:$AF,"&gt;="&amp;$D$1,개발일정표!$AF:$AF,"&lt;="&amp;D2)</f>
        <v>0</v>
      </c>
      <c r="E75" s="166">
        <f>COUNTIFS(개발일정표!$A:$A,$A$68,개발일정표!$I:$I,"&lt;&gt;삭제",개발일정표!$AB:$AB,"&lt;&gt;검수제외",개발일정표!$AF:$AF,"&gt;="&amp;$D$1,개발일정표!$AF:$AF,"&lt;="&amp;E2)</f>
        <v>0</v>
      </c>
      <c r="F75" s="166">
        <f>COUNTIFS(개발일정표!$A:$A,$A$68,개발일정표!$I:$I,"&lt;&gt;삭제",개발일정표!$AB:$AB,"&lt;&gt;검수제외",개발일정표!$AF:$AF,"&gt;="&amp;$D$1,개발일정표!$AF:$AF,"&lt;="&amp;F2)</f>
        <v>0</v>
      </c>
      <c r="G75" s="166">
        <f>COUNTIFS(개발일정표!$A:$A,$A$68,개발일정표!$I:$I,"&lt;&gt;삭제",개발일정표!$AB:$AB,"&lt;&gt;검수제외",개발일정표!$AF:$AF,"&gt;="&amp;$D$1,개발일정표!$AF:$AF,"&lt;="&amp;G2)</f>
        <v>0</v>
      </c>
      <c r="H75" s="166">
        <f>COUNTIFS(개발일정표!$A:$A,$A$68,개발일정표!$I:$I,"&lt;&gt;삭제",개발일정표!$AB:$AB,"&lt;&gt;검수제외",개발일정표!$AF:$AF,"&gt;="&amp;$D$1,개발일정표!$AF:$AF,"&lt;="&amp;H2)</f>
        <v>0</v>
      </c>
      <c r="I75" s="166">
        <f>COUNTIFS(개발일정표!$A:$A,$A$68,개발일정표!$I:$I,"&lt;&gt;삭제",개발일정표!$AB:$AB,"&lt;&gt;검수제외",개발일정표!$AF:$AF,"&gt;="&amp;$D$1,개발일정표!$AF:$AF,"&lt;="&amp;I2)</f>
        <v>0</v>
      </c>
      <c r="J75" s="166">
        <f>COUNTIFS(개발일정표!$A:$A,$A$68,개발일정표!$I:$I,"&lt;&gt;삭제",개발일정표!$AB:$AB,"&lt;&gt;검수제외",개발일정표!$AF:$AF,"&gt;="&amp;$D$1,개발일정표!$AF:$AF,"&lt;="&amp;J2)</f>
        <v>0</v>
      </c>
      <c r="K75" s="166">
        <f>COUNTIFS(개발일정표!$A:$A,$A$68,개발일정표!$I:$I,"&lt;&gt;삭제",개발일정표!$AB:$AB,"&lt;&gt;검수제외",개발일정표!$AF:$AF,"&gt;="&amp;$D$1,개발일정표!$AF:$AF,"&lt;="&amp;K2)</f>
        <v>0</v>
      </c>
      <c r="L75" s="166">
        <f>COUNTIFS(개발일정표!$A:$A,$A$68,개발일정표!$I:$I,"&lt;&gt;삭제",개발일정표!$AB:$AB,"&lt;&gt;검수제외",개발일정표!$AF:$AF,"&gt;="&amp;$D$1,개발일정표!$AF:$AF,"&lt;="&amp;L2)</f>
        <v>0</v>
      </c>
      <c r="M75" s="166">
        <f>COUNTIFS(개발일정표!$A:$A,$A$68,개발일정표!$I:$I,"&lt;&gt;삭제",개발일정표!$AB:$AB,"&lt;&gt;검수제외",개발일정표!$AF:$AF,"&gt;="&amp;$D$1,개발일정표!$AF:$AF,"&lt;="&amp;M2)</f>
        <v>0</v>
      </c>
      <c r="N75" s="166">
        <f>COUNTIFS(개발일정표!$A:$A,$A$68,개발일정표!$I:$I,"&lt;&gt;삭제",개발일정표!$AB:$AB,"&lt;&gt;검수제외",개발일정표!$AF:$AF,"&gt;="&amp;$D$1,개발일정표!$AF:$AF,"&lt;="&amp;N2)</f>
        <v>0</v>
      </c>
      <c r="O75" s="166">
        <f>COUNTIFS(개발일정표!$A:$A,$A$68,개발일정표!$I:$I,"&lt;&gt;삭제",개발일정표!$AB:$AB,"&lt;&gt;검수제외",개발일정표!$AF:$AF,"&gt;="&amp;$D$1,개발일정표!$AF:$AF,"&lt;="&amp;O2)</f>
        <v>0</v>
      </c>
      <c r="P75" s="166">
        <f>COUNTIFS(개발일정표!$A:$A,$A$68,개발일정표!$I:$I,"&lt;&gt;삭제",개발일정표!$AB:$AB,"&lt;&gt;검수제외",개발일정표!$AF:$AF,"&gt;="&amp;$D$1,개발일정표!$AF:$AF,"&lt;="&amp;P2)</f>
        <v>0</v>
      </c>
      <c r="Q75" s="166">
        <f>COUNTIFS(개발일정표!$A:$A,$A$68,개발일정표!$I:$I,"&lt;&gt;삭제",개발일정표!$AB:$AB,"&lt;&gt;검수제외",개발일정표!$AF:$AF,"&gt;="&amp;$D$1,개발일정표!$AF:$AF,"&lt;="&amp;Q2)</f>
        <v>0</v>
      </c>
      <c r="R75" s="166">
        <f>COUNTIFS(개발일정표!$A:$A,$A$68,개발일정표!$I:$I,"&lt;&gt;삭제",개발일정표!$AB:$AB,"&lt;&gt;검수제외",개발일정표!$AF:$AF,"&gt;="&amp;$D$1,개발일정표!$AF:$AF,"&lt;="&amp;R2)</f>
        <v>0</v>
      </c>
      <c r="S75" s="166">
        <f>COUNTIFS(개발일정표!$A:$A,$A$68,개발일정표!$I:$I,"&lt;&gt;삭제",개발일정표!$AB:$AB,"&lt;&gt;검수제외",개발일정표!$AF:$AF,"&gt;="&amp;$D$1,개발일정표!$AF:$AF,"&lt;="&amp;S2)</f>
        <v>0</v>
      </c>
    </row>
    <row r="76" spans="1:19">
      <c r="A76" s="171"/>
      <c r="D76" s="167"/>
      <c r="E76" s="168"/>
      <c r="F76" s="169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</row>
    <row r="83" spans="14:14" ht="15.6">
      <c r="N83" s="170"/>
    </row>
  </sheetData>
  <mergeCells count="47">
    <mergeCell ref="A1:A3"/>
    <mergeCell ref="B1:B3"/>
    <mergeCell ref="B4:B5"/>
    <mergeCell ref="B6:B7"/>
    <mergeCell ref="B8:B9"/>
    <mergeCell ref="B28:B29"/>
    <mergeCell ref="B30:B31"/>
    <mergeCell ref="A4:A11"/>
    <mergeCell ref="A12:A19"/>
    <mergeCell ref="A20:A27"/>
    <mergeCell ref="A28:A35"/>
    <mergeCell ref="B32:B33"/>
    <mergeCell ref="B34:B35"/>
    <mergeCell ref="B20:B21"/>
    <mergeCell ref="B22:B23"/>
    <mergeCell ref="B24:B25"/>
    <mergeCell ref="B26:B27"/>
    <mergeCell ref="B12:B13"/>
    <mergeCell ref="B14:B15"/>
    <mergeCell ref="B16:B17"/>
    <mergeCell ref="B18:B19"/>
    <mergeCell ref="A68:A75"/>
    <mergeCell ref="B68:B69"/>
    <mergeCell ref="B70:B71"/>
    <mergeCell ref="B72:B73"/>
    <mergeCell ref="B74:B75"/>
    <mergeCell ref="B10:B11"/>
    <mergeCell ref="A52:A59"/>
    <mergeCell ref="B52:B53"/>
    <mergeCell ref="B54:B55"/>
    <mergeCell ref="B56:B57"/>
    <mergeCell ref="B58:B59"/>
    <mergeCell ref="A36:A43"/>
    <mergeCell ref="B36:B37"/>
    <mergeCell ref="B38:B39"/>
    <mergeCell ref="B40:B41"/>
    <mergeCell ref="B42:B43"/>
    <mergeCell ref="A44:A51"/>
    <mergeCell ref="B44:B45"/>
    <mergeCell ref="B46:B47"/>
    <mergeCell ref="B48:B49"/>
    <mergeCell ref="B50:B51"/>
    <mergeCell ref="A60:A67"/>
    <mergeCell ref="B60:B61"/>
    <mergeCell ref="B62:B63"/>
    <mergeCell ref="B64:B65"/>
    <mergeCell ref="B66:B67"/>
  </mergeCells>
  <phoneticPr fontId="22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개발진척현황</vt:lpstr>
      <vt:lpstr>개발일정표</vt:lpstr>
      <vt:lpstr>Sheet1</vt:lpstr>
      <vt:lpstr>Sheet2</vt:lpstr>
      <vt:lpstr>Sheet3</vt:lpstr>
      <vt:lpstr>주간진척</vt:lpstr>
      <vt:lpstr>담당자별-개발진척</vt:lpstr>
      <vt:lpstr>결함조치현황</vt:lpstr>
      <vt:lpstr>개발진척추이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문서표준양식(가로)</dc:title>
  <dc:creator>품질관리</dc:creator>
  <cp:lastModifiedBy>User</cp:lastModifiedBy>
  <cp:lastPrinted>2015-03-05T09:03:47Z</cp:lastPrinted>
  <dcterms:created xsi:type="dcterms:W3CDTF">1998-12-28T01:18:47Z</dcterms:created>
  <dcterms:modified xsi:type="dcterms:W3CDTF">2017-04-07T02:34:44Z</dcterms:modified>
</cp:coreProperties>
</file>