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MS\workspace\20.산출문서\D4000_구현단계\"/>
    </mc:Choice>
  </mc:AlternateContent>
  <bookViews>
    <workbookView xWindow="0" yWindow="1365" windowWidth="7200" windowHeight="6315" tabRatio="789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개발일정표!$A$5:$AH$201</definedName>
    <definedName name="Z_547BC5B2_EA04_40A3_8A00_B318763FAD5F_.wvu.FilterData" localSheetId="1" hidden="1">개발일정표!$A$4:$AH$5</definedName>
    <definedName name="Z_83D121E0_7FB9_4CC4_AFCC_E3415F981E88_.wvu.FilterData" localSheetId="1" hidden="1">개발일정표!$A$4:$AH$5</definedName>
    <definedName name="Z_C7F8E92F_2624_43C8_B0E5_1DE51C127779_.wvu.FilterData" localSheetId="1" hidden="1">개발일정표!$A$4:$AH$5</definedName>
    <definedName name="라이센스유형">[1]코드표!$G$91:$G$98</definedName>
  </definedNames>
  <calcPr calcId="152511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Y13" i="7" l="1"/>
  <c r="Q13" i="7"/>
  <c r="I13" i="7"/>
  <c r="B13" i="7"/>
  <c r="AG13" i="7" s="1"/>
  <c r="Y6" i="7"/>
  <c r="Q6" i="7"/>
  <c r="I6" i="7"/>
  <c r="B6" i="7"/>
  <c r="AG6" i="7" s="1"/>
  <c r="AH13" i="7" l="1"/>
  <c r="AH6" i="7"/>
  <c r="M201" i="4" l="1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G54" i="11" l="1"/>
  <c r="D62" i="11"/>
  <c r="D61" i="11"/>
  <c r="D60" i="11"/>
  <c r="D59" i="11"/>
  <c r="D57" i="11"/>
  <c r="D58" i="11"/>
  <c r="D56" i="11"/>
  <c r="D55" i="11"/>
  <c r="D54" i="11"/>
  <c r="G44" i="11"/>
  <c r="D51" i="11"/>
  <c r="D52" i="11"/>
  <c r="D53" i="11"/>
  <c r="D45" i="11"/>
  <c r="D46" i="11"/>
  <c r="D47" i="11"/>
  <c r="D48" i="11"/>
  <c r="D49" i="11"/>
  <c r="D50" i="11"/>
  <c r="D44" i="11"/>
  <c r="I22" i="7" l="1"/>
  <c r="B22" i="7"/>
  <c r="Y8" i="7" l="1"/>
  <c r="Q8" i="7"/>
  <c r="I8" i="7"/>
  <c r="B8" i="7"/>
  <c r="AG8" i="7" s="1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36" i="4"/>
  <c r="M137" i="4"/>
  <c r="M138" i="4"/>
  <c r="M139" i="4"/>
  <c r="M140" i="4"/>
  <c r="M141" i="4"/>
  <c r="M142" i="4"/>
  <c r="M143" i="4"/>
  <c r="AH8" i="7" l="1"/>
  <c r="AI8" i="7"/>
  <c r="C29" i="3" l="1"/>
  <c r="D29" i="3"/>
  <c r="E29" i="3"/>
  <c r="G29" i="3"/>
  <c r="H29" i="3"/>
  <c r="K29" i="3"/>
  <c r="L29" i="3"/>
  <c r="M29" i="3"/>
  <c r="O29" i="3"/>
  <c r="P29" i="3"/>
  <c r="R29" i="3"/>
  <c r="S29" i="3"/>
  <c r="X29" i="3" s="1"/>
  <c r="T29" i="3"/>
  <c r="U29" i="3"/>
  <c r="W29" i="3"/>
  <c r="Z29" i="3"/>
  <c r="AA29" i="3"/>
  <c r="AB29" i="3"/>
  <c r="AC29" i="3"/>
  <c r="AE29" i="3"/>
  <c r="AH29" i="3"/>
  <c r="AI29" i="3"/>
  <c r="I29" i="3" l="1"/>
  <c r="Y29" i="3"/>
  <c r="J29" i="3"/>
  <c r="AG29" i="3"/>
  <c r="Q29" i="3"/>
  <c r="V29" i="3"/>
  <c r="AD29" i="3"/>
  <c r="N29" i="3"/>
  <c r="AF29" i="3"/>
  <c r="F29" i="3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F12" i="12"/>
  <c r="G12" i="12"/>
  <c r="H12" i="12"/>
  <c r="I12" i="12"/>
  <c r="I4" i="12" s="1"/>
  <c r="J12" i="12"/>
  <c r="K12" i="12"/>
  <c r="L12" i="12"/>
  <c r="M12" i="12"/>
  <c r="N12" i="12"/>
  <c r="O12" i="12"/>
  <c r="O4" i="12" s="1"/>
  <c r="P12" i="12"/>
  <c r="Q12" i="12"/>
  <c r="Q4" i="12" s="1"/>
  <c r="R12" i="12"/>
  <c r="R4" i="12" s="1"/>
  <c r="S12" i="12"/>
  <c r="S4" i="12" s="1"/>
  <c r="E13" i="12"/>
  <c r="F13" i="12"/>
  <c r="G13" i="12"/>
  <c r="G5" i="12" s="1"/>
  <c r="H13" i="12"/>
  <c r="H5" i="12" s="1"/>
  <c r="I13" i="12"/>
  <c r="J13" i="12"/>
  <c r="J5" i="12" s="1"/>
  <c r="K13" i="12"/>
  <c r="L13" i="12"/>
  <c r="L5" i="12" s="1"/>
  <c r="M13" i="12"/>
  <c r="N13" i="12"/>
  <c r="O13" i="12"/>
  <c r="P13" i="12"/>
  <c r="P5" i="12" s="1"/>
  <c r="Q13" i="12"/>
  <c r="R13" i="12"/>
  <c r="S13" i="12"/>
  <c r="E16" i="12"/>
  <c r="F16" i="12"/>
  <c r="G16" i="12"/>
  <c r="H16" i="12"/>
  <c r="I16" i="12"/>
  <c r="J16" i="12"/>
  <c r="K16" i="12"/>
  <c r="K8" i="12" s="1"/>
  <c r="L16" i="12"/>
  <c r="L8" i="12" s="1"/>
  <c r="M16" i="12"/>
  <c r="N16" i="12"/>
  <c r="O16" i="12"/>
  <c r="O8" i="12" s="1"/>
  <c r="P16" i="12"/>
  <c r="P8" i="12" s="1"/>
  <c r="Q16" i="12"/>
  <c r="R16" i="12"/>
  <c r="R8" i="12" s="1"/>
  <c r="S16" i="12"/>
  <c r="S8" i="12" s="1"/>
  <c r="E17" i="12"/>
  <c r="F17" i="12"/>
  <c r="G17" i="12"/>
  <c r="G9" i="12" s="1"/>
  <c r="H17" i="12"/>
  <c r="H9" i="12" s="1"/>
  <c r="I17" i="12"/>
  <c r="I9" i="12" s="1"/>
  <c r="J17" i="12"/>
  <c r="J9" i="12" s="1"/>
  <c r="K17" i="12"/>
  <c r="K9" i="12" s="1"/>
  <c r="L17" i="12"/>
  <c r="L9" i="12" s="1"/>
  <c r="M17" i="12"/>
  <c r="M9" i="12" s="1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E10" i="12" s="1"/>
  <c r="F18" i="12"/>
  <c r="F10" i="12" s="1"/>
  <c r="G18" i="12"/>
  <c r="G10" i="12" s="1"/>
  <c r="H18" i="12"/>
  <c r="H10" i="12" s="1"/>
  <c r="I18" i="12"/>
  <c r="I10" i="12" s="1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N11" i="12" s="1"/>
  <c r="O19" i="12"/>
  <c r="O11" i="12" s="1"/>
  <c r="P19" i="12"/>
  <c r="Q19" i="12"/>
  <c r="R19" i="12"/>
  <c r="R11" i="12" s="1"/>
  <c r="S19" i="12"/>
  <c r="E4" i="12"/>
  <c r="F4" i="12"/>
  <c r="G4" i="12"/>
  <c r="H4" i="12"/>
  <c r="J4" i="12"/>
  <c r="K4" i="12"/>
  <c r="L4" i="12"/>
  <c r="M4" i="12"/>
  <c r="N4" i="12"/>
  <c r="P4" i="12"/>
  <c r="F5" i="12"/>
  <c r="E8" i="12"/>
  <c r="F8" i="12"/>
  <c r="G8" i="12"/>
  <c r="H8" i="12"/>
  <c r="I8" i="12"/>
  <c r="J8" i="12"/>
  <c r="M8" i="12"/>
  <c r="N8" i="12"/>
  <c r="Q8" i="12"/>
  <c r="E9" i="12"/>
  <c r="F9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E5" i="12" l="1"/>
  <c r="N5" i="12"/>
  <c r="R5" i="12"/>
  <c r="S5" i="12"/>
  <c r="M5" i="12"/>
  <c r="I5" i="12"/>
  <c r="Q5" i="12"/>
  <c r="O5" i="12"/>
  <c r="K5" i="12"/>
  <c r="D11" i="12"/>
  <c r="D10" i="12"/>
  <c r="P11" i="12"/>
  <c r="L11" i="12"/>
  <c r="Q11" i="12"/>
  <c r="M11" i="12"/>
  <c r="S11" i="12"/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AI13" i="7" l="1"/>
  <c r="AI6" i="7"/>
  <c r="G14" i="12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9" i="7"/>
  <c r="AI10" i="7"/>
  <c r="AI14" i="7"/>
  <c r="AI7" i="7"/>
  <c r="AI12" i="7"/>
  <c r="AI11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5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0" i="3"/>
  <c r="AI28" i="3"/>
  <c r="AH30" i="3"/>
  <c r="AH28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1" i="3"/>
  <c r="AH26" i="3"/>
  <c r="AI7" i="3"/>
  <c r="AH7" i="3"/>
  <c r="AH12" i="3"/>
  <c r="AH23" i="3"/>
  <c r="AH31" i="3"/>
  <c r="AH16" i="3"/>
  <c r="I7" i="7"/>
  <c r="I9" i="7"/>
  <c r="I10" i="7"/>
  <c r="I11" i="7"/>
  <c r="I12" i="7"/>
  <c r="I14" i="7"/>
  <c r="I5" i="7"/>
  <c r="AH32" i="3" l="1"/>
  <c r="AI32" i="3"/>
  <c r="AI27" i="3"/>
  <c r="AH27" i="3"/>
  <c r="I15" i="7"/>
  <c r="H10" i="10"/>
  <c r="B24" i="10"/>
  <c r="G10" i="10"/>
  <c r="F10" i="10"/>
  <c r="E10" i="10"/>
  <c r="D10" i="10"/>
  <c r="C10" i="10"/>
  <c r="C12" i="10" s="1"/>
  <c r="Y11" i="7" l="1"/>
  <c r="Q11" i="7"/>
  <c r="B11" i="7"/>
  <c r="B42" i="7"/>
  <c r="B43" i="7"/>
  <c r="B44" i="7"/>
  <c r="B32" i="7"/>
  <c r="B33" i="7"/>
  <c r="B34" i="7"/>
  <c r="I41" i="7"/>
  <c r="B41" i="7"/>
  <c r="I32" i="7"/>
  <c r="I31" i="7"/>
  <c r="B31" i="7"/>
  <c r="I21" i="7"/>
  <c r="B21" i="7"/>
  <c r="Y14" i="7"/>
  <c r="Q14" i="7"/>
  <c r="B14" i="7"/>
  <c r="Y12" i="7"/>
  <c r="Q12" i="7"/>
  <c r="B12" i="7"/>
  <c r="Y10" i="7"/>
  <c r="Q10" i="7"/>
  <c r="B10" i="7"/>
  <c r="Y9" i="7"/>
  <c r="Q9" i="7"/>
  <c r="B9" i="7"/>
  <c r="Y7" i="7"/>
  <c r="Q7" i="7"/>
  <c r="B7" i="7"/>
  <c r="Y5" i="7"/>
  <c r="Q5" i="7"/>
  <c r="B5" i="7"/>
  <c r="AG5" i="7" s="1"/>
  <c r="B1" i="7"/>
  <c r="AB13" i="7" l="1"/>
  <c r="T13" i="7"/>
  <c r="L13" i="7"/>
  <c r="D13" i="7"/>
  <c r="H13" i="7" s="1"/>
  <c r="AA13" i="7"/>
  <c r="AF13" i="7" s="1"/>
  <c r="S13" i="7"/>
  <c r="X13" i="7" s="1"/>
  <c r="K13" i="7"/>
  <c r="P13" i="7" s="1"/>
  <c r="C13" i="7"/>
  <c r="AD13" i="7"/>
  <c r="Z13" i="7"/>
  <c r="V13" i="7"/>
  <c r="R13" i="7"/>
  <c r="N13" i="7"/>
  <c r="J13" i="7"/>
  <c r="F13" i="7"/>
  <c r="F22" i="7"/>
  <c r="AB6" i="7"/>
  <c r="T6" i="7"/>
  <c r="L6" i="7"/>
  <c r="D6" i="7"/>
  <c r="AA6" i="7"/>
  <c r="AF6" i="7" s="1"/>
  <c r="S6" i="7"/>
  <c r="X6" i="7" s="1"/>
  <c r="K6" i="7"/>
  <c r="P6" i="7" s="1"/>
  <c r="C6" i="7"/>
  <c r="AD6" i="7"/>
  <c r="Z6" i="7"/>
  <c r="V6" i="7"/>
  <c r="R6" i="7"/>
  <c r="N6" i="7"/>
  <c r="J6" i="7"/>
  <c r="F6" i="7"/>
  <c r="AG9" i="7"/>
  <c r="AH9" i="7"/>
  <c r="N5" i="7"/>
  <c r="AB8" i="7"/>
  <c r="T8" i="7"/>
  <c r="L8" i="7"/>
  <c r="D8" i="7"/>
  <c r="AA8" i="7"/>
  <c r="AF8" i="7" s="1"/>
  <c r="S8" i="7"/>
  <c r="X8" i="7" s="1"/>
  <c r="K8" i="7"/>
  <c r="P8" i="7" s="1"/>
  <c r="C8" i="7"/>
  <c r="AD8" i="7"/>
  <c r="Z8" i="7"/>
  <c r="V8" i="7"/>
  <c r="R8" i="7"/>
  <c r="N8" i="7"/>
  <c r="J8" i="7"/>
  <c r="F8" i="7"/>
  <c r="AG7" i="7"/>
  <c r="AH7" i="7"/>
  <c r="AG14" i="7"/>
  <c r="AH14" i="7"/>
  <c r="AG11" i="7"/>
  <c r="AH11" i="7"/>
  <c r="AG12" i="7"/>
  <c r="AH12" i="7"/>
  <c r="AH5" i="7"/>
  <c r="AG10" i="7"/>
  <c r="AH10" i="7"/>
  <c r="D11" i="7"/>
  <c r="H11" i="7" s="1"/>
  <c r="J11" i="7"/>
  <c r="N11" i="7"/>
  <c r="R11" i="7"/>
  <c r="V11" i="7"/>
  <c r="Z11" i="7"/>
  <c r="AD11" i="7"/>
  <c r="F11" i="7"/>
  <c r="K11" i="7"/>
  <c r="S11" i="7"/>
  <c r="AA11" i="7"/>
  <c r="C11" i="7"/>
  <c r="L11" i="7"/>
  <c r="T11" i="7"/>
  <c r="AB11" i="7"/>
  <c r="L5" i="7"/>
  <c r="Z5" i="7"/>
  <c r="D5" i="7"/>
  <c r="S5" i="7"/>
  <c r="J7" i="7"/>
  <c r="T5" i="7"/>
  <c r="AA5" i="7"/>
  <c r="C7" i="7"/>
  <c r="K7" i="7"/>
  <c r="R7" i="7"/>
  <c r="AD7" i="7"/>
  <c r="F9" i="7"/>
  <c r="N9" i="7"/>
  <c r="T9" i="7"/>
  <c r="AA9" i="7"/>
  <c r="C10" i="7"/>
  <c r="K10" i="7"/>
  <c r="R10" i="7"/>
  <c r="AD10" i="7"/>
  <c r="F12" i="7"/>
  <c r="N12" i="7"/>
  <c r="T12" i="7"/>
  <c r="AA12" i="7"/>
  <c r="C14" i="7"/>
  <c r="K14" i="7"/>
  <c r="R14" i="7"/>
  <c r="AD14" i="7"/>
  <c r="F24" i="7"/>
  <c r="F31" i="7"/>
  <c r="F43" i="7"/>
  <c r="F5" i="7"/>
  <c r="V5" i="7"/>
  <c r="AB5" i="7"/>
  <c r="D7" i="7"/>
  <c r="L7" i="7"/>
  <c r="S7" i="7"/>
  <c r="Z7" i="7"/>
  <c r="J9" i="7"/>
  <c r="V9" i="7"/>
  <c r="AB9" i="7"/>
  <c r="D10" i="7"/>
  <c r="L10" i="7"/>
  <c r="S10" i="7"/>
  <c r="Z10" i="7"/>
  <c r="J12" i="7"/>
  <c r="V12" i="7"/>
  <c r="AB12" i="7"/>
  <c r="D14" i="7"/>
  <c r="L14" i="7"/>
  <c r="S14" i="7"/>
  <c r="Z14" i="7"/>
  <c r="F21" i="7"/>
  <c r="F32" i="7"/>
  <c r="F34" i="7"/>
  <c r="J5" i="7"/>
  <c r="C5" i="7"/>
  <c r="K5" i="7"/>
  <c r="R5" i="7"/>
  <c r="AD5" i="7"/>
  <c r="F7" i="7"/>
  <c r="N7" i="7"/>
  <c r="T7" i="7"/>
  <c r="AA7" i="7"/>
  <c r="C9" i="7"/>
  <c r="K9" i="7"/>
  <c r="R9" i="7"/>
  <c r="AD9" i="7"/>
  <c r="F10" i="7"/>
  <c r="N10" i="7"/>
  <c r="T10" i="7"/>
  <c r="AA10" i="7"/>
  <c r="C12" i="7"/>
  <c r="K12" i="7"/>
  <c r="R12" i="7"/>
  <c r="AD12" i="7"/>
  <c r="F14" i="7"/>
  <c r="N14" i="7"/>
  <c r="T14" i="7"/>
  <c r="AA14" i="7"/>
  <c r="F33" i="7"/>
  <c r="F41" i="7"/>
  <c r="V7" i="7"/>
  <c r="AB7" i="7"/>
  <c r="D9" i="7"/>
  <c r="L9" i="7"/>
  <c r="S9" i="7"/>
  <c r="Z9" i="7"/>
  <c r="J10" i="7"/>
  <c r="V10" i="7"/>
  <c r="AB10" i="7"/>
  <c r="D12" i="7"/>
  <c r="L12" i="7"/>
  <c r="S12" i="7"/>
  <c r="Z12" i="7"/>
  <c r="J14" i="7"/>
  <c r="V14" i="7"/>
  <c r="AB14" i="7"/>
  <c r="F23" i="7"/>
  <c r="F42" i="7"/>
  <c r="F44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AA18" i="3"/>
  <c r="AF18" i="3" s="1"/>
  <c r="U13" i="7" l="1"/>
  <c r="W13" i="7"/>
  <c r="E13" i="7"/>
  <c r="G13" i="7"/>
  <c r="AJ13" i="7"/>
  <c r="AK13" i="7"/>
  <c r="M13" i="7"/>
  <c r="O13" i="7"/>
  <c r="AC13" i="7"/>
  <c r="AE13" i="7"/>
  <c r="O6" i="7"/>
  <c r="M6" i="7"/>
  <c r="AC6" i="7"/>
  <c r="AE6" i="7"/>
  <c r="W6" i="7"/>
  <c r="U6" i="7"/>
  <c r="G6" i="7"/>
  <c r="E6" i="7"/>
  <c r="AJ6" i="7"/>
  <c r="AK6" i="7"/>
  <c r="H6" i="7"/>
  <c r="AK12" i="7"/>
  <c r="AJ12" i="7"/>
  <c r="I18" i="3"/>
  <c r="H8" i="7"/>
  <c r="AJ8" i="7"/>
  <c r="AK8" i="7"/>
  <c r="AJ9" i="7"/>
  <c r="AK9" i="7"/>
  <c r="O8" i="7"/>
  <c r="M8" i="7"/>
  <c r="AE8" i="7"/>
  <c r="AC8" i="7"/>
  <c r="U8" i="7"/>
  <c r="W8" i="7"/>
  <c r="G8" i="7"/>
  <c r="E8" i="7"/>
  <c r="AJ5" i="7"/>
  <c r="AK5" i="7"/>
  <c r="AJ7" i="7"/>
  <c r="AK7" i="7"/>
  <c r="AF11" i="7"/>
  <c r="X11" i="7"/>
  <c r="P11" i="7"/>
  <c r="G11" i="7"/>
  <c r="E11" i="7"/>
  <c r="W11" i="7"/>
  <c r="U11" i="7"/>
  <c r="AE11" i="7"/>
  <c r="AC11" i="7"/>
  <c r="O11" i="7"/>
  <c r="M11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L22" i="9"/>
  <c r="D21" i="9"/>
  <c r="C18" i="9"/>
  <c r="L26" i="9"/>
  <c r="C26" i="9"/>
  <c r="D24" i="9"/>
  <c r="I23" i="9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J21" i="9"/>
  <c r="I26" i="9"/>
  <c r="J24" i="9"/>
  <c r="L23" i="9"/>
  <c r="C23" i="9"/>
  <c r="D22" i="9"/>
  <c r="I21" i="9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2" i="9" l="1"/>
  <c r="K24" i="9"/>
  <c r="K9" i="9"/>
  <c r="K23" i="9"/>
  <c r="K21" i="9"/>
  <c r="K26" i="9"/>
  <c r="K20" i="9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4" i="7"/>
  <c r="I43" i="7"/>
  <c r="I42" i="7"/>
  <c r="B37" i="7"/>
  <c r="I34" i="7"/>
  <c r="I33" i="7"/>
  <c r="B27" i="7"/>
  <c r="I24" i="7"/>
  <c r="B24" i="7"/>
  <c r="I23" i="7"/>
  <c r="B23" i="7"/>
  <c r="B17" i="7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8" i="3"/>
  <c r="AC28" i="3"/>
  <c r="AB28" i="3"/>
  <c r="AA28" i="3"/>
  <c r="Z28" i="3"/>
  <c r="W28" i="3"/>
  <c r="U28" i="3"/>
  <c r="T28" i="3"/>
  <c r="S28" i="3"/>
  <c r="R28" i="3"/>
  <c r="O28" i="3"/>
  <c r="M28" i="3"/>
  <c r="L28" i="3"/>
  <c r="K28" i="3"/>
  <c r="H28" i="3"/>
  <c r="G28" i="3"/>
  <c r="E28" i="3"/>
  <c r="D28" i="3"/>
  <c r="C28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D22" i="7" l="1"/>
  <c r="C22" i="7"/>
  <c r="F25" i="6"/>
  <c r="F31" i="6" s="1"/>
  <c r="I26" i="6"/>
  <c r="I32" i="6" s="1"/>
  <c r="I25" i="6"/>
  <c r="I31" i="6" s="1"/>
  <c r="C26" i="6"/>
  <c r="C32" i="6" s="1"/>
  <c r="D21" i="7"/>
  <c r="H21" i="7" s="1"/>
  <c r="C21" i="7"/>
  <c r="C32" i="7"/>
  <c r="D31" i="7"/>
  <c r="D32" i="7"/>
  <c r="C31" i="7"/>
  <c r="C41" i="7"/>
  <c r="D41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28" i="3"/>
  <c r="AC26" i="3"/>
  <c r="C24" i="6"/>
  <c r="R12" i="3"/>
  <c r="R20" i="3"/>
  <c r="C12" i="3"/>
  <c r="U26" i="3"/>
  <c r="Z31" i="3"/>
  <c r="T23" i="3"/>
  <c r="G26" i="3"/>
  <c r="T26" i="3"/>
  <c r="D31" i="3"/>
  <c r="W31" i="3"/>
  <c r="AC31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G20" i="3"/>
  <c r="M20" i="3"/>
  <c r="T20" i="3"/>
  <c r="E12" i="3"/>
  <c r="AF10" i="3"/>
  <c r="C18" i="6"/>
  <c r="F9" i="6"/>
  <c r="Q15" i="7"/>
  <c r="B35" i="7"/>
  <c r="I45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5" i="7"/>
  <c r="Q25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1" i="3"/>
  <c r="M31" i="3"/>
  <c r="T31" i="3"/>
  <c r="O7" i="3"/>
  <c r="U7" i="3"/>
  <c r="AB7" i="3"/>
  <c r="AE20" i="3"/>
  <c r="J11" i="3"/>
  <c r="E16" i="3"/>
  <c r="L16" i="3"/>
  <c r="S16" i="3"/>
  <c r="N21" i="3"/>
  <c r="L7" i="3"/>
  <c r="S7" i="3"/>
  <c r="X7" i="3" s="1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V10" i="3"/>
  <c r="AD11" i="3"/>
  <c r="V14" i="3"/>
  <c r="AG14" i="3"/>
  <c r="Y15" i="3"/>
  <c r="AD15" i="3"/>
  <c r="V25" i="3"/>
  <c r="N28" i="3"/>
  <c r="N30" i="3"/>
  <c r="E5" i="7"/>
  <c r="H32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8" i="3"/>
  <c r="H31" i="3"/>
  <c r="O31" i="3"/>
  <c r="U31" i="3"/>
  <c r="AB31" i="3"/>
  <c r="F30" i="3"/>
  <c r="AF30" i="3"/>
  <c r="G10" i="7"/>
  <c r="AC9" i="7"/>
  <c r="U5" i="7"/>
  <c r="AC5" i="7"/>
  <c r="G7" i="7"/>
  <c r="W7" i="7"/>
  <c r="M9" i="7"/>
  <c r="U9" i="7"/>
  <c r="X25" i="3"/>
  <c r="H26" i="3"/>
  <c r="O26" i="3"/>
  <c r="AB26" i="3"/>
  <c r="F25" i="3"/>
  <c r="N25" i="3"/>
  <c r="P25" i="3"/>
  <c r="E31" i="3"/>
  <c r="L31" i="3"/>
  <c r="V28" i="3"/>
  <c r="AE31" i="3"/>
  <c r="V30" i="3"/>
  <c r="AG30" i="3"/>
  <c r="AE7" i="7"/>
  <c r="M10" i="7"/>
  <c r="AC10" i="7"/>
  <c r="H12" i="7"/>
  <c r="U14" i="7"/>
  <c r="N24" i="3"/>
  <c r="Y24" i="3"/>
  <c r="AD28" i="3"/>
  <c r="J30" i="3"/>
  <c r="J15" i="7"/>
  <c r="U12" i="7"/>
  <c r="D15" i="7"/>
  <c r="V15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32" i="7"/>
  <c r="D44" i="7"/>
  <c r="H44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2" i="7"/>
  <c r="F45" i="7"/>
  <c r="D33" i="7"/>
  <c r="H33" i="7" s="1"/>
  <c r="D34" i="7"/>
  <c r="H34" i="7" s="1"/>
  <c r="B45" i="7"/>
  <c r="D43" i="7"/>
  <c r="H43" i="7" s="1"/>
  <c r="C44" i="7"/>
  <c r="C23" i="7"/>
  <c r="C24" i="7"/>
  <c r="H31" i="7"/>
  <c r="G41" i="7"/>
  <c r="C42" i="7"/>
  <c r="B25" i="7"/>
  <c r="I25" i="7"/>
  <c r="D23" i="7"/>
  <c r="D24" i="7"/>
  <c r="I35" i="7"/>
  <c r="E32" i="7"/>
  <c r="C33" i="7"/>
  <c r="C34" i="7"/>
  <c r="D42" i="7"/>
  <c r="H42" i="7" s="1"/>
  <c r="C43" i="7"/>
  <c r="Y15" i="7"/>
  <c r="AD15" i="7"/>
  <c r="AF9" i="7"/>
  <c r="Z15" i="7"/>
  <c r="P7" i="7"/>
  <c r="E9" i="7"/>
  <c r="E10" i="7"/>
  <c r="X10" i="7"/>
  <c r="AE10" i="7"/>
  <c r="M12" i="7"/>
  <c r="AC12" i="7"/>
  <c r="W14" i="7"/>
  <c r="O7" i="7"/>
  <c r="AF7" i="7"/>
  <c r="H9" i="7"/>
  <c r="P9" i="7"/>
  <c r="P10" i="7"/>
  <c r="AF10" i="7"/>
  <c r="E12" i="7"/>
  <c r="X14" i="7"/>
  <c r="AE14" i="7"/>
  <c r="I27" i="6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V16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K31" i="3"/>
  <c r="P31" i="3" s="1"/>
  <c r="AA31" i="3"/>
  <c r="AF31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8" i="3"/>
  <c r="X28" i="3"/>
  <c r="AF28" i="3"/>
  <c r="I30" i="3"/>
  <c r="Q30" i="3"/>
  <c r="R31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4" i="3"/>
  <c r="Q24" i="3"/>
  <c r="C26" i="3"/>
  <c r="K26" i="3"/>
  <c r="S26" i="3"/>
  <c r="X26" i="3" s="1"/>
  <c r="AA26" i="3"/>
  <c r="I28" i="3"/>
  <c r="Q28" i="3"/>
  <c r="AG28" i="3"/>
  <c r="C31" i="3"/>
  <c r="S31" i="3"/>
  <c r="X31" i="3" s="1"/>
  <c r="I13" i="3"/>
  <c r="F24" i="3"/>
  <c r="F28" i="3"/>
  <c r="O5" i="7"/>
  <c r="W5" i="7"/>
  <c r="AE5" i="7"/>
  <c r="H7" i="7"/>
  <c r="U7" i="7"/>
  <c r="O9" i="7"/>
  <c r="W9" i="7"/>
  <c r="AE9" i="7"/>
  <c r="H10" i="7"/>
  <c r="U10" i="7"/>
  <c r="O12" i="7"/>
  <c r="H14" i="7"/>
  <c r="M14" i="7"/>
  <c r="G5" i="7"/>
  <c r="P5" i="7"/>
  <c r="X5" i="7"/>
  <c r="AF5" i="7"/>
  <c r="G9" i="7"/>
  <c r="G12" i="7"/>
  <c r="X12" i="7"/>
  <c r="AF12" i="7"/>
  <c r="H5" i="7"/>
  <c r="F27" i="6"/>
  <c r="C27" i="6"/>
  <c r="G31" i="7"/>
  <c r="I23" i="3" l="1"/>
  <c r="E22" i="7"/>
  <c r="G22" i="7"/>
  <c r="H22" i="7"/>
  <c r="G21" i="7"/>
  <c r="J12" i="3"/>
  <c r="I31" i="3"/>
  <c r="AG26" i="3"/>
  <c r="Y31" i="3"/>
  <c r="N26" i="3"/>
  <c r="I16" i="3"/>
  <c r="L25" i="6"/>
  <c r="F26" i="3"/>
  <c r="F16" i="3"/>
  <c r="AG31" i="3"/>
  <c r="D26" i="6"/>
  <c r="D32" i="6" s="1"/>
  <c r="H15" i="7"/>
  <c r="M7" i="7"/>
  <c r="AC14" i="7"/>
  <c r="S15" i="7"/>
  <c r="K15" i="7"/>
  <c r="L15" i="7"/>
  <c r="C15" i="7"/>
  <c r="G15" i="7" s="1"/>
  <c r="AC7" i="7"/>
  <c r="E7" i="7"/>
  <c r="M5" i="7"/>
  <c r="K32" i="3"/>
  <c r="H32" i="3"/>
  <c r="AE32" i="3"/>
  <c r="O32" i="3"/>
  <c r="C32" i="3"/>
  <c r="C27" i="3"/>
  <c r="I33" i="6"/>
  <c r="I36" i="6" s="1"/>
  <c r="C33" i="6"/>
  <c r="C36" i="6" s="1"/>
  <c r="F33" i="6"/>
  <c r="F36" i="6" s="1"/>
  <c r="Z32" i="3"/>
  <c r="Z27" i="3"/>
  <c r="D32" i="3"/>
  <c r="AA32" i="3"/>
  <c r="E32" i="3"/>
  <c r="AC32" i="3"/>
  <c r="R32" i="3"/>
  <c r="R27" i="3"/>
  <c r="M32" i="3"/>
  <c r="S32" i="3"/>
  <c r="AB32" i="3"/>
  <c r="W32" i="3"/>
  <c r="T32" i="3"/>
  <c r="G32" i="3"/>
  <c r="L32" i="3"/>
  <c r="U32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5" i="7"/>
  <c r="E14" i="7"/>
  <c r="W12" i="7"/>
  <c r="R15" i="7"/>
  <c r="I7" i="3"/>
  <c r="AG12" i="3"/>
  <c r="AD20" i="3"/>
  <c r="N16" i="3"/>
  <c r="AD23" i="3"/>
  <c r="N7" i="3"/>
  <c r="Y16" i="3"/>
  <c r="O10" i="7"/>
  <c r="AB15" i="7"/>
  <c r="AE12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4" i="7"/>
  <c r="P14" i="7"/>
  <c r="E21" i="7"/>
  <c r="G23" i="7"/>
  <c r="E43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5" i="7"/>
  <c r="X7" i="7"/>
  <c r="D35" i="7"/>
  <c r="H35" i="7" s="1"/>
  <c r="N12" i="3"/>
  <c r="G42" i="7"/>
  <c r="C35" i="7"/>
  <c r="E23" i="7"/>
  <c r="K22" i="6"/>
  <c r="J24" i="6"/>
  <c r="H5" i="6"/>
  <c r="G12" i="6"/>
  <c r="H12" i="6" s="1"/>
  <c r="H10" i="6"/>
  <c r="K5" i="6"/>
  <c r="AA15" i="7"/>
  <c r="X9" i="7"/>
  <c r="W10" i="7"/>
  <c r="E41" i="7"/>
  <c r="H41" i="7"/>
  <c r="F23" i="3"/>
  <c r="E24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5" i="7"/>
  <c r="C45" i="7"/>
  <c r="G24" i="6"/>
  <c r="H22" i="6"/>
  <c r="J18" i="6"/>
  <c r="K18" i="6" s="1"/>
  <c r="K16" i="6"/>
  <c r="G9" i="6"/>
  <c r="H9" i="6" s="1"/>
  <c r="H7" i="6"/>
  <c r="K7" i="6"/>
  <c r="J9" i="6"/>
  <c r="K9" i="6" s="1"/>
  <c r="AF14" i="7"/>
  <c r="N15" i="7"/>
  <c r="G14" i="7"/>
  <c r="AF12" i="3"/>
  <c r="F31" i="3"/>
  <c r="V31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5" i="7"/>
  <c r="E42" i="7"/>
  <c r="G43" i="7"/>
  <c r="H24" i="7"/>
  <c r="P12" i="3"/>
  <c r="H23" i="7"/>
  <c r="AD31" i="3"/>
  <c r="D45" i="7"/>
  <c r="N31" i="3"/>
  <c r="G24" i="7"/>
  <c r="C25" i="7"/>
  <c r="E31" i="7"/>
  <c r="F25" i="7"/>
  <c r="G34" i="7"/>
  <c r="E34" i="7"/>
  <c r="G33" i="7"/>
  <c r="E33" i="7"/>
  <c r="E44" i="7"/>
  <c r="G44" i="7"/>
  <c r="J26" i="3"/>
  <c r="Q26" i="3"/>
  <c r="J16" i="3"/>
  <c r="Q16" i="3"/>
  <c r="V20" i="3"/>
  <c r="J7" i="3"/>
  <c r="Q7" i="3"/>
  <c r="AG7" i="3"/>
  <c r="J20" i="3"/>
  <c r="Q20" i="3"/>
  <c r="J31" i="3"/>
  <c r="Q31" i="3"/>
  <c r="Y7" i="3"/>
  <c r="Q23" i="3"/>
  <c r="J23" i="3"/>
  <c r="Q12" i="3"/>
  <c r="U15" i="7"/>
  <c r="F12" i="3"/>
  <c r="F20" i="3"/>
  <c r="O15" i="7" l="1"/>
  <c r="I27" i="3"/>
  <c r="I32" i="3"/>
  <c r="M15" i="7"/>
  <c r="AC15" i="7"/>
  <c r="E15" i="7"/>
  <c r="P15" i="7"/>
  <c r="W15" i="7"/>
  <c r="AD32" i="3"/>
  <c r="I43" i="6"/>
  <c r="I42" i="6"/>
  <c r="I41" i="6"/>
  <c r="C43" i="6"/>
  <c r="C42" i="6"/>
  <c r="C41" i="6"/>
  <c r="F43" i="6"/>
  <c r="F42" i="6"/>
  <c r="F41" i="6"/>
  <c r="N32" i="3"/>
  <c r="V32" i="3"/>
  <c r="F32" i="3"/>
  <c r="N27" i="3"/>
  <c r="F27" i="3"/>
  <c r="V27" i="3"/>
  <c r="AD27" i="3"/>
  <c r="U33" i="3"/>
  <c r="AC33" i="3"/>
  <c r="AE33" i="3"/>
  <c r="W33" i="3"/>
  <c r="M33" i="3"/>
  <c r="X33" i="3"/>
  <c r="K31" i="6"/>
  <c r="D39" i="6"/>
  <c r="H31" i="6"/>
  <c r="D38" i="6"/>
  <c r="K32" i="6"/>
  <c r="H32" i="6"/>
  <c r="L36" i="6"/>
  <c r="L43" i="6" s="1"/>
  <c r="X32" i="3"/>
  <c r="H45" i="7"/>
  <c r="O33" i="3"/>
  <c r="E25" i="7"/>
  <c r="X15" i="7"/>
  <c r="G25" i="7"/>
  <c r="H25" i="7"/>
  <c r="E45" i="7"/>
  <c r="G35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5" i="7"/>
  <c r="AE15" i="7"/>
  <c r="H26" i="6"/>
  <c r="G39" i="6"/>
  <c r="E35" i="7"/>
  <c r="G45" i="7"/>
  <c r="P33" i="3"/>
  <c r="P32" i="3"/>
  <c r="P27" i="3"/>
  <c r="AF33" i="3"/>
  <c r="AF32" i="3"/>
  <c r="AG27" i="3"/>
  <c r="Q27" i="3"/>
  <c r="J27" i="3"/>
  <c r="AF27" i="3"/>
  <c r="Y27" i="3"/>
  <c r="AG33" i="3"/>
  <c r="AG32" i="3"/>
  <c r="J32" i="3"/>
  <c r="Q33" i="3"/>
  <c r="Q32" i="3"/>
  <c r="Y33" i="3"/>
  <c r="Y32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<sst xmlns="http://schemas.openxmlformats.org/spreadsheetml/2006/main" count="2624" uniqueCount="936">
  <si>
    <t>프로젝트명</t>
    <phoneticPr fontId="23" type="noConversion"/>
  </si>
  <si>
    <t>작성자</t>
    <phoneticPr fontId="23" type="noConversion"/>
  </si>
  <si>
    <t>산출물명</t>
    <phoneticPr fontId="23" type="noConversion"/>
  </si>
  <si>
    <t>작성일</t>
    <phoneticPr fontId="23" type="noConversion"/>
  </si>
  <si>
    <t>시스템 구분</t>
    <phoneticPr fontId="23" type="noConversion"/>
  </si>
  <si>
    <t>종료일</t>
    <phoneticPr fontId="23" type="noConversion"/>
  </si>
  <si>
    <t>프로그램 명</t>
    <phoneticPr fontId="23" type="noConversion"/>
  </si>
  <si>
    <t>프로그램 ID</t>
    <phoneticPr fontId="23" type="noConversion"/>
  </si>
  <si>
    <t>계획시작일</t>
    <phoneticPr fontId="23" type="noConversion"/>
  </si>
  <si>
    <t>시작일</t>
    <phoneticPr fontId="23" type="noConversion"/>
  </si>
  <si>
    <t>계획종료일</t>
    <phoneticPr fontId="23" type="noConversion"/>
  </si>
  <si>
    <t>대</t>
    <phoneticPr fontId="23" type="noConversion"/>
  </si>
  <si>
    <t>중</t>
    <phoneticPr fontId="23" type="noConversion"/>
  </si>
  <si>
    <t>소</t>
    <phoneticPr fontId="23" type="noConversion"/>
  </si>
  <si>
    <t>계획</t>
  </si>
  <si>
    <t>개발</t>
    <phoneticPr fontId="23" type="noConversion"/>
  </si>
  <si>
    <t>PL 단위테스트</t>
    <phoneticPr fontId="23" type="noConversion"/>
  </si>
  <si>
    <t>IT 단위테스트</t>
    <phoneticPr fontId="23" type="noConversion"/>
  </si>
  <si>
    <t>TFT 단위테스트</t>
    <phoneticPr fontId="23" type="noConversion"/>
  </si>
  <si>
    <t>담당자</t>
    <phoneticPr fontId="23" type="noConversion"/>
  </si>
  <si>
    <t>◈ 누적 진척현황</t>
    <phoneticPr fontId="23" type="noConversion"/>
  </si>
  <si>
    <t>지연</t>
  </si>
  <si>
    <t>테스트결과</t>
    <phoneticPr fontId="23" type="noConversion"/>
  </si>
  <si>
    <t>테스트결과</t>
    <phoneticPr fontId="23" type="noConversion"/>
  </si>
  <si>
    <t>L1</t>
    <phoneticPr fontId="23" type="noConversion"/>
  </si>
  <si>
    <t>L2</t>
  </si>
  <si>
    <t>L3</t>
  </si>
  <si>
    <t>결함조치</t>
    <phoneticPr fontId="23" type="noConversion"/>
  </si>
  <si>
    <t>결함조치</t>
    <phoneticPr fontId="23" type="noConversion"/>
  </si>
  <si>
    <t>Y</t>
    <phoneticPr fontId="23" type="noConversion"/>
  </si>
  <si>
    <t>N</t>
    <phoneticPr fontId="23" type="noConversion"/>
  </si>
  <si>
    <t>조치완료</t>
    <phoneticPr fontId="23" type="noConversion"/>
  </si>
  <si>
    <t>조치전</t>
    <phoneticPr fontId="23" type="noConversion"/>
  </si>
  <si>
    <t>업무구분</t>
    <phoneticPr fontId="23" type="noConversion"/>
  </si>
  <si>
    <t>총 본수</t>
    <phoneticPr fontId="23" type="noConversion"/>
  </si>
  <si>
    <t>개발</t>
    <phoneticPr fontId="23" type="noConversion"/>
  </si>
  <si>
    <t>PL 검수</t>
    <phoneticPr fontId="23" type="noConversion"/>
  </si>
  <si>
    <t>IT검수/승인</t>
    <phoneticPr fontId="23" type="noConversion"/>
  </si>
  <si>
    <t>계획</t>
    <phoneticPr fontId="23" type="noConversion"/>
  </si>
  <si>
    <t>실적</t>
    <phoneticPr fontId="23" type="noConversion"/>
  </si>
  <si>
    <t>지연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</si>
  <si>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</si>
  <si>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완료율</t>
    <phoneticPr fontId="23" type="noConversion"/>
  </si>
  <si>
    <t>Pass</t>
    <phoneticPr fontId="23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</si>
  <si>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3" type="noConversion"/>
  </si>
  <si>
    <t>Pass율
(계획대비)</t>
    <phoneticPr fontId="23" type="noConversion"/>
  </si>
  <si>
    <t>Pass율
(전체대비)</t>
    <phoneticPr fontId="23" type="noConversion"/>
  </si>
  <si>
    <t>총본수</t>
    <phoneticPr fontId="23" type="noConversion"/>
  </si>
  <si>
    <t>Pass율
(계획대비)</t>
  </si>
  <si>
    <t>Pass율
(전체대비)</t>
  </si>
  <si>
    <t>L3</t>
    <phoneticPr fontId="23" type="noConversion"/>
  </si>
  <si>
    <t>L2</t>
    <phoneticPr fontId="23" type="noConversion"/>
  </si>
  <si>
    <t>결함 (Fail)</t>
    <phoneticPr fontId="23" type="noConversion"/>
  </si>
  <si>
    <t>개선 (Pass)</t>
    <phoneticPr fontId="23" type="noConversion"/>
  </si>
  <si>
    <t>정상 (Pass)</t>
    <phoneticPr fontId="23" type="noConversion"/>
  </si>
  <si>
    <t>서브프로그램 명</t>
    <phoneticPr fontId="23" type="noConversion"/>
  </si>
  <si>
    <t>소요일
(Day)</t>
    <phoneticPr fontId="23" type="noConversion"/>
  </si>
  <si>
    <t>소계</t>
    <phoneticPr fontId="23" type="noConversion"/>
  </si>
  <si>
    <t>권역관리</t>
  </si>
  <si>
    <t>출고진행현황</t>
  </si>
  <si>
    <t>입고관리</t>
    <phoneticPr fontId="23" type="noConversion"/>
  </si>
  <si>
    <t>업무구분</t>
    <phoneticPr fontId="23" type="noConversion"/>
  </si>
  <si>
    <t>결함수준</t>
    <phoneticPr fontId="23" type="noConversion"/>
  </si>
  <si>
    <t>PL검수</t>
    <phoneticPr fontId="23" type="noConversion"/>
  </si>
  <si>
    <t>IT검수</t>
    <phoneticPr fontId="23" type="noConversion"/>
  </si>
  <si>
    <t>조치율</t>
    <phoneticPr fontId="23" type="noConversion"/>
  </si>
  <si>
    <t>◈결함조치 현황</t>
    <phoneticPr fontId="23" type="noConversion"/>
  </si>
  <si>
    <t>결함</t>
    <phoneticPr fontId="23" type="noConversion"/>
  </si>
  <si>
    <t>조치</t>
    <phoneticPr fontId="23" type="noConversion"/>
  </si>
  <si>
    <t>L1</t>
    <phoneticPr fontId="23" type="noConversion"/>
  </si>
  <si>
    <t>L2</t>
    <phoneticPr fontId="23" type="noConversion"/>
  </si>
  <si>
    <t>소계</t>
    <phoneticPr fontId="23" type="noConversion"/>
  </si>
  <si>
    <t>합계</t>
    <phoneticPr fontId="23" type="noConversion"/>
  </si>
  <si>
    <t>◈ 개발자 진척현황</t>
    <phoneticPr fontId="23" type="noConversion"/>
  </si>
  <si>
    <t>개발
시작</t>
    <phoneticPr fontId="23" type="noConversion"/>
  </si>
  <si>
    <t>당일
계획</t>
    <phoneticPr fontId="23" type="noConversion"/>
  </si>
  <si>
    <t>당일계획</t>
    <phoneticPr fontId="23" type="noConversion"/>
  </si>
  <si>
    <t>PL 검수</t>
    <phoneticPr fontId="23" type="noConversion"/>
  </si>
  <si>
    <t>◈ IT검수 진척현황</t>
    <phoneticPr fontId="23" type="noConversion"/>
  </si>
  <si>
    <t>IT 검수</t>
    <phoneticPr fontId="23" type="noConversion"/>
  </si>
  <si>
    <t>결함(L1)</t>
    <phoneticPr fontId="23" type="noConversion"/>
  </si>
  <si>
    <t>결함(L1)</t>
    <phoneticPr fontId="23" type="noConversion"/>
  </si>
  <si>
    <t>L3</t>
    <phoneticPr fontId="23" type="noConversion"/>
  </si>
  <si>
    <t>계</t>
    <phoneticPr fontId="23" type="noConversion"/>
  </si>
  <si>
    <t>미조치</t>
    <phoneticPr fontId="23" type="noConversion"/>
  </si>
  <si>
    <t>L1</t>
    <phoneticPr fontId="23" type="noConversion"/>
  </si>
  <si>
    <t>(건수 : 프로그램 본수)</t>
    <phoneticPr fontId="23" type="noConversion"/>
  </si>
  <si>
    <t>총합계</t>
    <phoneticPr fontId="23" type="noConversion"/>
  </si>
  <si>
    <t>합계</t>
    <phoneticPr fontId="23" type="noConversion"/>
  </si>
  <si>
    <t>결함유형</t>
    <phoneticPr fontId="23" type="noConversion"/>
  </si>
  <si>
    <t>결함등급
(테스트결과)</t>
    <phoneticPr fontId="23" type="noConversion"/>
  </si>
  <si>
    <t>결함</t>
    <phoneticPr fontId="23" type="noConversion"/>
  </si>
  <si>
    <t>개선</t>
    <phoneticPr fontId="23" type="noConversion"/>
  </si>
  <si>
    <t>결함아님</t>
    <phoneticPr fontId="23" type="noConversion"/>
  </si>
  <si>
    <t>L1</t>
    <phoneticPr fontId="23" type="noConversion"/>
  </si>
  <si>
    <t>L2</t>
    <phoneticPr fontId="23" type="noConversion"/>
  </si>
  <si>
    <t>L3</t>
    <phoneticPr fontId="23" type="noConversion"/>
  </si>
  <si>
    <t>정상 (Pass)</t>
  </si>
  <si>
    <t>바로 조치해야할 오류 (Fail)</t>
    <phoneticPr fontId="23" type="noConversion"/>
  </si>
  <si>
    <t>나중에 조치해도 무방한 사소 오류 (Pass)</t>
    <phoneticPr fontId="23" type="noConversion"/>
  </si>
  <si>
    <t>개선요구사항 (Pass)</t>
    <phoneticPr fontId="23" type="noConversion"/>
  </si>
  <si>
    <t>설명</t>
    <phoneticPr fontId="23" type="noConversion"/>
  </si>
  <si>
    <t>소스</t>
    <phoneticPr fontId="23" type="noConversion"/>
  </si>
  <si>
    <t>소스코드의 개발 가이드와 상이</t>
    <phoneticPr fontId="23" type="noConversion"/>
  </si>
  <si>
    <t>결함율</t>
    <phoneticPr fontId="23" type="noConversion"/>
  </si>
  <si>
    <t>L1</t>
    <phoneticPr fontId="23" type="noConversion"/>
  </si>
  <si>
    <t>◈ PL검수 진척현황</t>
    <phoneticPr fontId="23" type="noConversion"/>
  </si>
  <si>
    <t>총합계</t>
    <phoneticPr fontId="23" type="noConversion"/>
  </si>
  <si>
    <t>합계</t>
    <phoneticPr fontId="23" type="noConversion"/>
  </si>
  <si>
    <t>전체</t>
    <phoneticPr fontId="23" type="noConversion"/>
  </si>
  <si>
    <t>지연</t>
    <phoneticPr fontId="23" type="noConversion"/>
  </si>
  <si>
    <t>잔여</t>
    <phoneticPr fontId="23" type="noConversion"/>
  </si>
  <si>
    <t>전주</t>
    <phoneticPr fontId="23" type="noConversion"/>
  </si>
  <si>
    <t>계획</t>
    <phoneticPr fontId="23" type="noConversion"/>
  </si>
  <si>
    <t>실적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</si>
  <si>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</si>
  <si>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금주</t>
    <phoneticPr fontId="23" type="noConversion"/>
  </si>
  <si>
    <t>완료율</t>
    <phoneticPr fontId="23" type="noConversion"/>
  </si>
  <si>
    <t>총 본수</t>
    <phoneticPr fontId="23" type="noConversion"/>
  </si>
  <si>
    <t>입고</t>
    <phoneticPr fontId="23" type="noConversion"/>
  </si>
  <si>
    <t>물류센터관리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</si>
  <si>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</si>
  <si>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</si>
  <si>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</si>
  <si>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</si>
  <si>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</si>
  <si>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</si>
  <si>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</si>
  <si>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</si>
  <si>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</si>
  <si>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</si>
  <si>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</si>
  <si>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</si>
  <si>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</si>
  <si>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</si>
  <si>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</si>
  <si>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</si>
  <si>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</si>
  <si>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</si>
  <si>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</si>
  <si>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</si>
  <si>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</si>
  <si>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</si>
  <si>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</si>
  <si>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</si>
  <si>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</si>
  <si>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</si>
  <si>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</si>
  <si>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</si>
  <si>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</si>
  <si>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</si>
  <si>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</si>
  <si>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</si>
  <si>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</si>
  <si>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</si>
  <si>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</si>
  <si>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</si>
  <si>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3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</si>
  <si>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</si>
  <si>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</si>
  <si>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</si>
  <si>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</si>
  <si>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</si>
  <si>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</si>
  <si>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</si>
  <si>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</si>
  <si>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</si>
  <si>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</si>
  <si>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</si>
  <si>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</si>
  <si>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</si>
  <si>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</si>
  <si>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</si>
  <si>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</si>
  <si>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</si>
  <si>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</si>
  <si>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</si>
  <si>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</si>
  <si>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</si>
  <si>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</si>
  <si>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</si>
  <si>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</si>
  <si>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</si>
  <si>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</si>
  <si>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</si>
  <si>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</si>
  <si>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3" type="noConversion"/>
  </si>
  <si>
    <t>입고</t>
    <phoneticPr fontId="23" type="noConversion"/>
  </si>
  <si>
    <t>마스터</t>
    <phoneticPr fontId="23" type="noConversion"/>
  </si>
  <si>
    <t>공통</t>
    <phoneticPr fontId="23" type="noConversion"/>
  </si>
  <si>
    <t>입하관리</t>
    <phoneticPr fontId="23" type="noConversion"/>
  </si>
  <si>
    <t>입고관리</t>
    <phoneticPr fontId="23" type="noConversion"/>
  </si>
  <si>
    <t>입고현황</t>
    <phoneticPr fontId="23" type="noConversion"/>
  </si>
  <si>
    <t>이고의뢰</t>
    <phoneticPr fontId="23" type="noConversion"/>
  </si>
  <si>
    <t>입하관리</t>
    <phoneticPr fontId="23" type="noConversion"/>
  </si>
  <si>
    <t>입고현황</t>
    <phoneticPr fontId="23" type="noConversion"/>
  </si>
  <si>
    <t>이고의뢰</t>
    <phoneticPr fontId="23" type="noConversion"/>
  </si>
  <si>
    <t>출고</t>
    <phoneticPr fontId="23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</si>
  <si>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</si>
  <si>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</si>
  <si>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</si>
  <si>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</si>
  <si>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</si>
  <si>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</si>
  <si>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</si>
  <si>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</si>
  <si>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</si>
  <si>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</si>
  <si>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</si>
  <si>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</si>
  <si>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</si>
  <si>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</si>
  <si>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</si>
  <si>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</si>
  <si>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</si>
  <si>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</si>
  <si>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</si>
  <si>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</si>
  <si>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</si>
  <si>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</si>
  <si>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</si>
  <si>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</si>
  <si>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</si>
  <si>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</si>
  <si>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</si>
  <si>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</si>
  <si>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3" type="noConversion"/>
  </si>
  <si>
    <t>출고관리</t>
    <phoneticPr fontId="23" type="noConversion"/>
  </si>
  <si>
    <t>출하관리</t>
    <phoneticPr fontId="23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</si>
  <si>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</si>
  <si>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</si>
  <si>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</si>
  <si>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</si>
  <si>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</si>
  <si>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</si>
  <si>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</si>
  <si>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</si>
  <si>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</si>
  <si>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</si>
  <si>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</si>
  <si>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</si>
  <si>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3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</si>
  <si>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</si>
  <si>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</si>
  <si>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</si>
  <si>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</si>
  <si>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</si>
  <si>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</si>
  <si>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</si>
  <si>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</si>
  <si>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</si>
  <si>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</si>
  <si>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</si>
  <si>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</si>
  <si>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</si>
  <si>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</si>
  <si>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</si>
  <si>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</si>
  <si>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</si>
  <si>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</si>
  <si>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</si>
  <si>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</si>
  <si>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</si>
  <si>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</si>
  <si>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</si>
  <si>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</si>
  <si>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</si>
  <si>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</si>
  <si>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</si>
  <si>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3" type="noConversion"/>
  </si>
  <si>
    <t>반입관리</t>
    <phoneticPr fontId="23" type="noConversion"/>
  </si>
  <si>
    <t>반출</t>
    <phoneticPr fontId="23" type="noConversion"/>
  </si>
  <si>
    <t>반출관리</t>
    <phoneticPr fontId="23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</si>
  <si>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</si>
  <si>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</si>
  <si>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</si>
  <si>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</si>
  <si>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</si>
  <si>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</si>
  <si>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</si>
  <si>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</si>
  <si>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재고조정처리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</si>
  <si>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</si>
  <si>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</si>
  <si>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</si>
  <si>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</si>
  <si>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</si>
  <si>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</si>
  <si>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</si>
  <si>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</si>
  <si>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</si>
  <si>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</si>
  <si>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</si>
  <si>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</si>
  <si>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</si>
  <si>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</si>
  <si>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</si>
  <si>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</si>
  <si>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</si>
  <si>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</si>
  <si>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</si>
  <si>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</si>
  <si>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</si>
  <si>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</si>
  <si>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</si>
  <si>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</si>
  <si>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</si>
  <si>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</si>
  <si>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3" type="noConversion"/>
  </si>
  <si>
    <t>재고관리</t>
    <phoneticPr fontId="23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</si>
  <si>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</si>
  <si>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</si>
  <si>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</si>
  <si>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</si>
  <si>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</si>
  <si>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</si>
  <si>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</si>
  <si>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</si>
  <si>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</si>
  <si>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</si>
  <si>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</si>
  <si>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</si>
  <si>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</si>
  <si>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</si>
  <si>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</si>
  <si>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</si>
  <si>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</si>
  <si>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</si>
  <si>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</si>
  <si>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</si>
  <si>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3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</si>
  <si>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</si>
  <si>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</si>
  <si>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</si>
  <si>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</si>
  <si>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</si>
  <si>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</si>
  <si>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</si>
  <si>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</si>
  <si>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</si>
  <si>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</si>
  <si>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</si>
  <si>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</si>
  <si>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</si>
  <si>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</si>
  <si>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</si>
  <si>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</si>
  <si>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</si>
  <si>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</si>
  <si>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</si>
  <si>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</si>
  <si>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</si>
  <si>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</si>
  <si>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</si>
  <si>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</si>
  <si>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</si>
  <si>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</si>
  <si>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</si>
  <si>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</si>
  <si>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</si>
  <si>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</si>
  <si>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</si>
  <si>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</si>
  <si>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</si>
  <si>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</si>
  <si>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</si>
  <si>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</si>
  <si>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</si>
  <si>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</si>
  <si>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3" type="noConversion"/>
  </si>
  <si>
    <t>인터페이스</t>
    <phoneticPr fontId="23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</si>
  <si>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</si>
  <si>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</si>
  <si>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</si>
  <si>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</si>
  <si>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</si>
  <si>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</si>
  <si>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</si>
  <si>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</si>
  <si>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</si>
  <si>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</si>
  <si>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</si>
  <si>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</si>
  <si>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</si>
  <si>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</si>
  <si>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</si>
  <si>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</si>
  <si>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</si>
  <si>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</si>
  <si>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</si>
  <si>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</si>
  <si>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</si>
  <si>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</si>
  <si>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3" type="noConversion"/>
  </si>
  <si>
    <t>입고검수</t>
  </si>
  <si>
    <t>입고적치</t>
  </si>
  <si>
    <t>재고실사</t>
  </si>
  <si>
    <t>재고상태변경</t>
  </si>
  <si>
    <t>파렛트 분할</t>
  </si>
  <si>
    <t>파렛트 병합</t>
  </si>
  <si>
    <t>제품재고조회</t>
  </si>
  <si>
    <t>로케이션재고조회</t>
  </si>
  <si>
    <t>PDA</t>
    <phoneticPr fontId="23" type="noConversion"/>
  </si>
  <si>
    <t>출고관리</t>
    <phoneticPr fontId="23" type="noConversion"/>
  </si>
  <si>
    <t>출하관리</t>
    <phoneticPr fontId="23" type="noConversion"/>
  </si>
  <si>
    <t>출고현황</t>
    <phoneticPr fontId="23" type="noConversion"/>
  </si>
  <si>
    <t>반입</t>
    <phoneticPr fontId="23" type="noConversion"/>
  </si>
  <si>
    <t>반입관리</t>
    <phoneticPr fontId="23" type="noConversion"/>
  </si>
  <si>
    <t>시스템</t>
    <phoneticPr fontId="23" type="noConversion"/>
  </si>
  <si>
    <t>반출관리</t>
    <phoneticPr fontId="23" type="noConversion"/>
  </si>
  <si>
    <t>재고</t>
    <phoneticPr fontId="23" type="noConversion"/>
  </si>
  <si>
    <t>재고관리</t>
    <phoneticPr fontId="23" type="noConversion"/>
  </si>
  <si>
    <t>재고현황</t>
    <phoneticPr fontId="23" type="noConversion"/>
  </si>
  <si>
    <t>IF</t>
    <phoneticPr fontId="23" type="noConversion"/>
  </si>
  <si>
    <t>인터페이스</t>
    <phoneticPr fontId="23" type="noConversion"/>
  </si>
  <si>
    <t>재고</t>
    <phoneticPr fontId="23" type="noConversion"/>
  </si>
  <si>
    <t>PDA</t>
    <phoneticPr fontId="23" type="noConversion"/>
  </si>
  <si>
    <t>반출</t>
    <phoneticPr fontId="23" type="noConversion"/>
  </si>
  <si>
    <t>반입</t>
    <phoneticPr fontId="23" type="noConversion"/>
  </si>
  <si>
    <t>출고</t>
    <phoneticPr fontId="23" type="noConversion"/>
  </si>
  <si>
    <t>반입</t>
    <phoneticPr fontId="23" type="noConversion"/>
  </si>
  <si>
    <t>반출</t>
    <phoneticPr fontId="23" type="noConversion"/>
  </si>
  <si>
    <t>이종건</t>
    <phoneticPr fontId="23" type="noConversion"/>
  </si>
  <si>
    <t>2016.12..27</t>
    <phoneticPr fontId="23" type="noConversion"/>
  </si>
  <si>
    <t>D4100_개발일정</t>
    <phoneticPr fontId="23" type="noConversion"/>
  </si>
  <si>
    <t>창고관리시스템(PWM) 구축</t>
    <phoneticPr fontId="23" type="noConversion"/>
  </si>
  <si>
    <t>TFT검수</t>
    <phoneticPr fontId="23" type="noConversion"/>
  </si>
  <si>
    <t>TFT검수/승인</t>
    <phoneticPr fontId="23" type="noConversion"/>
  </si>
  <si>
    <t>PWMST110E</t>
    <phoneticPr fontId="23" type="noConversion"/>
  </si>
  <si>
    <t>PWMST110E_P1</t>
    <phoneticPr fontId="23" type="noConversion"/>
  </si>
  <si>
    <t>파렛트변경처리</t>
    <phoneticPr fontId="23" type="noConversion"/>
  </si>
  <si>
    <t>파렛트변경 등록 팝업</t>
    <phoneticPr fontId="23" type="noConversion"/>
  </si>
  <si>
    <t>입고시리얼스캔</t>
    <phoneticPr fontId="23" type="noConversion"/>
  </si>
  <si>
    <t>입고적치</t>
    <phoneticPr fontId="23" type="noConversion"/>
  </si>
  <si>
    <t>입하검수</t>
    <phoneticPr fontId="23" type="noConversion"/>
  </si>
  <si>
    <t>입고지시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</si>
  <si>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</si>
  <si>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</si>
  <si>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</si>
  <si>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</si>
  <si>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김경우</t>
    <phoneticPr fontId="23" type="noConversion"/>
  </si>
  <si>
    <t>◈ TFT검수 진척현황</t>
  </si>
  <si>
    <t>TFT 검수</t>
  </si>
  <si>
    <t>합계</t>
    <phoneticPr fontId="23" type="noConversion"/>
  </si>
  <si>
    <t>개발담당</t>
    <phoneticPr fontId="23" type="noConversion"/>
  </si>
  <si>
    <t>이성국R</t>
    <phoneticPr fontId="23" type="noConversion"/>
  </si>
  <si>
    <t>이성국R</t>
    <phoneticPr fontId="23" type="noConversion"/>
  </si>
  <si>
    <t>본수</t>
    <phoneticPr fontId="69" type="noConversion"/>
  </si>
  <si>
    <t>탭</t>
    <phoneticPr fontId="69" type="noConversion"/>
  </si>
  <si>
    <t>팝업</t>
    <phoneticPr fontId="69" type="noConversion"/>
  </si>
  <si>
    <t>레포트</t>
    <phoneticPr fontId="69" type="noConversion"/>
  </si>
  <si>
    <t>로직</t>
    <phoneticPr fontId="69" type="noConversion"/>
  </si>
  <si>
    <t>화면</t>
    <phoneticPr fontId="69" type="noConversion"/>
  </si>
  <si>
    <t>MS</t>
    <phoneticPr fontId="69" type="noConversion"/>
  </si>
  <si>
    <t>마스터</t>
    <phoneticPr fontId="69" type="noConversion"/>
  </si>
  <si>
    <t>김민수D, 이성국D</t>
    <phoneticPr fontId="69" type="noConversion"/>
  </si>
  <si>
    <t>IB</t>
    <phoneticPr fontId="69" type="noConversion"/>
  </si>
  <si>
    <t>입고</t>
    <phoneticPr fontId="69" type="noConversion"/>
  </si>
  <si>
    <t>이종혁K</t>
    <phoneticPr fontId="69" type="noConversion"/>
  </si>
  <si>
    <t>김민수D</t>
    <phoneticPr fontId="69" type="noConversion"/>
  </si>
  <si>
    <t>OB</t>
    <phoneticPr fontId="69" type="noConversion"/>
  </si>
  <si>
    <t>출고</t>
    <phoneticPr fontId="69" type="noConversion"/>
  </si>
  <si>
    <t>이성국D</t>
    <phoneticPr fontId="69" type="noConversion"/>
  </si>
  <si>
    <t>RI</t>
    <phoneticPr fontId="69" type="noConversion"/>
  </si>
  <si>
    <t>반입</t>
    <phoneticPr fontId="69" type="noConversion"/>
  </si>
  <si>
    <t>김민수D</t>
    <phoneticPr fontId="69" type="noConversion"/>
  </si>
  <si>
    <t>RO</t>
    <phoneticPr fontId="69" type="noConversion"/>
  </si>
  <si>
    <t>반출</t>
    <phoneticPr fontId="69" type="noConversion"/>
  </si>
  <si>
    <t>이성국D</t>
    <phoneticPr fontId="69" type="noConversion"/>
  </si>
  <si>
    <t>ST</t>
    <phoneticPr fontId="69" type="noConversion"/>
  </si>
  <si>
    <t>재고</t>
    <phoneticPr fontId="69" type="noConversion"/>
  </si>
  <si>
    <t>김민수D,(공통:이종혁K)</t>
    <phoneticPr fontId="69" type="noConversion"/>
  </si>
  <si>
    <t>IF</t>
    <phoneticPr fontId="69" type="noConversion"/>
  </si>
  <si>
    <t>인터페이스</t>
    <phoneticPr fontId="69" type="noConversion"/>
  </si>
  <si>
    <t>이종혁K</t>
    <phoneticPr fontId="69" type="noConversion"/>
  </si>
  <si>
    <t>SYS</t>
    <phoneticPr fontId="69" type="noConversion"/>
  </si>
  <si>
    <t>시스템</t>
    <phoneticPr fontId="69" type="noConversion"/>
  </si>
  <si>
    <t>소계</t>
    <phoneticPr fontId="69" type="noConversion"/>
  </si>
  <si>
    <t>PDA</t>
    <phoneticPr fontId="69" type="noConversion"/>
  </si>
  <si>
    <t>모바일</t>
    <phoneticPr fontId="69" type="noConversion"/>
  </si>
  <si>
    <t>이종혁K</t>
    <phoneticPr fontId="69" type="noConversion"/>
  </si>
  <si>
    <t>김경우선임</t>
    <phoneticPr fontId="69" type="noConversion"/>
  </si>
  <si>
    <t>합계</t>
    <phoneticPr fontId="69" type="noConversion"/>
  </si>
  <si>
    <t>2월</t>
    <phoneticPr fontId="23" type="noConversion"/>
  </si>
  <si>
    <t>3월</t>
  </si>
  <si>
    <t>4월</t>
  </si>
  <si>
    <t>소계</t>
    <phoneticPr fontId="23" type="noConversion"/>
  </si>
  <si>
    <t>5월</t>
    <phoneticPr fontId="23" type="noConversion"/>
  </si>
  <si>
    <t>근무일수</t>
    <phoneticPr fontId="23" type="noConversion"/>
  </si>
  <si>
    <t>월</t>
    <phoneticPr fontId="23" type="noConversion"/>
  </si>
  <si>
    <t>조회</t>
    <phoneticPr fontId="23" type="noConversion"/>
  </si>
  <si>
    <t>PL담당</t>
    <phoneticPr fontId="23" type="noConversion"/>
  </si>
  <si>
    <t>IT담당</t>
    <phoneticPr fontId="23" type="noConversion"/>
  </si>
  <si>
    <t>TFT담당</t>
    <phoneticPr fontId="23" type="noConversion"/>
  </si>
  <si>
    <t>계획</t>
    <phoneticPr fontId="23" type="noConversion"/>
  </si>
  <si>
    <t>1M/D당본수</t>
    <phoneticPr fontId="23" type="noConversion"/>
  </si>
  <si>
    <t>1본당M/D</t>
    <phoneticPr fontId="23" type="noConversion"/>
  </si>
  <si>
    <t>계획</t>
    <phoneticPr fontId="23" type="noConversion"/>
  </si>
  <si>
    <t>2017.02.17</t>
    <phoneticPr fontId="23" type="noConversion"/>
  </si>
  <si>
    <t>2017.02.20</t>
    <phoneticPr fontId="23" type="noConversion"/>
  </si>
  <si>
    <t>2017.02.21</t>
  </si>
  <si>
    <t>2017.02.22</t>
  </si>
  <si>
    <t>2017.02.23</t>
  </si>
  <si>
    <t>2017.02.24</t>
  </si>
  <si>
    <t>2017.02.27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</si>
  <si>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</si>
  <si>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</si>
  <si>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</si>
  <si>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2017.03.06</t>
    <phoneticPr fontId="23" type="noConversion"/>
  </si>
  <si>
    <t>2017.03.07</t>
    <phoneticPr fontId="23" type="noConversion"/>
  </si>
  <si>
    <t>2017.03.08</t>
    <phoneticPr fontId="23" type="noConversion"/>
  </si>
  <si>
    <t>2017.03.09</t>
  </si>
  <si>
    <t>2017.03.10</t>
    <phoneticPr fontId="23" type="noConversion"/>
  </si>
  <si>
    <t>2017.03.13</t>
    <phoneticPr fontId="23" type="noConversion"/>
  </si>
  <si>
    <t>2017.03.14</t>
    <phoneticPr fontId="23" type="noConversion"/>
  </si>
  <si>
    <t>2017.03.15</t>
    <phoneticPr fontId="23" type="noConversion"/>
  </si>
  <si>
    <t>2017.03.16</t>
    <phoneticPr fontId="23" type="noConversion"/>
  </si>
  <si>
    <t>2017.03.17</t>
  </si>
  <si>
    <t>2017.03.20</t>
    <phoneticPr fontId="23" type="noConversion"/>
  </si>
  <si>
    <t>2017.03.21</t>
  </si>
  <si>
    <t>2017.03.22</t>
    <phoneticPr fontId="23" type="noConversion"/>
  </si>
  <si>
    <t>2017.03.23</t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</si>
  <si>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</si>
  <si>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</si>
  <si>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</si>
  <si>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</si>
  <si>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2017.03.09</t>
    <phoneticPr fontId="23" type="noConversion"/>
  </si>
  <si>
    <t>2017.03.17</t>
    <phoneticPr fontId="23" type="noConversion"/>
  </si>
  <si>
    <t>2017.03.21</t>
    <phoneticPr fontId="23" type="noConversion"/>
  </si>
  <si>
    <t>2017.03.23</t>
    <phoneticPr fontId="23" type="noConversion"/>
  </si>
  <si>
    <t>2017.03.30</t>
    <phoneticPr fontId="23" type="noConversion"/>
  </si>
  <si>
    <t>2017.03.31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</si>
  <si>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</si>
  <si>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</si>
  <si>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</si>
  <si>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</si>
  <si>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</si>
  <si>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2017.03.31</t>
  </si>
  <si>
    <t>2017.04.04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</si>
  <si>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</si>
  <si>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</si>
  <si>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</si>
  <si>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</si>
  <si>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</si>
  <si>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</si>
  <si>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</si>
  <si>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</si>
  <si>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</si>
  <si>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</si>
  <si>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</si>
  <si>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2017.04.24</t>
    <phoneticPr fontId="23" type="noConversion"/>
  </si>
  <si>
    <t>2017.04.25</t>
    <phoneticPr fontId="23" type="noConversion"/>
  </si>
  <si>
    <t>2017.04.25</t>
    <phoneticPr fontId="23" type="noConversion"/>
  </si>
  <si>
    <t>2017.04.26</t>
    <phoneticPr fontId="23" type="noConversion"/>
  </si>
  <si>
    <t>2017.04.27</t>
    <phoneticPr fontId="23" type="noConversion"/>
  </si>
  <si>
    <t>2017.04.28</t>
    <phoneticPr fontId="23" type="noConversion"/>
  </si>
  <si>
    <t>2017.04.28</t>
    <phoneticPr fontId="23" type="noConversion"/>
  </si>
  <si>
    <t>2017.05.02</t>
    <phoneticPr fontId="23" type="noConversion"/>
  </si>
  <si>
    <t>2017.05.04</t>
    <phoneticPr fontId="23" type="noConversion"/>
  </si>
  <si>
    <t>2017.05.08</t>
    <phoneticPr fontId="23" type="noConversion"/>
  </si>
  <si>
    <t>2017.05.09</t>
    <phoneticPr fontId="23" type="noConversion"/>
  </si>
  <si>
    <t>2017.05.10</t>
    <phoneticPr fontId="23" type="noConversion"/>
  </si>
  <si>
    <t>2017.05.11</t>
    <phoneticPr fontId="23" type="noConversion"/>
  </si>
  <si>
    <t>2017.05.12</t>
    <phoneticPr fontId="23" type="noConversion"/>
  </si>
  <si>
    <t>2017.05.12</t>
    <phoneticPr fontId="23" type="noConversion"/>
  </si>
  <si>
    <t>2017.05.15</t>
    <phoneticPr fontId="23" type="noConversion"/>
  </si>
  <si>
    <t>2017.05.16</t>
    <phoneticPr fontId="23" type="noConversion"/>
  </si>
  <si>
    <t>2017.05.17</t>
    <phoneticPr fontId="23" type="noConversion"/>
  </si>
  <si>
    <t>2017.05.17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</si>
  <si>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</si>
  <si>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</si>
  <si>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</si>
  <si>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2017.05.23</t>
    <phoneticPr fontId="23" type="noConversion"/>
  </si>
  <si>
    <t>2017.05.24</t>
    <phoneticPr fontId="23" type="noConversion"/>
  </si>
  <si>
    <t>2017.05.25</t>
    <phoneticPr fontId="23" type="noConversion"/>
  </si>
  <si>
    <t>2017.04.14</t>
    <phoneticPr fontId="23" type="noConversion"/>
  </si>
  <si>
    <t>2017.04.17</t>
    <phoneticPr fontId="23" type="noConversion"/>
  </si>
  <si>
    <t>2017.04.19</t>
    <phoneticPr fontId="23" type="noConversion"/>
  </si>
  <si>
    <t>2017.04.20</t>
  </si>
  <si>
    <t>2017.04.21</t>
  </si>
  <si>
    <t>2017.04.25</t>
  </si>
  <si>
    <t>1차</t>
    <phoneticPr fontId="23" type="noConversion"/>
  </si>
  <si>
    <t>2차</t>
    <phoneticPr fontId="23" type="noConversion"/>
  </si>
  <si>
    <t>미정</t>
    <phoneticPr fontId="23" type="noConversion"/>
  </si>
  <si>
    <t>화면</t>
    <phoneticPr fontId="69" type="noConversion"/>
  </si>
  <si>
    <t>◈ 주간 진척현황</t>
    <phoneticPr fontId="23" type="noConversion"/>
  </si>
  <si>
    <t>이성국Q</t>
  </si>
  <si>
    <t>김민수Q</t>
    <phoneticPr fontId="23" type="noConversion"/>
  </si>
  <si>
    <t>이성국Q</t>
    <phoneticPr fontId="23" type="noConversion"/>
  </si>
  <si>
    <t>2017.02.17</t>
    <phoneticPr fontId="23" type="noConversion"/>
  </si>
  <si>
    <t>2017.02.20</t>
    <phoneticPr fontId="23" type="noConversion"/>
  </si>
  <si>
    <t>1차계획</t>
    <phoneticPr fontId="23" type="noConversion"/>
  </si>
  <si>
    <t>1차본수</t>
    <phoneticPr fontId="23" type="noConversion"/>
  </si>
  <si>
    <t>1차</t>
    <phoneticPr fontId="23" type="noConversion"/>
  </si>
  <si>
    <t>2차</t>
    <phoneticPr fontId="23" type="noConversion"/>
  </si>
  <si>
    <t>2차계획</t>
    <phoneticPr fontId="23" type="noConversion"/>
  </si>
  <si>
    <t>이종혁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</si>
  <si>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</si>
  <si>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</si>
  <si>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</si>
  <si>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2017.03.16</t>
    <phoneticPr fontId="23" type="noConversion"/>
  </si>
  <si>
    <t>2017.03.16</t>
    <phoneticPr fontId="23" type="noConversion"/>
  </si>
  <si>
    <t>이종혁</t>
    <phoneticPr fontId="23" type="noConversion"/>
  </si>
  <si>
    <t>2017.03.18</t>
    <phoneticPr fontId="23" type="noConversion"/>
  </si>
  <si>
    <t>2017.03.18</t>
    <phoneticPr fontId="23" type="noConversion"/>
  </si>
  <si>
    <t>2017.03.22</t>
    <phoneticPr fontId="23" type="noConversion"/>
  </si>
  <si>
    <t>2017.03.22</t>
    <phoneticPr fontId="23" type="noConversion"/>
  </si>
  <si>
    <t>2017.03.28</t>
    <phoneticPr fontId="23" type="noConversion"/>
  </si>
  <si>
    <t>이종혁</t>
    <phoneticPr fontId="23" type="noConversion"/>
  </si>
  <si>
    <t>2017.03.30</t>
    <phoneticPr fontId="23" type="noConversion"/>
  </si>
  <si>
    <t>2017.04.12</t>
    <phoneticPr fontId="23" type="noConversion"/>
  </si>
  <si>
    <t>2017.04.12</t>
    <phoneticPr fontId="23" type="noConversion"/>
  </si>
  <si>
    <t>2017.04.12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</si>
  <si>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</si>
  <si>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</si>
  <si>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</si>
  <si>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2017.03.17</t>
    <phoneticPr fontId="23" type="noConversion"/>
  </si>
  <si>
    <t>2017.03.17</t>
    <phoneticPr fontId="23" type="noConversion"/>
  </si>
  <si>
    <t>2017.03.18</t>
    <phoneticPr fontId="23" type="noConversion"/>
  </si>
  <si>
    <t>2017.03.23</t>
    <phoneticPr fontId="23" type="noConversion"/>
  </si>
  <si>
    <t>2017.03.23</t>
    <phoneticPr fontId="23" type="noConversion"/>
  </si>
  <si>
    <t>2017.03.25</t>
    <phoneticPr fontId="23" type="noConversion"/>
  </si>
  <si>
    <t>2017.03.29</t>
    <phoneticPr fontId="23" type="noConversion"/>
  </si>
  <si>
    <t>2017.03.29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</si>
  <si>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</si>
  <si>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</si>
  <si>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</si>
  <si>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</si>
  <si>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2017.04.17</t>
    <phoneticPr fontId="23" type="noConversion"/>
  </si>
  <si>
    <t>2017.02.28</t>
    <phoneticPr fontId="23" type="noConversion"/>
  </si>
  <si>
    <t>2017.02.27</t>
    <phoneticPr fontId="23" type="noConversion"/>
  </si>
  <si>
    <t>2017.02.28</t>
    <phoneticPr fontId="23" type="noConversion"/>
  </si>
  <si>
    <t>등록 팝업</t>
    <phoneticPr fontId="23" type="noConversion"/>
  </si>
  <si>
    <t>등록 팝업</t>
    <phoneticPr fontId="23" type="noConversion"/>
  </si>
  <si>
    <t>등록 팝업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</si>
  <si>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</si>
  <si>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</si>
  <si>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</si>
  <si>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2017.03.03</t>
    <phoneticPr fontId="23" type="noConversion"/>
  </si>
  <si>
    <t>2017.02.27</t>
    <phoneticPr fontId="23" type="noConversion"/>
  </si>
  <si>
    <t>2017.02.20</t>
    <phoneticPr fontId="23" type="noConversion"/>
  </si>
  <si>
    <t>2017.03.02</t>
    <phoneticPr fontId="23" type="noConversion"/>
  </si>
  <si>
    <t>2017.03.06</t>
    <phoneticPr fontId="23" type="noConversion"/>
  </si>
  <si>
    <t>실소요일</t>
    <phoneticPr fontId="23" type="noConversion"/>
  </si>
  <si>
    <t>휴일</t>
    <phoneticPr fontId="23" type="noConversion"/>
  </si>
  <si>
    <t>요일</t>
    <phoneticPr fontId="23" type="noConversion"/>
  </si>
  <si>
    <t>비고</t>
    <phoneticPr fontId="23" type="noConversion"/>
  </si>
  <si>
    <t>휴일수</t>
    <phoneticPr fontId="23" type="noConversion"/>
  </si>
  <si>
    <t>=NETWORKDAYS(C2,C3,C:C)</t>
    <phoneticPr fontId="23" type="noConversion"/>
  </si>
  <si>
    <t>2017.02.18</t>
  </si>
  <si>
    <t>토</t>
  </si>
  <si>
    <t>2017.02.19</t>
    <phoneticPr fontId="23" type="noConversion"/>
  </si>
  <si>
    <t>일</t>
    <phoneticPr fontId="23" type="noConversion"/>
  </si>
  <si>
    <t>2017.02.25</t>
  </si>
  <si>
    <t>2017.02.26</t>
    <phoneticPr fontId="23" type="noConversion"/>
  </si>
  <si>
    <t>3월</t>
    <phoneticPr fontId="23" type="noConversion"/>
  </si>
  <si>
    <t>2017.03.01</t>
    <phoneticPr fontId="23" type="noConversion"/>
  </si>
  <si>
    <t>삼일절</t>
    <phoneticPr fontId="23" type="noConversion"/>
  </si>
  <si>
    <t>3월</t>
    <phoneticPr fontId="23" type="noConversion"/>
  </si>
  <si>
    <t>2017.03.04</t>
  </si>
  <si>
    <t>2017.03.05</t>
    <phoneticPr fontId="23" type="noConversion"/>
  </si>
  <si>
    <t>2017.03.11</t>
  </si>
  <si>
    <t>3월</t>
    <phoneticPr fontId="23" type="noConversion"/>
  </si>
  <si>
    <t>2017.03.12</t>
    <phoneticPr fontId="23" type="noConversion"/>
  </si>
  <si>
    <t>2017.03.18</t>
  </si>
  <si>
    <t>2017.03.19</t>
    <phoneticPr fontId="23" type="noConversion"/>
  </si>
  <si>
    <t>2017.03.25</t>
  </si>
  <si>
    <t>2017.03.26</t>
    <phoneticPr fontId="23" type="noConversion"/>
  </si>
  <si>
    <t>2017.04.01</t>
    <phoneticPr fontId="23" type="noConversion"/>
  </si>
  <si>
    <t>2017.04.02</t>
  </si>
  <si>
    <t>2017.04.08</t>
    <phoneticPr fontId="23" type="noConversion"/>
  </si>
  <si>
    <t>2017.04.09</t>
  </si>
  <si>
    <t>2017.04.15</t>
    <phoneticPr fontId="23" type="noConversion"/>
  </si>
  <si>
    <t>2017.04.16</t>
  </si>
  <si>
    <t>2017.04.22</t>
    <phoneticPr fontId="23" type="noConversion"/>
  </si>
  <si>
    <t>2017.04.23</t>
  </si>
  <si>
    <t>2017.04.29</t>
    <phoneticPr fontId="23" type="noConversion"/>
  </si>
  <si>
    <t>2017.04.30</t>
    <phoneticPr fontId="23" type="noConversion"/>
  </si>
  <si>
    <t>5월</t>
  </si>
  <si>
    <t>2017.05.03</t>
    <phoneticPr fontId="23" type="noConversion"/>
  </si>
  <si>
    <t>석가탄신일</t>
    <phoneticPr fontId="23" type="noConversion"/>
  </si>
  <si>
    <t>2017.05.05</t>
    <phoneticPr fontId="23" type="noConversion"/>
  </si>
  <si>
    <t>어린이날</t>
    <phoneticPr fontId="23" type="noConversion"/>
  </si>
  <si>
    <t>2017.05.06</t>
    <phoneticPr fontId="23" type="noConversion"/>
  </si>
  <si>
    <t>2017.05.07</t>
  </si>
  <si>
    <t>2017.05.13</t>
    <phoneticPr fontId="23" type="noConversion"/>
  </si>
  <si>
    <t>2017.05.14</t>
  </si>
  <si>
    <t>2017.05.20</t>
    <phoneticPr fontId="23" type="noConversion"/>
  </si>
  <si>
    <t>2017.05.21</t>
  </si>
  <si>
    <t>2017.05.27</t>
    <phoneticPr fontId="23" type="noConversion"/>
  </si>
  <si>
    <t>2017.05.28</t>
    <phoneticPr fontId="23" type="noConversion"/>
  </si>
  <si>
    <t>6월</t>
  </si>
  <si>
    <t>2017.06.03</t>
    <phoneticPr fontId="23" type="noConversion"/>
  </si>
  <si>
    <t>2017.06.04</t>
  </si>
  <si>
    <t>2017.06.06</t>
    <phoneticPr fontId="23" type="noConversion"/>
  </si>
  <si>
    <t>현충일</t>
    <phoneticPr fontId="23" type="noConversion"/>
  </si>
  <si>
    <t>2017.06.10</t>
    <phoneticPr fontId="23" type="noConversion"/>
  </si>
  <si>
    <t>2017.06.11</t>
    <phoneticPr fontId="23" type="noConversion"/>
  </si>
  <si>
    <t>2017.06.17</t>
    <phoneticPr fontId="23" type="noConversion"/>
  </si>
  <si>
    <t>2017.06.18</t>
  </si>
  <si>
    <t>2017.06.24</t>
    <phoneticPr fontId="23" type="noConversion"/>
  </si>
  <si>
    <t>2017.06.25</t>
  </si>
  <si>
    <t>실적</t>
    <phoneticPr fontId="23" type="noConversion"/>
  </si>
  <si>
    <t>소요일</t>
    <phoneticPr fontId="23" type="noConversion"/>
  </si>
  <si>
    <t>이종건</t>
    <phoneticPr fontId="23" type="noConversion"/>
  </si>
  <si>
    <t>이성국</t>
    <phoneticPr fontId="23" type="noConversion"/>
  </si>
  <si>
    <t>2017.03.06</t>
    <phoneticPr fontId="23" type="noConversion"/>
  </si>
  <si>
    <t>구역(층)관리</t>
    <phoneticPr fontId="23" type="noConversion"/>
  </si>
  <si>
    <t>존관리</t>
    <phoneticPr fontId="23" type="noConversion"/>
  </si>
  <si>
    <t>2017.02.27</t>
  </si>
  <si>
    <t>2017.03.06</t>
    <phoneticPr fontId="23" type="noConversion"/>
  </si>
  <si>
    <t>구분</t>
    <phoneticPr fontId="69" type="noConversion"/>
  </si>
  <si>
    <t>태스크</t>
    <phoneticPr fontId="69" type="noConversion"/>
  </si>
  <si>
    <t>from</t>
    <phoneticPr fontId="69" type="noConversion"/>
  </si>
  <si>
    <t>to</t>
    <phoneticPr fontId="69" type="noConversion"/>
  </si>
  <si>
    <t>전체</t>
    <phoneticPr fontId="69" type="noConversion"/>
  </si>
  <si>
    <t>실적</t>
    <phoneticPr fontId="69" type="noConversion"/>
  </si>
  <si>
    <t>계획</t>
    <phoneticPr fontId="69" type="noConversion"/>
  </si>
  <si>
    <t>PL검수</t>
    <phoneticPr fontId="69" type="noConversion"/>
  </si>
  <si>
    <t>IT검수</t>
    <phoneticPr fontId="69" type="noConversion"/>
  </si>
  <si>
    <t>2017.02.13</t>
    <phoneticPr fontId="23" type="noConversion"/>
  </si>
  <si>
    <t>2017.02.19</t>
    <phoneticPr fontId="23" type="noConversion"/>
  </si>
  <si>
    <t>2017.02.20</t>
    <phoneticPr fontId="23" type="noConversion"/>
  </si>
  <si>
    <t>2017.02.26</t>
    <phoneticPr fontId="23" type="noConversion"/>
  </si>
  <si>
    <t>~2.19</t>
    <phoneticPr fontId="69" type="noConversion"/>
  </si>
  <si>
    <t>2.20~2.26</t>
    <phoneticPr fontId="23" type="noConversion"/>
  </si>
  <si>
    <t>2017.03.05</t>
    <phoneticPr fontId="23" type="noConversion"/>
  </si>
  <si>
    <t>2.27~3.05</t>
    <phoneticPr fontId="23" type="noConversion"/>
  </si>
  <si>
    <t>2017.03.12</t>
    <phoneticPr fontId="23" type="noConversion"/>
  </si>
  <si>
    <t>3.06~3.12</t>
    <phoneticPr fontId="23" type="noConversion"/>
  </si>
  <si>
    <t>2017.03.13</t>
    <phoneticPr fontId="23" type="noConversion"/>
  </si>
  <si>
    <t>2017.03.20</t>
  </si>
  <si>
    <t>2017.03.27</t>
  </si>
  <si>
    <t>2017.03.26</t>
  </si>
  <si>
    <t>2017.04.02</t>
    <phoneticPr fontId="23" type="noConversion"/>
  </si>
  <si>
    <t>3.13~3.19</t>
    <phoneticPr fontId="23" type="noConversion"/>
  </si>
  <si>
    <t>3.20~3.26</t>
    <phoneticPr fontId="23" type="noConversion"/>
  </si>
  <si>
    <t>3.27~4.02</t>
    <phoneticPr fontId="23" type="noConversion"/>
  </si>
  <si>
    <t>2017.04.03</t>
    <phoneticPr fontId="23" type="noConversion"/>
  </si>
  <si>
    <t>2017.04.09</t>
    <phoneticPr fontId="23" type="noConversion"/>
  </si>
  <si>
    <t>2017.04.16</t>
    <phoneticPr fontId="23" type="noConversion"/>
  </si>
  <si>
    <t>2017.04.17</t>
  </si>
  <si>
    <t>2017.04.24</t>
  </si>
  <si>
    <t>2017.04.30</t>
  </si>
  <si>
    <t>4.10~4.16</t>
    <phoneticPr fontId="23" type="noConversion"/>
  </si>
  <si>
    <t>4.17~4.23</t>
    <phoneticPr fontId="23" type="noConversion"/>
  </si>
  <si>
    <t>마스터</t>
    <phoneticPr fontId="69" type="noConversion"/>
  </si>
  <si>
    <t>입고</t>
    <phoneticPr fontId="69" type="noConversion"/>
  </si>
  <si>
    <t>출고</t>
    <phoneticPr fontId="69" type="noConversion"/>
  </si>
  <si>
    <t>반입</t>
    <phoneticPr fontId="69" type="noConversion"/>
  </si>
  <si>
    <t>반출</t>
    <phoneticPr fontId="69" type="noConversion"/>
  </si>
  <si>
    <t>재고</t>
    <phoneticPr fontId="69" type="noConversion"/>
  </si>
  <si>
    <t>IF</t>
    <phoneticPr fontId="69" type="noConversion"/>
  </si>
  <si>
    <t>PDA</t>
    <phoneticPr fontId="69" type="noConversion"/>
  </si>
  <si>
    <t>TFT검수</t>
  </si>
  <si>
    <t>2017.05.01</t>
    <phoneticPr fontId="23" type="noConversion"/>
  </si>
  <si>
    <t>2017.05.07</t>
    <phoneticPr fontId="23" type="noConversion"/>
  </si>
  <si>
    <t>4.24~4.30</t>
    <phoneticPr fontId="23" type="noConversion"/>
  </si>
  <si>
    <t>2017.05.08</t>
    <phoneticPr fontId="23" type="noConversion"/>
  </si>
  <si>
    <t>2017.05.14</t>
    <phoneticPr fontId="23" type="noConversion"/>
  </si>
  <si>
    <t>2017.05.15</t>
  </si>
  <si>
    <t>2017.05.22</t>
  </si>
  <si>
    <t>2017.05.28</t>
  </si>
  <si>
    <t>2017.05.29</t>
  </si>
  <si>
    <t>2017.06.04</t>
    <phoneticPr fontId="23" type="noConversion"/>
  </si>
  <si>
    <t>5.01~5.07</t>
    <phoneticPr fontId="23" type="noConversion"/>
  </si>
  <si>
    <t>5.08~5.14</t>
    <phoneticPr fontId="23" type="noConversion"/>
  </si>
  <si>
    <t>5.15~5.21</t>
    <phoneticPr fontId="23" type="noConversion"/>
  </si>
  <si>
    <t>5.22~5.28</t>
    <phoneticPr fontId="23" type="noConversion"/>
  </si>
  <si>
    <t>5.29~6.04</t>
    <phoneticPr fontId="23" type="noConversion"/>
  </si>
  <si>
    <t>개발</t>
  </si>
  <si>
    <t>미정</t>
    <phoneticPr fontId="23" type="noConversion"/>
  </si>
  <si>
    <t>예상
소요일</t>
    <phoneticPr fontId="23" type="noConversion"/>
  </si>
  <si>
    <t>2017.03.10</t>
    <phoneticPr fontId="23" type="noConversion"/>
  </si>
  <si>
    <t>L1</t>
    <phoneticPr fontId="23" type="noConversion"/>
  </si>
  <si>
    <t>2017.03.09</t>
    <phoneticPr fontId="23" type="noConversion"/>
  </si>
  <si>
    <t>2017.03.10</t>
    <phoneticPr fontId="23" type="noConversion"/>
  </si>
  <si>
    <t>2017.03.14</t>
    <phoneticPr fontId="23" type="noConversion"/>
  </si>
  <si>
    <t>L2</t>
    <phoneticPr fontId="23" type="noConversion"/>
  </si>
  <si>
    <t>Y</t>
    <phoneticPr fontId="23" type="noConversion"/>
  </si>
  <si>
    <t>L1</t>
    <phoneticPr fontId="23" type="noConversion"/>
  </si>
  <si>
    <t>2017.03.15</t>
    <phoneticPr fontId="23" type="noConversion"/>
  </si>
  <si>
    <t>L3</t>
    <phoneticPr fontId="23" type="noConversion"/>
  </si>
  <si>
    <t>L2</t>
    <phoneticPr fontId="23" type="noConversion"/>
  </si>
  <si>
    <t>L1</t>
    <phoneticPr fontId="23" type="noConversion"/>
  </si>
  <si>
    <t>2017.03.15</t>
    <phoneticPr fontId="23" type="noConversion"/>
  </si>
  <si>
    <t>2017.03.16</t>
    <phoneticPr fontId="23" type="noConversion"/>
  </si>
  <si>
    <t>2017.03.17</t>
    <phoneticPr fontId="23" type="noConversion"/>
  </si>
  <si>
    <t>2017.03.16</t>
    <phoneticPr fontId="23" type="noConversion"/>
  </si>
  <si>
    <t>로그인</t>
    <phoneticPr fontId="23" type="noConversion"/>
  </si>
  <si>
    <t>입고시리얼스캔</t>
    <phoneticPr fontId="23" type="noConversion"/>
  </si>
  <si>
    <t>출고시리얼스캔</t>
    <phoneticPr fontId="23" type="noConversion"/>
  </si>
  <si>
    <t>Total피킹</t>
    <phoneticPr fontId="23" type="noConversion"/>
  </si>
  <si>
    <t>분배</t>
    <phoneticPr fontId="23" type="noConversion"/>
  </si>
  <si>
    <t>반입검수</t>
    <phoneticPr fontId="23" type="noConversion"/>
  </si>
  <si>
    <t>반입적치</t>
    <phoneticPr fontId="23" type="noConversion"/>
  </si>
  <si>
    <t>반출피킹</t>
    <phoneticPr fontId="23" type="noConversion"/>
  </si>
  <si>
    <t>지시재고이동</t>
    <phoneticPr fontId="23" type="noConversion"/>
  </si>
  <si>
    <t>임의재고이동</t>
    <phoneticPr fontId="23" type="noConversion"/>
  </si>
  <si>
    <t>PDA</t>
    <phoneticPr fontId="23" type="noConversion"/>
  </si>
  <si>
    <t>2017.03.17</t>
    <phoneticPr fontId="23" type="noConversion"/>
  </si>
  <si>
    <t>2017.03.21</t>
    <phoneticPr fontId="23" type="noConversion"/>
  </si>
  <si>
    <t>2017.03.21</t>
    <phoneticPr fontId="23" type="noConversion"/>
  </si>
  <si>
    <t>스캐너</t>
    <phoneticPr fontId="23" type="noConversion"/>
  </si>
  <si>
    <t>메인메뉴</t>
    <phoneticPr fontId="23" type="noConversion"/>
  </si>
  <si>
    <t>기능</t>
    <phoneticPr fontId="23" type="noConversion"/>
  </si>
  <si>
    <t>설정</t>
    <phoneticPr fontId="23" type="noConversion"/>
  </si>
  <si>
    <t>김경우</t>
    <phoneticPr fontId="23" type="noConversion"/>
  </si>
  <si>
    <t>2017.03.17</t>
    <phoneticPr fontId="23" type="noConversion"/>
  </si>
  <si>
    <t>2017.03.17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</si>
  <si>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</si>
  <si>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</si>
  <si>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</si>
  <si>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2017.03.23</t>
    <phoneticPr fontId="23" type="noConversion"/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</si>
  <si>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</si>
  <si>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</si>
  <si>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</si>
  <si>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</si>
  <si>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2017.03.30</t>
    <phoneticPr fontId="23" type="noConversion"/>
  </si>
  <si>
    <t>김재중</t>
    <phoneticPr fontId="23" type="noConversion"/>
  </si>
  <si>
    <t>김재중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</si>
  <si>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</si>
  <si>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</si>
  <si>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</si>
  <si>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2017.03.22</t>
    <phoneticPr fontId="23" type="noConversion"/>
  </si>
  <si>
    <t>김경우</t>
    <phoneticPr fontId="23" type="noConversion"/>
  </si>
  <si>
    <t>2017.03.31</t>
    <phoneticPr fontId="23" type="noConversion"/>
  </si>
  <si>
    <t>인터페이스</t>
    <phoneticPr fontId="23" type="noConversion"/>
  </si>
  <si>
    <t>김경우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</si>
  <si>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</si>
  <si>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</si>
  <si>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</si>
  <si>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</si>
  <si>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</si>
  <si>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</si>
  <si>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</si>
  <si>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</si>
  <si>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</si>
  <si>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</si>
  <si>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</si>
  <si>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</si>
  <si>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</si>
  <si>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디자인</t>
    <phoneticPr fontId="23" type="noConversion"/>
  </si>
  <si>
    <t>김재중</t>
    <phoneticPr fontId="23" type="noConversion"/>
  </si>
  <si>
    <t>2017.03.23</t>
    <phoneticPr fontId="23" type="noConversion"/>
  </si>
  <si>
    <t>2017.03.23</t>
    <phoneticPr fontId="23" type="noConversion"/>
  </si>
  <si>
    <t>2017.03.23</t>
    <phoneticPr fontId="23" type="noConversion"/>
  </si>
  <si>
    <t>2017.03.21</t>
    <phoneticPr fontId="23" type="noConversion"/>
  </si>
  <si>
    <t>2017.03.21</t>
    <phoneticPr fontId="23" type="noConversion"/>
  </si>
  <si>
    <t>2017.03.21</t>
    <phoneticPr fontId="23" type="noConversion"/>
  </si>
  <si>
    <t>2017.03.22</t>
    <phoneticPr fontId="23" type="noConversion"/>
  </si>
  <si>
    <t>2017.03.20</t>
    <phoneticPr fontId="23" type="noConversion"/>
  </si>
  <si>
    <t>2017.03.24</t>
    <phoneticPr fontId="23" type="noConversion"/>
  </si>
  <si>
    <t>이종건</t>
    <phoneticPr fontId="23" type="noConversion"/>
  </si>
  <si>
    <t>이종혁</t>
    <phoneticPr fontId="23" type="noConversion"/>
  </si>
  <si>
    <t>2017.03.27</t>
    <phoneticPr fontId="23" type="noConversion"/>
  </si>
  <si>
    <t>2017.03.29</t>
    <phoneticPr fontId="23" type="noConversion"/>
  </si>
  <si>
    <t>2017.03.29</t>
    <phoneticPr fontId="23" type="noConversion"/>
  </si>
  <si>
    <t>2017.03.29</t>
    <phoneticPr fontId="23" type="noConversion"/>
  </si>
  <si>
    <t>2017.03.30</t>
    <phoneticPr fontId="23" type="noConversion"/>
  </si>
  <si>
    <t>2017.03.28</t>
    <phoneticPr fontId="23" type="noConversion"/>
  </si>
  <si>
    <t>L1</t>
    <phoneticPr fontId="23" type="noConversion"/>
  </si>
  <si>
    <t>2017.03.28</t>
    <phoneticPr fontId="23" type="noConversion"/>
  </si>
  <si>
    <t>2017.03.27</t>
    <phoneticPr fontId="23" type="noConversion"/>
  </si>
  <si>
    <t>2017.03.22</t>
    <phoneticPr fontId="23" type="noConversion"/>
  </si>
  <si>
    <t>2017.03.24</t>
    <phoneticPr fontId="23" type="noConversion"/>
  </si>
  <si>
    <t>2017.03.31</t>
    <phoneticPr fontId="23" type="noConversion"/>
  </si>
  <si>
    <t>2017.03.31</t>
    <phoneticPr fontId="23" type="noConversion"/>
  </si>
  <si>
    <t>2017.04.01</t>
    <phoneticPr fontId="23" type="noConversion"/>
  </si>
  <si>
    <t>2017.04.03</t>
    <phoneticPr fontId="23" type="noConversion"/>
  </si>
  <si>
    <t>2017.04.03</t>
    <phoneticPr fontId="23" type="noConversion"/>
  </si>
  <si>
    <t>2017.03.30</t>
    <phoneticPr fontId="23" type="noConversion"/>
  </si>
  <si>
    <t>2017.04.04</t>
    <phoneticPr fontId="23" type="noConversion"/>
  </si>
  <si>
    <t>실적</t>
    <phoneticPr fontId="69" type="noConversion"/>
  </si>
  <si>
    <t>2017.04.05</t>
    <phoneticPr fontId="23" type="noConversion"/>
  </si>
  <si>
    <t>2017.04.05</t>
    <phoneticPr fontId="23" type="noConversion"/>
  </si>
  <si>
    <t>4.03~4.09</t>
    <phoneticPr fontId="23" type="noConversion"/>
  </si>
  <si>
    <t>7월</t>
  </si>
  <si>
    <t>2017.07.01</t>
    <phoneticPr fontId="23" type="noConversion"/>
  </si>
  <si>
    <t>8월</t>
  </si>
  <si>
    <t>2017.07.02</t>
  </si>
  <si>
    <t>2017.07.08</t>
    <phoneticPr fontId="23" type="noConversion"/>
  </si>
  <si>
    <t>2017.07.09</t>
    <phoneticPr fontId="23" type="noConversion"/>
  </si>
  <si>
    <t>2017.07.15</t>
    <phoneticPr fontId="23" type="noConversion"/>
  </si>
  <si>
    <t>2017.07.16</t>
    <phoneticPr fontId="23" type="noConversion"/>
  </si>
  <si>
    <t>2017.07.22</t>
    <phoneticPr fontId="23" type="noConversion"/>
  </si>
  <si>
    <t>2017.07.23</t>
  </si>
  <si>
    <t>2017.07.29</t>
    <phoneticPr fontId="23" type="noConversion"/>
  </si>
  <si>
    <t>2017.07.30</t>
  </si>
  <si>
    <t>2017.08.05</t>
    <phoneticPr fontId="23" type="noConversion"/>
  </si>
  <si>
    <t>2017.08.06</t>
  </si>
  <si>
    <t>2017.08.12</t>
    <phoneticPr fontId="23" type="noConversion"/>
  </si>
  <si>
    <t>2017.08.13</t>
  </si>
  <si>
    <t>2017.08.15</t>
    <phoneticPr fontId="23" type="noConversion"/>
  </si>
  <si>
    <t>광복절</t>
    <phoneticPr fontId="23" type="noConversion"/>
  </si>
  <si>
    <t>2017.08.19</t>
    <phoneticPr fontId="23" type="noConversion"/>
  </si>
  <si>
    <t>2017.08.20</t>
  </si>
  <si>
    <t>2017.08.26</t>
    <phoneticPr fontId="23" type="noConversion"/>
  </si>
  <si>
    <t>2017.08.27</t>
  </si>
  <si>
    <t>2017.04.07</t>
    <phoneticPr fontId="23" type="noConversion"/>
  </si>
  <si>
    <t>2017.04.10</t>
    <phoneticPr fontId="23" type="noConversion"/>
  </si>
  <si>
    <t>2017.04.06</t>
    <phoneticPr fontId="23" type="noConversion"/>
  </si>
  <si>
    <t>2017.04.10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</si>
  <si>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</si>
  <si>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</si>
  <si>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</si>
  <si>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</si>
  <si>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2017.04.06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</si>
  <si>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</si>
  <si>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</si>
  <si>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</si>
  <si>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</si>
  <si>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</si>
  <si>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2017.04.18</t>
    <phoneticPr fontId="23" type="noConversion"/>
  </si>
  <si>
    <t>2017.04.17</t>
    <phoneticPr fontId="23" type="noConversion"/>
  </si>
  <si>
    <t>2017.04.18</t>
  </si>
  <si>
    <t>2017.04.17</t>
    <phoneticPr fontId="23" type="noConversion"/>
  </si>
  <si>
    <t>2017.04.28</t>
    <phoneticPr fontId="23" type="noConversion"/>
  </si>
  <si>
    <t>2017.04.07</t>
    <phoneticPr fontId="23" type="noConversion"/>
  </si>
  <si>
    <t>2017.04.21</t>
    <phoneticPr fontId="23" type="noConversion"/>
  </si>
  <si>
    <t>2017.04.11</t>
    <phoneticPr fontId="23" type="noConversion"/>
  </si>
  <si>
    <t>2017.04.17</t>
    <phoneticPr fontId="23" type="noConversion"/>
  </si>
  <si>
    <t>2017.04.21</t>
    <phoneticPr fontId="23" type="noConversion"/>
  </si>
  <si>
    <t>2017.04.21</t>
    <phoneticPr fontId="23" type="noConversion"/>
  </si>
  <si>
    <t>안정원</t>
  </si>
  <si>
    <t>안정원Q</t>
  </si>
  <si>
    <t>안정원R</t>
  </si>
  <si>
    <t>안정원</t>
    <phoneticPr fontId="23" type="noConversion"/>
  </si>
  <si>
    <t>김민수</t>
    <phoneticPr fontId="23" type="noConversion"/>
  </si>
  <si>
    <t>안정원R</t>
    <phoneticPr fontId="23" type="noConversion"/>
  </si>
  <si>
    <t>안정원Q</t>
    <phoneticPr fontId="23" type="noConversion"/>
  </si>
  <si>
    <t>김민수</t>
    <phoneticPr fontId="23" type="noConversion"/>
  </si>
  <si>
    <t>김민수Q</t>
    <phoneticPr fontId="23" type="noConversion"/>
  </si>
  <si>
    <t>김민수</t>
    <phoneticPr fontId="23" type="noConversion"/>
  </si>
  <si>
    <t>2017.04.25</t>
    <phoneticPr fontId="23" type="noConversion"/>
  </si>
  <si>
    <t>2017.04.25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</si>
</sst>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  <numFmt numFmtId="200" formatCode="aaa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26" fillId="0" borderId="0" applyNumberFormat="0" applyFill="0" applyBorder="0" applyAlignment="0" applyProtection="0"/>
    <xf numFmtId="0" fontId="15" fillId="0" borderId="0"/>
    <xf numFmtId="0" fontId="15" fillId="0" borderId="0"/>
    <xf numFmtId="0" fontId="27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6" fillId="0" borderId="0"/>
    <xf numFmtId="0" fontId="28" fillId="0" borderId="0" applyNumberFormat="0" applyFill="0" applyBorder="0" applyAlignment="0" applyProtection="0"/>
    <xf numFmtId="0" fontId="14" fillId="0" borderId="0"/>
    <xf numFmtId="0" fontId="29" fillId="0" borderId="0" applyFill="0" applyBorder="0" applyAlignment="0"/>
    <xf numFmtId="0" fontId="13" fillId="0" borderId="0" applyFill="0" applyBorder="0" applyAlignment="0"/>
    <xf numFmtId="0" fontId="17" fillId="0" borderId="0"/>
    <xf numFmtId="41" fontId="12" fillId="0" borderId="0" applyFont="0" applyFill="0" applyBorder="0" applyAlignment="0" applyProtection="0">
      <alignment vertical="center"/>
    </xf>
    <xf numFmtId="183" fontId="13" fillId="0" borderId="0"/>
    <xf numFmtId="184" fontId="13" fillId="0" borderId="0"/>
    <xf numFmtId="183" fontId="13" fillId="0" borderId="0"/>
    <xf numFmtId="184" fontId="13" fillId="0" borderId="0"/>
    <xf numFmtId="177" fontId="14" fillId="0" borderId="0" applyFont="0" applyFill="0" applyBorder="0" applyAlignment="0" applyProtection="0"/>
    <xf numFmtId="0" fontId="30" fillId="0" borderId="0" applyNumberFormat="0" applyAlignment="0">
      <alignment horizontal="left"/>
    </xf>
    <xf numFmtId="185" fontId="16" fillId="0" borderId="0" applyFont="0" applyFill="0" applyBorder="0" applyAlignment="0" applyProtection="0"/>
    <xf numFmtId="186" fontId="14" fillId="0" borderId="0" applyFont="0" applyFill="0" applyBorder="0" applyAlignment="0" applyProtection="0"/>
    <xf numFmtId="181" fontId="13" fillId="0" borderId="0"/>
    <xf numFmtId="187" fontId="13" fillId="0" borderId="0"/>
    <xf numFmtId="181" fontId="13" fillId="0" borderId="0"/>
    <xf numFmtId="187" fontId="13" fillId="0" borderId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82" fontId="13" fillId="0" borderId="0"/>
    <xf numFmtId="190" fontId="13" fillId="0" borderId="0"/>
    <xf numFmtId="182" fontId="13" fillId="0" borderId="0"/>
    <xf numFmtId="190" fontId="13" fillId="0" borderId="0"/>
    <xf numFmtId="0" fontId="31" fillId="0" borderId="0" applyNumberFormat="0" applyAlignment="0">
      <alignment horizontal="left"/>
    </xf>
    <xf numFmtId="38" fontId="18" fillId="2" borderId="0" applyNumberFormat="0" applyBorder="0" applyAlignment="0" applyProtection="0"/>
    <xf numFmtId="38" fontId="18" fillId="2" borderId="0" applyNumberFormat="0" applyBorder="0" applyAlignment="0" applyProtection="0"/>
    <xf numFmtId="38" fontId="18" fillId="3" borderId="0" applyNumberFormat="0" applyBorder="0" applyAlignment="0" applyProtection="0"/>
    <xf numFmtId="0" fontId="19" fillId="0" borderId="0">
      <alignment horizontal="left"/>
    </xf>
    <xf numFmtId="0" fontId="18" fillId="0" borderId="1" applyBorder="0">
      <alignment horizontal="center" vertical="center"/>
    </xf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21" fillId="0" borderId="0" applyNumberFormat="0" applyFill="0" applyBorder="0" applyAlignment="0" applyProtection="0"/>
    <xf numFmtId="10" fontId="18" fillId="2" borderId="4" applyNumberFormat="0" applyBorder="0" applyAlignment="0" applyProtection="0"/>
    <xf numFmtId="10" fontId="18" fillId="2" borderId="4" applyNumberFormat="0" applyBorder="0" applyAlignment="0" applyProtection="0"/>
    <xf numFmtId="10" fontId="18" fillId="4" borderId="4" applyNumberFormat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2" fillId="0" borderId="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13" fillId="0" borderId="0"/>
    <xf numFmtId="191" fontId="15" fillId="0" borderId="0"/>
    <xf numFmtId="192" fontId="13" fillId="0" borderId="0"/>
    <xf numFmtId="180" fontId="13" fillId="0" borderId="0"/>
    <xf numFmtId="192" fontId="13" fillId="0" borderId="0"/>
    <xf numFmtId="0" fontId="14" fillId="0" borderId="0"/>
    <xf numFmtId="10" fontId="14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left"/>
    </xf>
    <xf numFmtId="0" fontId="14" fillId="0" borderId="0"/>
    <xf numFmtId="0" fontId="22" fillId="0" borderId="0"/>
    <xf numFmtId="40" fontId="33" fillId="0" borderId="0" applyBorder="0">
      <alignment horizontal="right"/>
    </xf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34" fillId="0" borderId="0" applyFont="0" applyFill="0" applyBorder="0" applyAlignment="0" applyProtection="0">
      <alignment horizontal="right"/>
      <protection hidden="1"/>
    </xf>
    <xf numFmtId="0" fontId="3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6" fillId="0" borderId="0"/>
    <xf numFmtId="0" fontId="37" fillId="0" borderId="0"/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27" fillId="0" borderId="0"/>
    <xf numFmtId="0" fontId="14" fillId="0" borderId="0"/>
    <xf numFmtId="0" fontId="27" fillId="0" borderId="0"/>
    <xf numFmtId="0" fontId="38" fillId="0" borderId="6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41" fillId="0" borderId="0">
      <alignment vertical="center"/>
    </xf>
    <xf numFmtId="0" fontId="14" fillId="0" borderId="0"/>
    <xf numFmtId="0" fontId="14" fillId="0" borderId="0"/>
    <xf numFmtId="0" fontId="4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41" fillId="0" borderId="0">
      <alignment vertical="center"/>
    </xf>
    <xf numFmtId="0" fontId="1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9" fillId="0" borderId="0"/>
    <xf numFmtId="0" fontId="7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29" fillId="0" borderId="0"/>
    <xf numFmtId="0" fontId="29" fillId="0" borderId="0"/>
    <xf numFmtId="0" fontId="41" fillId="0" borderId="0">
      <alignment vertical="center"/>
    </xf>
    <xf numFmtId="0" fontId="2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6" borderId="32" applyNumberFormat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13" fillId="37" borderId="33" applyNumberFormat="0" applyFont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9" borderId="34" applyNumberFormat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23" borderId="3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36" borderId="40" applyNumberFormat="0" applyAlignment="0" applyProtection="0">
      <alignment vertical="center"/>
    </xf>
    <xf numFmtId="0" fontId="1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/>
    <xf numFmtId="0" fontId="24" fillId="0" borderId="0" xfId="104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2" fillId="0" borderId="0" xfId="104" applyFont="1" applyAlignment="1">
      <alignment vertical="center"/>
    </xf>
    <xf numFmtId="0" fontId="44" fillId="0" borderId="0" xfId="104" applyFont="1" applyAlignment="1">
      <alignment vertical="center"/>
    </xf>
    <xf numFmtId="0" fontId="43" fillId="0" borderId="0" xfId="104" applyFont="1" applyAlignment="1"/>
    <xf numFmtId="49" fontId="43" fillId="0" borderId="0" xfId="104" applyNumberFormat="1" applyFont="1" applyAlignment="1"/>
    <xf numFmtId="9" fontId="43" fillId="0" borderId="0" xfId="73" applyFont="1" applyAlignment="1"/>
    <xf numFmtId="9" fontId="42" fillId="0" borderId="0" xfId="73" applyFont="1" applyAlignment="1">
      <alignment vertical="center"/>
    </xf>
    <xf numFmtId="0" fontId="45" fillId="10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0" fontId="45" fillId="12" borderId="4" xfId="104" applyNumberFormat="1" applyFont="1" applyFill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9" fontId="24" fillId="0" borderId="0" xfId="73" applyFont="1" applyAlignment="1">
      <alignment vertical="center"/>
    </xf>
    <xf numFmtId="9" fontId="24" fillId="0" borderId="0" xfId="73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195" fontId="45" fillId="16" borderId="4" xfId="104" applyNumberFormat="1" applyFont="1" applyFill="1" applyBorder="1" applyAlignment="1">
      <alignment horizontal="center" vertical="center"/>
    </xf>
    <xf numFmtId="9" fontId="43" fillId="17" borderId="4" xfId="73" applyFont="1" applyFill="1" applyBorder="1" applyAlignment="1">
      <alignment horizontal="center" vertical="center"/>
    </xf>
    <xf numFmtId="0" fontId="43" fillId="0" borderId="0" xfId="104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9" fillId="0" borderId="0" xfId="104" applyFont="1" applyAlignment="1">
      <alignment vertical="center"/>
    </xf>
    <xf numFmtId="196" fontId="25" fillId="0" borderId="4" xfId="104" applyNumberFormat="1" applyFont="1" applyBorder="1" applyAlignment="1">
      <alignment vertical="center"/>
    </xf>
    <xf numFmtId="9" fontId="25" fillId="0" borderId="4" xfId="73" applyFont="1" applyBorder="1" applyAlignment="1">
      <alignment vertical="center"/>
    </xf>
    <xf numFmtId="9" fontId="45" fillId="8" borderId="4" xfId="73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8" fillId="17" borderId="4" xfId="104" applyFont="1" applyFill="1" applyBorder="1" applyAlignment="1">
      <alignment horizontal="center" vertical="center"/>
    </xf>
    <xf numFmtId="196" fontId="25" fillId="12" borderId="4" xfId="104" applyNumberFormat="1" applyFont="1" applyFill="1" applyBorder="1" applyAlignment="1">
      <alignment vertical="center"/>
    </xf>
    <xf numFmtId="9" fontId="25" fillId="12" borderId="4" xfId="73" applyFont="1" applyFill="1" applyBorder="1" applyAlignment="1">
      <alignment vertical="center"/>
    </xf>
    <xf numFmtId="196" fontId="25" fillId="12" borderId="24" xfId="104" applyNumberFormat="1" applyFont="1" applyFill="1" applyBorder="1" applyAlignment="1">
      <alignment vertical="center"/>
    </xf>
    <xf numFmtId="9" fontId="25" fillId="12" borderId="24" xfId="73" applyFont="1" applyFill="1" applyBorder="1" applyAlignment="1">
      <alignment vertical="center"/>
    </xf>
    <xf numFmtId="195" fontId="43" fillId="0" borderId="4" xfId="104" applyNumberFormat="1" applyFont="1" applyBorder="1" applyAlignment="1">
      <alignment horizontal="center" vertical="center"/>
    </xf>
    <xf numFmtId="195" fontId="43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4" fillId="0" borderId="0" xfId="104" applyFont="1" applyAlignment="1">
      <alignment vertical="center"/>
    </xf>
    <xf numFmtId="195" fontId="45" fillId="0" borderId="4" xfId="104" applyNumberFormat="1" applyFont="1" applyBorder="1" applyAlignment="1">
      <alignment horizontal="center" vertical="center"/>
    </xf>
    <xf numFmtId="0" fontId="24" fillId="0" borderId="0" xfId="104" applyFont="1" applyAlignment="1">
      <alignment vertical="center"/>
    </xf>
    <xf numFmtId="0" fontId="48" fillId="17" borderId="28" xfId="104" applyFont="1" applyFill="1" applyBorder="1" applyAlignment="1">
      <alignment vertical="center"/>
    </xf>
    <xf numFmtId="196" fontId="25" fillId="0" borderId="9" xfId="104" applyNumberFormat="1" applyFont="1" applyFill="1" applyBorder="1" applyAlignment="1">
      <alignment vertical="center"/>
    </xf>
    <xf numFmtId="9" fontId="25" fillId="0" borderId="4" xfId="73" applyFont="1" applyFill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0" fontId="43" fillId="0" borderId="0" xfId="104" applyFont="1" applyAlignment="1">
      <alignment vertical="center"/>
    </xf>
    <xf numFmtId="0" fontId="43" fillId="17" borderId="4" xfId="104" applyFont="1" applyFill="1" applyBorder="1" applyAlignment="1">
      <alignment horizontal="center" vertical="center"/>
    </xf>
    <xf numFmtId="0" fontId="43" fillId="0" borderId="4" xfId="104" applyFont="1" applyBorder="1" applyAlignment="1">
      <alignment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13" applyFont="1" applyBorder="1" applyAlignment="1">
      <alignment horizontal="left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2" borderId="4" xfId="104" applyFont="1" applyFill="1" applyBorder="1" applyAlignment="1">
      <alignment horizontal="center" vertical="center" wrapText="1"/>
    </xf>
    <xf numFmtId="0" fontId="24" fillId="0" borderId="0" xfId="104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0" fontId="43" fillId="0" borderId="4" xfId="113" applyFont="1" applyFill="1" applyBorder="1" applyAlignment="1">
      <alignment horizontal="center" vertical="center" wrapText="1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25" fillId="0" borderId="0" xfId="73" applyNumberFormat="1" applyFont="1" applyAlignment="1">
      <alignment horizontal="center" vertical="center"/>
    </xf>
    <xf numFmtId="9" fontId="43" fillId="0" borderId="0" xfId="73" applyFont="1" applyFill="1" applyBorder="1" applyAlignment="1">
      <alignment horizontal="center" vertical="center"/>
    </xf>
    <xf numFmtId="0" fontId="24" fillId="0" borderId="0" xfId="104" applyFont="1" applyFill="1" applyAlignment="1">
      <alignment horizontal="center" vertical="center"/>
    </xf>
    <xf numFmtId="0" fontId="25" fillId="0" borderId="0" xfId="73" applyNumberFormat="1" applyFont="1" applyFill="1" applyAlignment="1">
      <alignment horizontal="center" vertical="center"/>
    </xf>
    <xf numFmtId="0" fontId="43" fillId="0" borderId="4" xfId="0" applyFont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8" fillId="17" borderId="16" xfId="104" applyFont="1" applyFill="1" applyBorder="1" applyAlignment="1">
      <alignment horizontal="center" vertical="center"/>
    </xf>
    <xf numFmtId="0" fontId="48" fillId="17" borderId="17" xfId="104" applyFont="1" applyFill="1" applyBorder="1" applyAlignment="1">
      <alignment horizontal="center" vertical="center"/>
    </xf>
    <xf numFmtId="0" fontId="48" fillId="17" borderId="13" xfId="104" applyFont="1" applyFill="1" applyBorder="1" applyAlignment="1">
      <alignment horizontal="center" vertical="center"/>
    </xf>
    <xf numFmtId="0" fontId="48" fillId="17" borderId="14" xfId="104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4" fillId="0" borderId="0" xfId="104" applyNumberFormat="1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8" fillId="0" borderId="4" xfId="104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8" fillId="10" borderId="4" xfId="104" applyFont="1" applyFill="1" applyBorder="1" applyAlignment="1">
      <alignment horizontal="center" vertical="center" wrapText="1"/>
    </xf>
    <xf numFmtId="0" fontId="45" fillId="14" borderId="9" xfId="104" applyFont="1" applyFill="1" applyBorder="1" applyAlignment="1">
      <alignment vertical="center" wrapText="1"/>
    </xf>
    <xf numFmtId="0" fontId="45" fillId="15" borderId="9" xfId="104" applyFont="1" applyFill="1" applyBorder="1" applyAlignment="1">
      <alignment vertical="center" wrapText="1"/>
    </xf>
    <xf numFmtId="0" fontId="45" fillId="14" borderId="15" xfId="104" applyFont="1" applyFill="1" applyBorder="1" applyAlignment="1">
      <alignment horizontal="center" vertical="center" wrapText="1"/>
    </xf>
    <xf numFmtId="0" fontId="43" fillId="17" borderId="4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8" xfId="113" applyFont="1" applyBorder="1" applyAlignment="1">
      <alignment horizontal="left" vertical="center"/>
    </xf>
    <xf numFmtId="0" fontId="67" fillId="0" borderId="4" xfId="0" applyFont="1" applyBorder="1" applyAlignment="1">
      <alignment horizontal="left" vertical="center" wrapText="1" readingOrder="1"/>
    </xf>
    <xf numFmtId="0" fontId="43" fillId="0" borderId="8" xfId="104" applyNumberFormat="1" applyFont="1" applyBorder="1" applyAlignment="1">
      <alignment horizontal="left" vertical="center"/>
    </xf>
    <xf numFmtId="0" fontId="43" fillId="0" borderId="8" xfId="113" applyFont="1" applyFill="1" applyBorder="1" applyAlignment="1">
      <alignment horizontal="left" vertical="center"/>
    </xf>
    <xf numFmtId="0" fontId="43" fillId="0" borderId="9" xfId="0" applyFont="1" applyBorder="1" applyAlignment="1">
      <alignment vertical="center"/>
    </xf>
    <xf numFmtId="0" fontId="68" fillId="0" borderId="4" xfId="0" applyFont="1" applyBorder="1" applyAlignment="1">
      <alignment horizontal="left" vertical="center" wrapText="1" readingOrder="1"/>
    </xf>
    <xf numFmtId="0" fontId="67" fillId="0" borderId="9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43" fillId="11" borderId="4" xfId="104" applyNumberFormat="1" applyFont="1" applyFill="1" applyBorder="1" applyAlignment="1">
      <alignment horizontal="center" vertical="center"/>
    </xf>
    <xf numFmtId="0" fontId="45" fillId="11" borderId="4" xfId="104" applyNumberFormat="1" applyFont="1" applyFill="1" applyBorder="1" applyAlignment="1">
      <alignment horizontal="center" vertical="center"/>
    </xf>
    <xf numFmtId="0" fontId="45" fillId="17" borderId="4" xfId="104" applyNumberFormat="1" applyFont="1" applyFill="1" applyBorder="1" applyAlignment="1">
      <alignment horizontal="center" vertical="center"/>
    </xf>
    <xf numFmtId="0" fontId="45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3" fillId="0" borderId="4" xfId="73" applyNumberFormat="1" applyFont="1" applyBorder="1" applyAlignment="1">
      <alignment horizontal="center" vertical="center"/>
    </xf>
    <xf numFmtId="0" fontId="43" fillId="17" borderId="4" xfId="73" applyNumberFormat="1" applyFont="1" applyFill="1" applyBorder="1" applyAlignment="1">
      <alignment horizontal="center" vertical="center"/>
    </xf>
    <xf numFmtId="0" fontId="25" fillId="0" borderId="0" xfId="104" applyFont="1" applyAlignment="1">
      <alignment vertical="center"/>
    </xf>
    <xf numFmtId="198" fontId="25" fillId="0" borderId="0" xfId="104" applyNumberFormat="1" applyFont="1" applyAlignment="1">
      <alignment vertical="center"/>
    </xf>
    <xf numFmtId="0" fontId="25" fillId="0" borderId="0" xfId="104" applyFont="1" applyAlignment="1">
      <alignment horizontal="center" vertical="center"/>
    </xf>
    <xf numFmtId="199" fontId="43" fillId="0" borderId="4" xfId="104" applyNumberFormat="1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5" borderId="15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3" fillId="0" borderId="7" xfId="104" applyNumberFormat="1" applyFont="1" applyFill="1" applyBorder="1" applyAlignment="1">
      <alignment horizontal="center" vertical="center"/>
    </xf>
    <xf numFmtId="0" fontId="40" fillId="0" borderId="0" xfId="0" applyFont="1"/>
    <xf numFmtId="0" fontId="43" fillId="6" borderId="4" xfId="104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quotePrefix="1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200" fontId="25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43" fillId="2" borderId="4" xfId="0" applyFont="1" applyFill="1" applyBorder="1" applyAlignment="1">
      <alignment horizontal="center" vertical="center" wrapText="1"/>
    </xf>
    <xf numFmtId="0" fontId="70" fillId="13" borderId="4" xfId="0" applyFont="1" applyFill="1" applyBorder="1" applyAlignment="1">
      <alignment horizontal="center" vertical="center"/>
    </xf>
    <xf numFmtId="0" fontId="70" fillId="13" borderId="4" xfId="0" applyNumberFormat="1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0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15" borderId="9" xfId="104" applyFont="1" applyFill="1" applyBorder="1" applyAlignment="1">
      <alignment horizontal="center" vertical="center" wrapText="1"/>
    </xf>
    <xf numFmtId="0" fontId="40" fillId="15" borderId="1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0" fontId="45" fillId="5" borderId="10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2" borderId="8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5" fillId="11" borderId="7" xfId="104" applyFont="1" applyFill="1" applyBorder="1" applyAlignment="1">
      <alignment horizontal="center" vertical="center" wrapText="1"/>
    </xf>
    <xf numFmtId="0" fontId="45" fillId="11" borderId="3" xfId="104" applyFont="1" applyFill="1" applyBorder="1" applyAlignment="1">
      <alignment horizontal="center" vertical="center" wrapText="1"/>
    </xf>
    <xf numFmtId="0" fontId="45" fillId="11" borderId="8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7" borderId="9" xfId="104" applyFont="1" applyFill="1" applyBorder="1" applyAlignment="1">
      <alignment horizontal="center" vertical="center" wrapText="1"/>
    </xf>
    <xf numFmtId="0" fontId="48" fillId="8" borderId="7" xfId="104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9" fontId="45" fillId="11" borderId="9" xfId="73" applyFont="1" applyFill="1" applyBorder="1" applyAlignment="1">
      <alignment horizontal="center" vertical="center" wrapText="1"/>
    </xf>
    <xf numFmtId="0" fontId="45" fillId="11" borderId="9" xfId="104" applyFont="1" applyFill="1" applyBorder="1" applyAlignment="1">
      <alignment horizontal="center" vertical="center" wrapText="1"/>
    </xf>
    <xf numFmtId="0" fontId="45" fillId="8" borderId="9" xfId="104" applyFont="1" applyFill="1" applyBorder="1" applyAlignment="1">
      <alignment horizontal="center" vertical="center" wrapText="1"/>
    </xf>
    <xf numFmtId="9" fontId="45" fillId="7" borderId="9" xfId="73" applyFont="1" applyFill="1" applyBorder="1" applyAlignment="1">
      <alignment horizontal="center" vertical="center" wrapText="1"/>
    </xf>
    <xf numFmtId="0" fontId="45" fillId="9" borderId="9" xfId="104" applyFont="1" applyFill="1" applyBorder="1" applyAlignment="1">
      <alignment horizontal="center" vertical="center" wrapText="1"/>
    </xf>
    <xf numFmtId="0" fontId="45" fillId="11" borderId="9" xfId="0" applyFont="1" applyFill="1" applyBorder="1" applyAlignment="1">
      <alignment horizontal="center" vertical="center" wrapText="1"/>
    </xf>
    <xf numFmtId="0" fontId="48" fillId="11" borderId="7" xfId="104" applyFont="1" applyFill="1" applyBorder="1" applyAlignment="1">
      <alignment horizontal="center" vertical="center" wrapText="1"/>
    </xf>
    <xf numFmtId="0" fontId="45" fillId="14" borderId="11" xfId="104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14" borderId="16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45" fillId="5" borderId="4" xfId="104" applyFont="1" applyFill="1" applyBorder="1" applyAlignment="1">
      <alignment horizontal="center" vertical="center" wrapText="1"/>
    </xf>
    <xf numFmtId="0" fontId="45" fillId="5" borderId="4" xfId="0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10" borderId="7" xfId="104" applyFont="1" applyFill="1" applyBorder="1" applyAlignment="1">
      <alignment horizontal="center" vertical="center" wrapText="1"/>
    </xf>
    <xf numFmtId="0" fontId="45" fillId="10" borderId="3" xfId="104" applyFont="1" applyFill="1" applyBorder="1" applyAlignment="1">
      <alignment horizontal="center" vertical="center" wrapText="1"/>
    </xf>
    <xf numFmtId="0" fontId="45" fillId="10" borderId="8" xfId="104" applyFont="1" applyFill="1" applyBorder="1" applyAlignment="1">
      <alignment horizontal="center" vertical="center" wrapText="1"/>
    </xf>
    <xf numFmtId="9" fontId="45" fillId="9" borderId="9" xfId="73" applyFont="1" applyFill="1" applyBorder="1" applyAlignment="1">
      <alignment horizontal="center" vertical="center" wrapText="1"/>
    </xf>
    <xf numFmtId="0" fontId="45" fillId="10" borderId="9" xfId="104" applyFont="1" applyFill="1" applyBorder="1" applyAlignment="1">
      <alignment horizontal="center" vertical="center" wrapText="1"/>
    </xf>
    <xf numFmtId="0" fontId="48" fillId="10" borderId="7" xfId="104" applyFont="1" applyFill="1" applyBorder="1" applyAlignment="1">
      <alignment horizontal="center" vertical="center" wrapText="1"/>
    </xf>
    <xf numFmtId="0" fontId="43" fillId="6" borderId="4" xfId="104" applyFont="1" applyFill="1" applyBorder="1" applyAlignment="1">
      <alignment horizontal="center" vertical="center" wrapText="1"/>
    </xf>
    <xf numFmtId="0" fontId="43" fillId="13" borderId="7" xfId="104" applyFont="1" applyFill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0" fontId="43" fillId="13" borderId="3" xfId="104" applyFont="1" applyFill="1" applyBorder="1" applyAlignment="1">
      <alignment horizontal="center" vertical="center"/>
    </xf>
    <xf numFmtId="0" fontId="43" fillId="13" borderId="8" xfId="104" applyFont="1" applyFill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7" xfId="104" applyFont="1" applyBorder="1" applyAlignment="1">
      <alignment horizontal="left" vertical="center"/>
    </xf>
    <xf numFmtId="0" fontId="43" fillId="0" borderId="3" xfId="104" applyFont="1" applyBorder="1" applyAlignment="1">
      <alignment horizontal="left" vertical="center"/>
    </xf>
    <xf numFmtId="0" fontId="43" fillId="0" borderId="8" xfId="104" applyFont="1" applyBorder="1" applyAlignment="1">
      <alignment horizontal="left" vertical="center"/>
    </xf>
    <xf numFmtId="0" fontId="43" fillId="6" borderId="7" xfId="104" applyFont="1" applyFill="1" applyBorder="1" applyAlignment="1">
      <alignment horizontal="center" vertical="center"/>
    </xf>
    <xf numFmtId="0" fontId="43" fillId="6" borderId="3" xfId="104" applyFont="1" applyFill="1" applyBorder="1" applyAlignment="1">
      <alignment horizontal="center" vertical="center"/>
    </xf>
    <xf numFmtId="0" fontId="43" fillId="6" borderId="8" xfId="104" applyFont="1" applyFill="1" applyBorder="1" applyAlignment="1">
      <alignment horizontal="center" vertical="center"/>
    </xf>
    <xf numFmtId="0" fontId="43" fillId="6" borderId="9" xfId="104" applyFont="1" applyFill="1" applyBorder="1" applyAlignment="1">
      <alignment horizontal="center" vertical="center" wrapText="1"/>
    </xf>
    <xf numFmtId="0" fontId="43" fillId="6" borderId="10" xfId="104" applyFont="1" applyFill="1" applyBorder="1" applyAlignment="1">
      <alignment horizontal="center" vertical="center" wrapText="1"/>
    </xf>
    <xf numFmtId="14" fontId="43" fillId="0" borderId="4" xfId="104" applyNumberFormat="1" applyFont="1" applyBorder="1" applyAlignment="1">
      <alignment horizontal="left" vertical="center"/>
    </xf>
    <xf numFmtId="0" fontId="43" fillId="0" borderId="4" xfId="104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5" fillId="8" borderId="7" xfId="104" applyFont="1" applyFill="1" applyBorder="1" applyAlignment="1">
      <alignment horizontal="center" vertical="center" wrapText="1"/>
    </xf>
    <xf numFmtId="0" fontId="45" fillId="8" borderId="3" xfId="104" applyFont="1" applyFill="1" applyBorder="1" applyAlignment="1">
      <alignment horizontal="center" vertical="center" wrapText="1"/>
    </xf>
    <xf numFmtId="0" fontId="45" fillId="8" borderId="8" xfId="104" applyFont="1" applyFill="1" applyBorder="1" applyAlignment="1">
      <alignment horizontal="center" vertical="center" wrapText="1"/>
    </xf>
    <xf numFmtId="9" fontId="45" fillId="8" borderId="4" xfId="73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9" fontId="45" fillId="8" borderId="9" xfId="73" applyFont="1" applyFill="1" applyBorder="1" applyAlignment="1">
      <alignment horizontal="center" vertical="center" wrapText="1"/>
    </xf>
    <xf numFmtId="9" fontId="45" fillId="8" borderId="10" xfId="73" applyFont="1" applyFill="1" applyBorder="1" applyAlignment="1">
      <alignment horizontal="center" vertical="center" wrapText="1"/>
    </xf>
    <xf numFmtId="0" fontId="45" fillId="14" borderId="12" xfId="104" applyFont="1" applyFill="1" applyBorder="1" applyAlignment="1">
      <alignment horizontal="center" vertical="center" wrapText="1"/>
    </xf>
    <xf numFmtId="0" fontId="45" fillId="14" borderId="17" xfId="104" applyFont="1" applyFill="1" applyBorder="1" applyAlignment="1">
      <alignment horizontal="center" vertical="center" wrapText="1"/>
    </xf>
    <xf numFmtId="0" fontId="45" fillId="14" borderId="14" xfId="104" applyFont="1" applyFill="1" applyBorder="1" applyAlignment="1">
      <alignment horizontal="center" vertical="center" wrapText="1"/>
    </xf>
    <xf numFmtId="9" fontId="45" fillId="10" borderId="9" xfId="73" applyFont="1" applyFill="1" applyBorder="1" applyAlignment="1">
      <alignment horizontal="center" vertical="center" wrapText="1"/>
    </xf>
    <xf numFmtId="9" fontId="45" fillId="10" borderId="10" xfId="73" applyFont="1" applyFill="1" applyBorder="1" applyAlignment="1">
      <alignment horizontal="center" vertical="center" wrapText="1"/>
    </xf>
    <xf numFmtId="9" fontId="45" fillId="11" borderId="10" xfId="73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8" fillId="11" borderId="8" xfId="104" applyFont="1" applyFill="1" applyBorder="1" applyAlignment="1">
      <alignment horizontal="center" vertical="center" wrapText="1"/>
    </xf>
    <xf numFmtId="0" fontId="45" fillId="11" borderId="10" xfId="104" applyFont="1" applyFill="1" applyBorder="1" applyAlignment="1">
      <alignment horizontal="center" vertical="center" wrapText="1"/>
    </xf>
    <xf numFmtId="0" fontId="45" fillId="7" borderId="10" xfId="104" applyFont="1" applyFill="1" applyBorder="1" applyAlignment="1">
      <alignment horizontal="center" vertical="center" wrapText="1"/>
    </xf>
    <xf numFmtId="0" fontId="48" fillId="8" borderId="8" xfId="104" applyFont="1" applyFill="1" applyBorder="1" applyAlignment="1">
      <alignment horizontal="center" vertical="center" wrapText="1"/>
    </xf>
    <xf numFmtId="0" fontId="45" fillId="8" borderId="10" xfId="104" applyFont="1" applyFill="1" applyBorder="1" applyAlignment="1">
      <alignment horizontal="center" vertical="center" wrapText="1"/>
    </xf>
    <xf numFmtId="9" fontId="45" fillId="7" borderId="10" xfId="73" applyFont="1" applyFill="1" applyBorder="1" applyAlignment="1">
      <alignment horizontal="center" vertical="center" wrapText="1"/>
    </xf>
    <xf numFmtId="0" fontId="45" fillId="9" borderId="10" xfId="104" applyFont="1" applyFill="1" applyBorder="1" applyAlignment="1">
      <alignment horizontal="center" vertical="center" wrapText="1"/>
    </xf>
    <xf numFmtId="0" fontId="45" fillId="10" borderId="10" xfId="104" applyFont="1" applyFill="1" applyBorder="1" applyAlignment="1">
      <alignment horizontal="center" vertical="center" wrapText="1"/>
    </xf>
    <xf numFmtId="0" fontId="48" fillId="10" borderId="8" xfId="104" applyFont="1" applyFill="1" applyBorder="1" applyAlignment="1">
      <alignment horizontal="center" vertical="center" wrapText="1"/>
    </xf>
    <xf numFmtId="9" fontId="45" fillId="9" borderId="10" xfId="73" applyFont="1" applyFill="1" applyBorder="1" applyAlignment="1">
      <alignment horizontal="center" vertical="center" wrapText="1"/>
    </xf>
    <xf numFmtId="9" fontId="45" fillId="5" borderId="10" xfId="73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15" borderId="10" xfId="104" applyFont="1" applyFill="1" applyBorder="1" applyAlignment="1">
      <alignment horizontal="center" vertical="center" wrapText="1"/>
    </xf>
    <xf numFmtId="0" fontId="45" fillId="5" borderId="7" xfId="104" applyFont="1" applyFill="1" applyBorder="1" applyAlignment="1">
      <alignment horizontal="center" vertical="center" wrapText="1"/>
    </xf>
    <xf numFmtId="0" fontId="45" fillId="5" borderId="3" xfId="104" applyFont="1" applyFill="1" applyBorder="1" applyAlignment="1">
      <alignment horizontal="center" vertical="center" wrapText="1"/>
    </xf>
    <xf numFmtId="0" fontId="45" fillId="5" borderId="8" xfId="104" applyFont="1" applyFill="1" applyBorder="1" applyAlignment="1">
      <alignment horizontal="center" vertical="center" wrapText="1"/>
    </xf>
    <xf numFmtId="0" fontId="48" fillId="0" borderId="25" xfId="104" applyFont="1" applyFill="1" applyBorder="1" applyAlignment="1">
      <alignment horizontal="center" vertical="center"/>
    </xf>
    <xf numFmtId="0" fontId="48" fillId="0" borderId="26" xfId="104" applyFont="1" applyFill="1" applyBorder="1" applyAlignment="1">
      <alignment horizontal="center" vertical="center"/>
    </xf>
    <xf numFmtId="0" fontId="48" fillId="0" borderId="27" xfId="104" applyFont="1" applyFill="1" applyBorder="1" applyAlignment="1">
      <alignment horizontal="center" vertical="center"/>
    </xf>
    <xf numFmtId="0" fontId="48" fillId="17" borderId="29" xfId="104" applyFont="1" applyFill="1" applyBorder="1" applyAlignment="1">
      <alignment horizontal="center" vertical="center"/>
    </xf>
    <xf numFmtId="0" fontId="48" fillId="17" borderId="30" xfId="104" applyFont="1" applyFill="1" applyBorder="1" applyAlignment="1">
      <alignment horizontal="center" vertical="center"/>
    </xf>
    <xf numFmtId="0" fontId="48" fillId="17" borderId="31" xfId="104" applyFont="1" applyFill="1" applyBorder="1" applyAlignment="1">
      <alignment horizontal="center" vertical="center"/>
    </xf>
    <xf numFmtId="0" fontId="45" fillId="11" borderId="20" xfId="104" applyFont="1" applyFill="1" applyBorder="1" applyAlignment="1">
      <alignment horizontal="center" vertical="center" wrapText="1"/>
    </xf>
    <xf numFmtId="0" fontId="45" fillId="11" borderId="21" xfId="104" applyFont="1" applyFill="1" applyBorder="1" applyAlignment="1">
      <alignment horizontal="center" vertical="center" wrapText="1"/>
    </xf>
    <xf numFmtId="0" fontId="45" fillId="11" borderId="22" xfId="104" applyFont="1" applyFill="1" applyBorder="1" applyAlignment="1">
      <alignment horizontal="center" vertical="center" wrapText="1"/>
    </xf>
    <xf numFmtId="0" fontId="45" fillId="17" borderId="18" xfId="104" applyFont="1" applyFill="1" applyBorder="1" applyAlignment="1">
      <alignment horizontal="center" vertical="center" wrapText="1"/>
    </xf>
    <xf numFmtId="0" fontId="45" fillId="17" borderId="23" xfId="104" applyFont="1" applyFill="1" applyBorder="1" applyAlignment="1">
      <alignment horizontal="center" vertical="center" wrapText="1"/>
    </xf>
    <xf numFmtId="0" fontId="45" fillId="17" borderId="19" xfId="104" applyFont="1" applyFill="1" applyBorder="1" applyAlignment="1">
      <alignment horizontal="center" vertical="center" wrapText="1"/>
    </xf>
    <xf numFmtId="0" fontId="45" fillId="17" borderId="4" xfId="104" applyFont="1" applyFill="1" applyBorder="1" applyAlignment="1">
      <alignment horizontal="center" vertical="center" wrapText="1"/>
    </xf>
    <xf numFmtId="0" fontId="45" fillId="8" borderId="20" xfId="104" applyFont="1" applyFill="1" applyBorder="1" applyAlignment="1">
      <alignment horizontal="center" vertical="center" wrapText="1"/>
    </xf>
    <xf numFmtId="0" fontId="45" fillId="8" borderId="21" xfId="104" applyFont="1" applyFill="1" applyBorder="1" applyAlignment="1">
      <alignment horizontal="center" vertical="center" wrapText="1"/>
    </xf>
    <xf numFmtId="0" fontId="45" fillId="8" borderId="22" xfId="104" applyFont="1" applyFill="1" applyBorder="1" applyAlignment="1">
      <alignment horizontal="center" vertical="center" wrapText="1"/>
    </xf>
    <xf numFmtId="0" fontId="45" fillId="10" borderId="20" xfId="104" applyFont="1" applyFill="1" applyBorder="1" applyAlignment="1">
      <alignment horizontal="center" vertical="center" wrapText="1"/>
    </xf>
    <xf numFmtId="0" fontId="45" fillId="10" borderId="21" xfId="104" applyFont="1" applyFill="1" applyBorder="1" applyAlignment="1">
      <alignment horizontal="center" vertical="center" wrapText="1"/>
    </xf>
    <xf numFmtId="0" fontId="45" fillId="10" borderId="22" xfId="104" applyFont="1" applyFill="1" applyBorder="1" applyAlignment="1">
      <alignment horizontal="center" vertical="center" wrapText="1"/>
    </xf>
    <xf numFmtId="0" fontId="70" fillId="13" borderId="9" xfId="0" applyFont="1" applyFill="1" applyBorder="1" applyAlignment="1">
      <alignment horizontal="center" vertical="center"/>
    </xf>
    <xf numFmtId="0" fontId="70" fillId="13" borderId="15" xfId="0" applyFont="1" applyFill="1" applyBorder="1" applyAlignment="1">
      <alignment horizontal="center" vertical="center"/>
    </xf>
    <xf numFmtId="0" fontId="70" fillId="13" borderId="10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1" fillId="0" borderId="9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71" fillId="0" borderId="15" xfId="0" applyFont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</cellXfs>
  <cellStyles count="225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[0] 2 2" xfId="204"/>
    <cellStyle name="Comma [0] 3" xfId="200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쉼표 [0] 2 2 2 2" xfId="209"/>
    <cellStyle name="쉼표 [0] 2 2 3" xfId="205"/>
    <cellStyle name="쉼표 [0] 2 3" xfId="201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2 2" xfId="211"/>
    <cellStyle name="표준 16 2 3" xfId="191"/>
    <cellStyle name="표준 16 2 3 2" xfId="216"/>
    <cellStyle name="표준 16 2 4" xfId="203"/>
    <cellStyle name="표준 16 3" xfId="122"/>
    <cellStyle name="표준 16 3 2" xfId="136"/>
    <cellStyle name="표준 16 3 2 2" xfId="212"/>
    <cellStyle name="표준 16 3 3" xfId="206"/>
    <cellStyle name="표준 16 4" xfId="123"/>
    <cellStyle name="표준 16 4 2" xfId="137"/>
    <cellStyle name="표준 16 4 2 2" xfId="213"/>
    <cellStyle name="표준 16 4 3" xfId="207"/>
    <cellStyle name="표준 16 5" xfId="125"/>
    <cellStyle name="표준 16 5 2" xfId="138"/>
    <cellStyle name="표준 16 5 2 2" xfId="214"/>
    <cellStyle name="표준 16 5 3" xfId="208"/>
    <cellStyle name="표준 16 6" xfId="134"/>
    <cellStyle name="표준 16 6 2" xfId="210"/>
    <cellStyle name="표준 16 7" xfId="190"/>
    <cellStyle name="표준 16 7 2" xfId="215"/>
    <cellStyle name="표준 16 8" xfId="202"/>
    <cellStyle name="표준 17" xfId="120"/>
    <cellStyle name="표준 17 2" xfId="192"/>
    <cellStyle name="표준 17 2 2" xfId="193"/>
    <cellStyle name="표준 17 2 2 2" xfId="218"/>
    <cellStyle name="표준 17 2 3" xfId="217"/>
    <cellStyle name="표준 18" xfId="121"/>
    <cellStyle name="표준 19" xfId="126"/>
    <cellStyle name="표준 19 2" xfId="194"/>
    <cellStyle name="표준 19 2 2" xfId="195"/>
    <cellStyle name="표준 19 2 2 2" xfId="220"/>
    <cellStyle name="표준 19 2 3" xfId="219"/>
    <cellStyle name="표준 19 3" xfId="196"/>
    <cellStyle name="표준 19 3 2" xfId="221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3 2" xfId="222"/>
    <cellStyle name="표준 24" xfId="99"/>
    <cellStyle name="표준 25" xfId="198"/>
    <cellStyle name="표준 25 2" xfId="223"/>
    <cellStyle name="표준 26" xfId="199"/>
    <cellStyle name="표준 26 2" xfId="224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68"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66FF"/>
      <color rgb="FFCCFF99"/>
      <color rgb="FF00CC00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33</c:v>
                </c:pt>
                <c:pt idx="5">
                  <c:v>51</c:v>
                </c:pt>
                <c:pt idx="6">
                  <c:v>63</c:v>
                </c:pt>
                <c:pt idx="7">
                  <c:v>83</c:v>
                </c:pt>
                <c:pt idx="8">
                  <c:v>99</c:v>
                </c:pt>
                <c:pt idx="9">
                  <c:v>115</c:v>
                </c:pt>
                <c:pt idx="10">
                  <c:v>122</c:v>
                </c:pt>
                <c:pt idx="11">
                  <c:v>125</c:v>
                </c:pt>
                <c:pt idx="12">
                  <c:v>131</c:v>
                </c:pt>
                <c:pt idx="13">
                  <c:v>135</c:v>
                </c:pt>
                <c:pt idx="14">
                  <c:v>139</c:v>
                </c:pt>
                <c:pt idx="15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0066FF"/>
              </a:solidFill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개발진척추이!$D$5:$M$5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42</c:v>
                </c:pt>
                <c:pt idx="6">
                  <c:v>55</c:v>
                </c:pt>
                <c:pt idx="7">
                  <c:v>77</c:v>
                </c:pt>
                <c:pt idx="8">
                  <c:v>81</c:v>
                </c:pt>
                <c:pt idx="9">
                  <c:v>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3019008"/>
        <c:axId val="16430157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33</c:v>
                      </c:pt>
                      <c:pt idx="7">
                        <c:v>35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1643019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1643015744"/>
        <c:crosses val="autoZero"/>
        <c:auto val="1"/>
        <c:lblAlgn val="ctr"/>
        <c:lblOffset val="100"/>
        <c:noMultiLvlLbl val="0"/>
      </c:catAx>
      <c:valAx>
        <c:axId val="1643015744"/>
        <c:scaling>
          <c:orientation val="minMax"/>
          <c:max val="15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164301900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13</xdr:row>
      <xdr:rowOff>28576</xdr:rowOff>
    </xdr:from>
    <xdr:to>
      <xdr:col>14</xdr:col>
      <xdr:colOff>219075</xdr:colOff>
      <xdr:row>54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837525</xdr:colOff>
      <xdr:row>6</xdr:row>
      <xdr:rowOff>152400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BF1B89D5-30F0-4C84-AF2B-94AB0FB50543}"/>
            </a:ext>
          </a:extLst>
        </xdr:cNvPr>
        <xdr:cNvSpPr/>
      </xdr:nvSpPr>
      <xdr:spPr>
        <a:xfrm>
          <a:off x="10125075" y="0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FREE\&#51088;&#47308;&#47928;&#49436;\&#54408;&#51656;&#54364;&#51456;\&#52280;&#51312;&#47928;&#49436;\2.%20&#54532;&#47196;&#51229;&#53944;%20&#54364;&#51456;\2.2.%20&#44288;&#47532;&#54364;&#51456;\1211%20&#49468;&#53552;&#51228;&#52636;&#51088;&#47308;\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4" sqref="F14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4" width="4.5546875" style="1" bestFit="1" customWidth="1"/>
    <col min="35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923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92" t="s">
        <v>33</v>
      </c>
      <c r="B2" s="193"/>
      <c r="C2" s="170" t="s">
        <v>118</v>
      </c>
      <c r="D2" s="198" t="s">
        <v>35</v>
      </c>
      <c r="E2" s="198"/>
      <c r="F2" s="198"/>
      <c r="G2" s="198"/>
      <c r="H2" s="198"/>
      <c r="I2" s="199"/>
      <c r="J2" s="199"/>
      <c r="K2" s="200" t="s">
        <v>36</v>
      </c>
      <c r="L2" s="200"/>
      <c r="M2" s="200"/>
      <c r="N2" s="200"/>
      <c r="O2" s="200"/>
      <c r="P2" s="201"/>
      <c r="Q2" s="201"/>
      <c r="R2" s="202" t="s">
        <v>37</v>
      </c>
      <c r="S2" s="203"/>
      <c r="T2" s="203"/>
      <c r="U2" s="203"/>
      <c r="V2" s="203"/>
      <c r="W2" s="203"/>
      <c r="X2" s="203"/>
      <c r="Y2" s="204"/>
      <c r="Z2" s="178" t="s">
        <v>427</v>
      </c>
      <c r="AA2" s="179"/>
      <c r="AB2" s="179"/>
      <c r="AC2" s="179"/>
      <c r="AD2" s="179"/>
      <c r="AE2" s="179"/>
      <c r="AF2" s="179"/>
      <c r="AG2" s="180"/>
      <c r="AH2" s="170" t="s">
        <v>581</v>
      </c>
      <c r="AI2" s="170" t="s">
        <v>582</v>
      </c>
    </row>
    <row r="3" spans="1:35" ht="12.75" customHeight="1">
      <c r="A3" s="194"/>
      <c r="B3" s="195"/>
      <c r="C3" s="171"/>
      <c r="D3" s="173" t="s">
        <v>38</v>
      </c>
      <c r="E3" s="173" t="s">
        <v>39</v>
      </c>
      <c r="F3" s="173" t="s">
        <v>40</v>
      </c>
      <c r="G3" s="173" t="s">
        <v>74</v>
      </c>
      <c r="H3" s="173" t="s">
        <v>75</v>
      </c>
      <c r="I3" s="181" t="s">
        <v>41</v>
      </c>
      <c r="J3" s="181" t="s">
        <v>42</v>
      </c>
      <c r="K3" s="182" t="s">
        <v>14</v>
      </c>
      <c r="L3" s="183" t="s">
        <v>43</v>
      </c>
      <c r="M3" s="184"/>
      <c r="N3" s="187" t="s">
        <v>21</v>
      </c>
      <c r="O3" s="182" t="s">
        <v>44</v>
      </c>
      <c r="P3" s="188" t="s">
        <v>45</v>
      </c>
      <c r="Q3" s="188" t="s">
        <v>46</v>
      </c>
      <c r="R3" s="189" t="s">
        <v>47</v>
      </c>
      <c r="S3" s="206" t="s">
        <v>14</v>
      </c>
      <c r="T3" s="207" t="s">
        <v>43</v>
      </c>
      <c r="U3" s="184"/>
      <c r="V3" s="206" t="s">
        <v>21</v>
      </c>
      <c r="W3" s="189" t="s">
        <v>44</v>
      </c>
      <c r="X3" s="205" t="s">
        <v>48</v>
      </c>
      <c r="Y3" s="205" t="s">
        <v>49</v>
      </c>
      <c r="Z3" s="190" t="s">
        <v>47</v>
      </c>
      <c r="AA3" s="190" t="s">
        <v>14</v>
      </c>
      <c r="AB3" s="191" t="s">
        <v>43</v>
      </c>
      <c r="AC3" s="184"/>
      <c r="AD3" s="186" t="s">
        <v>21</v>
      </c>
      <c r="AE3" s="186" t="s">
        <v>44</v>
      </c>
      <c r="AF3" s="185" t="s">
        <v>48</v>
      </c>
      <c r="AG3" s="185" t="s">
        <v>49</v>
      </c>
      <c r="AH3" s="171"/>
      <c r="AI3" s="171"/>
    </row>
    <row r="4" spans="1:35" ht="12.75" customHeight="1">
      <c r="A4" s="196"/>
      <c r="B4" s="197"/>
      <c r="C4" s="172"/>
      <c r="D4" s="172"/>
      <c r="E4" s="172"/>
      <c r="F4" s="172"/>
      <c r="G4" s="174"/>
      <c r="H4" s="174"/>
      <c r="I4" s="172"/>
      <c r="J4" s="172"/>
      <c r="K4" s="172"/>
      <c r="L4" s="19" t="s">
        <v>50</v>
      </c>
      <c r="M4" s="19" t="s">
        <v>51</v>
      </c>
      <c r="N4" s="172"/>
      <c r="O4" s="172"/>
      <c r="P4" s="172"/>
      <c r="Q4" s="172"/>
      <c r="R4" s="172"/>
      <c r="S4" s="172"/>
      <c r="T4" s="9" t="s">
        <v>50</v>
      </c>
      <c r="U4" s="9" t="s">
        <v>51</v>
      </c>
      <c r="V4" s="172"/>
      <c r="W4" s="172"/>
      <c r="X4" s="172"/>
      <c r="Y4" s="172"/>
      <c r="Z4" s="172"/>
      <c r="AA4" s="172"/>
      <c r="AB4" s="10" t="s">
        <v>50</v>
      </c>
      <c r="AC4" s="10" t="s">
        <v>51</v>
      </c>
      <c r="AD4" s="172"/>
      <c r="AE4" s="172"/>
      <c r="AF4" s="172"/>
      <c r="AG4" s="172"/>
      <c r="AH4" s="172"/>
      <c r="AI4" s="172"/>
    </row>
    <row r="5" spans="1:35" ht="14.25" customHeight="1">
      <c r="A5" s="177" t="s">
        <v>188</v>
      </c>
      <c r="B5" s="86" t="s">
        <v>189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20</v>
      </c>
      <c r="E5" s="12">
        <f>COUNTIFS(개발일정표!$A:$A,$A$5,개발일정표!$B:$B,$B5,개발일정표!$H:$H,"&lt;&gt;삭제",개발일정표!$L:$L,"&lt;="&amp;$C$1)</f>
        <v>20</v>
      </c>
      <c r="F5" s="13">
        <f>D5-E5</f>
        <v>0</v>
      </c>
      <c r="G5" s="35">
        <f>COUNTIFS(개발일정표!$A:$A,$A$5,개발일정표!$B:$B,$B5,개발일정표!$H:$H,"&lt;&gt;삭제",개발일정표!$K:$K,"&lt;="&amp;$C$1,개발일정표!$L:$L,"")</f>
        <v>0</v>
      </c>
      <c r="H5" s="35">
        <f>COUNTIFS(개발일정표!$A:$A,$A$5,개발일정표!$B:$B,$B5,개발일정표!$H:$H,"&lt;&gt;삭제",개발일정표!$J:$J,"="&amp;$C$1)</f>
        <v>0</v>
      </c>
      <c r="I5" s="14">
        <f>IF(D5=0,0,E5/D5)</f>
        <v>1</v>
      </c>
      <c r="J5" s="14">
        <f>IF(C5=0,0,E5/C5)</f>
        <v>1</v>
      </c>
      <c r="K5" s="12">
        <f>COUNTIFS(개발일정표!$A:$A,$A$5,개발일정표!$B:$B,$B5,개발일정표!$H:$H,"&lt;&gt;삭제",개발일정표!$N:$N,"&lt;&gt;검수제외",개발일정표!$P:$P,"&lt;="&amp;$C$1)</f>
        <v>18</v>
      </c>
      <c r="L5" s="12">
        <f>COUNTIFS(개발일정표!$A:$A,$A$5,개발일정표!$B:$B,$B5,개발일정표!$H:$H,"&lt;&gt;삭제",개발일정표!$N:$N,"&lt;&gt;검수제외",개발일정표!$S:$S,"=L3",개발일정표!$R:$R,"&lt;="&amp;$C$1)+COUNTIFS(개발일정표!$A:$A,$A$5,개발일정표!$B:$B,$B5,개발일정표!$H:$H,"&lt;&gt;삭제",개발일정표!$N:$N,"&lt;&gt;검수제외",개발일정표!$S:$S,"=L1",개발일정표!$T:$T,"=Y",개발일정표!$R:$R,"&lt;="&amp;$C$1)+COUNTIFS(개발일정표!$A:$A,$A$5,개발일정표!$B:$B,$B5,개발일정표!$H:$H,"&lt;&gt;삭제",개발일정표!$N:$N,"&lt;&gt;검수제외",개발일정표!$S:$S,"=L2",개발일정표!$T:$T,"=Y",개발일정표!$R:$R,"&lt;="&amp;$C$1)</f>
        <v>4</v>
      </c>
      <c r="M5" s="12">
        <f>COUNTIFS(개발일정표!$A:$A,$A$5,개발일정표!$B:$B,$B5,개발일정표!$H:$H,"&lt;&gt;삭제",개발일정표!$N:$N,"&lt;&gt;검수제외",개발일정표!$S:$S,"=L2")-COUNTIFS(개발일정표!$A:$A,$A$5,개발일정표!$B:$B,$B5,개발일정표!$H:$H,"&lt;&gt;삭제",개발일정표!$N:$N,"&lt;&gt;검수제외",개발일정표!$S:$S,"=L2",개발일정표!$T:$T,"=Y",개발일정표!$R:$R,"&lt;="&amp;$C$1)</f>
        <v>10</v>
      </c>
      <c r="N5" s="13">
        <f>K5-(L5+M5)</f>
        <v>4</v>
      </c>
      <c r="O5" s="12">
        <f>COUNTIFS(개발일정표!$A:$A,$A$5,개발일정표!$B:$B,$B5,개발일정표!$H:$H,"&lt;&gt;삭제",개발일정표!$N:$N,"&lt;&gt;검수제외",개발일정표!$S:$S,"=L1")-COUNTIFS(개발일정표!$A:$A,$A$5,개발일정표!$B:$B,$B5,개발일정표!$H:$H,"&lt;&gt;삭제",개발일정표!$N:$N,"&lt;&gt;검수제외",개발일정표!$S:$S,"=L1",개발일정표!$T:$T,"=Y",개발일정표!$R:$R,"&lt;="&amp;$C$1)</f>
        <v>4</v>
      </c>
      <c r="P5" s="14">
        <f>IF(K5=0, 0,(L5+M5)/K5)</f>
        <v>0.77777777777777779</v>
      </c>
      <c r="Q5" s="14">
        <f>IF(C5=0,0,(L5+M5)/C5)</f>
        <v>0.7</v>
      </c>
      <c r="R5" s="12">
        <f>COUNTIFS(개발일정표!$A:$A,$A$5,개발일정표!$B:$B,$B5,개발일정표!$H:$H,"&lt;&gt;삭제",개발일정표!$U:$U,"&lt;&gt;검수제외")</f>
        <v>20</v>
      </c>
      <c r="S5" s="12">
        <f>COUNTIFS(개발일정표!$A:$A,$A$5,개발일정표!$B:$B,$B5,개발일정표!$H:$H,"&lt;&gt;삭제",개발일정표!$U:$U,"&lt;&gt;검수제외",개발일정표!$W:$W,"&lt;="&amp;$C$1)</f>
        <v>0</v>
      </c>
      <c r="T5" s="12">
        <f>COUNTIFS(개발일정표!$A:$A,$A$5,개발일정표!$B:$B,$B5,개발일정표!$H:$H,"&lt;&gt;삭제",개발일정표!$U:$U,"&lt;&gt;검수제외",개발일정표!$Z:$Z,"=L3",개발일정표!$Y:$Y,"&lt;="&amp;$C$1)+COUNTIFS(개발일정표!$A:$A,$A$5,개발일정표!$B:$B,$B5,개발일정표!$H:$H,"&lt;&gt;삭제",개발일정표!$U:$U,"&lt;&gt;검수제외",개발일정표!$Z:$Z,"=L1",개발일정표!$AA:$AA,"=Y",개발일정표!$Y:$Y,"&lt;="&amp;$C$1)+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U5" s="12">
        <f>COUNTIFS(개발일정표!$A:$A,$A$5,개발일정표!$B:$B,$B5,개발일정표!$H:$H,"&lt;&gt;삭제",개발일정표!$U:$U,"&lt;&gt;검수제외",개발일정표!$Z:$Z,"=L2")-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U:$U,"&lt;&gt;검수제외",개발일정표!$Z:$Z,"=L1")-COUNTIFS(개발일정표!$A:$A,$A$5,개발일정표!$B:$B,$B5,개발일정표!$H:$H,"&lt;&gt;삭제",개발일정표!$U:$U,"&lt;&gt;검수제외",개발일정표!$Z:$Z,"=L1",개발일정표!$AA:$AA,"=Y",개발일정표!$Y:$Y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COUNTIFS(개발일정표!$A:$A,$A$5,개발일정표!$B:$B,$B5,개발일정표!$H:$H,"&lt;&gt;삭제",개발일정표!$AB:$AB,"&lt;&gt;검수제외")</f>
        <v>20</v>
      </c>
      <c r="AA5" s="12">
        <f>COUNTIFS(개발일정표!$A:$A,$A$5,개발일정표!$B:$B,$B5,개발일정표!$H:$H,"&lt;&gt;삭제",개발일정표!$AB:$AB,"&lt;&gt;검수제외",개발일정표!$AD:$AD,"&lt;="&amp;$C$1)</f>
        <v>0</v>
      </c>
      <c r="AB5" s="12">
        <f>COUNTIFS(개발일정표!$A:$A,$A$5,개발일정표!$B:$B,$B5,개발일정표!$H:$H,"&lt;&gt;삭제",개발일정표!$AB:$AB,"&lt;&gt;검수제외",개발일정표!$AG:$AG,"=L3",개발일정표!$AF:$AF,"&lt;="&amp;$C$1)+COUNTIFS(개발일정표!$A:$A,$A$5,개발일정표!$B:$B,$B5,개발일정표!$H:$H,"&lt;&gt;삭제",개발일정표!$AB:$AB,"&lt;&gt;검수제외",개발일정표!$AG:$AG,"=L1",개발일정표!$AH:$AH,"=Y",개발일정표!$AF:$AF,"&lt;="&amp;$C$1)+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C5" s="12">
        <f>COUNTIFS(개발일정표!$A:$A,$A$5,개발일정표!$B:$B,$B5,개발일정표!$H:$H,"&lt;&gt;삭제",개발일정표!$AB:$AB,"&lt;&gt;검수제외",개발일정표!$AG:$AG,"=L2")-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D5" s="57">
        <f>AA5-(AB5+AC5)</f>
        <v>0</v>
      </c>
      <c r="AE5" s="12">
        <f>COUNTIFS(개발일정표!$A:$A,$A$5,개발일정표!$B:$B,$B5,개발일정표!$H:$H,"&lt;&gt;삭제",개발일정표!$AB:$AB,"&lt;&gt;검수제외",개발일정표!$AG:$AG,"=L1")-COUNTIFS(개발일정표!$A:$A,$A$5,개발일정표!$B:$B,$B5,개발일정표!$H:$H,"&lt;&gt;삭제",개발일정표!$AB:$AB,"&lt;&gt;검수제외",개발일정표!$AG:$AG,"=L1",개발일정표!$AH:$AH,"=Y",개발일정표!$AF:$AF,"&lt;="&amp;$C$1)</f>
        <v>0</v>
      </c>
      <c r="AF5" s="14">
        <f>IF(AA5=0, 0,(AB5+AC5)/AA5)</f>
        <v>0</v>
      </c>
      <c r="AG5" s="14">
        <f>IF(Z5=0,0,(AB5+AC5)/Z5)</f>
        <v>0</v>
      </c>
      <c r="AH5" s="56">
        <f>COUNTIFS(개발일정표!$A:$A,$A$5,개발일정표!$B:$B,$B5,개발일정표!$H:$H,"&lt;&gt;삭제",개발일정표!$J:$J,"&lt;&gt;미정")</f>
        <v>20</v>
      </c>
      <c r="AI5" s="56">
        <f>COUNTIFS(개발일정표!$A:$A,$A$5,개발일정표!$B:$B,$B5,개발일정표!$H:$H,"&lt;&gt;삭제",개발일정표!$J:$J,"=미정")</f>
        <v>0</v>
      </c>
    </row>
    <row r="6" spans="1:35" ht="14.25" customHeight="1">
      <c r="A6" s="177"/>
      <c r="B6" s="11" t="s">
        <v>408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>D6-E6</f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COUNTIFS(개발일정표!$A:$A,$A$5,개발일정표!$B:$B,$B6,개발일정표!$H:$H,"&lt;&gt;삭제",개발일정표!$N:$N,"&lt;&gt;검수제외",개발일정표!$P:$P,"&lt;="&amp;$C$1)</f>
        <v>0</v>
      </c>
      <c r="L6" s="56">
        <f>COUNTIFS(개발일정표!$A:$A,$A$5,개발일정표!$B:$B,$B6,개발일정표!$H:$H,"&lt;&gt;삭제",개발일정표!$N:$N,"&lt;&gt;검수제외",개발일정표!$S:$S,"=L3",개발일정표!$R:$R,"&lt;="&amp;$C$1)+COUNTIFS(개발일정표!$A:$A,$A$5,개발일정표!$B:$B,$B6,개발일정표!$H:$H,"&lt;&gt;삭제",개발일정표!$N:$N,"&lt;&gt;검수제외",개발일정표!$S:$S,"=L1",개발일정표!$T:$T,"=Y",개발일정표!$R:$R,"&lt;="&amp;$C$1)+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M6" s="56">
        <f>COUNTIFS(개발일정표!$A:$A,$A$5,개발일정표!$B:$B,$B6,개발일정표!$H:$H,"&lt;&gt;삭제",개발일정표!$N:$N,"&lt;&gt;검수제외",개발일정표!$S:$S,"=L2")-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N6" s="13">
        <f>K6-(L6+M6)</f>
        <v>0</v>
      </c>
      <c r="O6" s="56">
        <f>COUNTIFS(개발일정표!$A:$A,$A$5,개발일정표!$B:$B,$B6,개발일정표!$H:$H,"&lt;&gt;삭제",개발일정표!$N:$N,"&lt;&gt;검수제외",개발일정표!$S:$S,"=L1")-COUNTIFS(개발일정표!$A:$A,$A$5,개발일정표!$B:$B,$B6,개발일정표!$H:$H,"&lt;&gt;삭제",개발일정표!$N:$N,"&lt;&gt;검수제외",개발일정표!$S:$S,"=L1",개발일정표!$T:$T,"=Y",개발일정표!$R:$R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COUNTIFS(개발일정표!$A:$A,$A$5,개발일정표!$B:$B,$B6,개발일정표!$H:$H,"&lt;&gt;삭제",개발일정표!$U:$U,"&lt;&gt;검수제외")</f>
        <v>11</v>
      </c>
      <c r="S6" s="45">
        <f>COUNTIFS(개발일정표!$A:$A,$A$5,개발일정표!$B:$B,$B6,개발일정표!$H:$H,"&lt;&gt;삭제",개발일정표!$U:$U,"&lt;&gt;검수제외",개발일정표!$W:$W,"&lt;="&amp;$C$1)</f>
        <v>0</v>
      </c>
      <c r="T6" s="56">
        <f>COUNTIFS(개발일정표!$A:$A,$A$5,개발일정표!$B:$B,$B6,개발일정표!$H:$H,"&lt;&gt;삭제",개발일정표!$U:$U,"&lt;&gt;검수제외",개발일정표!$Z:$Z,"=L3",개발일정표!$Y:$Y,"&lt;="&amp;$C$1)+COUNTIFS(개발일정표!$A:$A,$A$5,개발일정표!$B:$B,$B6,개발일정표!$H:$H,"&lt;&gt;삭제",개발일정표!$U:$U,"&lt;&gt;검수제외",개발일정표!$Z:$Z,"=L1",개발일정표!$AA:$AA,"=Y",개발일정표!$Y:$Y,"&lt;="&amp;$C$1)+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U6" s="56">
        <f>COUNTIFS(개발일정표!$A:$A,$A$5,개발일정표!$B:$B,$B6,개발일정표!$H:$H,"&lt;&gt;삭제",개발일정표!$U:$U,"&lt;&gt;검수제외",개발일정표!$Z:$Z,"=L2")-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V6" s="13">
        <f>S6-(T6+U6)</f>
        <v>0</v>
      </c>
      <c r="W6" s="56">
        <f>COUNTIFS(개발일정표!$A:$A,$A$5,개발일정표!$B:$B,$B6,개발일정표!$H:$H,"&lt;&gt;삭제",개발일정표!$U:$U,"&lt;&gt;검수제외",개발일정표!$Z:$Z,"=L1")-COUNTIFS(개발일정표!$A:$A,$A$5,개발일정표!$B:$B,$B6,개발일정표!$H:$H,"&lt;&gt;삭제",개발일정표!$U:$U,"&lt;&gt;검수제외",개발일정표!$Z:$Z,"=L1",개발일정표!$AA:$AA,"=Y",개발일정표!$Y:$Y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COUNTIFS(개발일정표!$A:$A,$A$5,개발일정표!$B:$B,$B6,개발일정표!$H:$H,"&lt;&gt;삭제",개발일정표!$AB:$AB,"&lt;&gt;검수제외")</f>
        <v>11</v>
      </c>
      <c r="AA6" s="45">
        <f>COUNTIFS(개발일정표!$A:$A,$A$5,개발일정표!$B:$B,$B6,개발일정표!$H:$H,"&lt;&gt;삭제",개발일정표!$AB:$AB,"&lt;&gt;검수제외",개발일정표!$AD:$AD,"&lt;="&amp;$C$1)</f>
        <v>0</v>
      </c>
      <c r="AB6" s="56">
        <f>COUNTIFS(개발일정표!$A:$A,$A$5,개발일정표!$B:$B,$B6,개발일정표!$H:$H,"&lt;&gt;삭제",개발일정표!$AB:$AB,"&lt;&gt;검수제외",개발일정표!$AG:$AG,"=L3",개발일정표!$AF:$AF,"&lt;="&amp;$C$1)+COUNTIFS(개발일정표!$A:$A,$A$5,개발일정표!$B:$B,$B6,개발일정표!$H:$H,"&lt;&gt;삭제",개발일정표!$AB:$AB,"&lt;&gt;검수제외",개발일정표!$AG:$AG,"=L1",개발일정표!$AH:$AH,"=Y",개발일정표!$AF:$AF,"&lt;="&amp;$C$1)+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C6" s="56">
        <f>COUNTIFS(개발일정표!$A:$A,$A$5,개발일정표!$B:$B,$B6,개발일정표!$H:$H,"&lt;&gt;삭제",개발일정표!$AB:$AB,"&lt;&gt;검수제외",개발일정표!$AG:$AG,"=L2")-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D6" s="57">
        <f>AA6-(AB6+AC6)</f>
        <v>0</v>
      </c>
      <c r="AE6" s="56">
        <f>COUNTIFS(개발일정표!$A:$A,$A$5,개발일정표!$B:$B,$B6,개발일정표!$H:$H,"&lt;&gt;삭제",개발일정표!$AB:$AB,"&lt;&gt;검수제외",개발일정표!$AG:$AG,"=L1")-COUNTIFS(개발일정표!$A:$A,$A$5,개발일정표!$B:$B,$B6,개발일정표!$H:$H,"&lt;&gt;삭제",개발일정표!$AB:$AB,"&lt;&gt;검수제외",개발일정표!$AG:$AG,"=L1",개발일정표!$AH:$AH,"=Y",개발일정표!$AF:$AF,"&lt;="&amp;$C$1)</f>
        <v>0</v>
      </c>
      <c r="AF6" s="14">
        <f>IF(AA6=0, 0,(AB6+AC6)/AA6)</f>
        <v>0</v>
      </c>
      <c r="AG6" s="14">
        <f>IF(Z6=0,0,(AB6+AC6)/Z6)</f>
        <v>0</v>
      </c>
      <c r="AH6" s="56">
        <f>COUNTIFS(개발일정표!$A:$A,$A$5,개발일정표!$B:$B,$B6,개발일정표!$H:$H,"&lt;&gt;삭제",개발일정표!$J:$J,"&lt;&gt;미정")</f>
        <v>0</v>
      </c>
      <c r="AI6" s="56">
        <f>COUNTIFS(개발일정표!$A:$A,$A$5,개발일정표!$B:$B,$B6,개발일정표!$H:$H,"&lt;&gt;삭제",개발일정표!$J:$J,"=미정")</f>
        <v>11</v>
      </c>
    </row>
    <row r="7" spans="1:35" ht="14.25" customHeight="1">
      <c r="A7" s="177"/>
      <c r="B7" s="15" t="s">
        <v>57</v>
      </c>
      <c r="C7" s="16">
        <f t="shared" ref="C7:H7" si="0">SUM(C5:C6)</f>
        <v>31</v>
      </c>
      <c r="D7" s="16">
        <f t="shared" si="0"/>
        <v>20</v>
      </c>
      <c r="E7" s="16">
        <f t="shared" si="0"/>
        <v>20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1</v>
      </c>
      <c r="J7" s="21">
        <f t="shared" ref="J7:J12" si="2">IF(C7=0,0,E7/C7)</f>
        <v>0.64516129032258063</v>
      </c>
      <c r="K7" s="20">
        <f>SUM(K5:K6)</f>
        <v>18</v>
      </c>
      <c r="L7" s="20">
        <f>SUM(L5:L6)</f>
        <v>4</v>
      </c>
      <c r="M7" s="20">
        <f>SUM(M5:M6)</f>
        <v>10</v>
      </c>
      <c r="N7" s="20">
        <f>SUM(N5:N6)</f>
        <v>4</v>
      </c>
      <c r="O7" s="20">
        <f>SUM(O5:O6)</f>
        <v>4</v>
      </c>
      <c r="P7" s="21">
        <f t="shared" ref="P7:P12" si="3">IF(K7=0, 0,(L7+M7)/K7)</f>
        <v>0.77777777777777779</v>
      </c>
      <c r="Q7" s="21">
        <f t="shared" ref="Q7:Q12" si="4">IF(C7=0,0,(L7+M7)/C7)</f>
        <v>0.45161290322580644</v>
      </c>
      <c r="R7" s="20">
        <f t="shared" ref="R7:W7" si="5">SUM(R5:R6)</f>
        <v>31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31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59">
        <f>SUM(AH5:AH6)</f>
        <v>20</v>
      </c>
      <c r="AI7" s="59">
        <f>SUM(AI5:AI6)</f>
        <v>11</v>
      </c>
    </row>
    <row r="8" spans="1:35" ht="14.25" customHeight="1">
      <c r="A8" s="177" t="s">
        <v>187</v>
      </c>
      <c r="B8" s="11" t="s">
        <v>194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4</v>
      </c>
      <c r="E8" s="12">
        <f>COUNTIFS(개발일정표!$A:$A,$A$8,개발일정표!$B:$B,$B8,개발일정표!$H:$H,"&lt;&gt;삭제",개발일정표!$L:$L,"&lt;="&amp;$C$1)</f>
        <v>4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"/>
        <v>1</v>
      </c>
      <c r="J8" s="14">
        <f t="shared" si="2"/>
        <v>0.66666666666666663</v>
      </c>
      <c r="K8" s="12">
        <f>COUNTIFS(개발일정표!$A:$A,$A$8,개발일정표!$B:$B,$B8,개발일정표!$H:$H,"&lt;&gt;삭제",개발일정표!$N:$N,"&lt;&gt;검수제외",개발일정표!$P:$P,"&lt;="&amp;$C$1)</f>
        <v>4</v>
      </c>
      <c r="L8" s="12">
        <f>COUNTIFS(개발일정표!$A:$A,$A$8,개발일정표!$B:$B,$B8,개발일정표!$H:$H,"&lt;&gt;삭제",개발일정표!$N:$N,"&lt;&gt;검수제외",개발일정표!$S:$S,"=L3",개발일정표!$R:$R,"&lt;="&amp;$C$1)+COUNTIFS(개발일정표!$A:$A,$A$8,개발일정표!$B:$B,$B8,개발일정표!$H:$H,"&lt;&gt;삭제",개발일정표!$N:$N,"&lt;&gt;검수제외",개발일정표!$S:$S,"=L1",개발일정표!$T:$T,"=Y",개발일정표!$R:$R,"&lt;="&amp;$C$1)+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M8" s="12">
        <f>COUNTIFS(개발일정표!$A:$A,$A$8,개발일정표!$B:$B,$B8,개발일정표!$H:$H,"&lt;&gt;삭제",개발일정표!$N:$N,"&lt;&gt;검수제외",개발일정표!$S:$S,"=L2")-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N8" s="13">
        <f>K8-(L8+M8)</f>
        <v>4</v>
      </c>
      <c r="O8" s="12">
        <f>COUNTIFS(개발일정표!$A:$A,$A$8,개발일정표!$B:$B,$B8,개발일정표!$H:$H,"&lt;&gt;삭제",개발일정표!$N:$N,"&lt;&gt;검수제외",개발일정표!$S:$S,"=L1")-COUNTIFS(개발일정표!$A:$A,$A$8,개발일정표!$B:$B,$B8,개발일정표!$H:$H,"&lt;&gt;삭제",개발일정표!$N:$N,"&lt;&gt;검수제외",개발일정표!$S:$S,"=L1",개발일정표!$T:$T,"=Y",개발일정표!$R:$R,"&lt;="&amp;$C$1)</f>
        <v>4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COUNTIFS(개발일정표!$A:$A,$A$8,개발일정표!$B:$B,$B8,개발일정표!$H:$H,"&lt;&gt;삭제",개발일정표!$U:$U,"&lt;&gt;검수제외")</f>
        <v>6</v>
      </c>
      <c r="S8" s="12">
        <f>COUNTIFS(개발일정표!$A:$A,$A$8,개발일정표!$B:$B,$B8,개발일정표!$H:$H,"&lt;&gt;삭제",개발일정표!$U:$U,"&lt;&gt;검수제외",개발일정표!$W:$W,"&lt;="&amp;$C$1)</f>
        <v>0</v>
      </c>
      <c r="T8" s="12">
        <f>COUNTIFS(개발일정표!$A:$A,$A$8,개발일정표!$B:$B,$B8,개발일정표!$H:$H,"&lt;&gt;삭제",개발일정표!$U:$U,"&lt;&gt;검수제외",개발일정표!$Z:$Z,"=L3",개발일정표!$Y:$Y,"&lt;="&amp;$C$1)+COUNTIFS(개발일정표!$A:$A,$A$8,개발일정표!$B:$B,$B8,개발일정표!$H:$H,"&lt;&gt;삭제",개발일정표!$U:$U,"&lt;&gt;검수제외",개발일정표!$Z:$Z,"=L1",개발일정표!$AA:$AA,"=Y",개발일정표!$Y:$Y,"&lt;="&amp;$C$1)+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U8" s="12">
        <f>COUNTIFS(개발일정표!$A:$A,$A$8,개발일정표!$B:$B,$B8,개발일정표!$H:$H,"&lt;&gt;삭제",개발일정표!$U:$U,"&lt;&gt;검수제외",개발일정표!$Z:$Z,"=L2")-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V8" s="57">
        <f>S8-(T8+U8)</f>
        <v>0</v>
      </c>
      <c r="W8" s="12">
        <f>COUNTIFS(개발일정표!$A:$A,$A$8,개발일정표!$B:$B,$B8,개발일정표!$H:$H,"&lt;&gt;삭제",개발일정표!$U:$U,"&lt;&gt;검수제외",개발일정표!$Z:$Z,"=L1")-COUNTIFS(개발일정표!$A:$A,$A$8,개발일정표!$B:$B,$B8,개발일정표!$H:$H,"&lt;&gt;삭제",개발일정표!$U:$U,"&lt;&gt;검수제외",개발일정표!$Z:$Z,"=L1",개발일정표!$AA:$AA,"=Y",개발일정표!$Y:$Y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COUNTIFS(개발일정표!$A:$A,$A$8,개발일정표!$B:$B,$B8,개발일정표!$H:$H,"&lt;&gt;삭제",개발일정표!$AB:$AB,"&lt;&gt;검수제외")</f>
        <v>6</v>
      </c>
      <c r="AA8" s="12">
        <f>COUNTIFS(개발일정표!$A:$A,$A$8,개발일정표!$B:$B,$B8,개발일정표!$H:$H,"&lt;&gt;삭제",개발일정표!$AB:$AB,"&lt;&gt;검수제외",개발일정표!$AD:$AD,"&lt;="&amp;$C$1)</f>
        <v>0</v>
      </c>
      <c r="AB8" s="12">
        <f>COUNTIFS(개발일정표!$A:$A,$A$8,개발일정표!$B:$B,$B8,개발일정표!$H:$H,"&lt;&gt;삭제",개발일정표!$AB:$AB,"&lt;&gt;검수제외",개발일정표!$AG:$AG,"=L3",개발일정표!$AF:$AF,"&lt;="&amp;$C$1)+COUNTIFS(개발일정표!$A:$A,$A$8,개발일정표!$B:$B,$B8,개발일정표!$H:$H,"&lt;&gt;삭제",개발일정표!$AB:$AB,"&lt;&gt;검수제외",개발일정표!$AG:$AG,"=L1",개발일정표!$AH:$AH,"=Y",개발일정표!$AF:$AF,"&lt;="&amp;$C$1)+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C8" s="12">
        <f>COUNTIFS(개발일정표!$A:$A,$A$8,개발일정표!$B:$B,$B8,개발일정표!$H:$H,"&lt;&gt;삭제",개발일정표!$AB:$AB,"&lt;&gt;검수제외",개발일정표!$AG:$AG,"=L2")-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D8" s="57">
        <f>AA8-(AB8+AC8)</f>
        <v>0</v>
      </c>
      <c r="AE8" s="12">
        <f>COUNTIFS(개발일정표!$A:$A,$A$8,개발일정표!$B:$B,$B8,개발일정표!$H:$H,"&lt;&gt;삭제",개발일정표!$AB:$AB,"&lt;&gt;검수제외",개발일정표!$AG:$AG,"=L1")-COUNTIFS(개발일정표!$A:$A,$A$8,개발일정표!$B:$B,$B8,개발일정표!$H:$H,"&lt;&gt;삭제",개발일정표!$AB:$AB,"&lt;&gt;검수제외",개발일정표!$AG:$AG,"=L1",개발일정표!$AH:$AH,"=Y",개발일정표!$AF:$AF,"&lt;="&amp;$C$1)</f>
        <v>0</v>
      </c>
      <c r="AF8" s="14">
        <f>IF(AA8=0, 0,(AB8+AC8)/AA8)</f>
        <v>0</v>
      </c>
      <c r="AG8" s="14">
        <f t="shared" si="9"/>
        <v>0</v>
      </c>
      <c r="AH8" s="56">
        <f>COUNTIFS(개발일정표!$A:$A,$A$8,개발일정표!$B:$B,$B8,개발일정표!$H:$H,"&lt;&gt;삭제",개발일정표!$J:$J,"&lt;&gt;미정")</f>
        <v>4</v>
      </c>
      <c r="AI8" s="56">
        <f>COUNTIFS(개발일정표!$A:$A,$A$8,개발일정표!$B:$B,$B8,개발일정표!$H:$H,"&lt;&gt;삭제",개발일정표!$J:$J,"=미정")</f>
        <v>2</v>
      </c>
    </row>
    <row r="9" spans="1:35" ht="14.25" customHeight="1">
      <c r="A9" s="177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3</v>
      </c>
      <c r="E9" s="12">
        <f>COUNTIFS(개발일정표!$A:$A,$A$8,개발일정표!$B:$B,$B9,개발일정표!$H:$H,"&lt;&gt;삭제",개발일정표!$L:$L,"&lt;="&amp;$C$1)</f>
        <v>3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"/>
        <v>1</v>
      </c>
      <c r="J9" s="14">
        <f t="shared" si="2"/>
        <v>0.6</v>
      </c>
      <c r="K9" s="12">
        <f>COUNTIFS(개발일정표!$A:$A,$A$8,개발일정표!$B:$B,$B9,개발일정표!$H:$H,"&lt;&gt;삭제",개발일정표!$N:$N,"&lt;&gt;검수제외",개발일정표!$P:$P,"&lt;="&amp;$C$1)</f>
        <v>3</v>
      </c>
      <c r="L9" s="56">
        <f>COUNTIFS(개발일정표!$A:$A,$A$8,개발일정표!$B:$B,$B9,개발일정표!$H:$H,"&lt;&gt;삭제",개발일정표!$N:$N,"&lt;&gt;검수제외",개발일정표!$S:$S,"=L3",개발일정표!$R:$R,"&lt;="&amp;$C$1)+COUNTIFS(개발일정표!$A:$A,$A$8,개발일정표!$B:$B,$B9,개발일정표!$H:$H,"&lt;&gt;삭제",개발일정표!$N:$N,"&lt;&gt;검수제외",개발일정표!$S:$S,"=L1",개발일정표!$T:$T,"=Y",개발일정표!$R:$R,"&lt;="&amp;$C$1)+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M9" s="56">
        <f>COUNTIFS(개발일정표!$A:$A,$A$8,개발일정표!$B:$B,$B9,개발일정표!$H:$H,"&lt;&gt;삭제",개발일정표!$N:$N,"&lt;&gt;검수제외",개발일정표!$S:$S,"=L2")-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N9" s="13">
        <f>K9-(L9+M9)</f>
        <v>3</v>
      </c>
      <c r="O9" s="56">
        <f>COUNTIFS(개발일정표!$A:$A,$A$8,개발일정표!$B:$B,$B9,개발일정표!$H:$H,"&lt;&gt;삭제",개발일정표!$N:$N,"&lt;&gt;검수제외",개발일정표!$S:$S,"=L1")-COUNTIFS(개발일정표!$A:$A,$A$8,개발일정표!$B:$B,$B9,개발일정표!$H:$H,"&lt;&gt;삭제",개발일정표!$N:$N,"&lt;&gt;검수제외",개발일정표!$S:$S,"=L1",개발일정표!$T:$T,"=Y",개발일정표!$R:$R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COUNTIFS(개발일정표!$A:$A,$A$8,개발일정표!$B:$B,$B9,개발일정표!$H:$H,"&lt;&gt;삭제",개발일정표!$U:$U,"&lt;&gt;검수제외")</f>
        <v>5</v>
      </c>
      <c r="S9" s="45">
        <f>COUNTIFS(개발일정표!$A:$A,$A$8,개발일정표!$B:$B,$B9,개발일정표!$H:$H,"&lt;&gt;삭제",개발일정표!$U:$U,"&lt;&gt;검수제외",개발일정표!$W:$W,"&lt;="&amp;$C$1)</f>
        <v>0</v>
      </c>
      <c r="T9" s="56">
        <f>COUNTIFS(개발일정표!$A:$A,$A$8,개발일정표!$B:$B,$B9,개발일정표!$H:$H,"&lt;&gt;삭제",개발일정표!$U:$U,"&lt;&gt;검수제외",개발일정표!$Z:$Z,"=L3",개발일정표!$Y:$Y,"&lt;="&amp;$C$1)+COUNTIFS(개발일정표!$A:$A,$A$8,개발일정표!$B:$B,$B9,개발일정표!$H:$H,"&lt;&gt;삭제",개발일정표!$U:$U,"&lt;&gt;검수제외",개발일정표!$Z:$Z,"=L1",개발일정표!$AA:$AA,"=Y",개발일정표!$Y:$Y,"&lt;="&amp;$C$1)+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U9" s="56">
        <f>COUNTIFS(개발일정표!$A:$A,$A$8,개발일정표!$B:$B,$B9,개발일정표!$H:$H,"&lt;&gt;삭제",개발일정표!$U:$U,"&lt;&gt;검수제외",개발일정표!$Z:$Z,"=L2")-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V9" s="57">
        <f>S9-(T9+U9)</f>
        <v>0</v>
      </c>
      <c r="W9" s="56">
        <f>COUNTIFS(개발일정표!$A:$A,$A$8,개발일정표!$B:$B,$B9,개발일정표!$H:$H,"&lt;&gt;삭제",개발일정표!$U:$U,"&lt;&gt;검수제외",개발일정표!$Z:$Z,"=L1")-COUNTIFS(개발일정표!$A:$A,$A$8,개발일정표!$B:$B,$B9,개발일정표!$H:$H,"&lt;&gt;삭제",개발일정표!$U:$U,"&lt;&gt;검수제외",개발일정표!$Z:$Z,"=L1",개발일정표!$AA:$AA,"=Y",개발일정표!$Y:$Y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COUNTIFS(개발일정표!$A:$A,$A$8,개발일정표!$B:$B,$B9,개발일정표!$H:$H,"&lt;&gt;삭제",개발일정표!$AB:$AB,"&lt;&gt;검수제외")</f>
        <v>5</v>
      </c>
      <c r="AA9" s="45">
        <f>COUNTIFS(개발일정표!$A:$A,$A$8,개발일정표!$B:$B,$B9,개발일정표!$H:$H,"&lt;&gt;삭제",개발일정표!$AB:$AB,"&lt;&gt;검수제외",개발일정표!$AD:$AD,"&lt;="&amp;$C$1)</f>
        <v>0</v>
      </c>
      <c r="AB9" s="56">
        <f>COUNTIFS(개발일정표!$A:$A,$A$8,개발일정표!$B:$B,$B9,개발일정표!$H:$H,"&lt;&gt;삭제",개발일정표!$AB:$AB,"&lt;&gt;검수제외",개발일정표!$AG:$AG,"=L3",개발일정표!$AF:$AF,"&lt;="&amp;$C$1)+COUNTIFS(개발일정표!$A:$A,$A$8,개발일정표!$B:$B,$B9,개발일정표!$H:$H,"&lt;&gt;삭제",개발일정표!$AB:$AB,"&lt;&gt;검수제외",개발일정표!$AG:$AG,"=L1",개발일정표!$AH:$AH,"=Y",개발일정표!$AF:$AF,"&lt;="&amp;$C$1)+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C9" s="56">
        <f>COUNTIFS(개발일정표!$A:$A,$A$8,개발일정표!$B:$B,$B9,개발일정표!$H:$H,"&lt;&gt;삭제",개발일정표!$AB:$AB,"&lt;&gt;검수제외",개발일정표!$AG:$AG,"=L2")-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D9" s="57">
        <f>AA9-(AB9+AC9)</f>
        <v>0</v>
      </c>
      <c r="AE9" s="56">
        <f>COUNTIFS(개발일정표!$A:$A,$A$8,개발일정표!$B:$B,$B9,개발일정표!$H:$H,"&lt;&gt;삭제",개발일정표!$AB:$AB,"&lt;&gt;검수제외",개발일정표!$AG:$AG,"=L1")-COUNTIFS(개발일정표!$A:$A,$A$8,개발일정표!$B:$B,$B9,개발일정표!$H:$H,"&lt;&gt;삭제",개발일정표!$AB:$AB,"&lt;&gt;검수제외",개발일정표!$AG:$AG,"=L1",개발일정표!$AH:$AH,"=Y",개발일정표!$AF:$AF,"&lt;="&amp;$C$1)</f>
        <v>0</v>
      </c>
      <c r="AF9" s="14">
        <f>IF(AA9=0, 0,(AB9+AC9)/AA9)</f>
        <v>0</v>
      </c>
      <c r="AG9" s="14">
        <f t="shared" si="9"/>
        <v>0</v>
      </c>
      <c r="AH9" s="56">
        <f>COUNTIFS(개발일정표!$A:$A,$A$8,개발일정표!$B:$B,$B9,개발일정표!$H:$H,"&lt;&gt;삭제",개발일정표!$J:$J,"&lt;&gt;미정")</f>
        <v>3</v>
      </c>
      <c r="AI9" s="56">
        <f>COUNTIFS(개발일정표!$A:$A,$A$8,개발일정표!$B:$B,$B9,개발일정표!$H:$H,"&lt;&gt;삭제",개발일정표!$J:$J,"=미정")</f>
        <v>2</v>
      </c>
    </row>
    <row r="10" spans="1:35" ht="14.25" customHeight="1">
      <c r="A10" s="177"/>
      <c r="B10" s="11" t="s">
        <v>195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COUNTIFS(개발일정표!$A:$A,$A$8,개발일정표!$B:$B,$B10,개발일정표!$H:$H,"&lt;&gt;삭제",개발일정표!$N:$N,"&lt;&gt;검수제외",개발일정표!$P:$P,"&lt;="&amp;$C$1)</f>
        <v>0</v>
      </c>
      <c r="L10" s="56">
        <f>COUNTIFS(개발일정표!$A:$A,$A$8,개발일정표!$B:$B,$B10,개발일정표!$H:$H,"&lt;&gt;삭제",개발일정표!$N:$N,"&lt;&gt;검수제외",개발일정표!$S:$S,"=L3",개발일정표!$R:$R,"&lt;="&amp;$C$1)+COUNTIFS(개발일정표!$A:$A,$A$8,개발일정표!$B:$B,$B10,개발일정표!$H:$H,"&lt;&gt;삭제",개발일정표!$N:$N,"&lt;&gt;검수제외",개발일정표!$S:$S,"=L1",개발일정표!$T:$T,"=Y",개발일정표!$R:$R,"&lt;="&amp;$C$1)+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M10" s="56">
        <f>COUNTIFS(개발일정표!$A:$A,$A$8,개발일정표!$B:$B,$B10,개발일정표!$H:$H,"&lt;&gt;삭제",개발일정표!$N:$N,"&lt;&gt;검수제외",개발일정표!$S:$S,"=L2")-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N10" s="13">
        <f>K10-(L10+M10)</f>
        <v>0</v>
      </c>
      <c r="O10" s="56">
        <f>COUNTIFS(개발일정표!$A:$A,$A$8,개발일정표!$B:$B,$B10,개발일정표!$H:$H,"&lt;&gt;삭제",개발일정표!$N:$N,"&lt;&gt;검수제외",개발일정표!$S:$S,"=L1")-COUNTIFS(개발일정표!$A:$A,$A$8,개발일정표!$B:$B,$B10,개발일정표!$H:$H,"&lt;&gt;삭제",개발일정표!$N:$N,"&lt;&gt;검수제외",개발일정표!$S:$S,"=L1",개발일정표!$T:$T,"=Y",개발일정표!$R:$R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COUNTIFS(개발일정표!$A:$A,$A$8,개발일정표!$B:$B,$B10,개발일정표!$H:$H,"&lt;&gt;삭제",개발일정표!$U:$U,"&lt;&gt;검수제외")</f>
        <v>3</v>
      </c>
      <c r="S10" s="45">
        <f>COUNTIFS(개발일정표!$A:$A,$A$8,개발일정표!$B:$B,$B10,개발일정표!$H:$H,"&lt;&gt;삭제",개발일정표!$U:$U,"&lt;&gt;검수제외",개발일정표!$W:$W,"&lt;="&amp;$C$1)</f>
        <v>0</v>
      </c>
      <c r="T10" s="56">
        <f>COUNTIFS(개발일정표!$A:$A,$A$8,개발일정표!$B:$B,$B10,개발일정표!$H:$H,"&lt;&gt;삭제",개발일정표!$U:$U,"&lt;&gt;검수제외",개발일정표!$Z:$Z,"=L3",개발일정표!$Y:$Y,"&lt;="&amp;$C$1)+COUNTIFS(개발일정표!$A:$A,$A$8,개발일정표!$B:$B,$B10,개발일정표!$H:$H,"&lt;&gt;삭제",개발일정표!$U:$U,"&lt;&gt;검수제외",개발일정표!$Z:$Z,"=L1",개발일정표!$AA:$AA,"=Y",개발일정표!$Y:$Y,"&lt;="&amp;$C$1)+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U10" s="56">
        <f>COUNTIFS(개발일정표!$A:$A,$A$8,개발일정표!$B:$B,$B10,개발일정표!$H:$H,"&lt;&gt;삭제",개발일정표!$U:$U,"&lt;&gt;검수제외",개발일정표!$Z:$Z,"=L2")-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V10" s="57">
        <f>S10-(T10+U10)</f>
        <v>0</v>
      </c>
      <c r="W10" s="56">
        <f>COUNTIFS(개발일정표!$A:$A,$A$8,개발일정표!$B:$B,$B10,개발일정표!$H:$H,"&lt;&gt;삭제",개발일정표!$U:$U,"&lt;&gt;검수제외",개발일정표!$Z:$Z,"=L1")-COUNTIFS(개발일정표!$A:$A,$A$8,개발일정표!$B:$B,$B10,개발일정표!$H:$H,"&lt;&gt;삭제",개발일정표!$U:$U,"&lt;&gt;검수제외",개발일정표!$Z:$Z,"=L1",개발일정표!$AA:$AA,"=Y",개발일정표!$Y:$Y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COUNTIFS(개발일정표!$A:$A,$A$8,개발일정표!$B:$B,$B10,개발일정표!$H:$H,"&lt;&gt;삭제",개발일정표!$AB:$AB,"&lt;&gt;검수제외")</f>
        <v>3</v>
      </c>
      <c r="AA10" s="45">
        <f>COUNTIFS(개발일정표!$A:$A,$A$8,개발일정표!$B:$B,$B10,개발일정표!$H:$H,"&lt;&gt;삭제",개발일정표!$AB:$AB,"&lt;&gt;검수제외",개발일정표!$AD:$AD,"&lt;="&amp;$C$1)</f>
        <v>0</v>
      </c>
      <c r="AB10" s="56">
        <f>COUNTIFS(개발일정표!$A:$A,$A$8,개발일정표!$B:$B,$B10,개발일정표!$H:$H,"&lt;&gt;삭제",개발일정표!$AB:$AB,"&lt;&gt;검수제외",개발일정표!$AG:$AG,"=L3",개발일정표!$AF:$AF,"&lt;="&amp;$C$1)+COUNTIFS(개발일정표!$A:$A,$A$8,개발일정표!$B:$B,$B10,개발일정표!$H:$H,"&lt;&gt;삭제",개발일정표!$AB:$AB,"&lt;&gt;검수제외",개발일정표!$AG:$AG,"=L1",개발일정표!$AH:$AH,"=Y",개발일정표!$AF:$AF,"&lt;="&amp;$C$1)+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C10" s="56">
        <f>COUNTIFS(개발일정표!$A:$A,$A$8,개발일정표!$B:$B,$B10,개발일정표!$H:$H,"&lt;&gt;삭제",개발일정표!$AB:$AB,"&lt;&gt;검수제외",개발일정표!$AG:$AG,"=L2")-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D10" s="57">
        <f>AA10-(AB10+AC10)</f>
        <v>0</v>
      </c>
      <c r="AE10" s="56">
        <f>COUNTIFS(개발일정표!$A:$A,$A$8,개발일정표!$B:$B,$B10,개발일정표!$H:$H,"&lt;&gt;삭제",개발일정표!$AB:$AB,"&lt;&gt;검수제외",개발일정표!$AG:$AG,"=L1")-COUNTIFS(개발일정표!$A:$A,$A$8,개발일정표!$B:$B,$B10,개발일정표!$H:$H,"&lt;&gt;삭제",개발일정표!$AB:$AB,"&lt;&gt;검수제외",개발일정표!$AG:$AG,"=L1",개발일정표!$AH:$AH,"=Y",개발일정표!$AF:$AF,"&lt;="&amp;$C$1)</f>
        <v>0</v>
      </c>
      <c r="AF10" s="14">
        <f>IF(AA10=0, 0,(AB10+AC10)/AA10)</f>
        <v>0</v>
      </c>
      <c r="AG10" s="14">
        <f t="shared" si="9"/>
        <v>0</v>
      </c>
      <c r="AH10" s="56">
        <f>COUNTIFS(개발일정표!$A:$A,$A$8,개발일정표!$B:$B,$B10,개발일정표!$H:$H,"&lt;&gt;삭제",개발일정표!$J:$J,"&lt;&gt;미정")</f>
        <v>0</v>
      </c>
      <c r="AI10" s="56">
        <f>COUNTIFS(개발일정표!$A:$A,$A$8,개발일정표!$B:$B,$B10,개발일정표!$H:$H,"&lt;&gt;삭제",개발일정표!$J:$J,"=미정")</f>
        <v>3</v>
      </c>
    </row>
    <row r="11" spans="1:35" ht="14.25" customHeight="1">
      <c r="A11" s="177"/>
      <c r="B11" s="11" t="s">
        <v>196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2</v>
      </c>
      <c r="E11" s="12">
        <f>COUNTIFS(개발일정표!$A:$A,$A$8,개발일정표!$B:$B,$B11,개발일정표!$H:$H,"&lt;&gt;삭제",개발일정표!$L:$L,"&lt;="&amp;$C$1)</f>
        <v>2</v>
      </c>
      <c r="F11" s="13">
        <f>D11-E11</f>
        <v>0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"/>
        <v>1</v>
      </c>
      <c r="J11" s="14">
        <f t="shared" si="2"/>
        <v>1</v>
      </c>
      <c r="K11" s="12">
        <f>COUNTIFS(개발일정표!$A:$A,$A$8,개발일정표!$B:$B,$B11,개발일정표!$H:$H,"&lt;&gt;삭제",개발일정표!$N:$N,"&lt;&gt;검수제외",개발일정표!$P:$P,"&lt;="&amp;$C$1)</f>
        <v>2</v>
      </c>
      <c r="L11" s="56">
        <f>COUNTIFS(개발일정표!$A:$A,$A$8,개발일정표!$B:$B,$B11,개발일정표!$H:$H,"&lt;&gt;삭제",개발일정표!$N:$N,"&lt;&gt;검수제외",개발일정표!$S:$S,"=L3",개발일정표!$R:$R,"&lt;="&amp;$C$1)+COUNTIFS(개발일정표!$A:$A,$A$8,개발일정표!$B:$B,$B11,개발일정표!$H:$H,"&lt;&gt;삭제",개발일정표!$N:$N,"&lt;&gt;검수제외",개발일정표!$S:$S,"=L1",개발일정표!$T:$T,"=Y",개발일정표!$R:$R,"&lt;="&amp;$C$1)+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M11" s="56">
        <f>COUNTIFS(개발일정표!$A:$A,$A$8,개발일정표!$B:$B,$B11,개발일정표!$H:$H,"&lt;&gt;삭제",개발일정표!$N:$N,"&lt;&gt;검수제외",개발일정표!$S:$S,"=L2")-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N11" s="13">
        <f>K11-(L11+M11)</f>
        <v>2</v>
      </c>
      <c r="O11" s="56">
        <f>COUNTIFS(개발일정표!$A:$A,$A$8,개발일정표!$B:$B,$B11,개발일정표!$H:$H,"&lt;&gt;삭제",개발일정표!$N:$N,"&lt;&gt;검수제외",개발일정표!$S:$S,"=L1")-COUNTIFS(개발일정표!$A:$A,$A$8,개발일정표!$B:$B,$B11,개발일정표!$H:$H,"&lt;&gt;삭제",개발일정표!$N:$N,"&lt;&gt;검수제외",개발일정표!$S:$S,"=L1",개발일정표!$T:$T,"=Y",개발일정표!$R:$R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COUNTIFS(개발일정표!$A:$A,$A$8,개발일정표!$B:$B,$B11,개발일정표!$H:$H,"&lt;&gt;삭제",개발일정표!$U:$U,"&lt;&gt;검수제외")</f>
        <v>2</v>
      </c>
      <c r="S11" s="45">
        <f>COUNTIFS(개발일정표!$A:$A,$A$8,개발일정표!$B:$B,$B11,개발일정표!$H:$H,"&lt;&gt;삭제",개발일정표!$U:$U,"&lt;&gt;검수제외",개발일정표!$W:$W,"&lt;="&amp;$C$1)</f>
        <v>0</v>
      </c>
      <c r="T11" s="56">
        <f>COUNTIFS(개발일정표!$A:$A,$A$8,개발일정표!$B:$B,$B11,개발일정표!$H:$H,"&lt;&gt;삭제",개발일정표!$U:$U,"&lt;&gt;검수제외",개발일정표!$Z:$Z,"=L3",개발일정표!$Y:$Y,"&lt;="&amp;$C$1)+COUNTIFS(개발일정표!$A:$A,$A$8,개발일정표!$B:$B,$B11,개발일정표!$H:$H,"&lt;&gt;삭제",개발일정표!$U:$U,"&lt;&gt;검수제외",개발일정표!$Z:$Z,"=L1",개발일정표!$AA:$AA,"=Y",개발일정표!$Y:$Y,"&lt;="&amp;$C$1)+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U11" s="56">
        <f>COUNTIFS(개발일정표!$A:$A,$A$8,개발일정표!$B:$B,$B11,개발일정표!$H:$H,"&lt;&gt;삭제",개발일정표!$U:$U,"&lt;&gt;검수제외",개발일정표!$Z:$Z,"=L2")-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V11" s="57">
        <f>S11-(T11+U11)</f>
        <v>0</v>
      </c>
      <c r="W11" s="56">
        <f>COUNTIFS(개발일정표!$A:$A,$A$8,개발일정표!$B:$B,$B11,개발일정표!$H:$H,"&lt;&gt;삭제",개발일정표!$U:$U,"&lt;&gt;검수제외",개발일정표!$Z:$Z,"=L1")-COUNTIFS(개발일정표!$A:$A,$A$8,개발일정표!$B:$B,$B11,개발일정표!$H:$H,"&lt;&gt;삭제",개발일정표!$U:$U,"&lt;&gt;검수제외",개발일정표!$Z:$Z,"=L1",개발일정표!$AA:$AA,"=Y",개발일정표!$Y:$Y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COUNTIFS(개발일정표!$A:$A,$A$8,개발일정표!$B:$B,$B11,개발일정표!$H:$H,"&lt;&gt;삭제",개발일정표!$AB:$AB,"&lt;&gt;검수제외")</f>
        <v>2</v>
      </c>
      <c r="AA11" s="45">
        <f>COUNTIFS(개발일정표!$A:$A,$A$8,개발일정표!$B:$B,$B11,개발일정표!$H:$H,"&lt;&gt;삭제",개발일정표!$AB:$AB,"&lt;&gt;검수제외",개발일정표!$AD:$AD,"&lt;="&amp;$C$1)</f>
        <v>0</v>
      </c>
      <c r="AB11" s="56">
        <f>COUNTIFS(개발일정표!$A:$A,$A$8,개발일정표!$B:$B,$B11,개발일정표!$H:$H,"&lt;&gt;삭제",개발일정표!$AB:$AB,"&lt;&gt;검수제외",개발일정표!$AG:$AG,"=L3",개발일정표!$AF:$AF,"&lt;="&amp;$C$1)+COUNTIFS(개발일정표!$A:$A,$A$8,개발일정표!$B:$B,$B11,개발일정표!$H:$H,"&lt;&gt;삭제",개발일정표!$AB:$AB,"&lt;&gt;검수제외",개발일정표!$AG:$AG,"=L1",개발일정표!$AH:$AH,"=Y",개발일정표!$AF:$AF,"&lt;="&amp;$C$1)+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C11" s="56">
        <f>COUNTIFS(개발일정표!$A:$A,$A$8,개발일정표!$B:$B,$B11,개발일정표!$H:$H,"&lt;&gt;삭제",개발일정표!$AB:$AB,"&lt;&gt;검수제외",개발일정표!$AG:$AG,"=L2")-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D11" s="57">
        <f>AA11-(AB11+AC11)</f>
        <v>0</v>
      </c>
      <c r="AE11" s="56">
        <f>COUNTIFS(개발일정표!$A:$A,$A$8,개발일정표!$B:$B,$B11,개발일정표!$H:$H,"&lt;&gt;삭제",개발일정표!$AB:$AB,"&lt;&gt;검수제외",개발일정표!$AG:$AG,"=L1")-COUNTIFS(개발일정표!$A:$A,$A$8,개발일정표!$B:$B,$B11,개발일정표!$H:$H,"&lt;&gt;삭제",개발일정표!$AB:$AB,"&lt;&gt;검수제외",개발일정표!$AG:$AG,"=L1",개발일정표!$AH:$AH,"=Y",개발일정표!$AF:$AF,"&lt;="&amp;$C$1)</f>
        <v>0</v>
      </c>
      <c r="AF11" s="14">
        <f>IF(AA11=0, 0,(AB11+AC11)/AA11)</f>
        <v>0</v>
      </c>
      <c r="AG11" s="14">
        <f t="shared" si="9"/>
        <v>0</v>
      </c>
      <c r="AH11" s="56">
        <f>COUNTIFS(개발일정표!$A:$A,$A$8,개발일정표!$B:$B,$B11,개발일정표!$H:$H,"&lt;&gt;삭제",개발일정표!$J:$J,"&lt;&gt;미정")</f>
        <v>2</v>
      </c>
      <c r="AI11" s="56">
        <f>COUNTIFS(개발일정표!$A:$A,$A$8,개발일정표!$B:$B,$B11,개발일정표!$H:$H,"&lt;&gt;삭제",개발일정표!$J:$J,"=미정")</f>
        <v>0</v>
      </c>
    </row>
    <row r="12" spans="1:35" ht="14.25" customHeight="1">
      <c r="A12" s="177"/>
      <c r="B12" s="15" t="s">
        <v>57</v>
      </c>
      <c r="C12" s="16">
        <f t="shared" ref="C12:H12" si="10">SUM(C8:C11)</f>
        <v>16</v>
      </c>
      <c r="D12" s="16">
        <f t="shared" si="10"/>
        <v>9</v>
      </c>
      <c r="E12" s="16">
        <f t="shared" si="10"/>
        <v>9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1</v>
      </c>
      <c r="J12" s="21">
        <f t="shared" si="2"/>
        <v>0.5625</v>
      </c>
      <c r="K12" s="20">
        <f>SUM(K8:K11)</f>
        <v>9</v>
      </c>
      <c r="L12" s="20">
        <f>SUM(L8:L11)</f>
        <v>0</v>
      </c>
      <c r="M12" s="20">
        <f>SUM(M8:M11)</f>
        <v>0</v>
      </c>
      <c r="N12" s="20">
        <f>SUM(N8:N11)</f>
        <v>9</v>
      </c>
      <c r="O12" s="20">
        <f>SUM(O8:O11)</f>
        <v>4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16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16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59">
        <f>SUM(AH8:AH11)</f>
        <v>9</v>
      </c>
      <c r="AI12" s="59">
        <f>SUM(AI8:AI11)</f>
        <v>7</v>
      </c>
    </row>
    <row r="13" spans="1:35" ht="14.25" customHeight="1">
      <c r="A13" s="177" t="s">
        <v>197</v>
      </c>
      <c r="B13" s="11" t="s">
        <v>403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9</v>
      </c>
      <c r="E13" s="12">
        <f>COUNTIFS(개발일정표!$A:$A,$A$13,개발일정표!$B:$B,$B13,개발일정표!$H:$H,"&lt;&gt;삭제",개발일정표!$L:$L,"&lt;="&amp;$C$1)</f>
        <v>9</v>
      </c>
      <c r="F13" s="13">
        <f>D13-E13</f>
        <v>0</v>
      </c>
      <c r="G13" s="35">
        <f>COUNTIFS(개발일정표!$A:$A,$A$13,개발일정표!$B:$B,$B13,개발일정표!$H:$H,"&lt;&gt;삭제",개발일정표!$K:$K,"&lt;="&amp;$C$1,개발일정표!$L:$L,"")</f>
        <v>0</v>
      </c>
      <c r="H13" s="35">
        <f>COUNTIFS(개발일정표!$A:$A,$A$13,개발일정표!$B:$B,$B13,개발일정표!$H:$H,"&lt;&gt;삭제",개발일정표!$J:$J,"="&amp;$C$1)</f>
        <v>0</v>
      </c>
      <c r="I13" s="14">
        <f t="shared" ref="I13:I27" si="13">IF(D13=0,0,E13/D13)</f>
        <v>1</v>
      </c>
      <c r="J13" s="14">
        <f t="shared" ref="J13:J27" si="14">IF(C13=0,0,E13/C13)</f>
        <v>0.6428571428571429</v>
      </c>
      <c r="K13" s="12">
        <f>COUNTIFS(개발일정표!$A:$A,$A$13,개발일정표!$B:$B,$B13,개발일정표!$H:$H,"&lt;&gt;삭제",개발일정표!$N:$N,"&lt;&gt;검수제외",개발일정표!$P:$P,"&lt;="&amp;$C$1)</f>
        <v>9</v>
      </c>
      <c r="L13" s="12">
        <f>COUNTIFS(개발일정표!$A:$A,$A$13,개발일정표!$B:$B,$B13,개발일정표!$H:$H,"&lt;&gt;삭제",개발일정표!$N:$N,"&lt;&gt;검수제외",개발일정표!$S:$S,"=L3",개발일정표!$R:$R,"&lt;="&amp;$C$1)+COUNTIFS(개발일정표!$A:$A,$A$13,개발일정표!$B:$B,$B13,개발일정표!$H:$H,"&lt;&gt;삭제",개발일정표!$N:$N,"&lt;&gt;검수제외",개발일정표!$S:$S,"=L1",개발일정표!$T:$T,"=Y",개발일정표!$R:$R,"&lt;="&amp;$C$1)+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M13" s="12">
        <f>COUNTIFS(개발일정표!$A:$A,$A$13,개발일정표!$B:$B,$B13,개발일정표!$H:$H,"&lt;&gt;삭제",개발일정표!$N:$N,"&lt;&gt;검수제외",개발일정표!$S:$S,"=L2")-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N13" s="13">
        <f>K13-(L13+M13)</f>
        <v>9</v>
      </c>
      <c r="O13" s="12">
        <f>COUNTIFS(개발일정표!$A:$A,$A$13,개발일정표!$B:$B,$B13,개발일정표!$H:$H,"&lt;&gt;삭제",개발일정표!$N:$N,"&lt;&gt;검수제외",개발일정표!$S:$S,"=L1")-COUNTIFS(개발일정표!$A:$A,$A$13,개발일정표!$B:$B,$B13,개발일정표!$H:$H,"&lt;&gt;삭제",개발일정표!$N:$N,"&lt;&gt;검수제외",개발일정표!$S:$S,"=L1",개발일정표!$T:$T,"=Y",개발일정표!$R:$R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COUNTIFS(개발일정표!$A:$A,$A$13,개발일정표!$B:$B,$B13,개발일정표!$H:$H,"&lt;&gt;삭제",개발일정표!$U:$U,"&lt;&gt;검수제외")</f>
        <v>14</v>
      </c>
      <c r="S13" s="12">
        <f>COUNTIFS(개발일정표!$A:$A,$A$13,개발일정표!$B:$B,$B13,개발일정표!$H:$H,"&lt;&gt;삭제",개발일정표!$U:$U,"&lt;&gt;검수제외",개발일정표!$W:$W,"&lt;="&amp;$C$1)</f>
        <v>0</v>
      </c>
      <c r="T13" s="12">
        <f>COUNTIFS(개발일정표!$A:$A,$A$13,개발일정표!$B:$B,$B13,개발일정표!$H:$H,"&lt;&gt;삭제",개발일정표!$U:$U,"&lt;&gt;검수제외",개발일정표!$Z:$Z,"=L3",개발일정표!$Y:$Y,"&lt;="&amp;$C$1)+COUNTIFS(개발일정표!$A:$A,$A$13,개발일정표!$B:$B,$B13,개발일정표!$H:$H,"&lt;&gt;삭제",개발일정표!$U:$U,"&lt;&gt;검수제외",개발일정표!$Z:$Z,"=L1",개발일정표!$AA:$AA,"=Y",개발일정표!$Y:$Y,"&lt;="&amp;$C$1)+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U13" s="12">
        <f>COUNTIFS(개발일정표!$A:$A,$A$13,개발일정표!$B:$B,$B13,개발일정표!$H:$H,"&lt;&gt;삭제",개발일정표!$U:$U,"&lt;&gt;검수제외",개발일정표!$Z:$Z,"=L2")-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U:$U,"&lt;&gt;검수제외",개발일정표!$Z:$Z,"=L1")-COUNTIFS(개발일정표!$A:$A,$A$13,개발일정표!$B:$B,$B13,개발일정표!$H:$H,"&lt;&gt;삭제",개발일정표!$U:$U,"&lt;&gt;검수제외",개발일정표!$Z:$Z,"=L1",개발일정표!$AA:$AA,"=Y",개발일정표!$Y:$Y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COUNTIFS(개발일정표!$A:$A,$A$13,개발일정표!$B:$B,$B13,개발일정표!$H:$H,"&lt;&gt;삭제",개발일정표!$AB:$AB,"&lt;&gt;검수제외")</f>
        <v>14</v>
      </c>
      <c r="AA13" s="12">
        <f>COUNTIFS(개발일정표!$A:$A,$A$13,개발일정표!$B:$B,$B13,개발일정표!$H:$H,"&lt;&gt;삭제",개발일정표!$AB:$AB,"&lt;&gt;검수제외",개발일정표!$AD:$AD,"&lt;="&amp;$C$1)</f>
        <v>0</v>
      </c>
      <c r="AB13" s="12">
        <f>COUNTIFS(개발일정표!$A:$A,$A$13,개발일정표!$B:$B,$B13,개발일정표!$H:$H,"&lt;&gt;삭제",개발일정표!$AB:$AB,"&lt;&gt;검수제외",개발일정표!$AG:$AG,"=L3",개발일정표!$AF:$AF,"&lt;="&amp;$C$1)+COUNTIFS(개발일정표!$A:$A,$A$13,개발일정표!$B:$B,$B13,개발일정표!$H:$H,"&lt;&gt;삭제",개발일정표!$AB:$AB,"&lt;&gt;검수제외",개발일정표!$AG:$AG,"=L1",개발일정표!$AH:$AH,"=Y",개발일정표!$AF:$AF,"&lt;="&amp;$C$1)+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C13" s="12">
        <f>COUNTIFS(개발일정표!$A:$A,$A$13,개발일정표!$B:$B,$B13,개발일정표!$H:$H,"&lt;&gt;삭제",개발일정표!$AB:$AB,"&lt;&gt;검수제외",개발일정표!$AG:$AG,"=L2")-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D13" s="57">
        <f>AA13-(AB13+AC13)</f>
        <v>0</v>
      </c>
      <c r="AE13" s="12">
        <f>COUNTIFS(개발일정표!$A:$A,$A$13,개발일정표!$B:$B,$B13,개발일정표!$H:$H,"&lt;&gt;삭제",개발일정표!$AB:$AB,"&lt;&gt;검수제외",개발일정표!$AG:$AG,"=L1")-COUNTIFS(개발일정표!$A:$A,$A$13,개발일정표!$B:$B,$B13,개발일정표!$H:$H,"&lt;&gt;삭제",개발일정표!$AB:$AB,"&lt;&gt;검수제외",개발일정표!$AG:$AG,"=L1",개발일정표!$AH:$AH,"=Y",개발일정표!$AF:$AF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6">
        <f>COUNTIFS(개발일정표!$A:$A,$A$13,개발일정표!$B:$B,$B13,개발일정표!$H:$H,"&lt;&gt;삭제",개발일정표!$J:$J,"&lt;&gt;미정")</f>
        <v>9</v>
      </c>
      <c r="AI13" s="56">
        <f>COUNTIFS(개발일정표!$A:$A,$A$13,개발일정표!$B:$B,$B13,개발일정표!$H:$H,"&lt;&gt;삭제",개발일정표!$J:$J,"=미정")</f>
        <v>5</v>
      </c>
    </row>
    <row r="14" spans="1:35" ht="14.25" customHeight="1">
      <c r="A14" s="177"/>
      <c r="B14" s="11" t="s">
        <v>404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4</v>
      </c>
      <c r="E14" s="12">
        <f>COUNTIFS(개발일정표!$A:$A,$A$13,개발일정표!$B:$B,$B14,개발일정표!$H:$H,"&lt;&gt;삭제",개발일정표!$L:$L,"&lt;="&amp;$C$1)</f>
        <v>4</v>
      </c>
      <c r="F14" s="13">
        <f>D14-E14</f>
        <v>0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si="13"/>
        <v>1</v>
      </c>
      <c r="J14" s="14">
        <f t="shared" si="14"/>
        <v>0.66666666666666663</v>
      </c>
      <c r="K14" s="12">
        <f>COUNTIFS(개발일정표!$A:$A,$A$13,개발일정표!$B:$B,$B14,개발일정표!$H:$H,"&lt;&gt;삭제",개발일정표!$N:$N,"&lt;&gt;검수제외",개발일정표!$P:$P,"&lt;="&amp;$C$1)</f>
        <v>4</v>
      </c>
      <c r="L14" s="56">
        <f>COUNTIFS(개발일정표!$A:$A,$A$13,개발일정표!$B:$B,$B14,개발일정표!$H:$H,"&lt;&gt;삭제",개발일정표!$N:$N,"&lt;&gt;검수제외",개발일정표!$S:$S,"=L3",개발일정표!$R:$R,"&lt;="&amp;$C$1)+COUNTIFS(개발일정표!$A:$A,$A$13,개발일정표!$B:$B,$B14,개발일정표!$H:$H,"&lt;&gt;삭제",개발일정표!$N:$N,"&lt;&gt;검수제외",개발일정표!$S:$S,"=L1",개발일정표!$T:$T,"=Y",개발일정표!$R:$R,"&lt;="&amp;$C$1)+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M14" s="56">
        <f>COUNTIFS(개발일정표!$A:$A,$A$13,개발일정표!$B:$B,$B14,개발일정표!$H:$H,"&lt;&gt;삭제",개발일정표!$N:$N,"&lt;&gt;검수제외",개발일정표!$S:$S,"=L2")-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N14" s="13">
        <f>K14-(L14+M14)</f>
        <v>4</v>
      </c>
      <c r="O14" s="56">
        <f>COUNTIFS(개발일정표!$A:$A,$A$13,개발일정표!$B:$B,$B14,개발일정표!$H:$H,"&lt;&gt;삭제",개발일정표!$N:$N,"&lt;&gt;검수제외",개발일정표!$S:$S,"=L1")-COUNTIFS(개발일정표!$A:$A,$A$13,개발일정표!$B:$B,$B14,개발일정표!$H:$H,"&lt;&gt;삭제",개발일정표!$N:$N,"&lt;&gt;검수제외",개발일정표!$S:$S,"=L1",개발일정표!$T:$T,"=Y",개발일정표!$R:$R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COUNTIFS(개발일정표!$A:$A,$A$13,개발일정표!$B:$B,$B14,개발일정표!$H:$H,"&lt;&gt;삭제",개발일정표!$U:$U,"&lt;&gt;검수제외")</f>
        <v>6</v>
      </c>
      <c r="S14" s="45">
        <f>COUNTIFS(개발일정표!$A:$A,$A$13,개발일정표!$B:$B,$B14,개발일정표!$H:$H,"&lt;&gt;삭제",개발일정표!$U:$U,"&lt;&gt;검수제외",개발일정표!$W:$W,"&lt;="&amp;$C$1)</f>
        <v>0</v>
      </c>
      <c r="T14" s="56">
        <f>COUNTIFS(개발일정표!$A:$A,$A$13,개발일정표!$B:$B,$B14,개발일정표!$H:$H,"&lt;&gt;삭제",개발일정표!$U:$U,"&lt;&gt;검수제외",개발일정표!$Z:$Z,"=L3",개발일정표!$Y:$Y,"&lt;="&amp;$C$1)+COUNTIFS(개발일정표!$A:$A,$A$13,개발일정표!$B:$B,$B14,개발일정표!$H:$H,"&lt;&gt;삭제",개발일정표!$U:$U,"&lt;&gt;검수제외",개발일정표!$Z:$Z,"=L1",개발일정표!$AA:$AA,"=Y",개발일정표!$Y:$Y,"&lt;="&amp;$C$1)+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U14" s="56">
        <f>COUNTIFS(개발일정표!$A:$A,$A$13,개발일정표!$B:$B,$B14,개발일정표!$H:$H,"&lt;&gt;삭제",개발일정표!$U:$U,"&lt;&gt;검수제외",개발일정표!$Z:$Z,"=L2")-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V14" s="13">
        <f>S14-(T14+U14)</f>
        <v>0</v>
      </c>
      <c r="W14" s="56">
        <f>COUNTIFS(개발일정표!$A:$A,$A$13,개발일정표!$B:$B,$B14,개발일정표!$H:$H,"&lt;&gt;삭제",개발일정표!$U:$U,"&lt;&gt;검수제외",개발일정표!$Z:$Z,"=L1")-COUNTIFS(개발일정표!$A:$A,$A$13,개발일정표!$B:$B,$B14,개발일정표!$H:$H,"&lt;&gt;삭제",개발일정표!$U:$U,"&lt;&gt;검수제외",개발일정표!$Z:$Z,"=L1",개발일정표!$AA:$AA,"=Y",개발일정표!$Y:$Y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COUNTIFS(개발일정표!$A:$A,$A$13,개발일정표!$B:$B,$B14,개발일정표!$H:$H,"&lt;&gt;삭제",개발일정표!$AB:$AB,"&lt;&gt;검수제외")</f>
        <v>6</v>
      </c>
      <c r="AA14" s="45">
        <f>COUNTIFS(개발일정표!$A:$A,$A$13,개발일정표!$B:$B,$B14,개발일정표!$H:$H,"&lt;&gt;삭제",개발일정표!$AB:$AB,"&lt;&gt;검수제외",개발일정표!$AD:$AD,"&lt;="&amp;$C$1)</f>
        <v>0</v>
      </c>
      <c r="AB14" s="56">
        <f>COUNTIFS(개발일정표!$A:$A,$A$13,개발일정표!$B:$B,$B14,개발일정표!$H:$H,"&lt;&gt;삭제",개발일정표!$AB:$AB,"&lt;&gt;검수제외",개발일정표!$AG:$AG,"=L3",개발일정표!$AF:$AF,"&lt;="&amp;$C$1)+COUNTIFS(개발일정표!$A:$A,$A$13,개발일정표!$B:$B,$B14,개발일정표!$H:$H,"&lt;&gt;삭제",개발일정표!$AB:$AB,"&lt;&gt;검수제외",개발일정표!$AG:$AG,"=L1",개발일정표!$AH:$AH,"=Y",개발일정표!$AF:$AF,"&lt;="&amp;$C$1)+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C14" s="56">
        <f>COUNTIFS(개발일정표!$A:$A,$A$13,개발일정표!$B:$B,$B14,개발일정표!$H:$H,"&lt;&gt;삭제",개발일정표!$AB:$AB,"&lt;&gt;검수제외",개발일정표!$AG:$AG,"=L2")-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D14" s="57">
        <f>AA14-(AB14+AC14)</f>
        <v>0</v>
      </c>
      <c r="AE14" s="56">
        <f>COUNTIFS(개발일정표!$A:$A,$A$13,개발일정표!$B:$B,$B14,개발일정표!$H:$H,"&lt;&gt;삭제",개발일정표!$AB:$AB,"&lt;&gt;검수제외",개발일정표!$AG:$AG,"=L1")-COUNTIFS(개발일정표!$A:$A,$A$13,개발일정표!$B:$B,$B14,개발일정표!$H:$H,"&lt;&gt;삭제",개발일정표!$AB:$AB,"&lt;&gt;검수제외",개발일정표!$AG:$AG,"=L1",개발일정표!$AH:$AH,"=Y",개발일정표!$AF:$AF,"&lt;="&amp;$C$1)</f>
        <v>0</v>
      </c>
      <c r="AF14" s="14">
        <f>IF(AA14=0, 0,(AB14+AC14)/AA14)</f>
        <v>0</v>
      </c>
      <c r="AG14" s="14">
        <f t="shared" si="19"/>
        <v>0</v>
      </c>
      <c r="AH14" s="56">
        <f>COUNTIFS(개발일정표!$A:$A,$A$13,개발일정표!$B:$B,$B14,개발일정표!$H:$H,"&lt;&gt;삭제",개발일정표!$J:$J,"&lt;&gt;미정")</f>
        <v>4</v>
      </c>
      <c r="AI14" s="56">
        <f>COUNTIFS(개발일정표!$A:$A,$A$13,개발일정표!$B:$B,$B14,개발일정표!$H:$H,"&lt;&gt;삭제",개발일정표!$J:$J,"=미정")</f>
        <v>2</v>
      </c>
    </row>
    <row r="15" spans="1:35" ht="14.25" customHeight="1">
      <c r="A15" s="177"/>
      <c r="B15" s="11" t="s">
        <v>405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>D15-E15</f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COUNTIFS(개발일정표!$A:$A,$A$13,개발일정표!$B:$B,$B15,개발일정표!$H:$H,"&lt;&gt;삭제",개발일정표!$N:$N,"&lt;&gt;검수제외",개발일정표!$P:$P,"&lt;="&amp;$C$1)</f>
        <v>0</v>
      </c>
      <c r="L15" s="56">
        <f>COUNTIFS(개발일정표!$A:$A,$A$13,개발일정표!$B:$B,$B15,개발일정표!$H:$H,"&lt;&gt;삭제",개발일정표!$N:$N,"&lt;&gt;검수제외",개발일정표!$S:$S,"=L3",개발일정표!$R:$R,"&lt;="&amp;$C$1)+COUNTIFS(개발일정표!$A:$A,$A$13,개발일정표!$B:$B,$B15,개발일정표!$H:$H,"&lt;&gt;삭제",개발일정표!$N:$N,"&lt;&gt;검수제외",개발일정표!$S:$S,"=L1",개발일정표!$T:$T,"=Y",개발일정표!$R:$R,"&lt;="&amp;$C$1)+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M15" s="56">
        <f>COUNTIFS(개발일정표!$A:$A,$A$13,개발일정표!$B:$B,$B15,개발일정표!$H:$H,"&lt;&gt;삭제",개발일정표!$N:$N,"&lt;&gt;검수제외",개발일정표!$S:$S,"=L2")-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N15" s="13">
        <f>K15-(L15+M15)</f>
        <v>0</v>
      </c>
      <c r="O15" s="56">
        <f>COUNTIFS(개발일정표!$A:$A,$A$13,개발일정표!$B:$B,$B15,개발일정표!$H:$H,"&lt;&gt;삭제",개발일정표!$N:$N,"&lt;&gt;검수제외",개발일정표!$S:$S,"=L1")-COUNTIFS(개발일정표!$A:$A,$A$13,개발일정표!$B:$B,$B15,개발일정표!$H:$H,"&lt;&gt;삭제",개발일정표!$N:$N,"&lt;&gt;검수제외",개발일정표!$S:$S,"=L1",개발일정표!$T:$T,"=Y",개발일정표!$R:$R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COUNTIFS(개발일정표!$A:$A,$A$13,개발일정표!$B:$B,$B15,개발일정표!$H:$H,"&lt;&gt;삭제",개발일정표!$U:$U,"&lt;&gt;검수제외")</f>
        <v>4</v>
      </c>
      <c r="S15" s="45">
        <f>COUNTIFS(개발일정표!$A:$A,$A$13,개발일정표!$B:$B,$B15,개발일정표!$H:$H,"&lt;&gt;삭제",개발일정표!$U:$U,"&lt;&gt;검수제외",개발일정표!$W:$W,"&lt;="&amp;$C$1)</f>
        <v>0</v>
      </c>
      <c r="T15" s="56">
        <f>COUNTIFS(개발일정표!$A:$A,$A$13,개발일정표!$B:$B,$B15,개발일정표!$H:$H,"&lt;&gt;삭제",개발일정표!$U:$U,"&lt;&gt;검수제외",개발일정표!$Z:$Z,"=L3",개발일정표!$Y:$Y,"&lt;="&amp;$C$1)+COUNTIFS(개발일정표!$A:$A,$A$13,개발일정표!$B:$B,$B15,개발일정표!$H:$H,"&lt;&gt;삭제",개발일정표!$U:$U,"&lt;&gt;검수제외",개발일정표!$Z:$Z,"=L1",개발일정표!$AA:$AA,"=Y",개발일정표!$Y:$Y,"&lt;="&amp;$C$1)+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U15" s="56">
        <f>COUNTIFS(개발일정표!$A:$A,$A$13,개발일정표!$B:$B,$B15,개발일정표!$H:$H,"&lt;&gt;삭제",개발일정표!$U:$U,"&lt;&gt;검수제외",개발일정표!$Z:$Z,"=L2")-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V15" s="13">
        <f>S15-(T15+U15)</f>
        <v>0</v>
      </c>
      <c r="W15" s="56">
        <f>COUNTIFS(개발일정표!$A:$A,$A$13,개발일정표!$B:$B,$B15,개발일정표!$H:$H,"&lt;&gt;삭제",개발일정표!$U:$U,"&lt;&gt;검수제외",개발일정표!$Z:$Z,"=L1")-COUNTIFS(개발일정표!$A:$A,$A$13,개발일정표!$B:$B,$B15,개발일정표!$H:$H,"&lt;&gt;삭제",개발일정표!$U:$U,"&lt;&gt;검수제외",개발일정표!$Z:$Z,"=L1",개발일정표!$AA:$AA,"=Y",개발일정표!$Y:$Y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COUNTIFS(개발일정표!$A:$A,$A$13,개발일정표!$B:$B,$B15,개발일정표!$H:$H,"&lt;&gt;삭제",개발일정표!$AB:$AB,"&lt;&gt;검수제외")</f>
        <v>4</v>
      </c>
      <c r="AA15" s="45">
        <f>COUNTIFS(개발일정표!$A:$A,$A$13,개발일정표!$B:$B,$B15,개발일정표!$H:$H,"&lt;&gt;삭제",개발일정표!$AB:$AB,"&lt;&gt;검수제외",개발일정표!$AD:$AD,"&lt;="&amp;$C$1)</f>
        <v>0</v>
      </c>
      <c r="AB15" s="56">
        <f>COUNTIFS(개발일정표!$A:$A,$A$13,개발일정표!$B:$B,$B15,개발일정표!$H:$H,"&lt;&gt;삭제",개발일정표!$AB:$AB,"&lt;&gt;검수제외",개발일정표!$AG:$AG,"=L3",개발일정표!$AF:$AF,"&lt;="&amp;$C$1)+COUNTIFS(개발일정표!$A:$A,$A$13,개발일정표!$B:$B,$B15,개발일정표!$H:$H,"&lt;&gt;삭제",개발일정표!$AB:$AB,"&lt;&gt;검수제외",개발일정표!$AG:$AG,"=L1",개발일정표!$AH:$AH,"=Y",개발일정표!$AF:$AF,"&lt;="&amp;$C$1)+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C15" s="56">
        <f>COUNTIFS(개발일정표!$A:$A,$A$13,개발일정표!$B:$B,$B15,개발일정표!$H:$H,"&lt;&gt;삭제",개발일정표!$AB:$AB,"&lt;&gt;검수제외",개발일정표!$AG:$AG,"=L2")-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D15" s="57">
        <f>AA15-(AB15+AC15)</f>
        <v>0</v>
      </c>
      <c r="AE15" s="56">
        <f>COUNTIFS(개발일정표!$A:$A,$A$13,개발일정표!$B:$B,$B15,개발일정표!$H:$H,"&lt;&gt;삭제",개발일정표!$AB:$AB,"&lt;&gt;검수제외",개발일정표!$AG:$AG,"=L1")-COUNTIFS(개발일정표!$A:$A,$A$13,개발일정표!$B:$B,$B15,개발일정표!$H:$H,"&lt;&gt;삭제",개발일정표!$AB:$AB,"&lt;&gt;검수제외",개발일정표!$AG:$AG,"=L1",개발일정표!$AH:$AH,"=Y",개발일정표!$AF:$AF,"&lt;="&amp;$C$1)</f>
        <v>0</v>
      </c>
      <c r="AF15" s="14">
        <f>IF(AA15=0, 0,(AB15+AC15)/AA15)</f>
        <v>0</v>
      </c>
      <c r="AG15" s="14">
        <f t="shared" si="19"/>
        <v>0</v>
      </c>
      <c r="AH15" s="56">
        <f>COUNTIFS(개발일정표!$A:$A,$A$13,개발일정표!$B:$B,$B15,개발일정표!$H:$H,"&lt;&gt;삭제",개발일정표!$J:$J,"&lt;&gt;미정")</f>
        <v>0</v>
      </c>
      <c r="AI15" s="56">
        <f>COUNTIFS(개발일정표!$A:$A,$A$13,개발일정표!$B:$B,$B15,개발일정표!$H:$H,"&lt;&gt;삭제",개발일정표!$J:$J,"=미정")</f>
        <v>4</v>
      </c>
    </row>
    <row r="16" spans="1:35" ht="14.25" customHeight="1">
      <c r="A16" s="177"/>
      <c r="B16" s="15" t="s">
        <v>57</v>
      </c>
      <c r="C16" s="16">
        <f t="shared" ref="C16:H16" si="20">SUM(C13:C15)</f>
        <v>24</v>
      </c>
      <c r="D16" s="16">
        <f t="shared" si="20"/>
        <v>13</v>
      </c>
      <c r="E16" s="16">
        <f t="shared" si="20"/>
        <v>13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1</v>
      </c>
      <c r="J16" s="21">
        <f t="shared" si="14"/>
        <v>0.54166666666666663</v>
      </c>
      <c r="K16" s="20">
        <f>SUM(K13:K15)</f>
        <v>13</v>
      </c>
      <c r="L16" s="20">
        <f>SUM(L13:L15)</f>
        <v>0</v>
      </c>
      <c r="M16" s="20">
        <f>SUM(M13:M15)</f>
        <v>0</v>
      </c>
      <c r="N16" s="20">
        <f>SUM(N13:N15)</f>
        <v>13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24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24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59">
        <f>SUM(AH13:AH15)</f>
        <v>13</v>
      </c>
      <c r="AI16" s="59">
        <f>SUM(AI13:AI15)</f>
        <v>11</v>
      </c>
    </row>
    <row r="17" spans="1:35" s="54" customFormat="1" ht="14.25" customHeight="1">
      <c r="A17" s="177" t="s">
        <v>406</v>
      </c>
      <c r="B17" s="101" t="s">
        <v>407</v>
      </c>
      <c r="C17" s="56">
        <f>COUNTIFS(개발일정표!$A:$A,$A$17,개발일정표!$B:$B,$B17,개발일정표!$H:$H,"&lt;&gt;삭제")</f>
        <v>5</v>
      </c>
      <c r="D17" s="56">
        <f>COUNTIFS(개발일정표!$A:$A,$A$17,개발일정표!$B:$B,$B17,개발일정표!$H:$H,"&lt;&gt;삭제",개발일정표!$J:$J,"&lt;="&amp;$C$1)</f>
        <v>4</v>
      </c>
      <c r="E17" s="56">
        <f>COUNTIFS(개발일정표!$A:$A,$A$17,개발일정표!$B:$B,$B17,개발일정표!$H:$H,"&lt;&gt;삭제",개발일정표!$L:$L,"&lt;="&amp;$C$1)</f>
        <v>4</v>
      </c>
      <c r="F17" s="57">
        <f>D17-E17</f>
        <v>0</v>
      </c>
      <c r="G17" s="57">
        <f>COUNTIFS(개발일정표!$A:$A,$A$17,개발일정표!$B:$B,$B17,개발일정표!$H:$H,"&lt;&gt;삭제",개발일정표!$K:$K,"&lt;="&amp;$C$1,개발일정표!$L:$L,"")</f>
        <v>0</v>
      </c>
      <c r="H17" s="57">
        <f>COUNTIFS(개발일정표!$A:$A,$A$17,개발일정표!$B:$B,$B17,개발일정표!$H:$H,"&lt;&gt;삭제",개발일정표!$J:$J,"="&amp;$C$1)</f>
        <v>0</v>
      </c>
      <c r="I17" s="58">
        <f t="shared" si="13"/>
        <v>1</v>
      </c>
      <c r="J17" s="58">
        <f t="shared" si="14"/>
        <v>0.8</v>
      </c>
      <c r="K17" s="56">
        <f>COUNTIFS(개발일정표!$A:$A,$A$17,개발일정표!$B:$B,$B17,개발일정표!$H:$H,"&lt;&gt;삭제",개발일정표!$N:$N,"&lt;&gt;검수제외",개발일정표!$P:$P,"&lt;="&amp;$C$1)</f>
        <v>0</v>
      </c>
      <c r="L17" s="56">
        <f>COUNTIFS(개발일정표!$A:$A,$A$17,개발일정표!$B:$B,$B17,개발일정표!$H:$H,"&lt;&gt;삭제",개발일정표!$N:$N,"&lt;&gt;검수제외",개발일정표!$S:$S,"=L3",개발일정표!$R:$R,"&lt;="&amp;$C$1)+COUNTIFS(개발일정표!$A:$A,$A$17,개발일정표!$B:$B,$B17,개발일정표!$H:$H,"&lt;&gt;삭제",개발일정표!$N:$N,"&lt;&gt;검수제외",개발일정표!$S:$S,"=L1",개발일정표!$T:$T,"=Y",개발일정표!$R:$R,"&lt;="&amp;$C$1)+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M17" s="56">
        <f>COUNTIFS(개발일정표!$A:$A,$A$17,개발일정표!$B:$B,$B17,개발일정표!$H:$H,"&lt;&gt;삭제",개발일정표!$N:$N,"&lt;&gt;검수제외",개발일정표!$S:$S,"=L2")-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N17" s="57">
        <f>K17-(L17+M17)</f>
        <v>0</v>
      </c>
      <c r="O17" s="56">
        <f>COUNTIFS(개발일정표!$A:$A,$A$17,개발일정표!$B:$B,$B17,개발일정표!$H:$H,"&lt;&gt;삭제",개발일정표!$N:$N,"&lt;&gt;검수제외",개발일정표!$S:$S,"=L1")-COUNTIFS(개발일정표!$A:$A,$A$17,개발일정표!$B:$B,$B17,개발일정표!$H:$H,"&lt;&gt;삭제",개발일정표!$N:$N,"&lt;&gt;검수제외",개발일정표!$S:$S,"=L1",개발일정표!$T:$T,"=Y",개발일정표!$R:$R,"&lt;="&amp;$C$1)</f>
        <v>0</v>
      </c>
      <c r="P17" s="58">
        <f t="shared" si="15"/>
        <v>0</v>
      </c>
      <c r="Q17" s="58">
        <f t="shared" si="16"/>
        <v>0</v>
      </c>
      <c r="R17" s="56">
        <f>COUNTIFS(개발일정표!$A:$A,$A$17,개발일정표!$B:$B,$B17,개발일정표!$H:$H,"&lt;&gt;삭제",개발일정표!$U:$U,"&lt;&gt;검수제외")</f>
        <v>5</v>
      </c>
      <c r="S17" s="56">
        <f>COUNTIFS(개발일정표!$A:$A,$A$17,개발일정표!$B:$B,$B17,개발일정표!$H:$H,"&lt;&gt;삭제",개발일정표!$U:$U,"&lt;&gt;검수제외",개발일정표!$W:$W,"&lt;="&amp;$C$1)</f>
        <v>0</v>
      </c>
      <c r="T17" s="56">
        <f>COUNTIFS(개발일정표!$A:$A,$A$17,개발일정표!$B:$B,$B17,개발일정표!$H:$H,"&lt;&gt;삭제",개발일정표!$U:$U,"&lt;&gt;검수제외",개발일정표!$Z:$Z,"=L3",개발일정표!$Y:$Y,"&lt;="&amp;$C$1)+COUNTIFS(개발일정표!$A:$A,$A$17,개발일정표!$B:$B,$B17,개발일정표!$H:$H,"&lt;&gt;삭제",개발일정표!$U:$U,"&lt;&gt;검수제외",개발일정표!$Z:$Z,"=L1",개발일정표!$AA:$AA,"=Y",개발일정표!$Y:$Y,"&lt;="&amp;$C$1)+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U17" s="56">
        <f>COUNTIFS(개발일정표!$A:$A,$A$17,개발일정표!$B:$B,$B17,개발일정표!$H:$H,"&lt;&gt;삭제",개발일정표!$U:$U,"&lt;&gt;검수제외",개발일정표!$Z:$Z,"=L2")-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V17" s="57">
        <f>S17-(T17+U17)</f>
        <v>0</v>
      </c>
      <c r="W17" s="56">
        <f>COUNTIFS(개발일정표!$A:$A,$A$17,개발일정표!$B:$B,$B17,개발일정표!$H:$H,"&lt;&gt;삭제",개발일정표!$U:$U,"&lt;&gt;검수제외",개발일정표!$Z:$Z,"=L1")-COUNTIFS(개발일정표!$A:$A,$A$17,개발일정표!$B:$B,$B17,개발일정표!$H:$H,"&lt;&gt;삭제",개발일정표!$U:$U,"&lt;&gt;검수제외",개발일정표!$Z:$Z,"=L1",개발일정표!$AA:$AA,"=Y",개발일정표!$Y:$Y,"&lt;="&amp;$C$1)</f>
        <v>0</v>
      </c>
      <c r="X17" s="58">
        <f t="shared" si="17"/>
        <v>0</v>
      </c>
      <c r="Y17" s="58">
        <f t="shared" si="18"/>
        <v>0</v>
      </c>
      <c r="Z17" s="56">
        <f>COUNTIFS(개발일정표!$A:$A,$A$17,개발일정표!$B:$B,$B17,개발일정표!$H:$H,"&lt;&gt;삭제",개발일정표!$AB:$AB,"&lt;&gt;검수제외")</f>
        <v>5</v>
      </c>
      <c r="AA17" s="56">
        <f>COUNTIFS(개발일정표!$A:$A,$A$17,개발일정표!$B:$B,$B17,개발일정표!$H:$H,"&lt;&gt;삭제",개발일정표!$AB:$AB,"&lt;&gt;검수제외",개발일정표!$AD:$AD,"&lt;="&amp;$C$1)</f>
        <v>0</v>
      </c>
      <c r="AB17" s="56">
        <f>COUNTIFS(개발일정표!$A:$A,$A$17,개발일정표!$B:$B,$B17,개발일정표!$H:$H,"&lt;&gt;삭제",개발일정표!$AB:$AB,"&lt;&gt;검수제외",개발일정표!$AG:$AG,"=L3",개발일정표!$AF:$AF,"&lt;="&amp;$C$1)+COUNTIFS(개발일정표!$A:$A,$A$17,개발일정표!$B:$B,$B17,개발일정표!$H:$H,"&lt;&gt;삭제",개발일정표!$AB:$AB,"&lt;&gt;검수제외",개발일정표!$AG:$AG,"=L1",개발일정표!$AH:$AH,"=Y",개발일정표!$AF:$AF,"&lt;="&amp;$C$1)+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C17" s="56">
        <f>COUNTIFS(개발일정표!$A:$A,$A$17,개발일정표!$B:$B,$B17,개발일정표!$H:$H,"&lt;&gt;삭제",개발일정표!$AB:$AB,"&lt;&gt;검수제외",개발일정표!$AG:$AG,"=L2")-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D17" s="57">
        <f>AA17-(AB17+AC17)</f>
        <v>0</v>
      </c>
      <c r="AE17" s="56">
        <f>COUNTIFS(개발일정표!$A:$A,$A$17,개발일정표!$B:$B,$B17,개발일정표!$H:$H,"&lt;&gt;삭제",개발일정표!$AB:$AB,"&lt;&gt;검수제외",개발일정표!$AG:$AG,"=L1")-COUNTIFS(개발일정표!$A:$A,$A$17,개발일정표!$B:$B,$B17,개발일정표!$H:$H,"&lt;&gt;삭제",개발일정표!$AB:$AB,"&lt;&gt;검수제외",개발일정표!$AG:$AG,"=L1",개발일정표!$AH:$AH,"=Y",개발일정표!$AF:$AF,"&lt;="&amp;$C$1)</f>
        <v>0</v>
      </c>
      <c r="AF17" s="58">
        <f>IF(AA17=0, 0,(AB17+AC17)/AA17)</f>
        <v>0</v>
      </c>
      <c r="AG17" s="58">
        <f t="shared" si="19"/>
        <v>0</v>
      </c>
      <c r="AH17" s="56">
        <f>COUNTIFS(개발일정표!$A:$A,$A$17,개발일정표!$B:$B,$B17,개발일정표!$H:$H,"&lt;&gt;삭제",개발일정표!$J:$J,"&lt;&gt;미정")</f>
        <v>4</v>
      </c>
      <c r="AI17" s="56">
        <f>COUNTIFS(개발일정표!$A:$A,$A$17,개발일정표!$B:$B,$B17,개발일정표!$H:$H,"&lt;&gt;삭제",개발일정표!$J:$J,"=미정")</f>
        <v>1</v>
      </c>
    </row>
    <row r="18" spans="1:35" s="54" customFormat="1" ht="14.25" customHeight="1">
      <c r="A18" s="177"/>
      <c r="B18" s="15" t="s">
        <v>57</v>
      </c>
      <c r="C18" s="59">
        <f t="shared" ref="C18:H18" si="23">SUM(C17:C17)</f>
        <v>5</v>
      </c>
      <c r="D18" s="59">
        <f t="shared" si="23"/>
        <v>4</v>
      </c>
      <c r="E18" s="59">
        <f t="shared" si="23"/>
        <v>4</v>
      </c>
      <c r="F18" s="59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1</v>
      </c>
      <c r="J18" s="21">
        <f t="shared" si="14"/>
        <v>0.8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5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5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59">
        <f>SUM(AH17:AH17)</f>
        <v>4</v>
      </c>
      <c r="AI18" s="59">
        <f>SUM(AI17:AI17)</f>
        <v>1</v>
      </c>
    </row>
    <row r="19" spans="1:35" ht="14.25" customHeight="1">
      <c r="A19" s="177" t="s">
        <v>271</v>
      </c>
      <c r="B19" s="11" t="s">
        <v>409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4</v>
      </c>
      <c r="E19" s="12">
        <f>COUNTIFS(개발일정표!$A:$A,$A$19,개발일정표!$B:$B,$B19,개발일정표!$H:$H,"&lt;&gt;삭제",개발일정표!$L:$L,"&lt;="&amp;$C$1)</f>
        <v>0</v>
      </c>
      <c r="F19" s="13">
        <f>D19-E19</f>
        <v>4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 t="shared" si="13"/>
        <v>0</v>
      </c>
      <c r="J19" s="14">
        <f t="shared" si="14"/>
        <v>0</v>
      </c>
      <c r="K19" s="12">
        <f>COUNTIFS(개발일정표!$A:$A,$A$19,개발일정표!$B:$B,$B19,개발일정표!$H:$H,"&lt;&gt;삭제",개발일정표!$N:$N,"&lt;&gt;검수제외",개발일정표!$P:$P,"&lt;="&amp;$C$1)</f>
        <v>0</v>
      </c>
      <c r="L19" s="12">
        <f>COUNTIFS(개발일정표!$A:$A,$A$19,개발일정표!$B:$B,$B19,개발일정표!$H:$H,"&lt;&gt;삭제",개발일정표!$N:$N,"&lt;&gt;검수제외",개발일정표!$S:$S,"=L3",개발일정표!$R:$R,"&lt;="&amp;$C$1)+COUNTIFS(개발일정표!$A:$A,$A$19,개발일정표!$B:$B,$B19,개발일정표!$H:$H,"&lt;&gt;삭제",개발일정표!$N:$N,"&lt;&gt;검수제외",개발일정표!$S:$S,"=L1",개발일정표!$T:$T,"=Y",개발일정표!$R:$R,"&lt;="&amp;$C$1)+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M19" s="12">
        <f>COUNTIFS(개발일정표!$A:$A,$A$19,개발일정표!$B:$B,$B19,개발일정표!$H:$H,"&lt;&gt;삭제",개발일정표!$N:$N,"&lt;&gt;검수제외",개발일정표!$S:$S,"=L2")-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N:$N,"&lt;&gt;검수제외",개발일정표!$S:$S,"=L1")-COUNTIFS(개발일정표!$A:$A,$A$19,개발일정표!$B:$B,$B19,개발일정표!$H:$H,"&lt;&gt;삭제",개발일정표!$N:$N,"&lt;&gt;검수제외",개발일정표!$S:$S,"=L1",개발일정표!$T:$T,"=Y",개발일정표!$R:$R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COUNTIFS(개발일정표!$A:$A,$A$19,개발일정표!$B:$B,$B19,개발일정표!$H:$H,"&lt;&gt;삭제",개발일정표!$U:$U,"&lt;&gt;검수제외")</f>
        <v>5</v>
      </c>
      <c r="S19" s="12">
        <f>COUNTIFS(개발일정표!$A:$A,$A$19,개발일정표!$B:$B,$B19,개발일정표!$H:$H,"&lt;&gt;삭제",개발일정표!$U:$U,"&lt;&gt;검수제외",개발일정표!$W:$W,"&lt;="&amp;$C$1)</f>
        <v>0</v>
      </c>
      <c r="T19" s="12">
        <f>COUNTIFS(개발일정표!$A:$A,$A$19,개발일정표!$B:$B,$B19,개발일정표!$H:$H,"&lt;&gt;삭제",개발일정표!$U:$U,"&lt;&gt;검수제외",개발일정표!$Z:$Z,"=L3",개발일정표!$Y:$Y,"&lt;="&amp;$C$1)+COUNTIFS(개발일정표!$A:$A,$A$19,개발일정표!$B:$B,$B19,개발일정표!$H:$H,"&lt;&gt;삭제",개발일정표!$U:$U,"&lt;&gt;검수제외",개발일정표!$Z:$Z,"=L1",개발일정표!$AA:$AA,"=Y",개발일정표!$Y:$Y,"&lt;="&amp;$C$1)+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U19" s="12">
        <f>COUNTIFS(개발일정표!$A:$A,$A$19,개발일정표!$B:$B,$B19,개발일정표!$H:$H,"&lt;&gt;삭제",개발일정표!$U:$U,"&lt;&gt;검수제외",개발일정표!$Z:$Z,"=L2")-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V19" s="57">
        <f>S19-(T19+U19)</f>
        <v>0</v>
      </c>
      <c r="W19" s="12">
        <f>COUNTIFS(개발일정표!$A:$A,$A$19,개발일정표!$B:$B,$B19,개발일정표!$H:$H,"&lt;&gt;삭제",개발일정표!$U:$U,"&lt;&gt;검수제외",개발일정표!$Z:$Z,"=L1")-COUNTIFS(개발일정표!$A:$A,$A$19,개발일정표!$B:$B,$B19,개발일정표!$H:$H,"&lt;&gt;삭제",개발일정표!$U:$U,"&lt;&gt;검수제외",개발일정표!$Z:$Z,"=L1",개발일정표!$AA:$AA,"=Y",개발일정표!$Y:$Y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COUNTIFS(개발일정표!$A:$A,$A$19,개발일정표!$B:$B,$B19,개발일정표!$H:$H,"&lt;&gt;삭제",개발일정표!$AB:$AB,"&lt;&gt;검수제외")</f>
        <v>5</v>
      </c>
      <c r="AA19" s="12">
        <f>COUNTIFS(개발일정표!$A:$A,$A$19,개발일정표!$B:$B,$B19,개발일정표!$H:$H,"&lt;&gt;삭제",개발일정표!$AB:$AB,"&lt;&gt;검수제외",개발일정표!$AD:$AD,"&lt;="&amp;$C$1)</f>
        <v>0</v>
      </c>
      <c r="AB19" s="12">
        <f>COUNTIFS(개발일정표!$A:$A,$A$19,개발일정표!$B:$B,$B19,개발일정표!$H:$H,"&lt;&gt;삭제",개발일정표!$AB:$AB,"&lt;&gt;검수제외",개발일정표!$AG:$AG,"=L3",개발일정표!$AF:$AF,"&lt;="&amp;$C$1)+COUNTIFS(개발일정표!$A:$A,$A$19,개발일정표!$B:$B,$B19,개발일정표!$H:$H,"&lt;&gt;삭제",개발일정표!$AB:$AB,"&lt;&gt;검수제외",개발일정표!$AG:$AG,"=L1",개발일정표!$AH:$AH,"=Y",개발일정표!$AF:$AF,"&lt;="&amp;$C$1)+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C19" s="12">
        <f>COUNTIFS(개발일정표!$A:$A,$A$19,개발일정표!$B:$B,$B19,개발일정표!$H:$H,"&lt;&gt;삭제",개발일정표!$AB:$AB,"&lt;&gt;검수제외",개발일정표!$AG:$AG,"=L2")-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D19" s="57">
        <f>AA19-(AB19+AC19)</f>
        <v>0</v>
      </c>
      <c r="AE19" s="12">
        <f>COUNTIFS(개발일정표!$A:$A,$A$19,개발일정표!$B:$B,$B19,개발일정표!$H:$H,"&lt;&gt;삭제",개발일정표!$AB:$AB,"&lt;&gt;검수제외",개발일정표!$AG:$AG,"=L1")-COUNTIFS(개발일정표!$A:$A,$A$19,개발일정표!$B:$B,$B19,개발일정표!$H:$H,"&lt;&gt;삭제",개발일정표!$AB:$AB,"&lt;&gt;검수제외",개발일정표!$AG:$AG,"=L1",개발일정표!$AH:$AH,"=Y",개발일정표!$AF:$AF,"&lt;="&amp;$C$1)</f>
        <v>0</v>
      </c>
      <c r="AF19" s="14">
        <f>IF(AA19=0, 0,(AB19+AC19)/AA19)</f>
        <v>0</v>
      </c>
      <c r="AG19" s="14">
        <f t="shared" si="19"/>
        <v>0</v>
      </c>
      <c r="AH19" s="56">
        <f>COUNTIFS(개발일정표!$A:$A,$A$19,개발일정표!$B:$B,$B19,개발일정표!$H:$H,"&lt;&gt;삭제",개발일정표!$J:$J,"&lt;&gt;미정")</f>
        <v>4</v>
      </c>
      <c r="AI19" s="56">
        <f>COUNTIFS(개발일정표!$A:$A,$A$19,개발일정표!$B:$B,$B19,개발일정표!$H:$H,"&lt;&gt;삭제",개발일정표!$J:$J,"=미정")</f>
        <v>1</v>
      </c>
    </row>
    <row r="20" spans="1:35" ht="14.25" customHeight="1">
      <c r="A20" s="177"/>
      <c r="B20" s="15" t="s">
        <v>57</v>
      </c>
      <c r="C20" s="16">
        <f t="shared" ref="C20:H20" si="26">SUM(C19:C19)</f>
        <v>5</v>
      </c>
      <c r="D20" s="16">
        <f t="shared" si="26"/>
        <v>4</v>
      </c>
      <c r="E20" s="16">
        <f t="shared" si="26"/>
        <v>0</v>
      </c>
      <c r="F20" s="16">
        <f t="shared" si="26"/>
        <v>4</v>
      </c>
      <c r="G20" s="36">
        <f t="shared" si="26"/>
        <v>0</v>
      </c>
      <c r="H20" s="36">
        <f t="shared" si="26"/>
        <v>0</v>
      </c>
      <c r="I20" s="21">
        <f t="shared" si="13"/>
        <v>0</v>
      </c>
      <c r="J20" s="21">
        <f t="shared" si="14"/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5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5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59">
        <f>SUM(AH19:AH19)</f>
        <v>4</v>
      </c>
      <c r="AI20" s="59">
        <f>SUM(AI19:AI19)</f>
        <v>1</v>
      </c>
    </row>
    <row r="21" spans="1:35" ht="14.25" customHeight="1">
      <c r="A21" s="177" t="s">
        <v>410</v>
      </c>
      <c r="B21" s="11" t="s">
        <v>411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6</v>
      </c>
      <c r="E21" s="12">
        <f>COUNTIFS(개발일정표!$A:$A,$A$21,개발일정표!$B:$B,$B21,개발일정표!$H:$H,"&lt;&gt;삭제",개발일정표!$L:$L,"&lt;="&amp;$C$1)</f>
        <v>0</v>
      </c>
      <c r="F21" s="13">
        <f>D21-E21</f>
        <v>6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1</v>
      </c>
      <c r="I21" s="14">
        <f t="shared" si="13"/>
        <v>0</v>
      </c>
      <c r="J21" s="14">
        <f t="shared" si="14"/>
        <v>0</v>
      </c>
      <c r="K21" s="12">
        <f>COUNTIFS(개발일정표!$A:$A,$A$21,개발일정표!$B:$B,$B21,개발일정표!$H:$H,"&lt;&gt;삭제",개발일정표!$N:$N,"&lt;&gt;검수제외",개발일정표!$P:$P,"&lt;="&amp;$C$1)</f>
        <v>0</v>
      </c>
      <c r="L21" s="12">
        <f>COUNTIFS(개발일정표!$A:$A,$A$21,개발일정표!$B:$B,$B21,개발일정표!$H:$H,"&lt;&gt;삭제",개발일정표!$N:$N,"&lt;&gt;검수제외",개발일정표!$S:$S,"=L3",개발일정표!$R:$R,"&lt;="&amp;$C$1)+COUNTIFS(개발일정표!$A:$A,$A$21,개발일정표!$B:$B,$B21,개발일정표!$H:$H,"&lt;&gt;삭제",개발일정표!$N:$N,"&lt;&gt;검수제외",개발일정표!$S:$S,"=L1",개발일정표!$T:$T,"=Y",개발일정표!$R:$R,"&lt;="&amp;$C$1)+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M21" s="12">
        <f>COUNTIFS(개발일정표!$A:$A,$A$21,개발일정표!$B:$B,$B21,개발일정표!$H:$H,"&lt;&gt;삭제",개발일정표!$N:$N,"&lt;&gt;검수제외",개발일정표!$S:$S,"=L2")-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N:$N,"&lt;&gt;검수제외",개발일정표!$S:$S,"=L1")-COUNTIFS(개발일정표!$A:$A,$A$21,개발일정표!$B:$B,$B21,개발일정표!$H:$H,"&lt;&gt;삭제",개발일정표!$N:$N,"&lt;&gt;검수제외",개발일정표!$S:$S,"=L1",개발일정표!$T:$T,"=Y",개발일정표!$R:$R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COUNTIFS(개발일정표!$A:$A,$A$21,개발일정표!$B:$B,$B21,개발일정표!$H:$H,"&lt;&gt;삭제",개발일정표!$U:$U,"&lt;&gt;검수제외")</f>
        <v>30</v>
      </c>
      <c r="S21" s="12">
        <f>COUNTIFS(개발일정표!$A:$A,$A$21,개발일정표!$B:$B,$B21,개발일정표!$H:$H,"&lt;&gt;삭제",개발일정표!$U:$U,"&lt;&gt;검수제외",개발일정표!$W:$W,"&lt;="&amp;$C$1)</f>
        <v>0</v>
      </c>
      <c r="T21" s="12">
        <f>COUNTIFS(개발일정표!$A:$A,$A$21,개발일정표!$B:$B,$B21,개발일정표!$H:$H,"&lt;&gt;삭제",개발일정표!$U:$U,"&lt;&gt;검수제외",개발일정표!$Z:$Z,"=L3",개발일정표!$Y:$Y,"&lt;="&amp;$C$1)+COUNTIFS(개발일정표!$A:$A,$A$21,개발일정표!$B:$B,$B21,개발일정표!$H:$H,"&lt;&gt;삭제",개발일정표!$U:$U,"&lt;&gt;검수제외",개발일정표!$Z:$Z,"=L1",개발일정표!$AA:$AA,"=Y",개발일정표!$Y:$Y,"&lt;="&amp;$C$1)+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U21" s="12">
        <f>COUNTIFS(개발일정표!$A:$A,$A$21,개발일정표!$B:$B,$B21,개발일정표!$H:$H,"&lt;&gt;삭제",개발일정표!$U:$U,"&lt;&gt;검수제외",개발일정표!$Z:$Z,"=L2")-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U:$U,"&lt;&gt;검수제외",개발일정표!$Z:$Z,"=L1")-COUNTIFS(개발일정표!$A:$A,$A$21,개발일정표!$B:$B,$B21,개발일정표!$H:$H,"&lt;&gt;삭제",개발일정표!$U:$U,"&lt;&gt;검수제외",개발일정표!$Z:$Z,"=L1",개발일정표!$AA:$AA,"=Y",개발일정표!$Y:$Y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COUNTIFS(개발일정표!$A:$A,$A$21,개발일정표!$B:$B,$B21,개발일정표!$H:$H,"&lt;&gt;삭제",개발일정표!$AB:$AB,"&lt;&gt;검수제외")</f>
        <v>30</v>
      </c>
      <c r="AA21" s="12">
        <f>COUNTIFS(개발일정표!$A:$A,$A$21,개발일정표!$B:$B,$B21,개발일정표!$H:$H,"&lt;&gt;삭제",개발일정표!$AB:$AB,"&lt;&gt;검수제외",개발일정표!$AD:$AD,"&lt;="&amp;$C$1)</f>
        <v>0</v>
      </c>
      <c r="AB21" s="12">
        <f>COUNTIFS(개발일정표!$A:$A,$A$21,개발일정표!$B:$B,$B21,개발일정표!$H:$H,"&lt;&gt;삭제",개발일정표!$AB:$AB,"&lt;&gt;검수제외",개발일정표!$AG:$AG,"=L3",개발일정표!$AF:$AF,"&lt;="&amp;$C$1)+COUNTIFS(개발일정표!$A:$A,$A$21,개발일정표!$B:$B,$B21,개발일정표!$H:$H,"&lt;&gt;삭제",개발일정표!$AB:$AB,"&lt;&gt;검수제외",개발일정표!$AG:$AG,"=L1",개발일정표!$AH:$AH,"=Y",개발일정표!$AF:$AF,"&lt;="&amp;$C$1)+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C21" s="12">
        <f>COUNTIFS(개발일정표!$A:$A,$A$21,개발일정표!$B:$B,$B21,개발일정표!$H:$H,"&lt;&gt;삭제",개발일정표!$AB:$AB,"&lt;&gt;검수제외",개발일정표!$AG:$AG,"=L2")-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D21" s="57">
        <f>AA21-(AB21+AC21)</f>
        <v>0</v>
      </c>
      <c r="AE21" s="12">
        <f>COUNTIFS(개발일정표!$A:$A,$A$21,개발일정표!$B:$B,$B21,개발일정표!$H:$H,"&lt;&gt;삭제",개발일정표!$AB:$AB,"&lt;&gt;검수제외",개발일정표!$AG:$AG,"=L1")-COUNTIFS(개발일정표!$A:$A,$A$21,개발일정표!$B:$B,$B21,개발일정표!$H:$H,"&lt;&gt;삭제",개발일정표!$AB:$AB,"&lt;&gt;검수제외",개발일정표!$AG:$AG,"=L1",개발일정표!$AH:$AH,"=Y",개발일정표!$AF:$AF,"&lt;="&amp;$C$1)</f>
        <v>0</v>
      </c>
      <c r="AF21" s="14">
        <f>IF(AA21=0, 0,(AB21+AC21)/AA21)</f>
        <v>0</v>
      </c>
      <c r="AG21" s="14">
        <f t="shared" si="19"/>
        <v>0</v>
      </c>
      <c r="AH21" s="56">
        <f>COUNTIFS(개발일정표!$A:$A,$A$21,개발일정표!$B:$B,$B21,개발일정표!$H:$H,"&lt;&gt;삭제",개발일정표!$J:$J,"&lt;&gt;미정")</f>
        <v>21</v>
      </c>
      <c r="AI21" s="56">
        <f>COUNTIFS(개발일정표!$A:$A,$A$21,개발일정표!$B:$B,$B21,개발일정표!$H:$H,"&lt;&gt;삭제",개발일정표!$J:$J,"=미정")</f>
        <v>9</v>
      </c>
    </row>
    <row r="22" spans="1:35" ht="14.25" customHeight="1">
      <c r="A22" s="177"/>
      <c r="B22" s="11" t="s">
        <v>412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0</v>
      </c>
      <c r="E22" s="12">
        <f>COUNTIFS(개발일정표!$A:$A,$A$21,개발일정표!$B:$B,$B22,개발일정표!$H:$H,"&lt;&gt;삭제",개발일정표!$L:$L,"&lt;="&amp;$C$1)</f>
        <v>9</v>
      </c>
      <c r="F22" s="13">
        <f>D22-E22</f>
        <v>-9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si="13"/>
        <v>0</v>
      </c>
      <c r="J22" s="14">
        <f t="shared" si="14"/>
        <v>0.81818181818181823</v>
      </c>
      <c r="K22" s="12">
        <f>COUNTIFS(개발일정표!$A:$A,$A$21,개발일정표!$B:$B,$B22,개발일정표!$H:$H,"&lt;&gt;삭제",개발일정표!$N:$N,"&lt;&gt;검수제외",개발일정표!$P:$P,"&lt;="&amp;$C$1)</f>
        <v>0</v>
      </c>
      <c r="L22" s="56">
        <f>COUNTIFS(개발일정표!$A:$A,$A$21,개발일정표!$B:$B,$B22,개발일정표!$H:$H,"&lt;&gt;삭제",개발일정표!$N:$N,"&lt;&gt;검수제외",개발일정표!$S:$S,"=L3",개발일정표!$R:$R,"&lt;="&amp;$C$1)+COUNTIFS(개발일정표!$A:$A,$A$21,개발일정표!$B:$B,$B22,개발일정표!$H:$H,"&lt;&gt;삭제",개발일정표!$N:$N,"&lt;&gt;검수제외",개발일정표!$S:$S,"=L1",개발일정표!$T:$T,"=Y",개발일정표!$R:$R,"&lt;="&amp;$C$1)+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M22" s="56">
        <f>COUNTIFS(개발일정표!$A:$A,$A$21,개발일정표!$B:$B,$B22,개발일정표!$H:$H,"&lt;&gt;삭제",개발일정표!$N:$N,"&lt;&gt;검수제외",개발일정표!$S:$S,"=L2")-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N22" s="13">
        <f>K22-(L22+M22)</f>
        <v>0</v>
      </c>
      <c r="O22" s="56">
        <f>COUNTIFS(개발일정표!$A:$A,$A$21,개발일정표!$B:$B,$B22,개발일정표!$H:$H,"&lt;&gt;삭제",개발일정표!$N:$N,"&lt;&gt;검수제외",개발일정표!$S:$S,"=L1")-COUNTIFS(개발일정표!$A:$A,$A$21,개발일정표!$B:$B,$B22,개발일정표!$H:$H,"&lt;&gt;삭제",개발일정표!$N:$N,"&lt;&gt;검수제외",개발일정표!$S:$S,"=L1",개발일정표!$T:$T,"=Y",개발일정표!$R:$R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COUNTIFS(개발일정표!$A:$A,$A$21,개발일정표!$B:$B,$B22,개발일정표!$H:$H,"&lt;&gt;삭제",개발일정표!$U:$U,"&lt;&gt;검수제외")</f>
        <v>11</v>
      </c>
      <c r="S22" s="45">
        <f>COUNTIFS(개발일정표!$A:$A,$A$21,개발일정표!$B:$B,$B22,개발일정표!$H:$H,"&lt;&gt;삭제",개발일정표!$U:$U,"&lt;&gt;검수제외",개발일정표!$W:$W,"&lt;="&amp;$C$1)</f>
        <v>0</v>
      </c>
      <c r="T22" s="56">
        <f>COUNTIFS(개발일정표!$A:$A,$A$21,개발일정표!$B:$B,$B22,개발일정표!$H:$H,"&lt;&gt;삭제",개발일정표!$U:$U,"&lt;&gt;검수제외",개발일정표!$Z:$Z,"=L3",개발일정표!$Y:$Y,"&lt;="&amp;$C$1)+COUNTIFS(개발일정표!$A:$A,$A$21,개발일정표!$B:$B,$B22,개발일정표!$H:$H,"&lt;&gt;삭제",개발일정표!$U:$U,"&lt;&gt;검수제외",개발일정표!$Z:$Z,"=L1",개발일정표!$AA:$AA,"=Y",개발일정표!$Y:$Y,"&lt;="&amp;$C$1)+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U22" s="56">
        <f>COUNTIFS(개발일정표!$A:$A,$A$21,개발일정표!$B:$B,$B22,개발일정표!$H:$H,"&lt;&gt;삭제",개발일정표!$U:$U,"&lt;&gt;검수제외",개발일정표!$Z:$Z,"=L2")-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V22" s="13">
        <f>S22-(T22+U22)</f>
        <v>0</v>
      </c>
      <c r="W22" s="56">
        <f>COUNTIFS(개발일정표!$A:$A,$A$21,개발일정표!$B:$B,$B22,개발일정표!$H:$H,"&lt;&gt;삭제",개발일정표!$U:$U,"&lt;&gt;검수제외",개발일정표!$Z:$Z,"=L1")-COUNTIFS(개발일정표!$A:$A,$A$21,개발일정표!$B:$B,$B22,개발일정표!$H:$H,"&lt;&gt;삭제",개발일정표!$U:$U,"&lt;&gt;검수제외",개발일정표!$Z:$Z,"=L1",개발일정표!$AA:$AA,"=Y",개발일정표!$Y:$Y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COUNTIFS(개발일정표!$A:$A,$A$21,개발일정표!$B:$B,$B22,개발일정표!$H:$H,"&lt;&gt;삭제",개발일정표!$AB:$AB,"&lt;&gt;검수제외")</f>
        <v>11</v>
      </c>
      <c r="AA22" s="45">
        <f>COUNTIFS(개발일정표!$A:$A,$A$21,개발일정표!$B:$B,$B22,개발일정표!$H:$H,"&lt;&gt;삭제",개발일정표!$AB:$AB,"&lt;&gt;검수제외",개발일정표!$AD:$AD,"&lt;="&amp;$C$1)</f>
        <v>0</v>
      </c>
      <c r="AB22" s="56">
        <f>COUNTIFS(개발일정표!$A:$A,$A$21,개발일정표!$B:$B,$B22,개발일정표!$H:$H,"&lt;&gt;삭제",개발일정표!$AB:$AB,"&lt;&gt;검수제외",개발일정표!$AG:$AG,"=L3",개발일정표!$AF:$AF,"&lt;="&amp;$C$1)+COUNTIFS(개발일정표!$A:$A,$A$21,개발일정표!$B:$B,$B22,개발일정표!$H:$H,"&lt;&gt;삭제",개발일정표!$AB:$AB,"&lt;&gt;검수제외",개발일정표!$AG:$AG,"=L1",개발일정표!$AH:$AH,"=Y",개발일정표!$AF:$AF,"&lt;="&amp;$C$1)+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C22" s="56">
        <f>COUNTIFS(개발일정표!$A:$A,$A$21,개발일정표!$B:$B,$B22,개발일정표!$H:$H,"&lt;&gt;삭제",개발일정표!$AB:$AB,"&lt;&gt;검수제외",개발일정표!$AG:$AG,"=L2")-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D22" s="57">
        <f>AA22-(AB22+AC22)</f>
        <v>0</v>
      </c>
      <c r="AE22" s="56">
        <f>COUNTIFS(개발일정표!$A:$A,$A$21,개발일정표!$B:$B,$B22,개발일정표!$H:$H,"&lt;&gt;삭제",개발일정표!$AB:$AB,"&lt;&gt;검수제외",개발일정표!$AG:$AG,"=L1")-COUNTIFS(개발일정표!$A:$A,$A$21,개발일정표!$B:$B,$B22,개발일정표!$H:$H,"&lt;&gt;삭제",개발일정표!$AB:$AB,"&lt;&gt;검수제외",개발일정표!$AG:$AG,"=L1",개발일정표!$AH:$AH,"=Y",개발일정표!$AF:$AF,"&lt;="&amp;$C$1)</f>
        <v>0</v>
      </c>
      <c r="AF22" s="14">
        <f>IF(AA22=0, 0,(AB22+AC22)/AA22)</f>
        <v>0</v>
      </c>
      <c r="AG22" s="14">
        <f t="shared" si="19"/>
        <v>0</v>
      </c>
      <c r="AH22" s="56">
        <f>COUNTIFS(개발일정표!$A:$A,$A$21,개발일정표!$B:$B,$B22,개발일정표!$H:$H,"&lt;&gt;삭제",개발일정표!$J:$J,"&lt;&gt;미정")</f>
        <v>5</v>
      </c>
      <c r="AI22" s="56">
        <f>COUNTIFS(개발일정표!$A:$A,$A$21,개발일정표!$B:$B,$B22,개발일정표!$H:$H,"&lt;&gt;삭제",개발일정표!$J:$J,"=미정")</f>
        <v>6</v>
      </c>
    </row>
    <row r="23" spans="1:35" ht="14.25" customHeight="1">
      <c r="A23" s="177"/>
      <c r="B23" s="15" t="s">
        <v>57</v>
      </c>
      <c r="C23" s="16">
        <f t="shared" ref="C23:H23" si="29">SUM(C21:C22)</f>
        <v>41</v>
      </c>
      <c r="D23" s="16">
        <f t="shared" si="29"/>
        <v>6</v>
      </c>
      <c r="E23" s="16">
        <f t="shared" si="29"/>
        <v>9</v>
      </c>
      <c r="F23" s="16">
        <f t="shared" si="29"/>
        <v>-3</v>
      </c>
      <c r="G23" s="36">
        <f t="shared" si="29"/>
        <v>0</v>
      </c>
      <c r="H23" s="36">
        <f t="shared" si="29"/>
        <v>1</v>
      </c>
      <c r="I23" s="21">
        <f t="shared" si="13"/>
        <v>1.5</v>
      </c>
      <c r="J23" s="21">
        <f t="shared" si="14"/>
        <v>0.21951219512195122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41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41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59">
        <f>SUM(AH21:AH22)</f>
        <v>26</v>
      </c>
      <c r="AI23" s="59">
        <f>SUM(AI21:AI22)</f>
        <v>15</v>
      </c>
    </row>
    <row r="24" spans="1:35" s="54" customFormat="1" ht="14.25" customHeight="1">
      <c r="A24" s="177" t="s">
        <v>413</v>
      </c>
      <c r="B24" s="71" t="s">
        <v>414</v>
      </c>
      <c r="C24" s="56">
        <f>COUNTIFS(개발일정표!$A:$A,$A$24,개발일정표!$B:$B,$B24,개발일정표!$H:$H,"&lt;&gt;삭제")</f>
        <v>8</v>
      </c>
      <c r="D24" s="56">
        <f>COUNTIFS(개발일정표!$A:$A,$A$24,개발일정표!$B:$B,$B24,개발일정표!$H:$H,"&lt;&gt;삭제",개발일정표!$J:$J,"&lt;="&amp;$C$1)</f>
        <v>3</v>
      </c>
      <c r="E24" s="56">
        <f>COUNTIFS(개발일정표!$A:$A,$A$24,개발일정표!$B:$B,$B24,개발일정표!$H:$H,"&lt;&gt;삭제",개발일정표!$L:$L,"&lt;="&amp;$C$1)</f>
        <v>0</v>
      </c>
      <c r="F24" s="57">
        <f>D24-E24</f>
        <v>3</v>
      </c>
      <c r="G24" s="57">
        <f>COUNTIFS(개발일정표!$A:$A,$A$24,개발일정표!$B:$B,$B24,개발일정표!$H:$H,"&lt;&gt;삭제",개발일정표!$K:$K,"&lt;="&amp;$C$1,개발일정표!$L:$L,"")</f>
        <v>0</v>
      </c>
      <c r="H24" s="57">
        <f>COUNTIFS(개발일정표!$A:$A,$A$24,개발일정표!$B:$B,$B24,개발일정표!$H:$H,"&lt;&gt;삭제",개발일정표!$J:$J,"="&amp;$C$1)</f>
        <v>1</v>
      </c>
      <c r="I24" s="58">
        <f t="shared" si="13"/>
        <v>0</v>
      </c>
      <c r="J24" s="58">
        <f t="shared" si="14"/>
        <v>0</v>
      </c>
      <c r="K24" s="56">
        <f>COUNTIFS(개발일정표!$A:$A,$A$24,개발일정표!$B:$B,$B24,개발일정표!$H:$H,"&lt;&gt;삭제",개발일정표!$N:$N,"&lt;&gt;검수제외",개발일정표!$P:$P,"&lt;="&amp;$C$1)</f>
        <v>0</v>
      </c>
      <c r="L24" s="56">
        <f>COUNTIFS(개발일정표!$A:$A,$A$24,개발일정표!$B:$B,$B24,개발일정표!$H:$H,"&lt;&gt;삭제",개발일정표!$N:$N,"&lt;&gt;검수제외",개발일정표!$S:$S,"=L3",개발일정표!$R:$R,"&lt;="&amp;$C$1)+COUNTIFS(개발일정표!$A:$A,$A$24,개발일정표!$B:$B,$B24,개발일정표!$H:$H,"&lt;&gt;삭제",개발일정표!$N:$N,"&lt;&gt;검수제외",개발일정표!$S:$S,"=L1",개발일정표!$T:$T,"=Y",개발일정표!$R:$R,"&lt;="&amp;$C$1)+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M24" s="56">
        <f>COUNTIFS(개발일정표!$A:$A,$A$24,개발일정표!$B:$B,$B24,개발일정표!$H:$H,"&lt;&gt;삭제",개발일정표!$N:$N,"&lt;&gt;검수제외",개발일정표!$S:$S,"=L2")-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N24" s="57">
        <f>K24-(L24+M24)</f>
        <v>0</v>
      </c>
      <c r="O24" s="56">
        <f>COUNTIFS(개발일정표!$A:$A,$A$24,개발일정표!$B:$B,$B24,개발일정표!$H:$H,"&lt;&gt;삭제",개발일정표!$N:$N,"&lt;&gt;검수제외",개발일정표!$S:$S,"=L1")-COUNTIFS(개발일정표!$A:$A,$A$24,개발일정표!$B:$B,$B24,개발일정표!$H:$H,"&lt;&gt;삭제",개발일정표!$N:$N,"&lt;&gt;검수제외",개발일정표!$S:$S,"=L1",개발일정표!$T:$T,"=Y",개발일정표!$R:$R,"&lt;="&amp;$C$1)</f>
        <v>0</v>
      </c>
      <c r="P24" s="58">
        <f t="shared" si="15"/>
        <v>0</v>
      </c>
      <c r="Q24" s="58">
        <f t="shared" si="16"/>
        <v>0</v>
      </c>
      <c r="R24" s="56">
        <f>COUNTIFS(개발일정표!$A:$A,$A$24,개발일정표!$B:$B,$B24,개발일정표!$H:$H,"&lt;&gt;삭제",개발일정표!$U:$U,"&lt;&gt;검수제외")</f>
        <v>8</v>
      </c>
      <c r="S24" s="56">
        <f>COUNTIFS(개발일정표!$A:$A,$A$24,개발일정표!$B:$B,$B24,개발일정표!$H:$H,"&lt;&gt;삭제",개발일정표!$U:$U,"&lt;&gt;검수제외",개발일정표!$W:$W,"&lt;="&amp;$C$1)</f>
        <v>0</v>
      </c>
      <c r="T24" s="56">
        <f>COUNTIFS(개발일정표!$A:$A,$A$24,개발일정표!$B:$B,$B24,개발일정표!$H:$H,"&lt;&gt;삭제",개발일정표!$U:$U,"&lt;&gt;검수제외",개발일정표!$Z:$Z,"=L3",개발일정표!$Y:$Y,"&lt;="&amp;$C$1)+COUNTIFS(개발일정표!$A:$A,$A$24,개발일정표!$B:$B,$B24,개발일정표!$H:$H,"&lt;&gt;삭제",개발일정표!$U:$U,"&lt;&gt;검수제외",개발일정표!$Z:$Z,"=L1",개발일정표!$AA:$AA,"=Y",개발일정표!$Y:$Y,"&lt;="&amp;$C$1)+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U24" s="56">
        <f>COUNTIFS(개발일정표!$A:$A,$A$24,개발일정표!$B:$B,$B24,개발일정표!$H:$H,"&lt;&gt;삭제",개발일정표!$U:$U,"&lt;&gt;검수제외",개발일정표!$Z:$Z,"=L2")-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V24" s="57">
        <f>S24-(T24+U24)</f>
        <v>0</v>
      </c>
      <c r="W24" s="56">
        <f>COUNTIFS(개발일정표!$A:$A,$A$24,개발일정표!$B:$B,$B24,개발일정표!$H:$H,"&lt;&gt;삭제",개발일정표!$U:$U,"&lt;&gt;검수제외",개발일정표!$Z:$Z,"=L1")-COUNTIFS(개발일정표!$A:$A,$A$24,개발일정표!$B:$B,$B24,개발일정표!$H:$H,"&lt;&gt;삭제",개발일정표!$U:$U,"&lt;&gt;검수제외",개발일정표!$Z:$Z,"=L1",개발일정표!$AA:$AA,"=Y",개발일정표!$Y:$Y,"&lt;="&amp;$C$1)</f>
        <v>0</v>
      </c>
      <c r="X24" s="58">
        <f t="shared" si="17"/>
        <v>0</v>
      </c>
      <c r="Y24" s="58">
        <f t="shared" si="18"/>
        <v>0</v>
      </c>
      <c r="Z24" s="56">
        <f>COUNTIFS(개발일정표!$A:$A,$A$24,개발일정표!$B:$B,$B24,개발일정표!$H:$H,"&lt;&gt;삭제",개발일정표!$AB:$AB,"&lt;&gt;검수제외")</f>
        <v>8</v>
      </c>
      <c r="AA24" s="56">
        <f>COUNTIFS(개발일정표!$A:$A,$A$24,개발일정표!$B:$B,$B24,개발일정표!$H:$H,"&lt;&gt;삭제",개발일정표!$AB:$AB,"&lt;&gt;검수제외",개발일정표!$AD:$AD,"&lt;="&amp;$C$1)</f>
        <v>0</v>
      </c>
      <c r="AB24" s="56">
        <f>COUNTIFS(개발일정표!$A:$A,$A$24,개발일정표!$B:$B,$B24,개발일정표!$H:$H,"&lt;&gt;삭제",개발일정표!$AB:$AB,"&lt;&gt;검수제외",개발일정표!$AG:$AG,"=L3",개발일정표!$AF:$AF,"&lt;="&amp;$C$1)+COUNTIFS(개발일정표!$A:$A,$A$24,개발일정표!$B:$B,$B24,개발일정표!$H:$H,"&lt;&gt;삭제",개발일정표!$AB:$AB,"&lt;&gt;검수제외",개발일정표!$AG:$AG,"=L1",개발일정표!$AH:$AH,"=Y",개발일정표!$AF:$AF,"&lt;="&amp;$C$1)+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C24" s="56">
        <f>COUNTIFS(개발일정표!$A:$A,$A$24,개발일정표!$B:$B,$B24,개발일정표!$H:$H,"&lt;&gt;삭제",개발일정표!$AB:$AB,"&lt;&gt;검수제외",개발일정표!$AG:$AG,"=L2")-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D24" s="57">
        <f>AA24-(AB24+AC24)</f>
        <v>0</v>
      </c>
      <c r="AE24" s="56">
        <f>COUNTIFS(개발일정표!$A:$A,$A$24,개발일정표!$B:$B,$B24,개발일정표!$H:$H,"&lt;&gt;삭제",개발일정표!$AB:$AB,"&lt;&gt;검수제외",개발일정표!$AG:$AG,"=L1")-COUNTIFS(개발일정표!$A:$A,$A$24,개발일정표!$B:$B,$B24,개발일정표!$H:$H,"&lt;&gt;삭제",개발일정표!$AB:$AB,"&lt;&gt;검수제외",개발일정표!$AG:$AG,"=L1",개발일정표!$AH:$AH,"=Y",개발일정표!$AF:$AF,"&lt;="&amp;$C$1)</f>
        <v>0</v>
      </c>
      <c r="AF24" s="58">
        <f>IF(AA24=0, 0,(AB24+AC24)/AA24)</f>
        <v>0</v>
      </c>
      <c r="AG24" s="58">
        <f t="shared" si="19"/>
        <v>0</v>
      </c>
      <c r="AH24" s="56">
        <f>COUNTIFS(개발일정표!$A:$A,$A$24,개발일정표!$B:$B,$B24,개발일정표!$H:$H,"&lt;&gt;삭제",개발일정표!$J:$J,"&lt;&gt;미정")</f>
        <v>7</v>
      </c>
      <c r="AI24" s="56">
        <f>COUNTIFS(개발일정표!$A:$A,$A$24,개발일정표!$B:$B,$B24,개발일정표!$H:$H,"&lt;&gt;삭제",개발일정표!$J:$J,"=미정")</f>
        <v>1</v>
      </c>
    </row>
    <row r="25" spans="1:35" s="54" customFormat="1" ht="14.25" hidden="1" customHeight="1">
      <c r="A25" s="177"/>
      <c r="B25" s="71"/>
      <c r="C25" s="56">
        <f>COUNTIFS(개발일정표!$A:$A,$A$24,개발일정표!$B:$B,$B25,개발일정표!$H:$H,"&lt;&gt;삭제")</f>
        <v>0</v>
      </c>
      <c r="D25" s="56">
        <f>COUNTIFS(개발일정표!$A:$A,$A$24,개발일정표!$B:$B,$B25,개발일정표!$H:$H,"&lt;&gt;삭제",개발일정표!$J:$J,"&lt;="&amp;$C$1)</f>
        <v>0</v>
      </c>
      <c r="E25" s="56">
        <f>COUNTIFS(개발일정표!$A:$A,$A$24,개발일정표!$B:$B,$B25,개발일정표!$H:$H,"&lt;&gt;삭제",개발일정표!$L:$L,"&lt;="&amp;$C$1)</f>
        <v>0</v>
      </c>
      <c r="F25" s="57">
        <f>D25-E25</f>
        <v>0</v>
      </c>
      <c r="G25" s="57">
        <f>COUNTIFS(개발일정표!$A:$A,$A$24,개발일정표!$B:$B,$B25,개발일정표!$H:$H,"&lt;&gt;삭제",개발일정표!$K:$K,"&lt;="&amp;$C$1,개발일정표!$L:$L,"")</f>
        <v>0</v>
      </c>
      <c r="H25" s="57">
        <f>COUNTIFS(개발일정표!$A:$A,$A$24,개발일정표!$B:$B,$B25,개발일정표!$H:$H,"&lt;&gt;삭제",개발일정표!$J:$J,"="&amp;$C$1)</f>
        <v>0</v>
      </c>
      <c r="I25" s="58">
        <f t="shared" si="13"/>
        <v>0</v>
      </c>
      <c r="J25" s="58">
        <f t="shared" si="14"/>
        <v>0</v>
      </c>
      <c r="K25" s="56">
        <f>COUNTIFS(개발일정표!$A:$A,$A$24,개발일정표!$B:$B,$B25,개발일정표!$H:$H,"&lt;&gt;삭제",개발일정표!$N:$N,"&lt;&gt;검수제외",개발일정표!$P:$P,"&lt;="&amp;$C$1)</f>
        <v>0</v>
      </c>
      <c r="L25" s="56">
        <f>COUNTIFS(개발일정표!$A:$A,$A$24,개발일정표!$B:$B,$B25,개발일정표!$H:$H,"&lt;&gt;삭제",개발일정표!$N:$N,"&lt;&gt;검수제외",개발일정표!$S:$S,"=L3",개발일정표!$R:$R,"&lt;="&amp;$C$1)+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M25" s="56">
        <f>COUNTIFS(개발일정표!$A:$A,$A$24,개발일정표!$B:$B,$B25,개발일정표!$H:$H,"&lt;&gt;삭제",개발일정표!$N:$N,"&lt;&gt;검수제외",개발일정표!$S:$S,"=L2")-COUNTIFS(개발일정표!$A:$A,$A$24,개발일정표!$B:$B,$B25,개발일정표!$H:$H,"&lt;&gt;삭제",개발일정표!$N:$N,"&lt;&gt;검수제외",개발일정표!$S:$S,"=L2",개발일정표!$T:$T,"=Y",개발일정표!$R:$R,"&lt;="&amp;$C$1)</f>
        <v>0</v>
      </c>
      <c r="N25" s="57">
        <f>K25-(L25+M25)</f>
        <v>0</v>
      </c>
      <c r="O25" s="56">
        <f>COUNTIFS(개발일정표!$A:$A,$A$24,개발일정표!$B:$B,$B25,개발일정표!$H:$H,"&lt;&gt;삭제",개발일정표!$N:$N,"&lt;&gt;검수제외",개발일정표!$S:$S,"=L1")-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P25" s="58">
        <f t="shared" si="15"/>
        <v>0</v>
      </c>
      <c r="Q25" s="58">
        <f t="shared" si="16"/>
        <v>0</v>
      </c>
      <c r="R25" s="56">
        <f>COUNTIFS(개발일정표!$A:$A,$A$24,개발일정표!$B:$B,$B25,개발일정표!$H:$H,"&lt;&gt;삭제",개발일정표!$U:$U,"&lt;&gt;검수제외")</f>
        <v>0</v>
      </c>
      <c r="S25" s="56">
        <f>COUNTIFS(개발일정표!$A:$A,$A$24,개발일정표!$B:$B,$B25,개발일정표!$H:$H,"&lt;&gt;삭제",개발일정표!$U:$U,"&lt;&gt;검수제외",개발일정표!$W:$W,"&lt;="&amp;$C$1)</f>
        <v>0</v>
      </c>
      <c r="T25" s="56">
        <f>COUNTIFS(개발일정표!$A:$A,$A$24,개발일정표!$B:$B,$B25,개발일정표!$H:$H,"&lt;&gt;삭제",개발일정표!$U:$U,"&lt;&gt;검수제외",개발일정표!$Z:$Z,"=L3",개발일정표!$Y:$Y,"&lt;="&amp;$C$1)+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U25" s="56">
        <f>COUNTIFS(개발일정표!$A:$A,$A$24,개발일정표!$B:$B,$B25,개발일정표!$H:$H,"&lt;&gt;삭제",개발일정표!$U:$U,"&lt;&gt;검수제외",개발일정표!$Z:$Z,"=L2")</f>
        <v>0</v>
      </c>
      <c r="V25" s="57">
        <f>S25-(T25+U25)</f>
        <v>0</v>
      </c>
      <c r="W25" s="56">
        <f>COUNTIFS(개발일정표!$A:$A,$A$24,개발일정표!$B:$B,$B25,개발일정표!$H:$H,"&lt;&gt;삭제",개발일정표!$U:$U,"&lt;&gt;검수제외",개발일정표!$Z:$Z,"=L1")-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X25" s="58">
        <f t="shared" si="17"/>
        <v>0</v>
      </c>
      <c r="Y25" s="58">
        <f t="shared" si="18"/>
        <v>0</v>
      </c>
      <c r="Z25" s="56">
        <f>COUNTIFS(개발일정표!$A:$A,$A$24,개발일정표!$B:$B,$B25,개발일정표!$H:$H,"&lt;&gt;삭제",개발일정표!$AB:$AB,"&lt;&gt;검수제외")</f>
        <v>0</v>
      </c>
      <c r="AA25" s="56">
        <f>COUNTIFS(개발일정표!$A:$A,$A$24,개발일정표!$B:$B,$B25,개발일정표!$H:$H,"&lt;&gt;삭제",개발일정표!$AB:$AB,"&lt;&gt;검수제외",개발일정표!$AD:$AD,"&lt;="&amp;$C$1)</f>
        <v>0</v>
      </c>
      <c r="AB25" s="56">
        <f>COUNTIFS(개발일정표!$A:$A,$A$24,개발일정표!$B:$B,$B25,개발일정표!$H:$H,"&lt;&gt;삭제",개발일정표!$AB:$AB,"&lt;&gt;검수제외",개발일정표!$AG:$AG,"=L3",개발일정표!$AF:$AF,"&lt;="&amp;$C$1)+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C25" s="56">
        <f>COUNTIFS(개발일정표!$A:$A,$A$24,개발일정표!$B:$B,$B25,개발일정표!$H:$H,"&lt;&gt;삭제",개발일정표!$AB:$AB,"&lt;&gt;검수제외",개발일정표!$AG:$AG,"=L2")</f>
        <v>0</v>
      </c>
      <c r="AD25" s="57">
        <f>AA25-(AB25+AC25)</f>
        <v>0</v>
      </c>
      <c r="AE25" s="56">
        <f>COUNTIFS(개발일정표!$A:$A,$A$24,개발일정표!$B:$B,$B25,개발일정표!$H:$H,"&lt;&gt;삭제",개발일정표!$AB:$AB,"&lt;&gt;검수제외",개발일정표!$AG:$AG,"=L1")-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F25" s="58">
        <f>IF(AA25=0, 0,(AB25+AC25)/AA25)</f>
        <v>0</v>
      </c>
      <c r="AG25" s="58">
        <f t="shared" si="19"/>
        <v>0</v>
      </c>
      <c r="AH25" s="56">
        <f>COUNTIFS(개발일정표!$A:$A,$A$24,개발일정표!$B:$B,$B25,개발일정표!$H:$H,"&lt;&gt;삭제")</f>
        <v>0</v>
      </c>
      <c r="AI25" s="56">
        <f>COUNTIFS(개발일정표!$A:$A,$A$24,개발일정표!$B:$B,$B25,개발일정표!$H:$H,"&lt;&gt;삭제")</f>
        <v>0</v>
      </c>
    </row>
    <row r="26" spans="1:35" s="54" customFormat="1" ht="14.25" customHeight="1">
      <c r="A26" s="177"/>
      <c r="B26" s="15" t="s">
        <v>57</v>
      </c>
      <c r="C26" s="59">
        <f t="shared" ref="C26:H26" si="32">SUM(C24:C25)</f>
        <v>8</v>
      </c>
      <c r="D26" s="59">
        <f t="shared" si="32"/>
        <v>3</v>
      </c>
      <c r="E26" s="59">
        <f t="shared" si="32"/>
        <v>0</v>
      </c>
      <c r="F26" s="59">
        <f t="shared" si="32"/>
        <v>3</v>
      </c>
      <c r="G26" s="36">
        <f t="shared" si="32"/>
        <v>0</v>
      </c>
      <c r="H26" s="36">
        <f t="shared" si="32"/>
        <v>1</v>
      </c>
      <c r="I26" s="21">
        <f t="shared" si="13"/>
        <v>0</v>
      </c>
      <c r="J26" s="21">
        <f t="shared" si="14"/>
        <v>0</v>
      </c>
      <c r="K26" s="59">
        <f>SUM(K24:K25)</f>
        <v>0</v>
      </c>
      <c r="L26" s="59">
        <f>SUM(L24:L25)</f>
        <v>0</v>
      </c>
      <c r="M26" s="59">
        <f>SUM(M24:M25)</f>
        <v>0</v>
      </c>
      <c r="N26" s="59">
        <f>SUM(N24:N25)</f>
        <v>0</v>
      </c>
      <c r="O26" s="59">
        <f>SUM(O24:O25)</f>
        <v>0</v>
      </c>
      <c r="P26" s="21">
        <f t="shared" si="15"/>
        <v>0</v>
      </c>
      <c r="Q26" s="21">
        <f t="shared" si="16"/>
        <v>0</v>
      </c>
      <c r="R26" s="59">
        <f t="shared" ref="R26:W26" si="33">SUM(R24:R25)</f>
        <v>8</v>
      </c>
      <c r="S26" s="59">
        <f t="shared" si="33"/>
        <v>0</v>
      </c>
      <c r="T26" s="59">
        <f t="shared" si="33"/>
        <v>0</v>
      </c>
      <c r="U26" s="59">
        <f t="shared" si="33"/>
        <v>0</v>
      </c>
      <c r="V26" s="59">
        <f t="shared" si="33"/>
        <v>0</v>
      </c>
      <c r="W26" s="59">
        <f t="shared" si="33"/>
        <v>0</v>
      </c>
      <c r="X26" s="21">
        <f t="shared" si="17"/>
        <v>0</v>
      </c>
      <c r="Y26" s="21">
        <f t="shared" si="18"/>
        <v>0</v>
      </c>
      <c r="Z26" s="59">
        <f t="shared" ref="Z26:AE26" si="34">SUM(Z24:Z25)</f>
        <v>8</v>
      </c>
      <c r="AA26" s="59">
        <f t="shared" si="34"/>
        <v>0</v>
      </c>
      <c r="AB26" s="59">
        <f t="shared" si="34"/>
        <v>0</v>
      </c>
      <c r="AC26" s="59">
        <f t="shared" si="34"/>
        <v>0</v>
      </c>
      <c r="AD26" s="59">
        <f t="shared" si="34"/>
        <v>0</v>
      </c>
      <c r="AE26" s="59">
        <f t="shared" si="34"/>
        <v>0</v>
      </c>
      <c r="AF26" s="21">
        <f>IF(AA26=0,0,(AB26+AC26)/AA26)</f>
        <v>0</v>
      </c>
      <c r="AG26" s="21">
        <f t="shared" si="19"/>
        <v>0</v>
      </c>
      <c r="AH26" s="59">
        <f>SUM(AH24:AH25)</f>
        <v>7</v>
      </c>
      <c r="AI26" s="59">
        <f>SUM(AI24:AI25)</f>
        <v>1</v>
      </c>
    </row>
    <row r="27" spans="1:35" s="54" customFormat="1" ht="14.25" customHeight="1">
      <c r="A27" s="175" t="s">
        <v>88</v>
      </c>
      <c r="B27" s="176"/>
      <c r="C27" s="59">
        <f t="shared" ref="C27:H27" si="35">C7+C12+C16+C18+C20+C23+C26</f>
        <v>130</v>
      </c>
      <c r="D27" s="59">
        <f t="shared" si="35"/>
        <v>59</v>
      </c>
      <c r="E27" s="59">
        <f t="shared" si="35"/>
        <v>55</v>
      </c>
      <c r="F27" s="59">
        <f t="shared" si="35"/>
        <v>4</v>
      </c>
      <c r="G27" s="59">
        <f t="shared" si="35"/>
        <v>0</v>
      </c>
      <c r="H27" s="59">
        <f t="shared" si="35"/>
        <v>2</v>
      </c>
      <c r="I27" s="21">
        <f t="shared" si="13"/>
        <v>0.93220338983050843</v>
      </c>
      <c r="J27" s="21">
        <f t="shared" si="14"/>
        <v>0.42307692307692307</v>
      </c>
      <c r="K27" s="59">
        <f>K7+K12+K16+K18+K20+K23+K26</f>
        <v>40</v>
      </c>
      <c r="L27" s="59">
        <f>L7+L12+L16+L18+L20+L23+L26</f>
        <v>4</v>
      </c>
      <c r="M27" s="59">
        <f>M7+M12+M16+M18+M20+M23+M26</f>
        <v>10</v>
      </c>
      <c r="N27" s="59">
        <f>N7+N12+N16+N18+N20+N23+N26</f>
        <v>26</v>
      </c>
      <c r="O27" s="59">
        <f>O7+O12+O16+O18+O20+O23+O26</f>
        <v>8</v>
      </c>
      <c r="P27" s="21">
        <f t="shared" si="15"/>
        <v>0.35</v>
      </c>
      <c r="Q27" s="21">
        <f t="shared" si="16"/>
        <v>0.1076923076923077</v>
      </c>
      <c r="R27" s="59">
        <f t="shared" ref="R27:W27" si="36">R7+R12+R16+R18+R20+R23+R26</f>
        <v>130</v>
      </c>
      <c r="S27" s="59">
        <f t="shared" si="36"/>
        <v>0</v>
      </c>
      <c r="T27" s="59">
        <f t="shared" si="36"/>
        <v>0</v>
      </c>
      <c r="U27" s="59">
        <f t="shared" si="36"/>
        <v>0</v>
      </c>
      <c r="V27" s="59">
        <f t="shared" si="36"/>
        <v>0</v>
      </c>
      <c r="W27" s="59">
        <f t="shared" si="36"/>
        <v>0</v>
      </c>
      <c r="X27" s="21">
        <f t="shared" si="17"/>
        <v>0</v>
      </c>
      <c r="Y27" s="21">
        <f t="shared" si="18"/>
        <v>0</v>
      </c>
      <c r="Z27" s="59">
        <f t="shared" ref="Z27:AE27" si="37">Z7+Z12+Z16+Z18+Z20+Z23+Z26</f>
        <v>130</v>
      </c>
      <c r="AA27" s="59">
        <f t="shared" si="37"/>
        <v>0</v>
      </c>
      <c r="AB27" s="59">
        <f t="shared" si="37"/>
        <v>0</v>
      </c>
      <c r="AC27" s="59">
        <f t="shared" si="37"/>
        <v>0</v>
      </c>
      <c r="AD27" s="59">
        <f t="shared" si="37"/>
        <v>0</v>
      </c>
      <c r="AE27" s="59">
        <f t="shared" si="37"/>
        <v>0</v>
      </c>
      <c r="AF27" s="21">
        <f>IF(AA27=0,0,(AB27+AC27)/AA27)</f>
        <v>0</v>
      </c>
      <c r="AG27" s="21">
        <f t="shared" si="19"/>
        <v>0</v>
      </c>
      <c r="AH27" s="59">
        <f>AH7+AH12+AH16+AH18+AH20+AH23+AH26</f>
        <v>83</v>
      </c>
      <c r="AI27" s="59">
        <f>AI7+AI12+AI16+AI18+AI20+AI23+AI26</f>
        <v>47</v>
      </c>
    </row>
    <row r="28" spans="1:35" ht="14.25" customHeight="1">
      <c r="A28" s="177" t="s">
        <v>799</v>
      </c>
      <c r="B28" s="71" t="s">
        <v>805</v>
      </c>
      <c r="C28" s="12">
        <f>COUNTIFS(개발일정표!$A:$A,$A$28,개발일정표!$B:$B,$B28,개발일정표!$H:$H,"&lt;&gt;삭제")</f>
        <v>23</v>
      </c>
      <c r="D28" s="12">
        <f>COUNTIFS(개발일정표!$A:$A,$A$28,개발일정표!$B:$B,$B28,개발일정표!$H:$H,"&lt;&gt;삭제",개발일정표!$J:$J,"&lt;="&amp;$C$1)</f>
        <v>23</v>
      </c>
      <c r="E28" s="12">
        <f>COUNTIFS(개발일정표!$A:$A,$A$28,개발일정표!$B:$B,$B28,개발일정표!$H:$H,"&lt;&gt;삭제",개발일정표!$L:$L,"&lt;="&amp;$C$1)</f>
        <v>23</v>
      </c>
      <c r="F28" s="13">
        <f t="shared" ref="F28:F30" si="38">D28-E28</f>
        <v>0</v>
      </c>
      <c r="G28" s="35">
        <f>COUNTIFS(개발일정표!$A:$A,$A$28,개발일정표!$B:$B,$B28,개발일정표!$H:$H,"&lt;&gt;삭제",개발일정표!$K:$K,"&lt;="&amp;$C$1,개발일정표!$L:$L,"")</f>
        <v>0</v>
      </c>
      <c r="H28" s="35">
        <f>COUNTIFS(개발일정표!$A:$A,$A$28,개발일정표!$B:$B,$B28,개발일정표!$H:$H,"&lt;&gt;삭제",개발일정표!$J:$J,"="&amp;$C$1)</f>
        <v>0</v>
      </c>
      <c r="I28" s="14">
        <f t="shared" ref="I28:I32" si="39">IF(D28=0,0,E28/D28)</f>
        <v>1</v>
      </c>
      <c r="J28" s="14">
        <f t="shared" ref="J28:J32" si="40">IF(C28=0,0,E28/C28)</f>
        <v>1</v>
      </c>
      <c r="K28" s="12">
        <f>COUNTIFS(개발일정표!$A:$A,$A$28,개발일정표!$B:$B,$B28,개발일정표!$H:$H,"&lt;&gt;삭제",개발일정표!$N:$N,"&lt;&gt;검수제외",개발일정표!$P:$P,"&lt;="&amp;$C$1)</f>
        <v>0</v>
      </c>
      <c r="L28" s="12">
        <f>COUNTIFS(개발일정표!$A:$A,$A$28,개발일정표!$B:$B,$B28,개발일정표!$H:$H,"&lt;&gt;삭제",개발일정표!$N:$N,"&lt;&gt;검수제외",개발일정표!$S:$S,"=L3",개발일정표!$R:$R,"&lt;="&amp;$C$1)+COUNTIFS(개발일정표!$A:$A,$A$28,개발일정표!$B:$B,$B28,개발일정표!$H:$H,"&lt;&gt;삭제",개발일정표!$N:$N,"&lt;&gt;검수제외",개발일정표!$S:$S,"=L1",개발일정표!$T:$T,"=Y",개발일정표!$R:$R,"&lt;="&amp;$C$1)+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M28" s="12">
        <f>COUNTIFS(개발일정표!$A:$A,$A$28,개발일정표!$B:$B,$B28,개발일정표!$H:$H,"&lt;&gt;삭제",개발일정표!$N:$N,"&lt;&gt;검수제외",개발일정표!$S:$S,"=L2")-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N28" s="13">
        <f t="shared" ref="N28:N30" si="41">K28-(L28+M28)</f>
        <v>0</v>
      </c>
      <c r="O28" s="12">
        <f>COUNTIFS(개발일정표!$A:$A,$A$28,개발일정표!$B:$B,$B28,개발일정표!$H:$H,"&lt;&gt;삭제",개발일정표!$N:$N,"&lt;&gt;검수제외",개발일정표!$S:$S,"=L1")-COUNTIFS(개발일정표!$A:$A,$A$28,개발일정표!$B:$B,$B28,개발일정표!$H:$H,"&lt;&gt;삭제",개발일정표!$N:$N,"&lt;&gt;검수제외",개발일정표!$S:$S,"=L1",개발일정표!$T:$T,"=Y",개발일정표!$R:$R,"&lt;="&amp;$C$1)</f>
        <v>0</v>
      </c>
      <c r="P28" s="14">
        <f t="shared" ref="P28:P32" si="42">IF(K28=0, 0,(L28+M28)/K28)</f>
        <v>0</v>
      </c>
      <c r="Q28" s="14">
        <f t="shared" ref="Q28:Q32" si="43">IF(C28=0,0,(L28+M28)/C28)</f>
        <v>0</v>
      </c>
      <c r="R28" s="12">
        <f>COUNTIFS(개발일정표!$A:$A,$A$28,개발일정표!$B:$B,$B28,개발일정표!$H:$H,"&lt;&gt;삭제",개발일정표!$U:$U,"&lt;&gt;검수제외")</f>
        <v>23</v>
      </c>
      <c r="S28" s="12">
        <f>COUNTIFS(개발일정표!$A:$A,$A$28,개발일정표!$B:$B,$B28,개발일정표!$H:$H,"&lt;&gt;삭제",개발일정표!$U:$U,"&lt;&gt;검수제외",개발일정표!$W:$W,"&lt;="&amp;$C$1)</f>
        <v>0</v>
      </c>
      <c r="T28" s="12">
        <f>COUNTIFS(개발일정표!$A:$A,$A$28,개발일정표!$B:$B,$B28,개발일정표!$H:$H,"&lt;&gt;삭제",개발일정표!$U:$U,"&lt;&gt;검수제외",개발일정표!$Z:$Z,"=L3",개발일정표!$Y:$Y,"&lt;="&amp;$C$1)+COUNTIFS(개발일정표!$A:$A,$A$28,개발일정표!$B:$B,$B28,개발일정표!$H:$H,"&lt;&gt;삭제",개발일정표!$U:$U,"&lt;&gt;검수제외",개발일정표!$Z:$Z,"=L1",개발일정표!$AA:$AA,"=Y",개발일정표!$Y:$Y,"&lt;="&amp;$C$1)+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U28" s="12">
        <f>COUNTIFS(개발일정표!$A:$A,$A$28,개발일정표!$B:$B,$B28,개발일정표!$H:$H,"&lt;&gt;삭제",개발일정표!$U:$U,"&lt;&gt;검수제외",개발일정표!$Z:$Z,"=L2")-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V28" s="13">
        <f t="shared" ref="V28:V30" si="44">S28-(T28+U28)</f>
        <v>0</v>
      </c>
      <c r="W28" s="12">
        <f>COUNTIFS(개발일정표!$A:$A,$A$28,개발일정표!$B:$B,$B28,개발일정표!$H:$H,"&lt;&gt;삭제",개발일정표!$U:$U,"&lt;&gt;검수제외",개발일정표!$Z:$Z,"=L1")-COUNTIFS(개발일정표!$A:$A,$A$28,개발일정표!$B:$B,$B28,개발일정표!$H:$H,"&lt;&gt;삭제",개발일정표!$U:$U,"&lt;&gt;검수제외",개발일정표!$Z:$Z,"=L1",개발일정표!$AA:$AA,"=Y",개발일정표!$Y:$Y,"&lt;="&amp;$C$1)</f>
        <v>0</v>
      </c>
      <c r="X28" s="14">
        <f t="shared" ref="X28:X32" si="45">IF(S28=0, 0,(T28+U28)/S28)</f>
        <v>0</v>
      </c>
      <c r="Y28" s="14">
        <f t="shared" ref="Y28:Y32" si="46">IF(R28=0,0,(T28+U28)/R28)</f>
        <v>0</v>
      </c>
      <c r="Z28" s="12">
        <f>COUNTIFS(개발일정표!$A:$A,$A$28,개발일정표!$B:$B,$B28,개발일정표!$H:$H,"&lt;&gt;삭제",개발일정표!$AB:$AB,"&lt;&gt;검수제외")</f>
        <v>23</v>
      </c>
      <c r="AA28" s="12">
        <f>COUNTIFS(개발일정표!$A:$A,$A$28,개발일정표!$B:$B,$B28,개발일정표!$H:$H,"&lt;&gt;삭제",개발일정표!$AB:$AB,"&lt;&gt;검수제외",개발일정표!$AD:$AD,"&lt;="&amp;$C$1)</f>
        <v>0</v>
      </c>
      <c r="AB28" s="12">
        <f>COUNTIFS(개발일정표!$A:$A,$A$28,개발일정표!$B:$B,$B28,개발일정표!$H:$H,"&lt;&gt;삭제",개발일정표!$AB:$AB,"&lt;&gt;검수제외",개발일정표!$AG:$AG,"=L3",개발일정표!$AF:$AF,"&lt;="&amp;$C$1)+COUNTIFS(개발일정표!$A:$A,$A$28,개발일정표!$B:$B,$B28,개발일정표!$H:$H,"&lt;&gt;삭제",개발일정표!$AB:$AB,"&lt;&gt;검수제외",개발일정표!$AG:$AG,"=L1",개발일정표!$AH:$AH,"=Y",개발일정표!$AF:$AF,"&lt;="&amp;$C$1)+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C28" s="56">
        <f>COUNTIFS(개발일정표!$A:$A,$A$28,개발일정표!$B:$B,$B28,개발일정표!$H:$H,"&lt;&gt;삭제",개발일정표!$AB:$AB,"&lt;&gt;검수제외",개발일정표!$AG:$AG,"=L2")-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D28" s="57">
        <f t="shared" ref="AD28:AD30" si="47">AA28-(AB28+AC28)</f>
        <v>0</v>
      </c>
      <c r="AE28" s="12">
        <f>COUNTIFS(개발일정표!$A:$A,$A$28,개발일정표!$B:$B,$B28,개발일정표!$H:$H,"&lt;&gt;삭제",개발일정표!$AB:$AB,"&lt;&gt;검수제외",개발일정표!$AG:$AG,"=L1")-COUNTIFS(개발일정표!$A:$A,$A$28,개발일정표!$B:$B,$B28,개발일정표!$H:$H,"&lt;&gt;삭제",개발일정표!$AB:$AB,"&lt;&gt;검수제외",개발일정표!$AG:$AG,"=L1",개발일정표!$AH:$AH,"=Y",개발일정표!$AF:$AF,"&lt;="&amp;$C$1)</f>
        <v>0</v>
      </c>
      <c r="AF28" s="14">
        <f t="shared" ref="AF28:AF30" si="48">IF(AA28=0, 0,(AB28+AC28)/AA28)</f>
        <v>0</v>
      </c>
      <c r="AG28" s="14">
        <f t="shared" ref="AG28:AG32" si="49">IF(Z28=0,0,(AB28+AC28)/Z28)</f>
        <v>0</v>
      </c>
      <c r="AH28" s="56">
        <f>COUNTIFS(개발일정표!$A:$A,$A$28,개발일정표!$B:$B,$B28,개발일정표!$H:$H,"&lt;&gt;삭제",개발일정표!$J:$J,"&lt;&gt;미정")</f>
        <v>23</v>
      </c>
      <c r="AI28" s="56">
        <f>COUNTIFS(개발일정표!$A:$A,$A$28,개발일정표!$B:$B,$B28,개발일정표!$H:$H,"&lt;&gt;삭제",개발일정표!$J:$J,"=미정")</f>
        <v>0</v>
      </c>
    </row>
    <row r="29" spans="1:35" s="54" customFormat="1" ht="14.25" customHeight="1">
      <c r="A29" s="177"/>
      <c r="B29" s="165" t="s">
        <v>827</v>
      </c>
      <c r="C29" s="56">
        <f>COUNTIFS(개발일정표!$A:$A,$A$28,개발일정표!$B:$B,$B29,개발일정표!$H:$H,"&lt;&gt;삭제")</f>
        <v>21</v>
      </c>
      <c r="D29" s="56">
        <f>COUNTIFS(개발일정표!$A:$A,$A$28,개발일정표!$B:$B,$B29,개발일정표!$H:$H,"&lt;&gt;삭제",개발일정표!$J:$J,"&lt;="&amp;$C$1)</f>
        <v>21</v>
      </c>
      <c r="E29" s="56">
        <f>COUNTIFS(개발일정표!$A:$A,$A$28,개발일정표!$B:$B,$B29,개발일정표!$H:$H,"&lt;&gt;삭제",개발일정표!$L:$L,"&lt;="&amp;$C$1)</f>
        <v>6</v>
      </c>
      <c r="F29" s="57">
        <f t="shared" si="38"/>
        <v>15</v>
      </c>
      <c r="G29" s="57">
        <f>COUNTIFS(개발일정표!$A:$A,$A$28,개발일정표!$B:$B,$B29,개발일정표!$H:$H,"&lt;&gt;삭제",개발일정표!$K:$K,"&lt;="&amp;$C$1,개발일정표!$L:$L,"")</f>
        <v>1</v>
      </c>
      <c r="H29" s="57">
        <f>COUNTIFS(개발일정표!$A:$A,$A$28,개발일정표!$B:$B,$B29,개발일정표!$H:$H,"&lt;&gt;삭제",개발일정표!$J:$J,"="&amp;$C$1)</f>
        <v>1</v>
      </c>
      <c r="I29" s="58">
        <f t="shared" ref="I29" si="50">IF(D29=0,0,E29/D29)</f>
        <v>0.2857142857142857</v>
      </c>
      <c r="J29" s="58">
        <f t="shared" ref="J29" si="51">IF(C29=0,0,E29/C29)</f>
        <v>0.2857142857142857</v>
      </c>
      <c r="K29" s="56">
        <f>COUNTIFS(개발일정표!$A:$A,$A$28,개발일정표!$B:$B,$B29,개발일정표!$H:$H,"&lt;&gt;삭제",개발일정표!$N:$N,"&lt;&gt;검수제외",개발일정표!$P:$P,"&lt;="&amp;$C$1)</f>
        <v>0</v>
      </c>
      <c r="L29" s="56">
        <f>COUNTIFS(개발일정표!$A:$A,$A$28,개발일정표!$B:$B,$B29,개발일정표!$H:$H,"&lt;&gt;삭제",개발일정표!$N:$N,"&lt;&gt;검수제외",개발일정표!$S:$S,"=L3",개발일정표!$R:$R,"&lt;="&amp;$C$1)+COUNTIFS(개발일정표!$A:$A,$A$28,개발일정표!$B:$B,$B29,개발일정표!$H:$H,"&lt;&gt;삭제",개발일정표!$N:$N,"&lt;&gt;검수제외",개발일정표!$S:$S,"=L1",개발일정표!$T:$T,"=Y",개발일정표!$R:$R,"&lt;="&amp;$C$1)+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M29" s="56">
        <f>COUNTIFS(개발일정표!$A:$A,$A$28,개발일정표!$B:$B,$B29,개발일정표!$H:$H,"&lt;&gt;삭제",개발일정표!$N:$N,"&lt;&gt;검수제외",개발일정표!$S:$S,"=L2")-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N29" s="57">
        <f t="shared" si="41"/>
        <v>0</v>
      </c>
      <c r="O29" s="56">
        <f>COUNTIFS(개발일정표!$A:$A,$A$28,개발일정표!$B:$B,$B29,개발일정표!$H:$H,"&lt;&gt;삭제",개발일정표!$N:$N,"&lt;&gt;검수제외",개발일정표!$S:$S,"=L1")-COUNTIFS(개발일정표!$A:$A,$A$28,개발일정표!$B:$B,$B29,개발일정표!$H:$H,"&lt;&gt;삭제",개발일정표!$N:$N,"&lt;&gt;검수제외",개발일정표!$S:$S,"=L1",개발일정표!$T:$T,"=Y",개발일정표!$R:$R,"&lt;="&amp;$C$1)</f>
        <v>0</v>
      </c>
      <c r="P29" s="58">
        <f t="shared" ref="P29" si="52">IF(K29=0, 0,(L29+M29)/K29)</f>
        <v>0</v>
      </c>
      <c r="Q29" s="58">
        <f t="shared" ref="Q29" si="53">IF(C29=0,0,(L29+M29)/C29)</f>
        <v>0</v>
      </c>
      <c r="R29" s="56">
        <f>COUNTIFS(개발일정표!$A:$A,$A$28,개발일정표!$B:$B,$B29,개발일정표!$H:$H,"&lt;&gt;삭제",개발일정표!$U:$U,"&lt;&gt;검수제외")</f>
        <v>21</v>
      </c>
      <c r="S29" s="56">
        <f>COUNTIFS(개발일정표!$A:$A,$A$28,개발일정표!$B:$B,$B29,개발일정표!$H:$H,"&lt;&gt;삭제",개발일정표!$U:$U,"&lt;&gt;검수제외",개발일정표!$W:$W,"&lt;="&amp;$C$1)</f>
        <v>0</v>
      </c>
      <c r="T29" s="56">
        <f>COUNTIFS(개발일정표!$A:$A,$A$28,개발일정표!$B:$B,$B29,개발일정표!$H:$H,"&lt;&gt;삭제",개발일정표!$U:$U,"&lt;&gt;검수제외",개발일정표!$Z:$Z,"=L3",개발일정표!$Y:$Y,"&lt;="&amp;$C$1)+COUNTIFS(개발일정표!$A:$A,$A$28,개발일정표!$B:$B,$B29,개발일정표!$H:$H,"&lt;&gt;삭제",개발일정표!$U:$U,"&lt;&gt;검수제외",개발일정표!$Z:$Z,"=L1",개발일정표!$AA:$AA,"=Y",개발일정표!$Y:$Y,"&lt;="&amp;$C$1)+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U29" s="56">
        <f>COUNTIFS(개발일정표!$A:$A,$A$28,개발일정표!$B:$B,$B29,개발일정표!$H:$H,"&lt;&gt;삭제",개발일정표!$U:$U,"&lt;&gt;검수제외",개발일정표!$Z:$Z,"=L2")-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V29" s="57">
        <f t="shared" si="44"/>
        <v>0</v>
      </c>
      <c r="W29" s="56">
        <f>COUNTIFS(개발일정표!$A:$A,$A$28,개발일정표!$B:$B,$B29,개발일정표!$H:$H,"&lt;&gt;삭제",개발일정표!$U:$U,"&lt;&gt;검수제외",개발일정표!$Z:$Z,"=L1")-COUNTIFS(개발일정표!$A:$A,$A$28,개발일정표!$B:$B,$B29,개발일정표!$H:$H,"&lt;&gt;삭제",개발일정표!$U:$U,"&lt;&gt;검수제외",개발일정표!$Z:$Z,"=L1",개발일정표!$AA:$AA,"=Y",개발일정표!$Y:$Y,"&lt;="&amp;$C$1)</f>
        <v>0</v>
      </c>
      <c r="X29" s="58">
        <f t="shared" ref="X29" si="54">IF(S29=0, 0,(T29+U29)/S29)</f>
        <v>0</v>
      </c>
      <c r="Y29" s="58">
        <f t="shared" ref="Y29" si="55">IF(R29=0,0,(T29+U29)/R29)</f>
        <v>0</v>
      </c>
      <c r="Z29" s="56">
        <f>COUNTIFS(개발일정표!$A:$A,$A$28,개발일정표!$B:$B,$B29,개발일정표!$H:$H,"&lt;&gt;삭제",개발일정표!$AB:$AB,"&lt;&gt;검수제외")</f>
        <v>21</v>
      </c>
      <c r="AA29" s="56">
        <f>COUNTIFS(개발일정표!$A:$A,$A$28,개발일정표!$B:$B,$B29,개발일정표!$H:$H,"&lt;&gt;삭제",개발일정표!$AB:$AB,"&lt;&gt;검수제외",개발일정표!$AD:$AD,"&lt;="&amp;$C$1)</f>
        <v>0</v>
      </c>
      <c r="AB29" s="56">
        <f>COUNTIFS(개발일정표!$A:$A,$A$28,개발일정표!$B:$B,$B29,개발일정표!$H:$H,"&lt;&gt;삭제",개발일정표!$AB:$AB,"&lt;&gt;검수제외",개발일정표!$AG:$AG,"=L3",개발일정표!$AF:$AF,"&lt;="&amp;$C$1)+COUNTIFS(개발일정표!$A:$A,$A$28,개발일정표!$B:$B,$B29,개발일정표!$H:$H,"&lt;&gt;삭제",개발일정표!$AB:$AB,"&lt;&gt;검수제외",개발일정표!$AG:$AG,"=L1",개발일정표!$AH:$AH,"=Y",개발일정표!$AF:$AF,"&lt;="&amp;$C$1)+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C29" s="56">
        <f>COUNTIFS(개발일정표!$A:$A,$A$28,개발일정표!$B:$B,$B29,개발일정표!$H:$H,"&lt;&gt;삭제",개발일정표!$AB:$AB,"&lt;&gt;검수제외",개발일정표!$AG:$AG,"=L2")-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D29" s="57">
        <f t="shared" si="47"/>
        <v>0</v>
      </c>
      <c r="AE29" s="56">
        <f>COUNTIFS(개발일정표!$A:$A,$A$28,개발일정표!$B:$B,$B29,개발일정표!$H:$H,"&lt;&gt;삭제",개발일정표!$AB:$AB,"&lt;&gt;검수제외",개발일정표!$AG:$AG,"=L1")-COUNTIFS(개발일정표!$A:$A,$A$28,개발일정표!$B:$B,$B29,개발일정표!$H:$H,"&lt;&gt;삭제",개발일정표!$AB:$AB,"&lt;&gt;검수제외",개발일정표!$AG:$AG,"=L1",개발일정표!$AH:$AH,"=Y",개발일정표!$AF:$AF,"&lt;="&amp;$C$1)</f>
        <v>0</v>
      </c>
      <c r="AF29" s="58">
        <f t="shared" si="48"/>
        <v>0</v>
      </c>
      <c r="AG29" s="58">
        <f t="shared" ref="AG29" si="56">IF(Z29=0,0,(AB29+AC29)/Z29)</f>
        <v>0</v>
      </c>
      <c r="AH29" s="56">
        <f>COUNTIFS(개발일정표!$A:$A,$A$28,개발일정표!$B:$B,$B29,개발일정표!$H:$H,"&lt;&gt;삭제",개발일정표!$J:$J,"&lt;&gt;미정")</f>
        <v>21</v>
      </c>
      <c r="AI29" s="56">
        <f>COUNTIFS(개발일정표!$A:$A,$A$28,개발일정표!$B:$B,$B29,개발일정표!$H:$H,"&lt;&gt;삭제",개발일정표!$J:$J,"=미정")</f>
        <v>0</v>
      </c>
    </row>
    <row r="30" spans="1:35" s="54" customFormat="1" ht="14.25" customHeight="1">
      <c r="A30" s="177"/>
      <c r="B30" s="71" t="s">
        <v>842</v>
      </c>
      <c r="C30" s="56">
        <f>COUNTIFS(개발일정표!$A:$A,$A$28,개발일정표!$B:$B,$B30,개발일정표!$H:$H,"&lt;&gt;삭제")</f>
        <v>22</v>
      </c>
      <c r="D30" s="56">
        <f>COUNTIFS(개발일정표!$A:$A,$A$28,개발일정표!$B:$B,$B30,개발일정표!$H:$H,"&lt;&gt;삭제",개발일정표!$J:$J,"&lt;="&amp;$C$1)</f>
        <v>12</v>
      </c>
      <c r="E30" s="56">
        <f>COUNTIFS(개발일정표!$A:$A,$A$28,개발일정표!$B:$B,$B30,개발일정표!$H:$H,"&lt;&gt;삭제",개발일정표!$L:$L,"&lt;="&amp;$C$1)</f>
        <v>12</v>
      </c>
      <c r="F30" s="57">
        <f t="shared" si="38"/>
        <v>0</v>
      </c>
      <c r="G30" s="57">
        <f>COUNTIFS(개발일정표!$A:$A,$A$28,개발일정표!$B:$B,$B30,개발일정표!$H:$H,"&lt;&gt;삭제",개발일정표!$K:$K,"&lt;="&amp;$C$1,개발일정표!$L:$L,"")</f>
        <v>0</v>
      </c>
      <c r="H30" s="57">
        <f>COUNTIFS(개발일정표!$A:$A,$A$28,개발일정표!$B:$B,$B30,개발일정표!$H:$H,"&lt;&gt;삭제",개발일정표!$J:$J,"="&amp;$C$1)</f>
        <v>0</v>
      </c>
      <c r="I30" s="58">
        <f t="shared" si="39"/>
        <v>1</v>
      </c>
      <c r="J30" s="58">
        <f t="shared" si="40"/>
        <v>0.54545454545454541</v>
      </c>
      <c r="K30" s="56">
        <f>COUNTIFS(개발일정표!$A:$A,$A$28,개발일정표!$B:$B,$B30,개발일정표!$H:$H,"&lt;&gt;삭제",개발일정표!$N:$N,"&lt;&gt;검수제외",개발일정표!$P:$P,"&lt;="&amp;$C$1)</f>
        <v>0</v>
      </c>
      <c r="L30" s="56">
        <f>COUNTIFS(개발일정표!$A:$A,$A$28,개발일정표!$B:$B,$B30,개발일정표!$H:$H,"&lt;&gt;삭제",개발일정표!$N:$N,"&lt;&gt;검수제외",개발일정표!$S:$S,"=L3",개발일정표!$R:$R,"&lt;="&amp;$C$1)+COUNTIFS(개발일정표!$A:$A,$A$28,개발일정표!$B:$B,$B30,개발일정표!$H:$H,"&lt;&gt;삭제",개발일정표!$N:$N,"&lt;&gt;검수제외",개발일정표!$S:$S,"=L1",개발일정표!$T:$T,"=Y",개발일정표!$R:$R,"&lt;="&amp;$C$1)+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M30" s="56">
        <f>COUNTIFS(개발일정표!$A:$A,$A$28,개발일정표!$B:$B,$B30,개발일정표!$H:$H,"&lt;&gt;삭제",개발일정표!$N:$N,"&lt;&gt;검수제외",개발일정표!$S:$S,"=L2")-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N30" s="57">
        <f t="shared" si="41"/>
        <v>0</v>
      </c>
      <c r="O30" s="56">
        <f>COUNTIFS(개발일정표!$A:$A,$A$28,개발일정표!$B:$B,$B30,개발일정표!$H:$H,"&lt;&gt;삭제",개발일정표!$N:$N,"&lt;&gt;검수제외",개발일정표!$S:$S,"=L1")-COUNTIFS(개발일정표!$A:$A,$A$28,개발일정표!$B:$B,$B30,개발일정표!$H:$H,"&lt;&gt;삭제",개발일정표!$N:$N,"&lt;&gt;검수제외",개발일정표!$S:$S,"=L1",개발일정표!$T:$T,"=Y",개발일정표!$R:$R,"&lt;="&amp;$C$1)</f>
        <v>0</v>
      </c>
      <c r="P30" s="58">
        <f t="shared" si="42"/>
        <v>0</v>
      </c>
      <c r="Q30" s="58">
        <f t="shared" si="43"/>
        <v>0</v>
      </c>
      <c r="R30" s="56">
        <f>COUNTIFS(개발일정표!$A:$A,$A$28,개발일정표!$B:$B,$B30,개발일정표!$H:$H,"&lt;&gt;삭제",개발일정표!$U:$U,"&lt;&gt;검수제외")</f>
        <v>22</v>
      </c>
      <c r="S30" s="56">
        <f>COUNTIFS(개발일정표!$A:$A,$A$28,개발일정표!$B:$B,$B30,개발일정표!$H:$H,"&lt;&gt;삭제",개발일정표!$U:$U,"&lt;&gt;검수제외",개발일정표!$W:$W,"&lt;="&amp;$C$1)</f>
        <v>0</v>
      </c>
      <c r="T30" s="56">
        <f>COUNTIFS(개발일정표!$A:$A,$A$28,개발일정표!$B:$B,$B30,개발일정표!$H:$H,"&lt;&gt;삭제",개발일정표!$U:$U,"&lt;&gt;검수제외",개발일정표!$Z:$Z,"=L3",개발일정표!$Y:$Y,"&lt;="&amp;$C$1)+COUNTIFS(개발일정표!$A:$A,$A$28,개발일정표!$B:$B,$B30,개발일정표!$H:$H,"&lt;&gt;삭제",개발일정표!$U:$U,"&lt;&gt;검수제외",개발일정표!$Z:$Z,"=L1",개발일정표!$AA:$AA,"=Y",개발일정표!$Y:$Y,"&lt;="&amp;$C$1)+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U30" s="56">
        <f>COUNTIFS(개발일정표!$A:$A,$A$28,개발일정표!$B:$B,$B30,개발일정표!$H:$H,"&lt;&gt;삭제",개발일정표!$U:$U,"&lt;&gt;검수제외",개발일정표!$Z:$Z,"=L2")-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V30" s="57">
        <f t="shared" si="44"/>
        <v>0</v>
      </c>
      <c r="W30" s="56">
        <f>COUNTIFS(개발일정표!$A:$A,$A$28,개발일정표!$B:$B,$B30,개발일정표!$H:$H,"&lt;&gt;삭제",개발일정표!$U:$U,"&lt;&gt;검수제외",개발일정표!$Z:$Z,"=L1")-COUNTIFS(개발일정표!$A:$A,$A$28,개발일정표!$B:$B,$B30,개발일정표!$H:$H,"&lt;&gt;삭제",개발일정표!$U:$U,"&lt;&gt;검수제외",개발일정표!$Z:$Z,"=L1",개발일정표!$AA:$AA,"=Y",개발일정표!$Y:$Y,"&lt;="&amp;$C$1)</f>
        <v>0</v>
      </c>
      <c r="X30" s="58">
        <f t="shared" si="45"/>
        <v>0</v>
      </c>
      <c r="Y30" s="58">
        <f t="shared" si="46"/>
        <v>0</v>
      </c>
      <c r="Z30" s="56">
        <f>COUNTIFS(개발일정표!$A:$A,$A$28,개발일정표!$B:$B,$B30,개발일정표!$H:$H,"&lt;&gt;삭제",개발일정표!$AB:$AB,"&lt;&gt;검수제외")</f>
        <v>22</v>
      </c>
      <c r="AA30" s="56">
        <f>COUNTIFS(개발일정표!$A:$A,$A$28,개발일정표!$B:$B,$B30,개발일정표!$H:$H,"&lt;&gt;삭제",개발일정표!$AB:$AB,"&lt;&gt;검수제외",개발일정표!$AD:$AD,"&lt;="&amp;$C$1)</f>
        <v>0</v>
      </c>
      <c r="AB30" s="56">
        <f>COUNTIFS(개발일정표!$A:$A,$A$28,개발일정표!$B:$B,$B30,개발일정표!$H:$H,"&lt;&gt;삭제",개발일정표!$AB:$AB,"&lt;&gt;검수제외",개발일정표!$AG:$AG,"=L3",개발일정표!$AF:$AF,"&lt;="&amp;$C$1)+COUNTIFS(개발일정표!$A:$A,$A$28,개발일정표!$B:$B,$B30,개발일정표!$H:$H,"&lt;&gt;삭제",개발일정표!$AB:$AB,"&lt;&gt;검수제외",개발일정표!$AG:$AG,"=L1",개발일정표!$AH:$AH,"=Y",개발일정표!$AF:$AF,"&lt;="&amp;$C$1)+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C30" s="56">
        <f>COUNTIFS(개발일정표!$A:$A,$A$28,개발일정표!$B:$B,$B30,개발일정표!$H:$H,"&lt;&gt;삭제",개발일정표!$AB:$AB,"&lt;&gt;검수제외",개발일정표!$AG:$AG,"=L2")-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D30" s="57">
        <f t="shared" si="47"/>
        <v>0</v>
      </c>
      <c r="AE30" s="56">
        <f>COUNTIFS(개발일정표!$A:$A,$A$28,개발일정표!$B:$B,$B30,개발일정표!$H:$H,"&lt;&gt;삭제",개발일정표!$AB:$AB,"&lt;&gt;검수제외",개발일정표!$AG:$AG,"=L1")-COUNTIFS(개발일정표!$A:$A,$A$28,개발일정표!$B:$B,$B30,개발일정표!$H:$H,"&lt;&gt;삭제",개발일정표!$AB:$AB,"&lt;&gt;검수제외",개발일정표!$AG:$AG,"=L1",개발일정표!$AH:$AH,"=Y",개발일정표!$AF:$AF,"&lt;="&amp;$C$1)</f>
        <v>0</v>
      </c>
      <c r="AF30" s="58">
        <f t="shared" si="48"/>
        <v>0</v>
      </c>
      <c r="AG30" s="58">
        <f t="shared" si="49"/>
        <v>0</v>
      </c>
      <c r="AH30" s="56">
        <f>COUNTIFS(개발일정표!$A:$A,$A$28,개발일정표!$B:$B,$B30,개발일정표!$H:$H,"&lt;&gt;삭제",개발일정표!$J:$J,"&lt;&gt;미정")</f>
        <v>22</v>
      </c>
      <c r="AI30" s="56">
        <f>COUNTIFS(개발일정표!$A:$A,$A$28,개발일정표!$B:$B,$B30,개발일정표!$H:$H,"&lt;&gt;삭제",개발일정표!$J:$J,"=미정")</f>
        <v>0</v>
      </c>
    </row>
    <row r="31" spans="1:35" ht="14.25" customHeight="1">
      <c r="A31" s="177"/>
      <c r="B31" s="15" t="s">
        <v>57</v>
      </c>
      <c r="C31" s="16">
        <f t="shared" ref="C31:H31" si="57">SUM(C28:C30)</f>
        <v>66</v>
      </c>
      <c r="D31" s="16">
        <f t="shared" si="57"/>
        <v>56</v>
      </c>
      <c r="E31" s="16">
        <f t="shared" si="57"/>
        <v>41</v>
      </c>
      <c r="F31" s="16">
        <f t="shared" si="57"/>
        <v>15</v>
      </c>
      <c r="G31" s="36">
        <f t="shared" si="57"/>
        <v>1</v>
      </c>
      <c r="H31" s="36">
        <f t="shared" si="57"/>
        <v>1</v>
      </c>
      <c r="I31" s="21">
        <f t="shared" si="39"/>
        <v>0.7321428571428571</v>
      </c>
      <c r="J31" s="21">
        <f t="shared" si="40"/>
        <v>0.62121212121212122</v>
      </c>
      <c r="K31" s="16">
        <f>SUM(K28:K30)</f>
        <v>0</v>
      </c>
      <c r="L31" s="16">
        <f>SUM(L28:L30)</f>
        <v>0</v>
      </c>
      <c r="M31" s="16">
        <f>SUM(M28:M30)</f>
        <v>0</v>
      </c>
      <c r="N31" s="16">
        <f>SUM(N28:N30)</f>
        <v>0</v>
      </c>
      <c r="O31" s="16">
        <f>SUM(O28:O30)</f>
        <v>0</v>
      </c>
      <c r="P31" s="21">
        <f t="shared" si="42"/>
        <v>0</v>
      </c>
      <c r="Q31" s="21">
        <f t="shared" si="43"/>
        <v>0</v>
      </c>
      <c r="R31" s="16">
        <f t="shared" ref="R31:W31" si="58">SUM(R28:R30)</f>
        <v>66</v>
      </c>
      <c r="S31" s="16">
        <f t="shared" si="58"/>
        <v>0</v>
      </c>
      <c r="T31" s="16">
        <f t="shared" si="58"/>
        <v>0</v>
      </c>
      <c r="U31" s="16">
        <f t="shared" si="58"/>
        <v>0</v>
      </c>
      <c r="V31" s="16">
        <f t="shared" si="58"/>
        <v>0</v>
      </c>
      <c r="W31" s="16">
        <f t="shared" si="58"/>
        <v>0</v>
      </c>
      <c r="X31" s="21">
        <f t="shared" si="45"/>
        <v>0</v>
      </c>
      <c r="Y31" s="21">
        <f t="shared" si="46"/>
        <v>0</v>
      </c>
      <c r="Z31" s="16">
        <f t="shared" ref="Z31:AE31" si="59">SUM(Z28:Z30)</f>
        <v>66</v>
      </c>
      <c r="AA31" s="16">
        <f t="shared" si="59"/>
        <v>0</v>
      </c>
      <c r="AB31" s="16">
        <f t="shared" si="59"/>
        <v>0</v>
      </c>
      <c r="AC31" s="16">
        <f t="shared" si="59"/>
        <v>0</v>
      </c>
      <c r="AD31" s="16">
        <f t="shared" si="59"/>
        <v>0</v>
      </c>
      <c r="AE31" s="16">
        <f t="shared" si="59"/>
        <v>0</v>
      </c>
      <c r="AF31" s="21">
        <f>IF(AA31=0,0,(AB31+AC31)/AA31)</f>
        <v>0</v>
      </c>
      <c r="AG31" s="21">
        <f t="shared" si="49"/>
        <v>0</v>
      </c>
      <c r="AH31" s="59">
        <f>SUM(AH28:AH30)</f>
        <v>66</v>
      </c>
      <c r="AI31" s="59">
        <f>SUM(AI28:AI30)</f>
        <v>0</v>
      </c>
    </row>
    <row r="32" spans="1:35" ht="14.25" customHeight="1">
      <c r="A32" s="175" t="s">
        <v>87</v>
      </c>
      <c r="B32" s="176"/>
      <c r="C32" s="16">
        <f t="shared" ref="C32:H32" si="60">C7+C12+C16+C18+C20+C23+C26+C31</f>
        <v>196</v>
      </c>
      <c r="D32" s="59">
        <f t="shared" si="60"/>
        <v>115</v>
      </c>
      <c r="E32" s="59">
        <f t="shared" si="60"/>
        <v>96</v>
      </c>
      <c r="F32" s="59">
        <f t="shared" si="60"/>
        <v>19</v>
      </c>
      <c r="G32" s="59">
        <f t="shared" si="60"/>
        <v>1</v>
      </c>
      <c r="H32" s="59">
        <f t="shared" si="60"/>
        <v>3</v>
      </c>
      <c r="I32" s="21">
        <f t="shared" si="39"/>
        <v>0.83478260869565213</v>
      </c>
      <c r="J32" s="21">
        <f t="shared" si="40"/>
        <v>0.48979591836734693</v>
      </c>
      <c r="K32" s="59">
        <f>K7+K12+K16+K18+K20+K23+K26+K31</f>
        <v>40</v>
      </c>
      <c r="L32" s="59">
        <f>L7+L12+L16+L18+L20+L23+L26+L31</f>
        <v>4</v>
      </c>
      <c r="M32" s="59">
        <f>M7+M12+M16+M18+M20+M23+M26+M31</f>
        <v>10</v>
      </c>
      <c r="N32" s="59">
        <f>N7+N12+N16+N18+N20+N23+N26+N31</f>
        <v>26</v>
      </c>
      <c r="O32" s="59">
        <f>O7+O12+O16+O18+O20+O23+O26+O31</f>
        <v>8</v>
      </c>
      <c r="P32" s="21">
        <f t="shared" si="42"/>
        <v>0.35</v>
      </c>
      <c r="Q32" s="21">
        <f t="shared" si="43"/>
        <v>7.1428571428571425E-2</v>
      </c>
      <c r="R32" s="59">
        <f t="shared" ref="R32:W32" si="61">R7+R12+R16+R18+R20+R23+R26+R31</f>
        <v>196</v>
      </c>
      <c r="S32" s="59">
        <f t="shared" si="61"/>
        <v>0</v>
      </c>
      <c r="T32" s="59">
        <f t="shared" si="61"/>
        <v>0</v>
      </c>
      <c r="U32" s="59">
        <f t="shared" si="61"/>
        <v>0</v>
      </c>
      <c r="V32" s="59">
        <f t="shared" si="61"/>
        <v>0</v>
      </c>
      <c r="W32" s="59">
        <f t="shared" si="61"/>
        <v>0</v>
      </c>
      <c r="X32" s="21">
        <f t="shared" si="45"/>
        <v>0</v>
      </c>
      <c r="Y32" s="21">
        <f t="shared" si="46"/>
        <v>0</v>
      </c>
      <c r="Z32" s="59">
        <f t="shared" ref="Z32:AE32" si="62">Z7+Z12+Z16+Z18+Z20+Z23+Z26+Z31</f>
        <v>196</v>
      </c>
      <c r="AA32" s="59">
        <f t="shared" si="62"/>
        <v>0</v>
      </c>
      <c r="AB32" s="59">
        <f t="shared" si="62"/>
        <v>0</v>
      </c>
      <c r="AC32" s="59">
        <f t="shared" si="62"/>
        <v>0</v>
      </c>
      <c r="AD32" s="59">
        <f t="shared" si="62"/>
        <v>0</v>
      </c>
      <c r="AE32" s="59">
        <f t="shared" si="62"/>
        <v>0</v>
      </c>
      <c r="AF32" s="21">
        <f>IF(AA32=0,0,(AB32+AC32)/AA32)</f>
        <v>0</v>
      </c>
      <c r="AG32" s="21">
        <f t="shared" si="49"/>
        <v>0</v>
      </c>
      <c r="AH32" s="59">
        <f>AH7+AH12+AH16+AH18+AH20+AH23+AH26+AH31</f>
        <v>149</v>
      </c>
      <c r="AI32" s="59">
        <f>AI7+AI12+AI16+AI18+AI20+AI23+AI26+AI31</f>
        <v>47</v>
      </c>
    </row>
    <row r="33" spans="13:33">
      <c r="M33" s="66">
        <f>L32+M32</f>
        <v>14</v>
      </c>
      <c r="O33" s="66">
        <f>L32+M32+O32</f>
        <v>22</v>
      </c>
      <c r="P33" s="21">
        <f>IF(K32=0, 0,(L32+M32+O32)/K32)</f>
        <v>0.55000000000000004</v>
      </c>
      <c r="Q33" s="21">
        <f>IF(C32=0,0,(L32+M32+O32)/C32)</f>
        <v>0.11224489795918367</v>
      </c>
      <c r="U33" s="66">
        <f>T32+U32</f>
        <v>0</v>
      </c>
      <c r="V33" s="2"/>
      <c r="W33" s="66">
        <f>T32+U32+W32</f>
        <v>0</v>
      </c>
      <c r="X33" s="21">
        <f>IF(S32=0, 0,(T32+U32+W32)/S32)</f>
        <v>0</v>
      </c>
      <c r="Y33" s="21">
        <f>IF(R32=0,0,(T32+U32+W32)/R32)</f>
        <v>0</v>
      </c>
      <c r="AC33" s="66">
        <f>AB32+AC32</f>
        <v>0</v>
      </c>
      <c r="AD33" s="2"/>
      <c r="AE33" s="66">
        <f>AB32+AC32+AE32</f>
        <v>0</v>
      </c>
      <c r="AF33" s="21">
        <f>IF(AA32=0, 0,(AB32+AC32+AE32)/AA32)</f>
        <v>0</v>
      </c>
      <c r="AG33" s="21">
        <f>IF(Z32=0,0,(AB32+AC32+AE32)/Z32)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  <mergeCell ref="AF3:AF4"/>
    <mergeCell ref="AG3:AG4"/>
    <mergeCell ref="AE3:AE4"/>
    <mergeCell ref="N3:N4"/>
    <mergeCell ref="O3:O4"/>
    <mergeCell ref="P3:P4"/>
    <mergeCell ref="Q3:Q4"/>
    <mergeCell ref="R3:R4"/>
    <mergeCell ref="F3:F4"/>
    <mergeCell ref="I3:I4"/>
    <mergeCell ref="J3:J4"/>
    <mergeCell ref="K3:K4"/>
    <mergeCell ref="L3:M3"/>
    <mergeCell ref="AH2:AH4"/>
    <mergeCell ref="AI2:AI4"/>
    <mergeCell ref="H3:H4"/>
    <mergeCell ref="G3:G4"/>
    <mergeCell ref="A32:B32"/>
    <mergeCell ref="A19:A20"/>
    <mergeCell ref="A8:A12"/>
    <mergeCell ref="A13:A16"/>
    <mergeCell ref="A21:A23"/>
    <mergeCell ref="A28:A31"/>
    <mergeCell ref="A24:A26"/>
    <mergeCell ref="A27:B27"/>
    <mergeCell ref="A17:A18"/>
    <mergeCell ref="Z2:AG2"/>
    <mergeCell ref="D3:D4"/>
    <mergeCell ref="E3:E4"/>
  </mergeCells>
  <phoneticPr fontId="23" type="noConversion"/>
  <conditionalFormatting sqref="V5:V6 F5:F6 N5:N6 AD5:AD6">
    <cfRule type="cellIs" dxfId="167" priority="227" stopIfTrue="1" operator="greaterThan">
      <formula>0</formula>
    </cfRule>
  </conditionalFormatting>
  <conditionalFormatting sqref="O5:O6 W5:W6 AE5:AE6">
    <cfRule type="cellIs" dxfId="166" priority="223" stopIfTrue="1" operator="greaterThan">
      <formula>0</formula>
    </cfRule>
  </conditionalFormatting>
  <conditionalFormatting sqref="K7:AC7 O5:AG6 AE6:AE7 L5:M6">
    <cfRule type="cellIs" dxfId="165" priority="222" stopIfTrue="1" operator="lessThan">
      <formula>0</formula>
    </cfRule>
  </conditionalFormatting>
  <conditionalFormatting sqref="O5:O6">
    <cfRule type="cellIs" dxfId="164" priority="221" stopIfTrue="1" operator="greaterThan">
      <formula>1</formula>
    </cfRule>
  </conditionalFormatting>
  <conditionalFormatting sqref="O19 O8:O11 O13:O15 O21:O22 W19 W8:W11 W13:W15 W21:W22 AE19 AE8:AE11 AE13:AE15 AE21:AE22 O5:O6 W5:W6 AE5:AE6 O28:O30 W28:W30 AE28:AE31">
    <cfRule type="cellIs" dxfId="163" priority="220" stopIfTrue="1" operator="greaterThan">
      <formula>0</formula>
    </cfRule>
  </conditionalFormatting>
  <conditionalFormatting sqref="AG7">
    <cfRule type="cellIs" dxfId="162" priority="213" stopIfTrue="1" operator="lessThan">
      <formula>0</formula>
    </cfRule>
  </conditionalFormatting>
  <conditionalFormatting sqref="V13:V15">
    <cfRule type="cellIs" dxfId="161" priority="211" stopIfTrue="1" operator="greaterThan">
      <formula>0</formula>
    </cfRule>
  </conditionalFormatting>
  <conditionalFormatting sqref="O13:O15 W13:W15 AE13:AE15">
    <cfRule type="cellIs" dxfId="160" priority="210" stopIfTrue="1" operator="greaterThan">
      <formula>0</formula>
    </cfRule>
  </conditionalFormatting>
  <conditionalFormatting sqref="K16:AE16 O13:AC15 AE13:AG15 L13:M15">
    <cfRule type="cellIs" dxfId="159" priority="209" stopIfTrue="1" operator="lessThan">
      <formula>0</formula>
    </cfRule>
  </conditionalFormatting>
  <conditionalFormatting sqref="O13:O15">
    <cfRule type="cellIs" dxfId="158" priority="208" stopIfTrue="1" operator="greaterThan">
      <formula>1</formula>
    </cfRule>
  </conditionalFormatting>
  <conditionalFormatting sqref="O13:O15 W13:W15 AE13:AE15">
    <cfRule type="cellIs" dxfId="157" priority="207" stopIfTrue="1" operator="greaterThan">
      <formula>0</formula>
    </cfRule>
  </conditionalFormatting>
  <conditionalFormatting sqref="AG16">
    <cfRule type="cellIs" dxfId="156" priority="206" stopIfTrue="1" operator="lessThan">
      <formula>0</formula>
    </cfRule>
  </conditionalFormatting>
  <conditionalFormatting sqref="F21:F22">
    <cfRule type="cellIs" dxfId="155" priority="205" stopIfTrue="1" operator="greaterThan">
      <formula>0</formula>
    </cfRule>
  </conditionalFormatting>
  <conditionalFormatting sqref="V21:V22">
    <cfRule type="cellIs" dxfId="154" priority="203" stopIfTrue="1" operator="greaterThan">
      <formula>0</formula>
    </cfRule>
  </conditionalFormatting>
  <conditionalFormatting sqref="W21:W22">
    <cfRule type="cellIs" dxfId="153" priority="202" stopIfTrue="1" operator="greaterThan">
      <formula>0</formula>
    </cfRule>
  </conditionalFormatting>
  <conditionalFormatting sqref="K23:AE23 O21:Y22 L21:M22">
    <cfRule type="cellIs" dxfId="152" priority="201" stopIfTrue="1" operator="lessThan">
      <formula>0</formula>
    </cfRule>
  </conditionalFormatting>
  <conditionalFormatting sqref="O21:O22">
    <cfRule type="cellIs" dxfId="151" priority="200" stopIfTrue="1" operator="greaterThan">
      <formula>1</formula>
    </cfRule>
  </conditionalFormatting>
  <conditionalFormatting sqref="W21:W22">
    <cfRule type="cellIs" dxfId="150" priority="198" stopIfTrue="1" operator="greaterThan">
      <formula>0</formula>
    </cfRule>
  </conditionalFormatting>
  <conditionalFormatting sqref="O21:O22">
    <cfRule type="cellIs" dxfId="149" priority="197" stopIfTrue="1" operator="greaterThan">
      <formula>0</formula>
    </cfRule>
  </conditionalFormatting>
  <conditionalFormatting sqref="O21:O22">
    <cfRule type="cellIs" dxfId="148" priority="196" stopIfTrue="1" operator="greaterThan">
      <formula>0</formula>
    </cfRule>
  </conditionalFormatting>
  <conditionalFormatting sqref="AE21:AE22">
    <cfRule type="cellIs" dxfId="147" priority="194" stopIfTrue="1" operator="greaterThan">
      <formula>0</formula>
    </cfRule>
  </conditionalFormatting>
  <conditionalFormatting sqref="AG23 Z21:AC22 AE21:AG22">
    <cfRule type="cellIs" dxfId="146" priority="193" stopIfTrue="1" operator="lessThan">
      <formula>0</formula>
    </cfRule>
  </conditionalFormatting>
  <conditionalFormatting sqref="AE21:AE22">
    <cfRule type="cellIs" dxfId="145" priority="192" stopIfTrue="1" operator="greaterThan">
      <formula>0</formula>
    </cfRule>
  </conditionalFormatting>
  <conditionalFormatting sqref="V28:V30">
    <cfRule type="cellIs" dxfId="144" priority="189" stopIfTrue="1" operator="greaterThan">
      <formula>0</formula>
    </cfRule>
  </conditionalFormatting>
  <conditionalFormatting sqref="W28:W30">
    <cfRule type="cellIs" dxfId="143" priority="188" stopIfTrue="1" operator="greaterThan">
      <formula>0</formula>
    </cfRule>
  </conditionalFormatting>
  <conditionalFormatting sqref="P33 AF31:AF32 X31:Y32 P31:Q32 O28:Y30 L28:M30">
    <cfRule type="cellIs" dxfId="142" priority="187" stopIfTrue="1" operator="lessThan">
      <formula>0</formula>
    </cfRule>
  </conditionalFormatting>
  <conditionalFormatting sqref="O28:O30">
    <cfRule type="cellIs" dxfId="141" priority="186" stopIfTrue="1" operator="greaterThan">
      <formula>1</formula>
    </cfRule>
  </conditionalFormatting>
  <conditionalFormatting sqref="W28:W30">
    <cfRule type="cellIs" dxfId="140" priority="185" stopIfTrue="1" operator="greaterThan">
      <formula>0</formula>
    </cfRule>
  </conditionalFormatting>
  <conditionalFormatting sqref="O28:O30">
    <cfRule type="cellIs" dxfId="139" priority="184" stopIfTrue="1" operator="greaterThan">
      <formula>0</formula>
    </cfRule>
  </conditionalFormatting>
  <conditionalFormatting sqref="O28:O30">
    <cfRule type="cellIs" dxfId="138" priority="183" stopIfTrue="1" operator="greaterThan">
      <formula>0</formula>
    </cfRule>
  </conditionalFormatting>
  <conditionalFormatting sqref="AE28:AE30">
    <cfRule type="cellIs" dxfId="137" priority="181" stopIfTrue="1" operator="greaterThan">
      <formula>0</formula>
    </cfRule>
  </conditionalFormatting>
  <conditionalFormatting sqref="AG31:AG32 Z28:AC30 AE28:AG30">
    <cfRule type="cellIs" dxfId="136" priority="180" stopIfTrue="1" operator="lessThan">
      <formula>0</formula>
    </cfRule>
  </conditionalFormatting>
  <conditionalFormatting sqref="AE28:AE30">
    <cfRule type="cellIs" dxfId="135" priority="179" stopIfTrue="1" operator="greaterThan">
      <formula>0</formula>
    </cfRule>
  </conditionalFormatting>
  <conditionalFormatting sqref="F8">
    <cfRule type="cellIs" dxfId="134" priority="165" stopIfTrue="1" operator="greaterThan">
      <formula>0</formula>
    </cfRule>
  </conditionalFormatting>
  <conditionalFormatting sqref="F19">
    <cfRule type="cellIs" dxfId="133" priority="162" stopIfTrue="1" operator="greaterThan">
      <formula>0</formula>
    </cfRule>
  </conditionalFormatting>
  <conditionalFormatting sqref="F9:F11">
    <cfRule type="cellIs" dxfId="132" priority="161" stopIfTrue="1" operator="greaterThan">
      <formula>0</formula>
    </cfRule>
  </conditionalFormatting>
  <conditionalFormatting sqref="F13:F15">
    <cfRule type="cellIs" dxfId="131" priority="160" stopIfTrue="1" operator="greaterThan">
      <formula>0</formula>
    </cfRule>
  </conditionalFormatting>
  <conditionalFormatting sqref="F28:F30">
    <cfRule type="cellIs" dxfId="130" priority="159" stopIfTrue="1" operator="greaterThan">
      <formula>0</formula>
    </cfRule>
  </conditionalFormatting>
  <conditionalFormatting sqref="N19">
    <cfRule type="cellIs" dxfId="129" priority="157" stopIfTrue="1" operator="greaterThan">
      <formula>0</formula>
    </cfRule>
  </conditionalFormatting>
  <conditionalFormatting sqref="N8:N11">
    <cfRule type="cellIs" dxfId="128" priority="156" stopIfTrue="1" operator="greaterThan">
      <formula>0</formula>
    </cfRule>
  </conditionalFormatting>
  <conditionalFormatting sqref="N13:N15">
    <cfRule type="cellIs" dxfId="127" priority="155" stopIfTrue="1" operator="greaterThan">
      <formula>0</formula>
    </cfRule>
  </conditionalFormatting>
  <conditionalFormatting sqref="N21:N22">
    <cfRule type="cellIs" dxfId="126" priority="154" stopIfTrue="1" operator="greaterThan">
      <formula>0</formula>
    </cfRule>
  </conditionalFormatting>
  <conditionalFormatting sqref="N28:N30">
    <cfRule type="cellIs" dxfId="125" priority="153" stopIfTrue="1" operator="greaterThan">
      <formula>0</formula>
    </cfRule>
  </conditionalFormatting>
  <conditionalFormatting sqref="V8:V11">
    <cfRule type="cellIs" dxfId="124" priority="150" stopIfTrue="1" operator="greaterThan">
      <formula>0</formula>
    </cfRule>
  </conditionalFormatting>
  <conditionalFormatting sqref="V8:V11">
    <cfRule type="cellIs" dxfId="123" priority="149" stopIfTrue="1" operator="lessThan">
      <formula>0</formula>
    </cfRule>
  </conditionalFormatting>
  <conditionalFormatting sqref="V19">
    <cfRule type="cellIs" dxfId="122" priority="148" stopIfTrue="1" operator="greaterThan">
      <formula>0</formula>
    </cfRule>
  </conditionalFormatting>
  <conditionalFormatting sqref="V19">
    <cfRule type="cellIs" dxfId="121" priority="147" stopIfTrue="1" operator="lessThan">
      <formula>0</formula>
    </cfRule>
  </conditionalFormatting>
  <conditionalFormatting sqref="AD8:AD11">
    <cfRule type="cellIs" dxfId="120" priority="146" stopIfTrue="1" operator="greaterThan">
      <formula>0</formula>
    </cfRule>
  </conditionalFormatting>
  <conditionalFormatting sqref="AD8:AD11">
    <cfRule type="cellIs" dxfId="119" priority="145" stopIfTrue="1" operator="lessThan">
      <formula>0</formula>
    </cfRule>
  </conditionalFormatting>
  <conditionalFormatting sqref="AD13:AD15">
    <cfRule type="cellIs" dxfId="118" priority="144" stopIfTrue="1" operator="greaterThan">
      <formula>0</formula>
    </cfRule>
  </conditionalFormatting>
  <conditionalFormatting sqref="AD13:AD15">
    <cfRule type="cellIs" dxfId="117" priority="143" stopIfTrue="1" operator="lessThan">
      <formula>0</formula>
    </cfRule>
  </conditionalFormatting>
  <conditionalFormatting sqref="AD21:AD22">
    <cfRule type="cellIs" dxfId="116" priority="142" stopIfTrue="1" operator="greaterThan">
      <formula>0</formula>
    </cfRule>
  </conditionalFormatting>
  <conditionalFormatting sqref="AD21:AD22">
    <cfRule type="cellIs" dxfId="115" priority="141" stopIfTrue="1" operator="lessThan">
      <formula>0</formula>
    </cfRule>
  </conditionalFormatting>
  <conditionalFormatting sqref="AD28:AD30">
    <cfRule type="cellIs" dxfId="114" priority="140" stopIfTrue="1" operator="greaterThan">
      <formula>0</formula>
    </cfRule>
  </conditionalFormatting>
  <conditionalFormatting sqref="AD28:AD30">
    <cfRule type="cellIs" dxfId="113" priority="139" stopIfTrue="1" operator="lessThan">
      <formula>0</formula>
    </cfRule>
  </conditionalFormatting>
  <conditionalFormatting sqref="AD19">
    <cfRule type="cellIs" dxfId="112" priority="136" stopIfTrue="1" operator="greaterThan">
      <formula>0</formula>
    </cfRule>
  </conditionalFormatting>
  <conditionalFormatting sqref="AD19">
    <cfRule type="cellIs" dxfId="111" priority="135" stopIfTrue="1" operator="lessThan">
      <formula>0</formula>
    </cfRule>
  </conditionalFormatting>
  <conditionalFormatting sqref="Q33">
    <cfRule type="cellIs" dxfId="110" priority="134" stopIfTrue="1" operator="lessThan">
      <formula>0</formula>
    </cfRule>
  </conditionalFormatting>
  <conditionalFormatting sqref="AF7">
    <cfRule type="cellIs" dxfId="109" priority="125" stopIfTrue="1" operator="lessThan">
      <formula>0</formula>
    </cfRule>
  </conditionalFormatting>
  <conditionalFormatting sqref="X33">
    <cfRule type="cellIs" dxfId="108" priority="133" stopIfTrue="1" operator="lessThan">
      <formula>0</formula>
    </cfRule>
  </conditionalFormatting>
  <conditionalFormatting sqref="Y33">
    <cfRule type="cellIs" dxfId="107" priority="132" stopIfTrue="1" operator="lessThan">
      <formula>0</formula>
    </cfRule>
  </conditionalFormatting>
  <conditionalFormatting sqref="AF33">
    <cfRule type="cellIs" dxfId="106" priority="131" stopIfTrue="1" operator="lessThan">
      <formula>0</formula>
    </cfRule>
  </conditionalFormatting>
  <conditionalFormatting sqref="AG33">
    <cfRule type="cellIs" dxfId="105" priority="130" stopIfTrue="1" operator="lessThan">
      <formula>0</formula>
    </cfRule>
  </conditionalFormatting>
  <conditionalFormatting sqref="AF23">
    <cfRule type="cellIs" dxfId="104" priority="129" stopIfTrue="1" operator="lessThan">
      <formula>0</formula>
    </cfRule>
  </conditionalFormatting>
  <conditionalFormatting sqref="AF16">
    <cfRule type="cellIs" dxfId="103" priority="128" stopIfTrue="1" operator="lessThan">
      <formula>0</formula>
    </cfRule>
  </conditionalFormatting>
  <conditionalFormatting sqref="AF12">
    <cfRule type="cellIs" dxfId="102" priority="127" stopIfTrue="1" operator="lessThan">
      <formula>0</formula>
    </cfRule>
  </conditionalFormatting>
  <conditionalFormatting sqref="AF20">
    <cfRule type="cellIs" dxfId="101" priority="126" stopIfTrue="1" operator="lessThan">
      <formula>0</formula>
    </cfRule>
  </conditionalFormatting>
  <conditionalFormatting sqref="AD7">
    <cfRule type="cellIs" dxfId="100" priority="124" stopIfTrue="1" operator="lessThan">
      <formula>0</formula>
    </cfRule>
  </conditionalFormatting>
  <conditionalFormatting sqref="O24:O25 W24:W25 AE24:AE25">
    <cfRule type="cellIs" dxfId="99" priority="123" stopIfTrue="1" operator="greaterThan">
      <formula>0</formula>
    </cfRule>
  </conditionalFormatting>
  <conditionalFormatting sqref="V24">
    <cfRule type="cellIs" dxfId="98" priority="122" stopIfTrue="1" operator="greaterThan">
      <formula>0</formula>
    </cfRule>
  </conditionalFormatting>
  <conditionalFormatting sqref="W24:W25">
    <cfRule type="cellIs" dxfId="97" priority="121" stopIfTrue="1" operator="greaterThan">
      <formula>0</formula>
    </cfRule>
  </conditionalFormatting>
  <conditionalFormatting sqref="L24:M24 P26:Q26 X26:Y26 O24:Y24 S25 AF26 O25 W25 M25">
    <cfRule type="cellIs" dxfId="96" priority="120" stopIfTrue="1" operator="lessThan">
      <formula>0</formula>
    </cfRule>
  </conditionalFormatting>
  <conditionalFormatting sqref="O24:O25">
    <cfRule type="cellIs" dxfId="95" priority="119" stopIfTrue="1" operator="greaterThan">
      <formula>1</formula>
    </cfRule>
  </conditionalFormatting>
  <conditionalFormatting sqref="W24:W25">
    <cfRule type="cellIs" dxfId="94" priority="118" stopIfTrue="1" operator="greaterThan">
      <formula>0</formula>
    </cfRule>
  </conditionalFormatting>
  <conditionalFormatting sqref="O24:O25">
    <cfRule type="cellIs" dxfId="93" priority="117" stopIfTrue="1" operator="greaterThan">
      <formula>0</formula>
    </cfRule>
  </conditionalFormatting>
  <conditionalFormatting sqref="O24:O25">
    <cfRule type="cellIs" dxfId="92" priority="116" stopIfTrue="1" operator="greaterThan">
      <formula>0</formula>
    </cfRule>
  </conditionalFormatting>
  <conditionalFormatting sqref="AE24:AE25">
    <cfRule type="cellIs" dxfId="91" priority="115" stopIfTrue="1" operator="greaterThan">
      <formula>0</formula>
    </cfRule>
  </conditionalFormatting>
  <conditionalFormatting sqref="Z24:AC24 AG26 AA25 AE24:AG24 AE25">
    <cfRule type="cellIs" dxfId="90" priority="114" stopIfTrue="1" operator="lessThan">
      <formula>0</formula>
    </cfRule>
  </conditionalFormatting>
  <conditionalFormatting sqref="AE24:AE25">
    <cfRule type="cellIs" dxfId="89" priority="113" stopIfTrue="1" operator="greaterThan">
      <formula>0</formula>
    </cfRule>
  </conditionalFormatting>
  <conditionalFormatting sqref="V25">
    <cfRule type="cellIs" dxfId="88" priority="112" stopIfTrue="1" operator="greaterThan">
      <formula>0</formula>
    </cfRule>
  </conditionalFormatting>
  <conditionalFormatting sqref="W25">
    <cfRule type="cellIs" dxfId="87" priority="111" stopIfTrue="1" operator="greaterThan">
      <formula>0</formula>
    </cfRule>
  </conditionalFormatting>
  <conditionalFormatting sqref="L25 O25:R25 T25:Y25">
    <cfRule type="cellIs" dxfId="86" priority="110" stopIfTrue="1" operator="lessThan">
      <formula>0</formula>
    </cfRule>
  </conditionalFormatting>
  <conditionalFormatting sqref="O25">
    <cfRule type="cellIs" dxfId="85" priority="109" stopIfTrue="1" operator="greaterThan">
      <formula>1</formula>
    </cfRule>
  </conditionalFormatting>
  <conditionalFormatting sqref="W25">
    <cfRule type="cellIs" dxfId="84" priority="108" stopIfTrue="1" operator="greaterThan">
      <formula>0</formula>
    </cfRule>
  </conditionalFormatting>
  <conditionalFormatting sqref="O25">
    <cfRule type="cellIs" dxfId="83" priority="107" stopIfTrue="1" operator="greaterThan">
      <formula>0</formula>
    </cfRule>
  </conditionalFormatting>
  <conditionalFormatting sqref="O25">
    <cfRule type="cellIs" dxfId="82" priority="106" stopIfTrue="1" operator="greaterThan">
      <formula>0</formula>
    </cfRule>
  </conditionalFormatting>
  <conditionalFormatting sqref="AE25">
    <cfRule type="cellIs" dxfId="81" priority="105" stopIfTrue="1" operator="greaterThan">
      <formula>0</formula>
    </cfRule>
  </conditionalFormatting>
  <conditionalFormatting sqref="Z25 AB25:AC25 AE25:AG25">
    <cfRule type="cellIs" dxfId="80" priority="104" stopIfTrue="1" operator="lessThan">
      <formula>0</formula>
    </cfRule>
  </conditionalFormatting>
  <conditionalFormatting sqref="AE25">
    <cfRule type="cellIs" dxfId="79" priority="103" stopIfTrue="1" operator="greaterThan">
      <formula>0</formula>
    </cfRule>
  </conditionalFormatting>
  <conditionalFormatting sqref="F24:F25">
    <cfRule type="cellIs" dxfId="78" priority="102" stopIfTrue="1" operator="greaterThan">
      <formula>0</formula>
    </cfRule>
  </conditionalFormatting>
  <conditionalFormatting sqref="N24:N25">
    <cfRule type="cellIs" dxfId="77" priority="101" stopIfTrue="1" operator="greaterThan">
      <formula>0</formula>
    </cfRule>
  </conditionalFormatting>
  <conditionalFormatting sqref="AD24:AD25">
    <cfRule type="cellIs" dxfId="76" priority="100" stopIfTrue="1" operator="greaterThan">
      <formula>0</formula>
    </cfRule>
  </conditionalFormatting>
  <conditionalFormatting sqref="AD24:AD25">
    <cfRule type="cellIs" dxfId="75" priority="99" stopIfTrue="1" operator="lessThan">
      <formula>0</formula>
    </cfRule>
  </conditionalFormatting>
  <conditionalFormatting sqref="P27:Q27 X27:Y27 AF27">
    <cfRule type="cellIs" dxfId="74" priority="98" stopIfTrue="1" operator="lessThan">
      <formula>0</formula>
    </cfRule>
  </conditionalFormatting>
  <conditionalFormatting sqref="AG27">
    <cfRule type="cellIs" dxfId="73" priority="97" stopIfTrue="1" operator="lessThan">
      <formula>0</formula>
    </cfRule>
  </conditionalFormatting>
  <conditionalFormatting sqref="O17 W17 AE17">
    <cfRule type="cellIs" dxfId="72" priority="10" stopIfTrue="1" operator="greaterThan">
      <formula>0</formula>
    </cfRule>
  </conditionalFormatting>
  <conditionalFormatting sqref="F17">
    <cfRule type="cellIs" dxfId="71" priority="9" stopIfTrue="1" operator="greaterThan">
      <formula>0</formula>
    </cfRule>
  </conditionalFormatting>
  <conditionalFormatting sqref="N17">
    <cfRule type="cellIs" dxfId="70" priority="8" stopIfTrue="1" operator="greaterThan">
      <formula>0</formula>
    </cfRule>
  </conditionalFormatting>
  <conditionalFormatting sqref="V17">
    <cfRule type="cellIs" dxfId="69" priority="5" stopIfTrue="1" operator="greaterThan">
      <formula>0</formula>
    </cfRule>
  </conditionalFormatting>
  <conditionalFormatting sqref="V17">
    <cfRule type="cellIs" dxfId="68" priority="4" stopIfTrue="1" operator="lessThan">
      <formula>0</formula>
    </cfRule>
  </conditionalFormatting>
  <conditionalFormatting sqref="AD17">
    <cfRule type="cellIs" dxfId="67" priority="3" stopIfTrue="1" operator="greaterThan">
      <formula>0</formula>
    </cfRule>
  </conditionalFormatting>
  <conditionalFormatting sqref="AD17">
    <cfRule type="cellIs" dxfId="66" priority="2" stopIfTrue="1" operator="lessThan">
      <formula>0</formula>
    </cfRule>
  </conditionalFormatting>
  <conditionalFormatting sqref="AF18">
    <cfRule type="cellIs" dxfId="65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201"/>
  <sheetViews>
    <sheetView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81" sqref="L81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21875" style="46" customWidth="1"/>
    <col min="14" max="14" width="7.109375" style="22" customWidth="1"/>
    <col min="15" max="16" width="9.21875" style="22" customWidth="1"/>
    <col min="17" max="20" width="9.21875" style="46" customWidth="1"/>
    <col min="21" max="21" width="7.109375" style="22" customWidth="1"/>
    <col min="22" max="23" width="9.21875" style="22" customWidth="1"/>
    <col min="24" max="27" width="9.21875" style="46" customWidth="1"/>
    <col min="28" max="28" width="7.109375" style="22" customWidth="1"/>
    <col min="29" max="30" width="9.21875" style="22" customWidth="1"/>
    <col min="31" max="32" width="9.21875" style="46" customWidth="1"/>
    <col min="33" max="16384" width="10.109375" style="46"/>
  </cols>
  <sheetData>
    <row r="1" spans="1:34" ht="14.25" customHeight="1">
      <c r="A1" s="209" t="s">
        <v>0</v>
      </c>
      <c r="B1" s="211"/>
      <c r="C1" s="212"/>
      <c r="D1" s="216" t="s">
        <v>425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8"/>
      <c r="AC1" s="209" t="s">
        <v>1</v>
      </c>
      <c r="AD1" s="210"/>
      <c r="AE1" s="225" t="s">
        <v>422</v>
      </c>
      <c r="AF1" s="225"/>
      <c r="AG1" s="225"/>
      <c r="AH1" s="225"/>
    </row>
    <row r="2" spans="1:34" ht="14.25" customHeight="1">
      <c r="A2" s="209" t="s">
        <v>2</v>
      </c>
      <c r="B2" s="211"/>
      <c r="C2" s="212"/>
      <c r="D2" s="216" t="s">
        <v>424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8"/>
      <c r="AC2" s="209" t="s">
        <v>3</v>
      </c>
      <c r="AD2" s="210"/>
      <c r="AE2" s="224" t="s">
        <v>423</v>
      </c>
      <c r="AF2" s="224"/>
      <c r="AG2" s="224"/>
      <c r="AH2" s="224"/>
    </row>
    <row r="3" spans="1:34" ht="9" customHeight="1"/>
    <row r="4" spans="1:34" ht="21" customHeight="1">
      <c r="A4" s="208" t="s">
        <v>4</v>
      </c>
      <c r="B4" s="208"/>
      <c r="C4" s="208"/>
      <c r="D4" s="208" t="s">
        <v>7</v>
      </c>
      <c r="E4" s="208" t="s">
        <v>6</v>
      </c>
      <c r="F4" s="208" t="s">
        <v>55</v>
      </c>
      <c r="G4" s="222" t="s">
        <v>56</v>
      </c>
      <c r="H4" s="213" t="s">
        <v>15</v>
      </c>
      <c r="I4" s="213"/>
      <c r="J4" s="214"/>
      <c r="K4" s="214"/>
      <c r="L4" s="214"/>
      <c r="M4" s="143"/>
      <c r="N4" s="219" t="s">
        <v>16</v>
      </c>
      <c r="O4" s="220"/>
      <c r="P4" s="220"/>
      <c r="Q4" s="220"/>
      <c r="R4" s="220"/>
      <c r="S4" s="220"/>
      <c r="T4" s="221"/>
      <c r="U4" s="219" t="s">
        <v>17</v>
      </c>
      <c r="V4" s="220"/>
      <c r="W4" s="220"/>
      <c r="X4" s="220"/>
      <c r="Y4" s="220"/>
      <c r="Z4" s="220"/>
      <c r="AA4" s="221"/>
      <c r="AB4" s="213" t="s">
        <v>18</v>
      </c>
      <c r="AC4" s="213"/>
      <c r="AD4" s="213"/>
      <c r="AE4" s="213"/>
      <c r="AF4" s="213"/>
      <c r="AG4" s="213"/>
      <c r="AH4" s="213"/>
    </row>
    <row r="5" spans="1:34" ht="21" customHeight="1">
      <c r="A5" s="103" t="s">
        <v>11</v>
      </c>
      <c r="B5" s="103" t="s">
        <v>12</v>
      </c>
      <c r="C5" s="130" t="s">
        <v>13</v>
      </c>
      <c r="D5" s="215"/>
      <c r="E5" s="215"/>
      <c r="F5" s="215"/>
      <c r="G5" s="223"/>
      <c r="H5" s="102" t="s">
        <v>19</v>
      </c>
      <c r="I5" s="102" t="s">
        <v>8</v>
      </c>
      <c r="J5" s="102" t="s">
        <v>10</v>
      </c>
      <c r="K5" s="102" t="s">
        <v>9</v>
      </c>
      <c r="L5" s="102" t="s">
        <v>5</v>
      </c>
      <c r="M5" s="142" t="s">
        <v>643</v>
      </c>
      <c r="N5" s="102" t="s">
        <v>19</v>
      </c>
      <c r="O5" s="102" t="s">
        <v>8</v>
      </c>
      <c r="P5" s="102" t="s">
        <v>10</v>
      </c>
      <c r="Q5" s="102" t="s">
        <v>9</v>
      </c>
      <c r="R5" s="102" t="s">
        <v>5</v>
      </c>
      <c r="S5" s="102" t="s">
        <v>22</v>
      </c>
      <c r="T5" s="102" t="s">
        <v>27</v>
      </c>
      <c r="U5" s="102" t="s">
        <v>19</v>
      </c>
      <c r="V5" s="102" t="s">
        <v>8</v>
      </c>
      <c r="W5" s="102" t="s">
        <v>10</v>
      </c>
      <c r="X5" s="102" t="s">
        <v>9</v>
      </c>
      <c r="Y5" s="102" t="s">
        <v>5</v>
      </c>
      <c r="Z5" s="102" t="s">
        <v>22</v>
      </c>
      <c r="AA5" s="102" t="s">
        <v>27</v>
      </c>
      <c r="AB5" s="102" t="s">
        <v>19</v>
      </c>
      <c r="AC5" s="102" t="s">
        <v>8</v>
      </c>
      <c r="AD5" s="102" t="s">
        <v>10</v>
      </c>
      <c r="AE5" s="102" t="s">
        <v>9</v>
      </c>
      <c r="AF5" s="102" t="s">
        <v>5</v>
      </c>
      <c r="AG5" s="102" t="s">
        <v>22</v>
      </c>
      <c r="AH5" s="102" t="s">
        <v>27</v>
      </c>
    </row>
    <row r="6" spans="1:34" ht="21" hidden="1" customHeight="1">
      <c r="A6" s="62" t="s">
        <v>157</v>
      </c>
      <c r="B6" s="62" t="s">
        <v>189</v>
      </c>
      <c r="C6" s="62" t="s">
        <v>593</v>
      </c>
      <c r="D6" s="70" t="s">
        <v>137</v>
      </c>
      <c r="E6" s="70" t="s">
        <v>120</v>
      </c>
      <c r="F6" s="51"/>
      <c r="G6" s="62">
        <v>1</v>
      </c>
      <c r="H6" s="61" t="s">
        <v>928</v>
      </c>
      <c r="I6" s="50" t="s">
        <v>498</v>
      </c>
      <c r="J6" s="50" t="s">
        <v>498</v>
      </c>
      <c r="K6" s="50" t="s">
        <v>498</v>
      </c>
      <c r="L6" s="153" t="s">
        <v>498</v>
      </c>
      <c r="M6" s="50">
        <f>IF($L6="","",NETWORKDAYS(REPLACE(REPLACE($K6,5,1,"/"),8,1,"/"),REPLACE(REPLACE($L6,5,1,"/"),8,1,"/"),Sheet3!$C:$C))</f>
        <v>1</v>
      </c>
      <c r="N6" s="61" t="s">
        <v>704</v>
      </c>
      <c r="O6" s="61" t="s">
        <v>773</v>
      </c>
      <c r="P6" s="61" t="s">
        <v>773</v>
      </c>
      <c r="Q6" s="61" t="s">
        <v>773</v>
      </c>
      <c r="R6" s="61" t="s">
        <v>773</v>
      </c>
      <c r="S6" s="61" t="s">
        <v>774</v>
      </c>
      <c r="T6" s="61" t="s">
        <v>779</v>
      </c>
      <c r="U6" s="61"/>
      <c r="V6" s="49"/>
      <c r="W6" s="49"/>
      <c r="X6" s="49"/>
      <c r="Y6" s="49"/>
      <c r="Z6" s="49"/>
      <c r="AA6" s="49"/>
      <c r="AB6" s="53"/>
      <c r="AC6" s="49"/>
      <c r="AD6" s="49"/>
      <c r="AE6" s="49"/>
      <c r="AF6" s="49"/>
      <c r="AG6" s="49"/>
      <c r="AH6" s="49"/>
    </row>
    <row r="7" spans="1:34" ht="21" hidden="1" customHeight="1">
      <c r="A7" s="62" t="s">
        <v>157</v>
      </c>
      <c r="B7" s="62" t="s">
        <v>189</v>
      </c>
      <c r="C7" s="62" t="s">
        <v>593</v>
      </c>
      <c r="D7" s="70" t="s">
        <v>138</v>
      </c>
      <c r="E7" s="70" t="s">
        <v>707</v>
      </c>
      <c r="F7" s="51"/>
      <c r="G7" s="62">
        <v>1</v>
      </c>
      <c r="H7" s="168" t="s">
        <v>928</v>
      </c>
      <c r="I7" s="50" t="s">
        <v>499</v>
      </c>
      <c r="J7" s="50" t="s">
        <v>499</v>
      </c>
      <c r="K7" s="50" t="s">
        <v>590</v>
      </c>
      <c r="L7" s="50" t="s">
        <v>590</v>
      </c>
      <c r="M7" s="50">
        <f>IF($L7="","",NETWORKDAYS(REPLACE(REPLACE($K7,5,1,"/"),8,1,"/"),REPLACE(REPLACE($L7,5,1,"/"),8,1,"/"),Sheet3!$C:$C))</f>
        <v>1</v>
      </c>
      <c r="N7" s="61" t="s">
        <v>704</v>
      </c>
      <c r="O7" s="61" t="s">
        <v>773</v>
      </c>
      <c r="P7" s="61" t="s">
        <v>773</v>
      </c>
      <c r="Q7" s="61" t="s">
        <v>777</v>
      </c>
      <c r="R7" s="61" t="s">
        <v>777</v>
      </c>
      <c r="S7" s="61" t="s">
        <v>778</v>
      </c>
      <c r="T7" s="61"/>
      <c r="U7" s="61"/>
      <c r="V7" s="49"/>
      <c r="W7" s="49"/>
      <c r="X7" s="49"/>
      <c r="Y7" s="49"/>
      <c r="Z7" s="49"/>
      <c r="AA7" s="49"/>
      <c r="AB7" s="53"/>
      <c r="AC7" s="49"/>
      <c r="AD7" s="49"/>
      <c r="AE7" s="49"/>
      <c r="AF7" s="49"/>
      <c r="AG7" s="49"/>
      <c r="AH7" s="49"/>
    </row>
    <row r="8" spans="1:34" ht="21" hidden="1" customHeight="1">
      <c r="A8" s="62" t="s">
        <v>157</v>
      </c>
      <c r="B8" s="62" t="s">
        <v>189</v>
      </c>
      <c r="C8" s="62" t="s">
        <v>593</v>
      </c>
      <c r="D8" s="70" t="s">
        <v>139</v>
      </c>
      <c r="E8" s="70" t="s">
        <v>708</v>
      </c>
      <c r="F8" s="51"/>
      <c r="G8" s="62">
        <v>1</v>
      </c>
      <c r="H8" s="168" t="s">
        <v>928</v>
      </c>
      <c r="I8" s="50" t="s">
        <v>500</v>
      </c>
      <c r="J8" s="50" t="s">
        <v>500</v>
      </c>
      <c r="K8" s="50" t="s">
        <v>500</v>
      </c>
      <c r="L8" s="50" t="s">
        <v>500</v>
      </c>
      <c r="M8" s="50">
        <f>IF($L8="","",NETWORKDAYS(REPLACE(REPLACE($K8,5,1,"/"),8,1,"/"),REPLACE(REPLACE($L8,5,1,"/"),8,1,"/"),Sheet3!$C:$C))</f>
        <v>1</v>
      </c>
      <c r="N8" s="61" t="s">
        <v>704</v>
      </c>
      <c r="O8" s="61" t="s">
        <v>773</v>
      </c>
      <c r="P8" s="61" t="s">
        <v>773</v>
      </c>
      <c r="Q8" s="61" t="s">
        <v>777</v>
      </c>
      <c r="R8" s="61" t="s">
        <v>777</v>
      </c>
      <c r="S8" s="61" t="s">
        <v>94</v>
      </c>
      <c r="T8" s="168" t="s">
        <v>29</v>
      </c>
      <c r="U8" s="61"/>
      <c r="V8" s="49"/>
      <c r="W8" s="49"/>
      <c r="X8" s="49"/>
      <c r="Y8" s="49"/>
      <c r="Z8" s="49"/>
      <c r="AA8" s="49"/>
      <c r="AB8" s="53"/>
      <c r="AC8" s="49"/>
      <c r="AD8" s="49"/>
      <c r="AE8" s="49"/>
      <c r="AF8" s="49"/>
      <c r="AG8" s="49"/>
      <c r="AH8" s="49"/>
    </row>
    <row r="9" spans="1:34" ht="21" hidden="1" customHeight="1">
      <c r="A9" s="62" t="s">
        <v>157</v>
      </c>
      <c r="B9" s="62" t="s">
        <v>189</v>
      </c>
      <c r="C9" s="62" t="s">
        <v>593</v>
      </c>
      <c r="D9" s="70" t="s">
        <v>140</v>
      </c>
      <c r="E9" s="70" t="s">
        <v>121</v>
      </c>
      <c r="F9" s="48"/>
      <c r="G9" s="62">
        <v>1</v>
      </c>
      <c r="H9" s="168" t="s">
        <v>928</v>
      </c>
      <c r="I9" s="50" t="s">
        <v>501</v>
      </c>
      <c r="J9" s="50" t="s">
        <v>501</v>
      </c>
      <c r="K9" s="50" t="s">
        <v>501</v>
      </c>
      <c r="L9" s="50" t="s">
        <v>501</v>
      </c>
      <c r="M9" s="50">
        <f>IF($L9="","",NETWORKDAYS(REPLACE(REPLACE($K9,5,1,"/"),8,1,"/"),REPLACE(REPLACE($L9,5,1,"/"),8,1,"/"),Sheet3!$C:$C))</f>
        <v>1</v>
      </c>
      <c r="N9" s="61" t="s">
        <v>704</v>
      </c>
      <c r="O9" s="61" t="s">
        <v>514</v>
      </c>
      <c r="P9" s="61" t="s">
        <v>514</v>
      </c>
      <c r="Q9" s="61" t="s">
        <v>514</v>
      </c>
      <c r="R9" s="61" t="s">
        <v>514</v>
      </c>
      <c r="S9" s="61" t="s">
        <v>778</v>
      </c>
      <c r="T9" s="61"/>
      <c r="U9" s="61"/>
      <c r="V9" s="49"/>
      <c r="W9" s="49"/>
      <c r="X9" s="49"/>
      <c r="Y9" s="49"/>
      <c r="Z9" s="49"/>
      <c r="AA9" s="49"/>
      <c r="AB9" s="53"/>
      <c r="AC9" s="49"/>
      <c r="AD9" s="49"/>
      <c r="AE9" s="49"/>
      <c r="AF9" s="49"/>
      <c r="AG9" s="49"/>
      <c r="AH9" s="49"/>
    </row>
    <row r="10" spans="1:34" ht="21" hidden="1" customHeight="1">
      <c r="A10" s="62" t="s">
        <v>157</v>
      </c>
      <c r="B10" s="62" t="s">
        <v>189</v>
      </c>
      <c r="C10" s="62" t="s">
        <v>593</v>
      </c>
      <c r="D10" s="70" t="s">
        <v>141</v>
      </c>
      <c r="E10" s="70" t="s">
        <v>122</v>
      </c>
      <c r="F10" s="51"/>
      <c r="G10" s="62">
        <v>1</v>
      </c>
      <c r="H10" s="168" t="s">
        <v>928</v>
      </c>
      <c r="I10" s="50" t="s">
        <v>502</v>
      </c>
      <c r="J10" s="50" t="s">
        <v>502</v>
      </c>
      <c r="K10" s="50" t="s">
        <v>502</v>
      </c>
      <c r="L10" s="49" t="s">
        <v>504</v>
      </c>
      <c r="M10" s="50">
        <f>IF($L10="","",NETWORKDAYS(REPLACE(REPLACE($K10,5,1,"/"),8,1,"/"),REPLACE(REPLACE($L10,5,1,"/"),8,1,"/"),Sheet3!$C:$C))</f>
        <v>3</v>
      </c>
      <c r="N10" s="61" t="s">
        <v>704</v>
      </c>
      <c r="O10" s="61" t="s">
        <v>514</v>
      </c>
      <c r="P10" s="61" t="s">
        <v>514</v>
      </c>
      <c r="Q10" s="61" t="s">
        <v>514</v>
      </c>
      <c r="R10" s="61" t="s">
        <v>514</v>
      </c>
      <c r="S10" s="61" t="s">
        <v>778</v>
      </c>
      <c r="T10" s="61"/>
      <c r="U10" s="61"/>
      <c r="V10" s="49"/>
      <c r="W10" s="49"/>
      <c r="X10" s="49"/>
      <c r="Y10" s="49"/>
      <c r="Z10" s="49"/>
      <c r="AA10" s="49"/>
      <c r="AB10" s="53"/>
      <c r="AC10" s="49"/>
      <c r="AD10" s="49"/>
      <c r="AE10" s="49"/>
      <c r="AF10" s="49"/>
      <c r="AG10" s="49"/>
      <c r="AH10" s="49"/>
    </row>
    <row r="11" spans="1:34" ht="21" hidden="1" customHeight="1">
      <c r="A11" s="62" t="s">
        <v>157</v>
      </c>
      <c r="B11" s="62" t="s">
        <v>189</v>
      </c>
      <c r="C11" s="62" t="s">
        <v>593</v>
      </c>
      <c r="D11" s="70" t="s">
        <v>142</v>
      </c>
      <c r="E11" s="70" t="s">
        <v>123</v>
      </c>
      <c r="F11" s="51"/>
      <c r="G11" s="62">
        <v>1</v>
      </c>
      <c r="H11" s="168" t="s">
        <v>928</v>
      </c>
      <c r="I11" s="50" t="s">
        <v>503</v>
      </c>
      <c r="J11" s="50" t="s">
        <v>503</v>
      </c>
      <c r="K11" s="50" t="s">
        <v>503</v>
      </c>
      <c r="L11" s="49" t="s">
        <v>630</v>
      </c>
      <c r="M11" s="50">
        <f>IF($L11="","",NETWORKDAYS(REPLACE(REPLACE($K11,5,1,"/"),8,1,"/"),REPLACE(REPLACE($L11,5,1,"/"),8,1,"/"),Sheet3!$C:$C))</f>
        <v>2</v>
      </c>
      <c r="N11" s="61" t="s">
        <v>704</v>
      </c>
      <c r="O11" s="61" t="s">
        <v>514</v>
      </c>
      <c r="P11" s="61" t="s">
        <v>514</v>
      </c>
      <c r="Q11" s="61" t="s">
        <v>514</v>
      </c>
      <c r="R11" s="61" t="s">
        <v>514</v>
      </c>
      <c r="S11" s="61" t="s">
        <v>778</v>
      </c>
      <c r="T11" s="61"/>
      <c r="U11" s="61"/>
      <c r="V11" s="49"/>
      <c r="W11" s="49"/>
      <c r="X11" s="49"/>
      <c r="Y11" s="49"/>
      <c r="Z11" s="49"/>
      <c r="AA11" s="49"/>
      <c r="AB11" s="53"/>
      <c r="AC11" s="49"/>
      <c r="AD11" s="49"/>
      <c r="AE11" s="49"/>
      <c r="AF11" s="49"/>
      <c r="AG11" s="49"/>
      <c r="AH11" s="49"/>
    </row>
    <row r="12" spans="1:34" ht="21" hidden="1" customHeight="1">
      <c r="A12" s="62" t="s">
        <v>157</v>
      </c>
      <c r="B12" s="62" t="s">
        <v>189</v>
      </c>
      <c r="C12" s="62" t="s">
        <v>593</v>
      </c>
      <c r="D12" s="70" t="s">
        <v>143</v>
      </c>
      <c r="E12" s="70" t="s">
        <v>124</v>
      </c>
      <c r="F12" s="48" t="s">
        <v>632</v>
      </c>
      <c r="G12" s="62">
        <v>1</v>
      </c>
      <c r="H12" s="168" t="s">
        <v>928</v>
      </c>
      <c r="I12" s="49" t="s">
        <v>504</v>
      </c>
      <c r="J12" s="49" t="s">
        <v>504</v>
      </c>
      <c r="K12" s="49" t="s">
        <v>635</v>
      </c>
      <c r="L12" s="49" t="s">
        <v>636</v>
      </c>
      <c r="M12" s="50">
        <f>IF($L12="","",NETWORKDAYS(REPLACE(REPLACE($K12,5,1,"/"),8,1,"/"),REPLACE(REPLACE($L12,5,1,"/"),8,1,"/"),Sheet3!$C:$C))</f>
        <v>2</v>
      </c>
      <c r="N12" s="61" t="s">
        <v>704</v>
      </c>
      <c r="O12" s="61" t="s">
        <v>514</v>
      </c>
      <c r="P12" s="61" t="s">
        <v>514</v>
      </c>
      <c r="Q12" s="61" t="s">
        <v>514</v>
      </c>
      <c r="R12" s="61" t="s">
        <v>514</v>
      </c>
      <c r="S12" s="61" t="s">
        <v>778</v>
      </c>
      <c r="T12" s="61"/>
      <c r="U12" s="61"/>
      <c r="V12" s="49"/>
      <c r="W12" s="49"/>
      <c r="X12" s="49"/>
      <c r="Y12" s="49"/>
      <c r="Z12" s="49"/>
      <c r="AA12" s="49"/>
      <c r="AB12" s="53"/>
      <c r="AC12" s="49"/>
      <c r="AD12" s="49"/>
      <c r="AE12" s="49"/>
      <c r="AF12" s="49"/>
      <c r="AG12" s="49"/>
      <c r="AH12" s="49"/>
    </row>
    <row r="13" spans="1:34" ht="21" hidden="1" customHeight="1">
      <c r="A13" s="62" t="s">
        <v>157</v>
      </c>
      <c r="B13" s="62" t="s">
        <v>189</v>
      </c>
      <c r="C13" s="62" t="s">
        <v>593</v>
      </c>
      <c r="D13" s="70" t="s">
        <v>144</v>
      </c>
      <c r="E13" s="70" t="s">
        <v>125</v>
      </c>
      <c r="F13" s="51" t="s">
        <v>633</v>
      </c>
      <c r="G13" s="62">
        <v>1</v>
      </c>
      <c r="H13" s="168" t="s">
        <v>928</v>
      </c>
      <c r="I13" s="49" t="s">
        <v>505</v>
      </c>
      <c r="J13" s="49" t="s">
        <v>505</v>
      </c>
      <c r="K13" s="49" t="s">
        <v>635</v>
      </c>
      <c r="L13" s="49" t="s">
        <v>513</v>
      </c>
      <c r="M13" s="50">
        <f>IF($L13="","",NETWORKDAYS(REPLACE(REPLACE($K13,5,1,"/"),8,1,"/"),REPLACE(REPLACE($L13,5,1,"/"),8,1,"/"),Sheet3!$C:$C))</f>
        <v>9</v>
      </c>
      <c r="N13" s="61" t="s">
        <v>704</v>
      </c>
      <c r="O13" s="168" t="s">
        <v>532</v>
      </c>
      <c r="P13" s="168" t="s">
        <v>532</v>
      </c>
      <c r="Q13" s="168" t="s">
        <v>532</v>
      </c>
      <c r="R13" s="168" t="s">
        <v>532</v>
      </c>
      <c r="S13" s="168" t="s">
        <v>94</v>
      </c>
      <c r="T13" s="61"/>
      <c r="U13" s="61"/>
      <c r="V13" s="49"/>
      <c r="W13" s="49"/>
      <c r="X13" s="49"/>
      <c r="Y13" s="49"/>
      <c r="Z13" s="49"/>
      <c r="AA13" s="49"/>
      <c r="AB13" s="53"/>
      <c r="AC13" s="49"/>
      <c r="AD13" s="49"/>
      <c r="AE13" s="49"/>
      <c r="AF13" s="49"/>
      <c r="AG13" s="49"/>
      <c r="AH13" s="49"/>
    </row>
    <row r="14" spans="1:34" ht="21" hidden="1" customHeight="1">
      <c r="A14" s="62" t="s">
        <v>157</v>
      </c>
      <c r="B14" s="62" t="s">
        <v>189</v>
      </c>
      <c r="C14" s="62" t="s">
        <v>593</v>
      </c>
      <c r="D14" s="70" t="s">
        <v>145</v>
      </c>
      <c r="E14" s="70" t="s">
        <v>126</v>
      </c>
      <c r="F14" s="51"/>
      <c r="G14" s="62">
        <v>1</v>
      </c>
      <c r="H14" s="168" t="s">
        <v>928</v>
      </c>
      <c r="I14" s="49" t="s">
        <v>506</v>
      </c>
      <c r="J14" s="49" t="s">
        <v>506</v>
      </c>
      <c r="K14" s="49" t="s">
        <v>636</v>
      </c>
      <c r="L14" s="49" t="s">
        <v>636</v>
      </c>
      <c r="M14" s="50">
        <f>IF($L14="","",NETWORKDAYS(REPLACE(REPLACE($K14,5,1,"/"),8,1,"/"),REPLACE(REPLACE($L14,5,1,"/"),8,1,"/"),Sheet3!$C:$C))</f>
        <v>1</v>
      </c>
      <c r="N14" s="61" t="s">
        <v>704</v>
      </c>
      <c r="O14" s="61" t="s">
        <v>514</v>
      </c>
      <c r="P14" s="61" t="s">
        <v>514</v>
      </c>
      <c r="Q14" s="61" t="s">
        <v>514</v>
      </c>
      <c r="R14" s="61" t="s">
        <v>514</v>
      </c>
      <c r="S14" s="61" t="s">
        <v>778</v>
      </c>
      <c r="T14" s="61"/>
      <c r="U14" s="61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</row>
    <row r="15" spans="1:34" ht="21" hidden="1" customHeight="1">
      <c r="A15" s="62" t="s">
        <v>157</v>
      </c>
      <c r="B15" s="62" t="s">
        <v>189</v>
      </c>
      <c r="C15" s="62" t="s">
        <v>593</v>
      </c>
      <c r="D15" s="70" t="s">
        <v>146</v>
      </c>
      <c r="E15" s="70" t="s">
        <v>127</v>
      </c>
      <c r="F15" s="48" t="s">
        <v>634</v>
      </c>
      <c r="G15" s="62">
        <v>1</v>
      </c>
      <c r="H15" s="61" t="s">
        <v>436</v>
      </c>
      <c r="I15" s="50" t="s">
        <v>507</v>
      </c>
      <c r="J15" s="50" t="s">
        <v>507</v>
      </c>
      <c r="K15" s="61" t="s">
        <v>637</v>
      </c>
      <c r="L15" s="61" t="s">
        <v>776</v>
      </c>
      <c r="M15" s="50">
        <f>IF($L15="","",NETWORKDAYS(REPLACE(REPLACE($K15,5,1,"/"),8,1,"/"),REPLACE(REPLACE($L15,5,1,"/"),8,1,"/"),Sheet3!$C:$C))</f>
        <v>6</v>
      </c>
      <c r="N15" s="61" t="s">
        <v>704</v>
      </c>
      <c r="O15" s="168" t="s">
        <v>532</v>
      </c>
      <c r="P15" s="168" t="s">
        <v>532</v>
      </c>
      <c r="Q15" s="168" t="s">
        <v>532</v>
      </c>
      <c r="R15" s="168" t="s">
        <v>532</v>
      </c>
      <c r="S15" s="168" t="s">
        <v>94</v>
      </c>
      <c r="T15" s="61"/>
      <c r="U15" s="61"/>
      <c r="V15" s="49"/>
      <c r="W15" s="49"/>
      <c r="X15" s="49"/>
      <c r="Y15" s="49"/>
      <c r="Z15" s="49"/>
      <c r="AA15" s="49"/>
      <c r="AB15" s="53"/>
      <c r="AC15" s="49"/>
      <c r="AD15" s="49"/>
      <c r="AE15" s="49"/>
      <c r="AF15" s="49"/>
      <c r="AG15" s="49"/>
      <c r="AH15" s="49"/>
    </row>
    <row r="16" spans="1:34" ht="21" hidden="1" customHeight="1">
      <c r="A16" s="62" t="s">
        <v>157</v>
      </c>
      <c r="B16" s="62" t="s">
        <v>189</v>
      </c>
      <c r="C16" s="62" t="s">
        <v>593</v>
      </c>
      <c r="D16" s="70" t="s">
        <v>147</v>
      </c>
      <c r="E16" s="70" t="s">
        <v>128</v>
      </c>
      <c r="F16" s="51"/>
      <c r="G16" s="62">
        <v>1</v>
      </c>
      <c r="H16" s="61" t="s">
        <v>436</v>
      </c>
      <c r="I16" s="50" t="s">
        <v>503</v>
      </c>
      <c r="J16" s="50" t="s">
        <v>503</v>
      </c>
      <c r="K16" s="50" t="s">
        <v>503</v>
      </c>
      <c r="L16" s="61" t="s">
        <v>710</v>
      </c>
      <c r="M16" s="50">
        <f>IF($L16="","",NETWORKDAYS(REPLACE(REPLACE($K16,5,1,"/"),8,1,"/"),REPLACE(REPLACE($L16,5,1,"/"),8,1,"/"),Sheet3!$C:$C))</f>
        <v>6</v>
      </c>
      <c r="N16" s="61" t="s">
        <v>704</v>
      </c>
      <c r="O16" s="61"/>
      <c r="P16" s="61"/>
      <c r="Q16" s="61"/>
      <c r="R16" s="61"/>
      <c r="S16" s="61"/>
      <c r="T16" s="61"/>
      <c r="U16" s="61"/>
      <c r="V16" s="49"/>
      <c r="W16" s="49"/>
      <c r="X16" s="49"/>
      <c r="Y16" s="49"/>
      <c r="Z16" s="49"/>
      <c r="AA16" s="49"/>
      <c r="AB16" s="53"/>
      <c r="AC16" s="49"/>
      <c r="AD16" s="49"/>
      <c r="AE16" s="49"/>
      <c r="AF16" s="49"/>
      <c r="AG16" s="49"/>
      <c r="AH16" s="49"/>
    </row>
    <row r="17" spans="1:34" ht="21" hidden="1" customHeight="1">
      <c r="A17" s="62" t="s">
        <v>157</v>
      </c>
      <c r="B17" s="62" t="s">
        <v>189</v>
      </c>
      <c r="C17" s="62" t="s">
        <v>593</v>
      </c>
      <c r="D17" s="70" t="s">
        <v>148</v>
      </c>
      <c r="E17" s="70" t="s">
        <v>129</v>
      </c>
      <c r="F17" s="51"/>
      <c r="G17" s="62">
        <v>1</v>
      </c>
      <c r="H17" s="61" t="s">
        <v>436</v>
      </c>
      <c r="I17" s="50" t="s">
        <v>504</v>
      </c>
      <c r="J17" s="50" t="s">
        <v>504</v>
      </c>
      <c r="K17" s="50" t="s">
        <v>629</v>
      </c>
      <c r="L17" s="61" t="s">
        <v>775</v>
      </c>
      <c r="M17" s="50">
        <f>IF($L17="","",NETWORKDAYS(REPLACE(REPLACE($K17,5,1,"/"),8,1,"/"),REPLACE(REPLACE($L17,5,1,"/"),8,1,"/"),Sheet3!$C:$C))</f>
        <v>7</v>
      </c>
      <c r="N17" s="61" t="s">
        <v>704</v>
      </c>
      <c r="O17" s="61"/>
      <c r="P17" s="61"/>
      <c r="Q17" s="61"/>
      <c r="R17" s="61"/>
      <c r="S17" s="61"/>
      <c r="T17" s="61"/>
      <c r="U17" s="61"/>
      <c r="V17" s="49"/>
      <c r="W17" s="49"/>
      <c r="X17" s="49"/>
      <c r="Y17" s="49"/>
      <c r="Z17" s="49"/>
      <c r="AA17" s="49"/>
      <c r="AB17" s="53"/>
      <c r="AC17" s="49"/>
      <c r="AD17" s="49"/>
      <c r="AE17" s="49"/>
      <c r="AF17" s="49"/>
      <c r="AG17" s="49"/>
      <c r="AH17" s="49"/>
    </row>
    <row r="18" spans="1:34" ht="21" hidden="1" customHeight="1">
      <c r="A18" s="62" t="s">
        <v>157</v>
      </c>
      <c r="B18" s="62" t="s">
        <v>189</v>
      </c>
      <c r="C18" s="62" t="s">
        <v>593</v>
      </c>
      <c r="D18" s="70" t="s">
        <v>149</v>
      </c>
      <c r="E18" s="70" t="s">
        <v>130</v>
      </c>
      <c r="F18" s="51"/>
      <c r="G18" s="62">
        <v>1</v>
      </c>
      <c r="H18" s="61" t="s">
        <v>436</v>
      </c>
      <c r="I18" s="50" t="s">
        <v>500</v>
      </c>
      <c r="J18" s="50" t="s">
        <v>500</v>
      </c>
      <c r="K18" s="50" t="s">
        <v>500</v>
      </c>
      <c r="L18" s="61" t="s">
        <v>706</v>
      </c>
      <c r="M18" s="50">
        <f>IF($L18="","",NETWORKDAYS(REPLACE(REPLACE($K18,5,1,"/"),8,1,"/"),REPLACE(REPLACE($L18,5,1,"/"),8,1,"/"),Sheet3!$C:$C))</f>
        <v>9</v>
      </c>
      <c r="N18" s="61" t="s">
        <v>704</v>
      </c>
      <c r="O18" s="61" t="s">
        <v>781</v>
      </c>
      <c r="P18" s="61" t="s">
        <v>781</v>
      </c>
      <c r="Q18" s="61" t="s">
        <v>781</v>
      </c>
      <c r="R18" s="61" t="s">
        <v>781</v>
      </c>
      <c r="S18" s="61" t="s">
        <v>784</v>
      </c>
      <c r="T18" s="61"/>
      <c r="U18" s="61"/>
      <c r="V18" s="49"/>
      <c r="W18" s="49"/>
      <c r="X18" s="49"/>
      <c r="Y18" s="49"/>
      <c r="Z18" s="49"/>
      <c r="AA18" s="49"/>
      <c r="AB18" s="53"/>
      <c r="AC18" s="49"/>
      <c r="AD18" s="49"/>
      <c r="AE18" s="87"/>
      <c r="AF18" s="87"/>
      <c r="AG18" s="87"/>
      <c r="AH18" s="49"/>
    </row>
    <row r="19" spans="1:34" ht="21" hidden="1" customHeight="1">
      <c r="A19" s="62" t="s">
        <v>157</v>
      </c>
      <c r="B19" s="62" t="s">
        <v>189</v>
      </c>
      <c r="C19" s="62" t="s">
        <v>593</v>
      </c>
      <c r="D19" s="70" t="s">
        <v>150</v>
      </c>
      <c r="E19" s="70" t="s">
        <v>131</v>
      </c>
      <c r="F19" s="51"/>
      <c r="G19" s="62">
        <v>1</v>
      </c>
      <c r="H19" s="61" t="s">
        <v>436</v>
      </c>
      <c r="I19" s="50" t="s">
        <v>501</v>
      </c>
      <c r="J19" s="50" t="s">
        <v>501</v>
      </c>
      <c r="K19" s="50" t="s">
        <v>501</v>
      </c>
      <c r="L19" s="50" t="s">
        <v>638</v>
      </c>
      <c r="M19" s="50">
        <f>IF($L19="","",NETWORKDAYS(REPLACE(REPLACE($K19,5,1,"/"),8,1,"/"),REPLACE(REPLACE($L19,5,1,"/"),8,1,"/"),Sheet3!$C:$C))</f>
        <v>7</v>
      </c>
      <c r="N19" s="61" t="s">
        <v>704</v>
      </c>
      <c r="O19" s="61" t="s">
        <v>781</v>
      </c>
      <c r="P19" s="61" t="s">
        <v>781</v>
      </c>
      <c r="Q19" s="61" t="s">
        <v>781</v>
      </c>
      <c r="R19" s="61" t="s">
        <v>781</v>
      </c>
      <c r="S19" s="61" t="s">
        <v>783</v>
      </c>
      <c r="T19" s="61"/>
      <c r="U19" s="61"/>
      <c r="V19" s="49"/>
      <c r="W19" s="49"/>
      <c r="X19" s="49"/>
      <c r="Y19" s="49"/>
      <c r="Z19" s="49"/>
      <c r="AA19" s="49"/>
      <c r="AB19" s="53"/>
      <c r="AC19" s="49"/>
      <c r="AD19" s="49"/>
      <c r="AE19" s="49"/>
      <c r="AF19" s="49"/>
      <c r="AG19" s="49"/>
      <c r="AH19" s="49"/>
    </row>
    <row r="20" spans="1:34" ht="21" hidden="1" customHeight="1">
      <c r="A20" s="62" t="s">
        <v>157</v>
      </c>
      <c r="B20" s="62" t="s">
        <v>189</v>
      </c>
      <c r="C20" s="62" t="s">
        <v>593</v>
      </c>
      <c r="D20" s="70" t="s">
        <v>151</v>
      </c>
      <c r="E20" s="70" t="s">
        <v>132</v>
      </c>
      <c r="F20" s="51"/>
      <c r="G20" s="62">
        <v>1</v>
      </c>
      <c r="H20" s="61" t="s">
        <v>436</v>
      </c>
      <c r="I20" s="50" t="s">
        <v>502</v>
      </c>
      <c r="J20" s="50" t="s">
        <v>502</v>
      </c>
      <c r="K20" s="50" t="s">
        <v>502</v>
      </c>
      <c r="L20" s="50" t="s">
        <v>639</v>
      </c>
      <c r="M20" s="50">
        <f>IF($L20="","",NETWORKDAYS(REPLACE(REPLACE($K20,5,1,"/"),8,1,"/"),REPLACE(REPLACE($L20,5,1,"/"),8,1,"/"),Sheet3!$C:$C))</f>
        <v>3</v>
      </c>
      <c r="N20" s="61" t="s">
        <v>704</v>
      </c>
      <c r="O20" s="61" t="s">
        <v>781</v>
      </c>
      <c r="P20" s="61" t="s">
        <v>781</v>
      </c>
      <c r="Q20" s="61" t="s">
        <v>781</v>
      </c>
      <c r="R20" s="61" t="s">
        <v>781</v>
      </c>
      <c r="S20" s="61" t="s">
        <v>783</v>
      </c>
      <c r="T20" s="61"/>
      <c r="U20" s="61"/>
      <c r="V20" s="49"/>
      <c r="W20" s="49"/>
      <c r="X20" s="49"/>
      <c r="Y20" s="49"/>
      <c r="Z20" s="49"/>
      <c r="AA20" s="49"/>
      <c r="AB20" s="53"/>
      <c r="AC20" s="49"/>
      <c r="AD20" s="49"/>
      <c r="AE20" s="49"/>
      <c r="AF20" s="49"/>
      <c r="AG20" s="49"/>
      <c r="AH20" s="49"/>
    </row>
    <row r="21" spans="1:34" ht="21" hidden="1" customHeight="1">
      <c r="A21" s="62" t="s">
        <v>157</v>
      </c>
      <c r="B21" s="62" t="s">
        <v>189</v>
      </c>
      <c r="C21" s="62" t="s">
        <v>593</v>
      </c>
      <c r="D21" s="70" t="s">
        <v>152</v>
      </c>
      <c r="E21" s="70" t="s">
        <v>133</v>
      </c>
      <c r="F21" s="51"/>
      <c r="G21" s="62">
        <v>1</v>
      </c>
      <c r="H21" s="61" t="s">
        <v>436</v>
      </c>
      <c r="I21" s="50" t="s">
        <v>498</v>
      </c>
      <c r="J21" s="50" t="s">
        <v>498</v>
      </c>
      <c r="K21" s="50" t="s">
        <v>589</v>
      </c>
      <c r="L21" s="50" t="s">
        <v>640</v>
      </c>
      <c r="M21" s="50">
        <f>IF($L21="","",NETWORKDAYS(REPLACE(REPLACE($K21,5,1,"/"),8,1,"/"),REPLACE(REPLACE($L21,5,1,"/"),8,1,"/"),Sheet3!$C:$C))</f>
        <v>2</v>
      </c>
      <c r="N21" s="61" t="s">
        <v>704</v>
      </c>
      <c r="O21" s="61" t="s">
        <v>781</v>
      </c>
      <c r="P21" s="61" t="s">
        <v>781</v>
      </c>
      <c r="Q21" s="61" t="s">
        <v>781</v>
      </c>
      <c r="R21" s="61" t="s">
        <v>781</v>
      </c>
      <c r="S21" s="61" t="s">
        <v>783</v>
      </c>
      <c r="T21" s="61"/>
      <c r="U21" s="61"/>
      <c r="V21" s="49"/>
      <c r="W21" s="49"/>
      <c r="X21" s="49"/>
      <c r="Y21" s="49"/>
      <c r="Z21" s="49"/>
      <c r="AA21" s="49"/>
      <c r="AB21" s="53"/>
      <c r="AC21" s="49"/>
      <c r="AD21" s="49"/>
      <c r="AE21" s="49"/>
      <c r="AF21" s="49"/>
      <c r="AG21" s="49"/>
      <c r="AH21" s="49"/>
    </row>
    <row r="22" spans="1:34" ht="21" hidden="1" customHeight="1">
      <c r="A22" s="62" t="s">
        <v>157</v>
      </c>
      <c r="B22" s="62" t="s">
        <v>189</v>
      </c>
      <c r="C22" s="62" t="s">
        <v>593</v>
      </c>
      <c r="D22" s="70" t="s">
        <v>153</v>
      </c>
      <c r="E22" s="70" t="s">
        <v>134</v>
      </c>
      <c r="F22" s="51"/>
      <c r="G22" s="62">
        <v>1</v>
      </c>
      <c r="H22" s="61" t="s">
        <v>436</v>
      </c>
      <c r="I22" s="50" t="s">
        <v>499</v>
      </c>
      <c r="J22" s="50" t="s">
        <v>499</v>
      </c>
      <c r="K22" s="50" t="s">
        <v>590</v>
      </c>
      <c r="L22" s="61" t="s">
        <v>775</v>
      </c>
      <c r="M22" s="50">
        <f>IF($L22="","",NETWORKDAYS(REPLACE(REPLACE($K22,5,1,"/"),8,1,"/"),REPLACE(REPLACE($L22,5,1,"/"),8,1,"/"),Sheet3!$C:$C))</f>
        <v>13</v>
      </c>
      <c r="N22" s="61" t="s">
        <v>704</v>
      </c>
      <c r="O22" s="61" t="s">
        <v>781</v>
      </c>
      <c r="P22" s="61" t="s">
        <v>781</v>
      </c>
      <c r="Q22" s="61" t="s">
        <v>781</v>
      </c>
      <c r="R22" s="61" t="s">
        <v>781</v>
      </c>
      <c r="S22" s="61" t="s">
        <v>782</v>
      </c>
      <c r="T22" s="61"/>
      <c r="U22" s="61"/>
      <c r="V22" s="49"/>
      <c r="W22" s="49"/>
      <c r="X22" s="49"/>
      <c r="Y22" s="49"/>
      <c r="Z22" s="49"/>
      <c r="AA22" s="49"/>
      <c r="AB22" s="53"/>
      <c r="AC22" s="49"/>
      <c r="AD22" s="49"/>
      <c r="AE22" s="87"/>
      <c r="AF22" s="87"/>
      <c r="AG22" s="87"/>
      <c r="AH22" s="49"/>
    </row>
    <row r="23" spans="1:34" ht="21" hidden="1" customHeight="1">
      <c r="A23" s="62" t="s">
        <v>157</v>
      </c>
      <c r="B23" s="62" t="s">
        <v>189</v>
      </c>
      <c r="C23" s="62" t="s">
        <v>593</v>
      </c>
      <c r="D23" s="70" t="s">
        <v>154</v>
      </c>
      <c r="E23" s="70" t="s">
        <v>135</v>
      </c>
      <c r="F23" s="51"/>
      <c r="G23" s="62">
        <v>1</v>
      </c>
      <c r="H23" s="61" t="s">
        <v>436</v>
      </c>
      <c r="I23" s="50" t="s">
        <v>505</v>
      </c>
      <c r="J23" s="50" t="s">
        <v>505</v>
      </c>
      <c r="K23" s="50" t="s">
        <v>631</v>
      </c>
      <c r="L23" s="61" t="s">
        <v>641</v>
      </c>
      <c r="M23" s="50">
        <f>IF($L23="","",NETWORKDAYS(REPLACE(REPLACE($K23,5,1,"/"),8,1,"/"),REPLACE(REPLACE($L23,5,1,"/"),8,1,"/"),Sheet3!$C:$C))</f>
        <v>2</v>
      </c>
      <c r="N23" s="61" t="s">
        <v>704</v>
      </c>
      <c r="O23" s="61" t="s">
        <v>781</v>
      </c>
      <c r="P23" s="61" t="s">
        <v>781</v>
      </c>
      <c r="Q23" s="61" t="s">
        <v>781</v>
      </c>
      <c r="R23" s="61" t="s">
        <v>781</v>
      </c>
      <c r="S23" s="61" t="s">
        <v>783</v>
      </c>
      <c r="T23" s="61"/>
      <c r="U23" s="61"/>
      <c r="V23" s="49"/>
      <c r="W23" s="49"/>
      <c r="X23" s="49"/>
      <c r="Y23" s="49"/>
      <c r="Z23" s="49"/>
      <c r="AA23" s="49"/>
      <c r="AB23" s="53"/>
      <c r="AC23" s="49"/>
      <c r="AD23" s="49"/>
      <c r="AE23" s="87"/>
      <c r="AF23" s="87"/>
      <c r="AG23" s="87"/>
      <c r="AH23" s="49"/>
    </row>
    <row r="24" spans="1:34" ht="21" hidden="1" customHeight="1">
      <c r="A24" s="62" t="s">
        <v>157</v>
      </c>
      <c r="B24" s="62" t="s">
        <v>189</v>
      </c>
      <c r="C24" s="62" t="s">
        <v>593</v>
      </c>
      <c r="D24" s="70" t="s">
        <v>155</v>
      </c>
      <c r="E24" s="70" t="s">
        <v>136</v>
      </c>
      <c r="F24" s="51"/>
      <c r="G24" s="62">
        <v>1</v>
      </c>
      <c r="H24" s="61" t="s">
        <v>436</v>
      </c>
      <c r="I24" s="50" t="s">
        <v>506</v>
      </c>
      <c r="J24" s="50" t="s">
        <v>506</v>
      </c>
      <c r="K24" s="61" t="s">
        <v>775</v>
      </c>
      <c r="L24" s="61" t="s">
        <v>775</v>
      </c>
      <c r="M24" s="50">
        <f>IF($L24="","",NETWORKDAYS(REPLACE(REPLACE($K24,5,1,"/"),8,1,"/"),REPLACE(REPLACE($L24,5,1,"/"),8,1,"/"),Sheet3!$C:$C))</f>
        <v>1</v>
      </c>
      <c r="N24" s="61" t="s">
        <v>704</v>
      </c>
      <c r="O24" s="61" t="s">
        <v>781</v>
      </c>
      <c r="P24" s="61" t="s">
        <v>781</v>
      </c>
      <c r="Q24" s="61" t="s">
        <v>781</v>
      </c>
      <c r="R24" s="61" t="s">
        <v>781</v>
      </c>
      <c r="S24" s="61" t="s">
        <v>782</v>
      </c>
      <c r="T24" s="61"/>
      <c r="U24" s="61"/>
      <c r="V24" s="49"/>
      <c r="W24" s="49"/>
      <c r="X24" s="49"/>
      <c r="Y24" s="49"/>
      <c r="Z24" s="49"/>
      <c r="AA24" s="49"/>
      <c r="AB24" s="53"/>
      <c r="AC24" s="49"/>
      <c r="AD24" s="49"/>
      <c r="AE24" s="87"/>
      <c r="AF24" s="87"/>
      <c r="AG24" s="87"/>
      <c r="AH24" s="49"/>
    </row>
    <row r="25" spans="1:34" ht="21" hidden="1" customHeight="1">
      <c r="A25" s="62" t="s">
        <v>157</v>
      </c>
      <c r="B25" s="62" t="s">
        <v>189</v>
      </c>
      <c r="C25" s="62" t="s">
        <v>593</v>
      </c>
      <c r="D25" s="108" t="s">
        <v>156</v>
      </c>
      <c r="E25" s="108" t="s">
        <v>58</v>
      </c>
      <c r="F25" s="51"/>
      <c r="G25" s="62">
        <v>1</v>
      </c>
      <c r="H25" s="168" t="s">
        <v>928</v>
      </c>
      <c r="I25" s="50" t="s">
        <v>507</v>
      </c>
      <c r="J25" s="50" t="s">
        <v>507</v>
      </c>
      <c r="K25" s="49" t="s">
        <v>507</v>
      </c>
      <c r="L25" s="49" t="s">
        <v>642</v>
      </c>
      <c r="M25" s="50">
        <f>IF($L25="","",NETWORKDAYS(REPLACE(REPLACE($K25,5,1,"/"),8,1,"/"),REPLACE(REPLACE($L25,5,1,"/"),8,1,"/"),Sheet3!$C:$C))</f>
        <v>2</v>
      </c>
      <c r="N25" s="61" t="s">
        <v>704</v>
      </c>
      <c r="O25" s="61" t="s">
        <v>781</v>
      </c>
      <c r="P25" s="61" t="s">
        <v>781</v>
      </c>
      <c r="Q25" s="61" t="s">
        <v>781</v>
      </c>
      <c r="R25" s="61" t="s">
        <v>781</v>
      </c>
      <c r="S25" s="61" t="s">
        <v>780</v>
      </c>
      <c r="T25" s="61"/>
      <c r="U25" s="61"/>
      <c r="V25" s="49"/>
      <c r="W25" s="49"/>
      <c r="X25" s="49"/>
      <c r="Y25" s="49"/>
      <c r="Z25" s="49"/>
      <c r="AA25" s="49"/>
      <c r="AB25" s="53"/>
      <c r="AC25" s="49"/>
      <c r="AD25" s="49"/>
      <c r="AE25" s="87"/>
      <c r="AF25" s="87"/>
      <c r="AG25" s="87"/>
      <c r="AH25" s="49"/>
    </row>
    <row r="26" spans="1:34" ht="21" customHeight="1">
      <c r="A26" s="50" t="s">
        <v>188</v>
      </c>
      <c r="B26" s="50" t="s">
        <v>393</v>
      </c>
      <c r="C26" s="140" t="s">
        <v>594</v>
      </c>
      <c r="D26" s="109" t="s">
        <v>371</v>
      </c>
      <c r="E26" s="109" t="s">
        <v>372</v>
      </c>
      <c r="F26" s="107"/>
      <c r="G26" s="100">
        <v>1</v>
      </c>
      <c r="H26" s="61" t="s">
        <v>925</v>
      </c>
      <c r="I26" s="61" t="s">
        <v>583</v>
      </c>
      <c r="J26" s="61" t="s">
        <v>583</v>
      </c>
      <c r="K26" s="61"/>
      <c r="L26" s="61"/>
      <c r="M26" s="50" t="str">
        <f>IF($L26="","",NETWORKDAYS(REPLACE(REPLACE($K26,5,1,"/"),8,1,"/"),REPLACE(REPLACE($L26,5,1,"/"),8,1,"/"),Sheet3!$C:$C))</f>
        <v/>
      </c>
      <c r="N26" s="47"/>
      <c r="O26" s="47"/>
      <c r="P26" s="47"/>
      <c r="Q26" s="47"/>
      <c r="R26" s="47"/>
      <c r="S26" s="47"/>
      <c r="T26" s="47"/>
      <c r="U26" s="61"/>
      <c r="V26" s="49"/>
      <c r="W26" s="49"/>
      <c r="X26" s="49"/>
      <c r="Y26" s="49"/>
      <c r="Z26" s="49"/>
      <c r="AA26" s="49"/>
      <c r="AB26" s="53"/>
      <c r="AC26" s="49"/>
      <c r="AD26" s="49"/>
      <c r="AE26" s="61"/>
      <c r="AF26" s="61"/>
      <c r="AG26" s="49"/>
      <c r="AH26" s="49"/>
    </row>
    <row r="27" spans="1:34" ht="21" customHeight="1">
      <c r="A27" s="50" t="s">
        <v>188</v>
      </c>
      <c r="B27" s="50" t="s">
        <v>393</v>
      </c>
      <c r="C27" s="140" t="s">
        <v>594</v>
      </c>
      <c r="D27" s="109" t="s">
        <v>373</v>
      </c>
      <c r="E27" s="109" t="s">
        <v>374</v>
      </c>
      <c r="F27" s="107"/>
      <c r="G27" s="100">
        <v>1</v>
      </c>
      <c r="H27" s="61" t="s">
        <v>925</v>
      </c>
      <c r="I27" s="61" t="s">
        <v>583</v>
      </c>
      <c r="J27" s="61" t="s">
        <v>583</v>
      </c>
      <c r="K27" s="61"/>
      <c r="L27" s="61"/>
      <c r="M27" s="50" t="str">
        <f>IF($L27="","",NETWORKDAYS(REPLACE(REPLACE($K27,5,1,"/"),8,1,"/"),REPLACE(REPLACE($L27,5,1,"/"),8,1,"/"),Sheet3!$C:$C))</f>
        <v/>
      </c>
      <c r="N27" s="47"/>
      <c r="O27" s="47"/>
      <c r="P27" s="47"/>
      <c r="Q27" s="47"/>
      <c r="R27" s="47"/>
      <c r="S27" s="47"/>
      <c r="T27" s="47"/>
      <c r="U27" s="61"/>
      <c r="V27" s="49"/>
      <c r="W27" s="49"/>
      <c r="X27" s="49"/>
      <c r="Y27" s="49"/>
      <c r="Z27" s="49"/>
      <c r="AA27" s="49"/>
      <c r="AB27" s="53"/>
      <c r="AC27" s="49"/>
      <c r="AD27" s="49"/>
      <c r="AE27" s="61"/>
      <c r="AF27" s="61"/>
      <c r="AG27" s="49"/>
      <c r="AH27" s="49"/>
    </row>
    <row r="28" spans="1:34" ht="21" customHeight="1">
      <c r="A28" s="50" t="s">
        <v>188</v>
      </c>
      <c r="B28" s="50" t="s">
        <v>393</v>
      </c>
      <c r="C28" s="140" t="s">
        <v>594</v>
      </c>
      <c r="D28" s="109" t="s">
        <v>375</v>
      </c>
      <c r="E28" s="109" t="s">
        <v>376</v>
      </c>
      <c r="F28" s="107"/>
      <c r="G28" s="100">
        <v>1</v>
      </c>
      <c r="H28" s="61" t="s">
        <v>925</v>
      </c>
      <c r="I28" s="61" t="s">
        <v>583</v>
      </c>
      <c r="J28" s="61" t="s">
        <v>583</v>
      </c>
      <c r="K28" s="61"/>
      <c r="L28" s="61"/>
      <c r="M28" s="50" t="str">
        <f>IF($L28="","",NETWORKDAYS(REPLACE(REPLACE($K28,5,1,"/"),8,1,"/"),REPLACE(REPLACE($L28,5,1,"/"),8,1,"/"),Sheet3!$C:$C))</f>
        <v/>
      </c>
      <c r="N28" s="47"/>
      <c r="O28" s="47"/>
      <c r="P28" s="47"/>
      <c r="Q28" s="47"/>
      <c r="R28" s="47"/>
      <c r="S28" s="47"/>
      <c r="T28" s="47"/>
      <c r="U28" s="61"/>
      <c r="V28" s="49"/>
      <c r="W28" s="49"/>
      <c r="X28" s="49"/>
      <c r="Y28" s="49"/>
      <c r="Z28" s="49"/>
      <c r="AA28" s="49"/>
      <c r="AB28" s="53"/>
      <c r="AC28" s="49"/>
      <c r="AD28" s="49"/>
      <c r="AE28" s="61"/>
      <c r="AF28" s="61"/>
      <c r="AG28" s="49"/>
      <c r="AH28" s="49"/>
    </row>
    <row r="29" spans="1:34" ht="21" customHeight="1">
      <c r="A29" s="50" t="s">
        <v>188</v>
      </c>
      <c r="B29" s="50" t="s">
        <v>393</v>
      </c>
      <c r="C29" s="140" t="s">
        <v>594</v>
      </c>
      <c r="D29" s="109" t="s">
        <v>377</v>
      </c>
      <c r="E29" s="109" t="s">
        <v>378</v>
      </c>
      <c r="F29" s="107"/>
      <c r="G29" s="100">
        <v>1</v>
      </c>
      <c r="H29" s="61" t="s">
        <v>925</v>
      </c>
      <c r="I29" s="61" t="s">
        <v>583</v>
      </c>
      <c r="J29" s="61" t="s">
        <v>771</v>
      </c>
      <c r="K29" s="61"/>
      <c r="L29" s="61"/>
      <c r="M29" s="50" t="str">
        <f>IF($L29="","",NETWORKDAYS(REPLACE(REPLACE($K29,5,1,"/"),8,1,"/"),REPLACE(REPLACE($L29,5,1,"/"),8,1,"/"),Sheet3!$C:$C))</f>
        <v/>
      </c>
      <c r="N29" s="47"/>
      <c r="O29" s="47"/>
      <c r="P29" s="47"/>
      <c r="Q29" s="47"/>
      <c r="R29" s="47"/>
      <c r="S29" s="47"/>
      <c r="T29" s="47"/>
      <c r="U29" s="61"/>
      <c r="V29" s="49"/>
      <c r="W29" s="49"/>
      <c r="X29" s="49"/>
      <c r="Y29" s="49"/>
      <c r="Z29" s="49"/>
      <c r="AA29" s="49"/>
      <c r="AB29" s="53"/>
      <c r="AC29" s="49"/>
      <c r="AD29" s="49"/>
      <c r="AE29" s="61"/>
      <c r="AF29" s="61"/>
      <c r="AG29" s="49"/>
      <c r="AH29" s="49"/>
    </row>
    <row r="30" spans="1:34" ht="21" customHeight="1">
      <c r="A30" s="50" t="s">
        <v>188</v>
      </c>
      <c r="B30" s="50" t="s">
        <v>393</v>
      </c>
      <c r="C30" s="140" t="s">
        <v>594</v>
      </c>
      <c r="D30" s="109" t="s">
        <v>379</v>
      </c>
      <c r="E30" s="109" t="s">
        <v>380</v>
      </c>
      <c r="F30" s="107"/>
      <c r="G30" s="100">
        <v>1</v>
      </c>
      <c r="H30" s="61" t="s">
        <v>925</v>
      </c>
      <c r="I30" s="61" t="s">
        <v>583</v>
      </c>
      <c r="J30" s="61" t="s">
        <v>583</v>
      </c>
      <c r="K30" s="61"/>
      <c r="L30" s="61"/>
      <c r="M30" s="50" t="str">
        <f>IF($L30="","",NETWORKDAYS(REPLACE(REPLACE($K30,5,1,"/"),8,1,"/"),REPLACE(REPLACE($L30,5,1,"/"),8,1,"/"),Sheet3!$C:$C))</f>
        <v/>
      </c>
      <c r="N30" s="47"/>
      <c r="O30" s="47"/>
      <c r="P30" s="47"/>
      <c r="Q30" s="47"/>
      <c r="R30" s="47"/>
      <c r="S30" s="47"/>
      <c r="T30" s="47"/>
      <c r="U30" s="61"/>
      <c r="V30" s="49"/>
      <c r="W30" s="49"/>
      <c r="X30" s="49"/>
      <c r="Y30" s="49"/>
      <c r="Z30" s="49"/>
      <c r="AA30" s="49"/>
      <c r="AB30" s="53"/>
      <c r="AC30" s="49"/>
      <c r="AD30" s="49"/>
      <c r="AE30" s="61"/>
      <c r="AF30" s="61"/>
      <c r="AG30" s="49"/>
      <c r="AH30" s="49"/>
    </row>
    <row r="31" spans="1:34" ht="21" hidden="1" customHeight="1">
      <c r="A31" s="50" t="s">
        <v>188</v>
      </c>
      <c r="B31" s="50" t="s">
        <v>393</v>
      </c>
      <c r="C31" s="140" t="s">
        <v>594</v>
      </c>
      <c r="D31" s="109" t="s">
        <v>381</v>
      </c>
      <c r="E31" s="109" t="s">
        <v>382</v>
      </c>
      <c r="F31" s="107"/>
      <c r="G31" s="100">
        <v>1</v>
      </c>
      <c r="H31" s="61" t="s">
        <v>586</v>
      </c>
      <c r="I31" s="61" t="s">
        <v>583</v>
      </c>
      <c r="J31" s="61" t="s">
        <v>583</v>
      </c>
      <c r="K31" s="61"/>
      <c r="L31" s="61"/>
      <c r="M31" s="50" t="str">
        <f>IF($L31="","",NETWORKDAYS(REPLACE(REPLACE($K31,5,1,"/"),8,1,"/"),REPLACE(REPLACE($L31,5,1,"/"),8,1,"/"),Sheet3!$C:$C))</f>
        <v/>
      </c>
      <c r="N31" s="47"/>
      <c r="O31" s="47"/>
      <c r="P31" s="47"/>
      <c r="Q31" s="47"/>
      <c r="R31" s="47"/>
      <c r="S31" s="47"/>
      <c r="T31" s="47"/>
      <c r="U31" s="61"/>
      <c r="V31" s="49"/>
      <c r="W31" s="49"/>
      <c r="X31" s="49"/>
      <c r="Y31" s="49"/>
      <c r="Z31" s="49"/>
      <c r="AA31" s="49"/>
      <c r="AB31" s="53"/>
      <c r="AC31" s="49"/>
      <c r="AD31" s="49"/>
      <c r="AE31" s="61"/>
      <c r="AF31" s="61"/>
      <c r="AG31" s="49"/>
      <c r="AH31" s="49"/>
    </row>
    <row r="32" spans="1:34" ht="21" hidden="1" customHeight="1">
      <c r="A32" s="50" t="s">
        <v>188</v>
      </c>
      <c r="B32" s="50" t="s">
        <v>393</v>
      </c>
      <c r="C32" s="140" t="s">
        <v>594</v>
      </c>
      <c r="D32" s="109" t="s">
        <v>383</v>
      </c>
      <c r="E32" s="109" t="s">
        <v>384</v>
      </c>
      <c r="F32" s="107"/>
      <c r="G32" s="100">
        <v>1</v>
      </c>
      <c r="H32" s="61" t="s">
        <v>586</v>
      </c>
      <c r="I32" s="61" t="s">
        <v>583</v>
      </c>
      <c r="J32" s="61" t="s">
        <v>583</v>
      </c>
      <c r="K32" s="61"/>
      <c r="L32" s="61"/>
      <c r="M32" s="50" t="str">
        <f>IF($L32="","",NETWORKDAYS(REPLACE(REPLACE($K32,5,1,"/"),8,1,"/"),REPLACE(REPLACE($L32,5,1,"/"),8,1,"/"),Sheet3!$C:$C))</f>
        <v/>
      </c>
      <c r="N32" s="47"/>
      <c r="O32" s="47"/>
      <c r="P32" s="47"/>
      <c r="Q32" s="47"/>
      <c r="R32" s="47"/>
      <c r="S32" s="47"/>
      <c r="T32" s="47"/>
      <c r="U32" s="61"/>
      <c r="V32" s="49"/>
      <c r="W32" s="49"/>
      <c r="X32" s="49"/>
      <c r="Y32" s="49"/>
      <c r="Z32" s="49"/>
      <c r="AA32" s="49"/>
      <c r="AB32" s="53"/>
      <c r="AC32" s="49"/>
      <c r="AD32" s="49"/>
      <c r="AE32" s="61"/>
      <c r="AF32" s="61"/>
      <c r="AG32" s="49"/>
      <c r="AH32" s="49"/>
    </row>
    <row r="33" spans="1:34" ht="21" hidden="1" customHeight="1">
      <c r="A33" s="50" t="s">
        <v>188</v>
      </c>
      <c r="B33" s="50" t="s">
        <v>393</v>
      </c>
      <c r="C33" s="140" t="s">
        <v>594</v>
      </c>
      <c r="D33" s="109" t="s">
        <v>385</v>
      </c>
      <c r="E33" s="109" t="s">
        <v>386</v>
      </c>
      <c r="F33" s="107"/>
      <c r="G33" s="100">
        <v>1</v>
      </c>
      <c r="H33" s="61" t="s">
        <v>586</v>
      </c>
      <c r="I33" s="61" t="s">
        <v>583</v>
      </c>
      <c r="J33" s="61" t="s">
        <v>583</v>
      </c>
      <c r="K33" s="61"/>
      <c r="L33" s="61"/>
      <c r="M33" s="50" t="str">
        <f>IF($L33="","",NETWORKDAYS(REPLACE(REPLACE($K33,5,1,"/"),8,1,"/"),REPLACE(REPLACE($L33,5,1,"/"),8,1,"/"),Sheet3!$C:$C))</f>
        <v/>
      </c>
      <c r="N33" s="47"/>
      <c r="O33" s="47"/>
      <c r="P33" s="47"/>
      <c r="Q33" s="47"/>
      <c r="R33" s="47"/>
      <c r="S33" s="47"/>
      <c r="T33" s="47"/>
      <c r="U33" s="61"/>
      <c r="V33" s="49"/>
      <c r="W33" s="49"/>
      <c r="X33" s="49"/>
      <c r="Y33" s="49"/>
      <c r="Z33" s="49"/>
      <c r="AA33" s="49"/>
      <c r="AB33" s="53"/>
      <c r="AC33" s="49"/>
      <c r="AD33" s="49"/>
      <c r="AE33" s="61"/>
      <c r="AF33" s="61"/>
      <c r="AG33" s="49"/>
      <c r="AH33" s="49"/>
    </row>
    <row r="34" spans="1:34" ht="21" hidden="1" customHeight="1">
      <c r="A34" s="50" t="s">
        <v>188</v>
      </c>
      <c r="B34" s="50" t="s">
        <v>393</v>
      </c>
      <c r="C34" s="140" t="s">
        <v>594</v>
      </c>
      <c r="D34" s="109" t="s">
        <v>387</v>
      </c>
      <c r="E34" s="109" t="s">
        <v>388</v>
      </c>
      <c r="F34" s="107"/>
      <c r="G34" s="100">
        <v>1</v>
      </c>
      <c r="H34" s="61" t="s">
        <v>586</v>
      </c>
      <c r="I34" s="61" t="s">
        <v>583</v>
      </c>
      <c r="J34" s="61" t="s">
        <v>583</v>
      </c>
      <c r="K34" s="61"/>
      <c r="L34" s="61"/>
      <c r="M34" s="50" t="str">
        <f>IF($L34="","",NETWORKDAYS(REPLACE(REPLACE($K34,5,1,"/"),8,1,"/"),REPLACE(REPLACE($L34,5,1,"/"),8,1,"/"),Sheet3!$C:$C))</f>
        <v/>
      </c>
      <c r="N34" s="47"/>
      <c r="O34" s="47"/>
      <c r="P34" s="47"/>
      <c r="Q34" s="47"/>
      <c r="R34" s="47"/>
      <c r="S34" s="47"/>
      <c r="T34" s="47"/>
      <c r="U34" s="61"/>
      <c r="V34" s="49"/>
      <c r="W34" s="49"/>
      <c r="X34" s="49"/>
      <c r="Y34" s="49"/>
      <c r="Z34" s="49"/>
      <c r="AA34" s="49"/>
      <c r="AB34" s="53"/>
      <c r="AC34" s="49"/>
      <c r="AD34" s="49"/>
      <c r="AE34" s="61"/>
      <c r="AF34" s="61"/>
      <c r="AG34" s="49"/>
      <c r="AH34" s="49"/>
    </row>
    <row r="35" spans="1:34" ht="21" hidden="1" customHeight="1">
      <c r="A35" s="50" t="s">
        <v>188</v>
      </c>
      <c r="B35" s="50" t="s">
        <v>393</v>
      </c>
      <c r="C35" s="140" t="s">
        <v>594</v>
      </c>
      <c r="D35" s="109" t="s">
        <v>389</v>
      </c>
      <c r="E35" s="109" t="s">
        <v>390</v>
      </c>
      <c r="F35" s="107"/>
      <c r="G35" s="100">
        <v>1</v>
      </c>
      <c r="H35" s="61" t="s">
        <v>586</v>
      </c>
      <c r="I35" s="61" t="s">
        <v>583</v>
      </c>
      <c r="J35" s="61" t="s">
        <v>583</v>
      </c>
      <c r="K35" s="61"/>
      <c r="L35" s="61"/>
      <c r="M35" s="50" t="str">
        <f>IF($L35="","",NETWORKDAYS(REPLACE(REPLACE($K35,5,1,"/"),8,1,"/"),REPLACE(REPLACE($L35,5,1,"/"),8,1,"/"),Sheet3!$C:$C))</f>
        <v/>
      </c>
      <c r="N35" s="47"/>
      <c r="O35" s="47"/>
      <c r="P35" s="47"/>
      <c r="Q35" s="47"/>
      <c r="R35" s="47"/>
      <c r="S35" s="47"/>
      <c r="T35" s="47"/>
      <c r="U35" s="61"/>
      <c r="V35" s="49"/>
      <c r="W35" s="49"/>
      <c r="X35" s="49"/>
      <c r="Y35" s="49"/>
      <c r="Z35" s="49"/>
      <c r="AA35" s="49"/>
      <c r="AB35" s="53"/>
      <c r="AC35" s="49"/>
      <c r="AD35" s="49"/>
      <c r="AE35" s="61"/>
      <c r="AF35" s="61"/>
      <c r="AG35" s="49"/>
      <c r="AH35" s="49"/>
    </row>
    <row r="36" spans="1:34" ht="21" hidden="1" customHeight="1">
      <c r="A36" s="50" t="s">
        <v>188</v>
      </c>
      <c r="B36" s="50" t="s">
        <v>393</v>
      </c>
      <c r="C36" s="140" t="s">
        <v>594</v>
      </c>
      <c r="D36" s="109" t="s">
        <v>391</v>
      </c>
      <c r="E36" s="109" t="s">
        <v>392</v>
      </c>
      <c r="F36" s="107"/>
      <c r="G36" s="100">
        <v>1</v>
      </c>
      <c r="H36" s="61" t="s">
        <v>586</v>
      </c>
      <c r="I36" s="61" t="s">
        <v>583</v>
      </c>
      <c r="J36" s="61" t="s">
        <v>583</v>
      </c>
      <c r="K36" s="61"/>
      <c r="L36" s="61"/>
      <c r="M36" s="50" t="str">
        <f>IF($L36="","",NETWORKDAYS(REPLACE(REPLACE($K36,5,1,"/"),8,1,"/"),REPLACE(REPLACE($L36,5,1,"/"),8,1,"/"),Sheet3!$C:$C))</f>
        <v/>
      </c>
      <c r="N36" s="47"/>
      <c r="O36" s="47"/>
      <c r="P36" s="47"/>
      <c r="Q36" s="47"/>
      <c r="R36" s="47"/>
      <c r="S36" s="47"/>
      <c r="T36" s="47"/>
      <c r="U36" s="61"/>
      <c r="V36" s="49"/>
      <c r="W36" s="49"/>
      <c r="X36" s="49"/>
      <c r="Y36" s="49"/>
      <c r="Z36" s="49"/>
      <c r="AA36" s="49"/>
      <c r="AB36" s="53"/>
      <c r="AC36" s="49"/>
      <c r="AD36" s="49"/>
      <c r="AE36" s="61"/>
      <c r="AF36" s="61"/>
      <c r="AG36" s="49"/>
      <c r="AH36" s="49"/>
    </row>
    <row r="37" spans="1:34" ht="21" hidden="1" customHeight="1">
      <c r="A37" s="62" t="s">
        <v>186</v>
      </c>
      <c r="B37" s="62" t="s">
        <v>190</v>
      </c>
      <c r="C37" s="62" t="s">
        <v>593</v>
      </c>
      <c r="D37" s="105" t="s">
        <v>158</v>
      </c>
      <c r="E37" s="105" t="s">
        <v>159</v>
      </c>
      <c r="F37" s="104"/>
      <c r="G37" s="62">
        <v>2</v>
      </c>
      <c r="H37" s="168" t="s">
        <v>928</v>
      </c>
      <c r="I37" s="124" t="s">
        <v>508</v>
      </c>
      <c r="J37" s="124" t="s">
        <v>509</v>
      </c>
      <c r="K37" s="124" t="s">
        <v>785</v>
      </c>
      <c r="L37" s="124" t="s">
        <v>786</v>
      </c>
      <c r="M37" s="50">
        <f>IF($L37="","",NETWORKDAYS(REPLACE(REPLACE($K37,5,1,"/"),8,1,"/"),REPLACE(REPLACE($L37,5,1,"/"),8,1,"/"),Sheet3!$C:$C))</f>
        <v>2</v>
      </c>
      <c r="N37" s="61" t="s">
        <v>596</v>
      </c>
      <c r="O37" s="61" t="s">
        <v>597</v>
      </c>
      <c r="P37" s="61" t="s">
        <v>597</v>
      </c>
      <c r="Q37" s="168" t="s">
        <v>860</v>
      </c>
      <c r="R37" s="168" t="s">
        <v>860</v>
      </c>
      <c r="S37" s="168" t="s">
        <v>861</v>
      </c>
      <c r="T37" s="61"/>
      <c r="U37" s="61"/>
      <c r="V37" s="49"/>
      <c r="W37" s="49"/>
      <c r="X37" s="49"/>
      <c r="Y37" s="49"/>
      <c r="Z37" s="49"/>
      <c r="AA37" s="49"/>
      <c r="AB37" s="53"/>
      <c r="AC37" s="49"/>
      <c r="AD37" s="49"/>
      <c r="AE37" s="87"/>
      <c r="AF37" s="87"/>
      <c r="AG37" s="87"/>
      <c r="AH37" s="49"/>
    </row>
    <row r="38" spans="1:34" ht="21" hidden="1" customHeight="1">
      <c r="A38" s="62" t="s">
        <v>186</v>
      </c>
      <c r="B38" s="62" t="s">
        <v>190</v>
      </c>
      <c r="C38" s="62" t="s">
        <v>593</v>
      </c>
      <c r="D38" s="105" t="s">
        <v>160</v>
      </c>
      <c r="E38" s="105" t="s">
        <v>161</v>
      </c>
      <c r="F38" s="104"/>
      <c r="G38" s="62">
        <v>2</v>
      </c>
      <c r="H38" s="168" t="s">
        <v>928</v>
      </c>
      <c r="I38" s="124" t="s">
        <v>510</v>
      </c>
      <c r="J38" s="124" t="s">
        <v>511</v>
      </c>
      <c r="K38" s="124" t="s">
        <v>800</v>
      </c>
      <c r="L38" s="124" t="s">
        <v>801</v>
      </c>
      <c r="M38" s="50">
        <f>IF($L38="","",NETWORKDAYS(REPLACE(REPLACE($K38,5,1,"/"),8,1,"/"),REPLACE(REPLACE($L38,5,1,"/"),8,1,"/"),Sheet3!$C:$C))</f>
        <v>3</v>
      </c>
      <c r="N38" s="61" t="s">
        <v>596</v>
      </c>
      <c r="O38" s="61" t="s">
        <v>598</v>
      </c>
      <c r="P38" s="61" t="s">
        <v>598</v>
      </c>
      <c r="Q38" s="168" t="s">
        <v>524</v>
      </c>
      <c r="R38" s="168" t="s">
        <v>862</v>
      </c>
      <c r="S38" s="168" t="s">
        <v>861</v>
      </c>
      <c r="T38" s="61"/>
      <c r="U38" s="61"/>
      <c r="V38" s="49"/>
      <c r="W38" s="49"/>
      <c r="X38" s="49"/>
      <c r="Y38" s="49"/>
      <c r="Z38" s="49"/>
      <c r="AA38" s="49"/>
      <c r="AB38" s="53"/>
      <c r="AC38" s="49"/>
      <c r="AD38" s="49"/>
      <c r="AE38" s="87"/>
      <c r="AF38" s="87"/>
      <c r="AG38" s="87"/>
      <c r="AH38" s="49"/>
    </row>
    <row r="39" spans="1:34" ht="21" hidden="1" customHeight="1">
      <c r="A39" s="62" t="s">
        <v>186</v>
      </c>
      <c r="B39" s="62" t="s">
        <v>190</v>
      </c>
      <c r="C39" s="62" t="s">
        <v>593</v>
      </c>
      <c r="D39" s="105" t="s">
        <v>162</v>
      </c>
      <c r="E39" s="105" t="s">
        <v>163</v>
      </c>
      <c r="F39" s="104"/>
      <c r="G39" s="62">
        <v>2</v>
      </c>
      <c r="H39" s="168" t="s">
        <v>928</v>
      </c>
      <c r="I39" s="124" t="s">
        <v>512</v>
      </c>
      <c r="J39" s="124" t="s">
        <v>513</v>
      </c>
      <c r="K39" s="124" t="s">
        <v>802</v>
      </c>
      <c r="L39" s="124" t="s">
        <v>529</v>
      </c>
      <c r="M39" s="50">
        <f>IF($L39="","",NETWORKDAYS(REPLACE(REPLACE($K39,5,1,"/"),8,1,"/"),REPLACE(REPLACE($L39,5,1,"/"),8,1,"/"),Sheet3!$C:$C))</f>
        <v>3</v>
      </c>
      <c r="N39" s="61" t="s">
        <v>596</v>
      </c>
      <c r="O39" s="61" t="s">
        <v>599</v>
      </c>
      <c r="P39" s="61" t="s">
        <v>599</v>
      </c>
      <c r="Q39" s="168" t="s">
        <v>862</v>
      </c>
      <c r="R39" s="168" t="s">
        <v>862</v>
      </c>
      <c r="S39" s="168" t="s">
        <v>861</v>
      </c>
      <c r="T39" s="61"/>
      <c r="U39" s="61"/>
      <c r="V39" s="49"/>
      <c r="W39" s="49"/>
      <c r="X39" s="49"/>
      <c r="Y39" s="49"/>
      <c r="Z39" s="49"/>
      <c r="AA39" s="49"/>
      <c r="AB39" s="53"/>
      <c r="AC39" s="49"/>
      <c r="AD39" s="49"/>
      <c r="AE39" s="87"/>
      <c r="AF39" s="87"/>
      <c r="AG39" s="87"/>
      <c r="AH39" s="49"/>
    </row>
    <row r="40" spans="1:34" ht="21" customHeight="1">
      <c r="A40" s="62" t="s">
        <v>186</v>
      </c>
      <c r="B40" s="62" t="s">
        <v>190</v>
      </c>
      <c r="C40" s="140" t="s">
        <v>594</v>
      </c>
      <c r="D40" s="105" t="s">
        <v>164</v>
      </c>
      <c r="E40" s="105" t="s">
        <v>165</v>
      </c>
      <c r="F40" s="104"/>
      <c r="G40" s="112">
        <v>1</v>
      </c>
      <c r="H40" s="61" t="s">
        <v>926</v>
      </c>
      <c r="I40" s="61" t="s">
        <v>583</v>
      </c>
      <c r="J40" s="61" t="s">
        <v>583</v>
      </c>
      <c r="K40" s="61"/>
      <c r="L40" s="61"/>
      <c r="M40" s="50" t="str">
        <f>IF($L40="","",NETWORKDAYS(REPLACE(REPLACE($K40,5,1,"/"),8,1,"/"),REPLACE(REPLACE($L40,5,1,"/"),8,1,"/"),Sheet3!$C:$C))</f>
        <v/>
      </c>
      <c r="N40" s="47"/>
      <c r="O40" s="47"/>
      <c r="P40" s="47"/>
      <c r="Q40" s="47"/>
      <c r="R40" s="47"/>
      <c r="S40" s="47"/>
      <c r="T40" s="47"/>
      <c r="U40" s="61"/>
      <c r="V40" s="49"/>
      <c r="W40" s="49"/>
      <c r="X40" s="49"/>
      <c r="Y40" s="49"/>
      <c r="Z40" s="49"/>
      <c r="AA40" s="49"/>
      <c r="AB40" s="53"/>
      <c r="AC40" s="49"/>
      <c r="AD40" s="49"/>
      <c r="AE40" s="87"/>
      <c r="AF40" s="87"/>
      <c r="AG40" s="87"/>
      <c r="AH40" s="49"/>
    </row>
    <row r="41" spans="1:34" ht="21" customHeight="1">
      <c r="A41" s="62" t="s">
        <v>186</v>
      </c>
      <c r="B41" s="62" t="s">
        <v>190</v>
      </c>
      <c r="C41" s="140" t="s">
        <v>594</v>
      </c>
      <c r="D41" s="105" t="s">
        <v>166</v>
      </c>
      <c r="E41" s="105" t="s">
        <v>167</v>
      </c>
      <c r="F41" s="104"/>
      <c r="G41" s="112">
        <v>1</v>
      </c>
      <c r="H41" s="61" t="s">
        <v>926</v>
      </c>
      <c r="I41" s="61" t="s">
        <v>583</v>
      </c>
      <c r="J41" s="61" t="s">
        <v>583</v>
      </c>
      <c r="K41" s="61"/>
      <c r="L41" s="61"/>
      <c r="M41" s="50" t="str">
        <f>IF($L41="","",NETWORKDAYS(REPLACE(REPLACE($K41,5,1,"/"),8,1,"/"),REPLACE(REPLACE($L41,5,1,"/"),8,1,"/"),Sheet3!$C:$C))</f>
        <v/>
      </c>
      <c r="N41" s="47"/>
      <c r="O41" s="47"/>
      <c r="P41" s="47"/>
      <c r="Q41" s="47"/>
      <c r="R41" s="47"/>
      <c r="S41" s="47"/>
      <c r="T41" s="47"/>
      <c r="U41" s="61"/>
      <c r="V41" s="49"/>
      <c r="W41" s="49"/>
      <c r="X41" s="49"/>
      <c r="Y41" s="49"/>
      <c r="Z41" s="49"/>
      <c r="AA41" s="49"/>
      <c r="AB41" s="53"/>
      <c r="AC41" s="49"/>
      <c r="AD41" s="49"/>
      <c r="AE41" s="87"/>
      <c r="AF41" s="87"/>
      <c r="AG41" s="87"/>
      <c r="AH41" s="49"/>
    </row>
    <row r="42" spans="1:34" ht="21" hidden="1" customHeight="1">
      <c r="A42" s="62" t="s">
        <v>186</v>
      </c>
      <c r="B42" s="62" t="s">
        <v>190</v>
      </c>
      <c r="C42" s="62" t="s">
        <v>593</v>
      </c>
      <c r="D42" s="105" t="s">
        <v>168</v>
      </c>
      <c r="E42" s="105" t="s">
        <v>434</v>
      </c>
      <c r="F42" s="104"/>
      <c r="G42" s="62">
        <v>2</v>
      </c>
      <c r="H42" s="168" t="s">
        <v>928</v>
      </c>
      <c r="I42" s="124" t="s">
        <v>514</v>
      </c>
      <c r="J42" s="124" t="s">
        <v>515</v>
      </c>
      <c r="K42" s="124" t="s">
        <v>529</v>
      </c>
      <c r="L42" s="168" t="s">
        <v>855</v>
      </c>
      <c r="M42" s="50">
        <f>IF($L42="","",NETWORKDAYS(REPLACE(REPLACE($K42,5,1,"/"),8,1,"/"),REPLACE(REPLACE($L42,5,1,"/"),8,1,"/"),Sheet3!$C:$C))</f>
        <v>3</v>
      </c>
      <c r="N42" s="61" t="s">
        <v>596</v>
      </c>
      <c r="O42" s="61" t="s">
        <v>600</v>
      </c>
      <c r="P42" s="61" t="s">
        <v>601</v>
      </c>
      <c r="Q42" s="168" t="s">
        <v>862</v>
      </c>
      <c r="R42" s="168" t="s">
        <v>862</v>
      </c>
      <c r="S42" s="168" t="s">
        <v>861</v>
      </c>
      <c r="T42" s="61"/>
      <c r="U42" s="61"/>
      <c r="V42" s="49"/>
      <c r="W42" s="49"/>
      <c r="X42" s="49"/>
      <c r="Y42" s="49"/>
      <c r="Z42" s="49"/>
      <c r="AA42" s="49"/>
      <c r="AB42" s="53"/>
      <c r="AC42" s="49"/>
      <c r="AD42" s="49"/>
      <c r="AE42" s="87"/>
      <c r="AF42" s="87"/>
      <c r="AG42" s="87"/>
      <c r="AH42" s="49"/>
    </row>
    <row r="43" spans="1:34" ht="21" hidden="1" customHeight="1">
      <c r="A43" s="62" t="s">
        <v>186</v>
      </c>
      <c r="B43" s="62" t="s">
        <v>191</v>
      </c>
      <c r="C43" s="62" t="s">
        <v>593</v>
      </c>
      <c r="D43" s="105" t="s">
        <v>169</v>
      </c>
      <c r="E43" s="105" t="s">
        <v>435</v>
      </c>
      <c r="F43" s="104"/>
      <c r="G43" s="62">
        <v>2</v>
      </c>
      <c r="H43" s="168" t="s">
        <v>928</v>
      </c>
      <c r="I43" s="124" t="s">
        <v>516</v>
      </c>
      <c r="J43" s="124" t="s">
        <v>517</v>
      </c>
      <c r="K43" s="168" t="s">
        <v>524</v>
      </c>
      <c r="L43" s="168" t="s">
        <v>525</v>
      </c>
      <c r="M43" s="50">
        <f>IF($L43="","",NETWORKDAYS(REPLACE(REPLACE($K43,5,1,"/"),8,1,"/"),REPLACE(REPLACE($L43,5,1,"/"),8,1,"/"),Sheet3!$C:$C))</f>
        <v>2</v>
      </c>
      <c r="N43" s="61" t="s">
        <v>602</v>
      </c>
      <c r="O43" s="61" t="s">
        <v>603</v>
      </c>
      <c r="P43" s="61" t="s">
        <v>604</v>
      </c>
      <c r="Q43" s="61"/>
      <c r="R43" s="61"/>
      <c r="S43" s="61"/>
      <c r="T43" s="61"/>
      <c r="U43" s="61"/>
      <c r="V43" s="49"/>
      <c r="W43" s="49"/>
      <c r="X43" s="49"/>
      <c r="Y43" s="49"/>
      <c r="Z43" s="49"/>
      <c r="AA43" s="49"/>
      <c r="AB43" s="53"/>
      <c r="AC43" s="49"/>
      <c r="AD43" s="49"/>
      <c r="AE43" s="87"/>
      <c r="AF43" s="87"/>
      <c r="AG43" s="87"/>
      <c r="AH43" s="49"/>
    </row>
    <row r="44" spans="1:34" ht="21" customHeight="1">
      <c r="A44" s="62" t="s">
        <v>186</v>
      </c>
      <c r="B44" s="62" t="s">
        <v>191</v>
      </c>
      <c r="C44" s="140" t="s">
        <v>594</v>
      </c>
      <c r="D44" s="105" t="s">
        <v>170</v>
      </c>
      <c r="E44" s="105" t="s">
        <v>171</v>
      </c>
      <c r="F44" s="104"/>
      <c r="G44" s="112">
        <v>1</v>
      </c>
      <c r="H44" s="61" t="s">
        <v>926</v>
      </c>
      <c r="I44" s="61" t="s">
        <v>583</v>
      </c>
      <c r="J44" s="61" t="s">
        <v>583</v>
      </c>
      <c r="K44" s="61"/>
      <c r="L44" s="61"/>
      <c r="M44" s="50" t="str">
        <f>IF($L44="","",NETWORKDAYS(REPLACE(REPLACE($K44,5,1,"/"),8,1,"/"),REPLACE(REPLACE($L44,5,1,"/"),8,1,"/"),Sheet3!$C:$C))</f>
        <v/>
      </c>
      <c r="N44" s="47"/>
      <c r="O44" s="47"/>
      <c r="P44" s="47"/>
      <c r="Q44" s="47"/>
      <c r="R44" s="47"/>
      <c r="S44" s="47"/>
      <c r="T44" s="47"/>
      <c r="U44" s="61"/>
      <c r="V44" s="49"/>
      <c r="W44" s="49"/>
      <c r="X44" s="49"/>
      <c r="Y44" s="49"/>
      <c r="Z44" s="49"/>
      <c r="AA44" s="49"/>
      <c r="AB44" s="53"/>
      <c r="AC44" s="49"/>
      <c r="AD44" s="49"/>
      <c r="AE44" s="87"/>
      <c r="AF44" s="87"/>
      <c r="AG44" s="87"/>
      <c r="AH44" s="49"/>
    </row>
    <row r="45" spans="1:34" ht="21" customHeight="1">
      <c r="A45" s="62" t="s">
        <v>186</v>
      </c>
      <c r="B45" s="62" t="s">
        <v>191</v>
      </c>
      <c r="C45" s="140" t="s">
        <v>594</v>
      </c>
      <c r="D45" s="105" t="s">
        <v>172</v>
      </c>
      <c r="E45" s="105" t="s">
        <v>173</v>
      </c>
      <c r="F45" s="104"/>
      <c r="G45" s="112">
        <v>1</v>
      </c>
      <c r="H45" s="61" t="s">
        <v>926</v>
      </c>
      <c r="I45" s="61" t="s">
        <v>583</v>
      </c>
      <c r="J45" s="61" t="s">
        <v>583</v>
      </c>
      <c r="K45" s="61"/>
      <c r="L45" s="61"/>
      <c r="M45" s="50" t="str">
        <f>IF($L45="","",NETWORKDAYS(REPLACE(REPLACE($K45,5,1,"/"),8,1,"/"),REPLACE(REPLACE($L45,5,1,"/"),8,1,"/"),Sheet3!$C:$C))</f>
        <v/>
      </c>
      <c r="N45" s="47"/>
      <c r="O45" s="47"/>
      <c r="P45" s="47"/>
      <c r="Q45" s="47"/>
      <c r="R45" s="47"/>
      <c r="S45" s="47"/>
      <c r="T45" s="47"/>
      <c r="U45" s="61"/>
      <c r="V45" s="49"/>
      <c r="W45" s="49"/>
      <c r="X45" s="49"/>
      <c r="Y45" s="49"/>
      <c r="Z45" s="49"/>
      <c r="AA45" s="49"/>
      <c r="AB45" s="53"/>
      <c r="AC45" s="49"/>
      <c r="AD45" s="49"/>
      <c r="AE45" s="87"/>
      <c r="AF45" s="87"/>
      <c r="AG45" s="87"/>
      <c r="AH45" s="49"/>
    </row>
    <row r="46" spans="1:34" ht="21" hidden="1" customHeight="1">
      <c r="A46" s="62" t="s">
        <v>186</v>
      </c>
      <c r="B46" s="62" t="s">
        <v>191</v>
      </c>
      <c r="C46" s="62" t="s">
        <v>593</v>
      </c>
      <c r="D46" s="105" t="s">
        <v>174</v>
      </c>
      <c r="E46" s="105" t="s">
        <v>433</v>
      </c>
      <c r="F46" s="104"/>
      <c r="G46" s="62">
        <v>2</v>
      </c>
      <c r="H46" s="168" t="s">
        <v>928</v>
      </c>
      <c r="I46" s="61" t="s">
        <v>518</v>
      </c>
      <c r="J46" s="61" t="s">
        <v>519</v>
      </c>
      <c r="K46" s="168" t="s">
        <v>857</v>
      </c>
      <c r="L46" s="168" t="s">
        <v>858</v>
      </c>
      <c r="M46" s="50">
        <f>IF($L46="","",NETWORKDAYS(REPLACE(REPLACE($K46,5,1,"/"),8,1,"/"),REPLACE(REPLACE($L46,5,1,"/"),8,1,"/"),Sheet3!$C:$C))</f>
        <v>1</v>
      </c>
      <c r="N46" s="61" t="s">
        <v>596</v>
      </c>
      <c r="O46" s="61" t="s">
        <v>605</v>
      </c>
      <c r="P46" s="61" t="s">
        <v>606</v>
      </c>
      <c r="Q46" s="61"/>
      <c r="R46" s="61"/>
      <c r="S46" s="61"/>
      <c r="T46" s="61"/>
      <c r="U46" s="61"/>
      <c r="V46" s="49"/>
      <c r="W46" s="49"/>
      <c r="X46" s="49"/>
      <c r="Y46" s="49"/>
      <c r="Z46" s="49"/>
      <c r="AA46" s="49"/>
      <c r="AB46" s="53"/>
      <c r="AC46" s="49"/>
      <c r="AD46" s="49"/>
      <c r="AE46" s="87"/>
      <c r="AF46" s="87"/>
      <c r="AG46" s="87"/>
      <c r="AH46" s="49"/>
    </row>
    <row r="47" spans="1:34" ht="21" hidden="1" customHeight="1">
      <c r="A47" s="62" t="s">
        <v>186</v>
      </c>
      <c r="B47" s="62" t="s">
        <v>191</v>
      </c>
      <c r="C47" s="62" t="s">
        <v>593</v>
      </c>
      <c r="D47" s="105" t="s">
        <v>175</v>
      </c>
      <c r="E47" s="105" t="s">
        <v>432</v>
      </c>
      <c r="F47" s="104"/>
      <c r="G47" s="50">
        <v>2</v>
      </c>
      <c r="H47" s="168" t="s">
        <v>928</v>
      </c>
      <c r="I47" s="61" t="s">
        <v>520</v>
      </c>
      <c r="J47" s="61" t="s">
        <v>521</v>
      </c>
      <c r="K47" s="168" t="s">
        <v>859</v>
      </c>
      <c r="L47" s="168" t="s">
        <v>859</v>
      </c>
      <c r="M47" s="50">
        <f>IF($L47="","",NETWORKDAYS(REPLACE(REPLACE($K47,5,1,"/"),8,1,"/"),REPLACE(REPLACE($L47,5,1,"/"),8,1,"/"),Sheet3!$C:$C))</f>
        <v>1</v>
      </c>
      <c r="N47" s="61" t="s">
        <v>602</v>
      </c>
      <c r="O47" s="61" t="s">
        <v>607</v>
      </c>
      <c r="P47" s="61" t="s">
        <v>607</v>
      </c>
      <c r="Q47" s="61"/>
      <c r="R47" s="61"/>
      <c r="S47" s="61"/>
      <c r="T47" s="61"/>
      <c r="U47" s="61"/>
      <c r="V47" s="49"/>
      <c r="W47" s="49"/>
      <c r="X47" s="49"/>
      <c r="Y47" s="49"/>
      <c r="Z47" s="49"/>
      <c r="AA47" s="49"/>
      <c r="AB47" s="53"/>
      <c r="AC47" s="49"/>
      <c r="AD47" s="49"/>
      <c r="AE47" s="87"/>
      <c r="AF47" s="87"/>
      <c r="AG47" s="87"/>
      <c r="AH47" s="49"/>
    </row>
    <row r="48" spans="1:34" ht="21" customHeight="1">
      <c r="A48" s="62" t="s">
        <v>186</v>
      </c>
      <c r="B48" s="62" t="s">
        <v>192</v>
      </c>
      <c r="C48" s="140" t="s">
        <v>594</v>
      </c>
      <c r="D48" s="105" t="s">
        <v>176</v>
      </c>
      <c r="E48" s="105" t="s">
        <v>177</v>
      </c>
      <c r="F48" s="104"/>
      <c r="G48" s="100">
        <v>1</v>
      </c>
      <c r="H48" s="61" t="s">
        <v>925</v>
      </c>
      <c r="I48" s="61" t="s">
        <v>583</v>
      </c>
      <c r="J48" s="61" t="s">
        <v>583</v>
      </c>
      <c r="K48" s="61"/>
      <c r="L48" s="61"/>
      <c r="M48" s="50" t="str">
        <f>IF($L48="","",NETWORKDAYS(REPLACE(REPLACE($K48,5,1,"/"),8,1,"/"),REPLACE(REPLACE($L48,5,1,"/"),8,1,"/"),Sheet3!$C:$C))</f>
        <v/>
      </c>
      <c r="N48" s="47"/>
      <c r="O48" s="47"/>
      <c r="P48" s="47"/>
      <c r="Q48" s="47"/>
      <c r="R48" s="47"/>
      <c r="S48" s="47"/>
      <c r="T48" s="47"/>
      <c r="U48" s="61"/>
      <c r="V48" s="49"/>
      <c r="W48" s="49"/>
      <c r="X48" s="49"/>
      <c r="Y48" s="49"/>
      <c r="Z48" s="49"/>
      <c r="AA48" s="49"/>
      <c r="AB48" s="53"/>
      <c r="AC48" s="49"/>
      <c r="AD48" s="49"/>
      <c r="AE48" s="87"/>
      <c r="AF48" s="87"/>
      <c r="AG48" s="87"/>
      <c r="AH48" s="49"/>
    </row>
    <row r="49" spans="1:34" ht="21" customHeight="1">
      <c r="A49" s="62" t="s">
        <v>186</v>
      </c>
      <c r="B49" s="62" t="s">
        <v>192</v>
      </c>
      <c r="C49" s="140" t="s">
        <v>594</v>
      </c>
      <c r="D49" s="105" t="s">
        <v>178</v>
      </c>
      <c r="E49" s="105" t="s">
        <v>179</v>
      </c>
      <c r="F49" s="104"/>
      <c r="G49" s="100">
        <v>1</v>
      </c>
      <c r="H49" s="61" t="s">
        <v>925</v>
      </c>
      <c r="I49" s="61" t="s">
        <v>583</v>
      </c>
      <c r="J49" s="61" t="s">
        <v>583</v>
      </c>
      <c r="K49" s="61"/>
      <c r="L49" s="61"/>
      <c r="M49" s="50" t="str">
        <f>IF($L49="","",NETWORKDAYS(REPLACE(REPLACE($K49,5,1,"/"),8,1,"/"),REPLACE(REPLACE($L49,5,1,"/"),8,1,"/"),Sheet3!$C:$C))</f>
        <v/>
      </c>
      <c r="N49" s="47"/>
      <c r="O49" s="47"/>
      <c r="P49" s="47"/>
      <c r="Q49" s="47"/>
      <c r="R49" s="47"/>
      <c r="S49" s="47"/>
      <c r="T49" s="47"/>
      <c r="U49" s="61"/>
      <c r="V49" s="49"/>
      <c r="W49" s="49"/>
      <c r="X49" s="49"/>
      <c r="Y49" s="49"/>
      <c r="Z49" s="49"/>
      <c r="AA49" s="49"/>
      <c r="AB49" s="53"/>
      <c r="AC49" s="49"/>
      <c r="AD49" s="49"/>
      <c r="AE49" s="87"/>
      <c r="AF49" s="87"/>
      <c r="AG49" s="87"/>
      <c r="AH49" s="49"/>
    </row>
    <row r="50" spans="1:34" ht="21" customHeight="1">
      <c r="A50" s="62" t="s">
        <v>186</v>
      </c>
      <c r="B50" s="62" t="s">
        <v>192</v>
      </c>
      <c r="C50" s="140" t="s">
        <v>594</v>
      </c>
      <c r="D50" s="105" t="s">
        <v>180</v>
      </c>
      <c r="E50" s="105" t="s">
        <v>181</v>
      </c>
      <c r="F50" s="104"/>
      <c r="G50" s="100">
        <v>1</v>
      </c>
      <c r="H50" s="61" t="s">
        <v>925</v>
      </c>
      <c r="I50" s="61" t="s">
        <v>583</v>
      </c>
      <c r="J50" s="61" t="s">
        <v>583</v>
      </c>
      <c r="K50" s="61"/>
      <c r="L50" s="61"/>
      <c r="M50" s="50" t="str">
        <f>IF($L50="","",NETWORKDAYS(REPLACE(REPLACE($K50,5,1,"/"),8,1,"/"),REPLACE(REPLACE($L50,5,1,"/"),8,1,"/"),Sheet3!$C:$C))</f>
        <v/>
      </c>
      <c r="N50" s="47"/>
      <c r="O50" s="47"/>
      <c r="P50" s="47"/>
      <c r="Q50" s="47"/>
      <c r="R50" s="47"/>
      <c r="S50" s="47"/>
      <c r="T50" s="47"/>
      <c r="U50" s="61"/>
      <c r="V50" s="49"/>
      <c r="W50" s="49"/>
      <c r="X50" s="49"/>
      <c r="Y50" s="49"/>
      <c r="Z50" s="49"/>
      <c r="AA50" s="49"/>
      <c r="AB50" s="53"/>
      <c r="AC50" s="49"/>
      <c r="AD50" s="49"/>
      <c r="AE50" s="87"/>
      <c r="AF50" s="87"/>
      <c r="AG50" s="87"/>
      <c r="AH50" s="49"/>
    </row>
    <row r="51" spans="1:34" ht="21" hidden="1" customHeight="1">
      <c r="A51" s="62" t="s">
        <v>186</v>
      </c>
      <c r="B51" s="62" t="s">
        <v>193</v>
      </c>
      <c r="C51" s="62" t="s">
        <v>593</v>
      </c>
      <c r="D51" s="105" t="s">
        <v>182</v>
      </c>
      <c r="E51" s="105" t="s">
        <v>183</v>
      </c>
      <c r="F51" s="104"/>
      <c r="G51" s="62">
        <v>2</v>
      </c>
      <c r="H51" s="168" t="s">
        <v>928</v>
      </c>
      <c r="I51" s="61" t="s">
        <v>522</v>
      </c>
      <c r="J51" s="61" t="s">
        <v>523</v>
      </c>
      <c r="K51" s="168" t="s">
        <v>867</v>
      </c>
      <c r="L51" s="168" t="s">
        <v>869</v>
      </c>
      <c r="M51" s="50">
        <f>IF($L51="","",NETWORKDAYS(REPLACE(REPLACE($K51,5,1,"/"),8,1,"/"),REPLACE(REPLACE($L51,5,1,"/"),8,1,"/"),Sheet3!$C:$C))</f>
        <v>2</v>
      </c>
      <c r="N51" s="61" t="s">
        <v>608</v>
      </c>
      <c r="O51" s="61" t="s">
        <v>609</v>
      </c>
      <c r="P51" s="61" t="s">
        <v>609</v>
      </c>
      <c r="Q51" s="61"/>
      <c r="R51" s="61"/>
      <c r="S51" s="61"/>
      <c r="T51" s="61"/>
      <c r="U51" s="61"/>
      <c r="V51" s="49"/>
      <c r="W51" s="49"/>
      <c r="X51" s="49"/>
      <c r="Y51" s="49"/>
      <c r="Z51" s="49"/>
      <c r="AA51" s="49"/>
      <c r="AB51" s="53"/>
      <c r="AC51" s="49"/>
      <c r="AD51" s="49"/>
      <c r="AE51" s="87"/>
      <c r="AF51" s="87"/>
      <c r="AG51" s="87"/>
      <c r="AH51" s="49"/>
    </row>
    <row r="52" spans="1:34" ht="21" hidden="1" customHeight="1">
      <c r="A52" s="62" t="s">
        <v>186</v>
      </c>
      <c r="B52" s="62" t="s">
        <v>193</v>
      </c>
      <c r="C52" s="62" t="s">
        <v>593</v>
      </c>
      <c r="D52" s="110" t="s">
        <v>184</v>
      </c>
      <c r="E52" s="110" t="s">
        <v>185</v>
      </c>
      <c r="F52" s="104"/>
      <c r="G52" s="62">
        <v>2</v>
      </c>
      <c r="H52" s="168" t="s">
        <v>928</v>
      </c>
      <c r="I52" s="61" t="s">
        <v>524</v>
      </c>
      <c r="J52" s="61" t="s">
        <v>525</v>
      </c>
      <c r="K52" s="168" t="s">
        <v>868</v>
      </c>
      <c r="L52" s="168" t="s">
        <v>869</v>
      </c>
      <c r="M52" s="50">
        <f>IF($L52="","",NETWORKDAYS(REPLACE(REPLACE($K52,5,1,"/"),8,1,"/"),REPLACE(REPLACE($L52,5,1,"/"),8,1,"/"),Sheet3!$C:$C))</f>
        <v>1</v>
      </c>
      <c r="N52" s="61" t="s">
        <v>596</v>
      </c>
      <c r="O52" s="61" t="s">
        <v>611</v>
      </c>
      <c r="P52" s="61" t="s">
        <v>612</v>
      </c>
      <c r="Q52" s="61"/>
      <c r="R52" s="61"/>
      <c r="S52" s="61"/>
      <c r="T52" s="61"/>
      <c r="U52" s="61"/>
      <c r="V52" s="49"/>
      <c r="W52" s="49"/>
      <c r="X52" s="49"/>
      <c r="Y52" s="49"/>
      <c r="Z52" s="49"/>
      <c r="AA52" s="49"/>
      <c r="AB52" s="53"/>
      <c r="AC52" s="49"/>
      <c r="AD52" s="49"/>
      <c r="AE52" s="87"/>
      <c r="AF52" s="87"/>
      <c r="AG52" s="87"/>
      <c r="AH52" s="49"/>
    </row>
    <row r="53" spans="1:34" ht="21" hidden="1" customHeight="1">
      <c r="A53" s="62" t="s">
        <v>226</v>
      </c>
      <c r="B53" s="62" t="s">
        <v>227</v>
      </c>
      <c r="C53" s="62" t="s">
        <v>593</v>
      </c>
      <c r="D53" s="109" t="s">
        <v>198</v>
      </c>
      <c r="E53" s="109" t="s">
        <v>199</v>
      </c>
      <c r="F53" s="104"/>
      <c r="G53" s="62">
        <v>2</v>
      </c>
      <c r="H53" s="61" t="s">
        <v>705</v>
      </c>
      <c r="I53" s="50" t="s">
        <v>508</v>
      </c>
      <c r="J53" s="50" t="s">
        <v>509</v>
      </c>
      <c r="K53" s="50" t="s">
        <v>788</v>
      </c>
      <c r="L53" s="124" t="s">
        <v>787</v>
      </c>
      <c r="M53" s="50">
        <f>IF($L53="","",NETWORKDAYS(REPLACE(REPLACE($K53,5,1,"/"),8,1,"/"),REPLACE(REPLACE($L53,5,1,"/"),8,1,"/"),Sheet3!$C:$C))</f>
        <v>2</v>
      </c>
      <c r="N53" s="61" t="s">
        <v>596</v>
      </c>
      <c r="O53" s="61" t="s">
        <v>613</v>
      </c>
      <c r="P53" s="61" t="s">
        <v>597</v>
      </c>
      <c r="Q53" s="61"/>
      <c r="R53" s="61"/>
      <c r="S53" s="61"/>
      <c r="T53" s="61"/>
      <c r="U53" s="61"/>
      <c r="V53" s="49"/>
      <c r="W53" s="49"/>
      <c r="X53" s="49"/>
      <c r="Y53" s="49"/>
      <c r="Z53" s="49"/>
      <c r="AA53" s="49"/>
      <c r="AB53" s="53"/>
      <c r="AC53" s="49"/>
      <c r="AD53" s="49"/>
      <c r="AE53" s="87"/>
      <c r="AF53" s="87"/>
      <c r="AG53" s="87"/>
      <c r="AH53" s="49"/>
    </row>
    <row r="54" spans="1:34" ht="21" hidden="1" customHeight="1">
      <c r="A54" s="62" t="s">
        <v>226</v>
      </c>
      <c r="B54" s="62" t="s">
        <v>227</v>
      </c>
      <c r="C54" s="62" t="s">
        <v>593</v>
      </c>
      <c r="D54" s="109" t="s">
        <v>200</v>
      </c>
      <c r="E54" s="109" t="s">
        <v>201</v>
      </c>
      <c r="F54" s="104"/>
      <c r="G54" s="62">
        <v>2</v>
      </c>
      <c r="H54" s="61" t="s">
        <v>437</v>
      </c>
      <c r="I54" s="50" t="s">
        <v>510</v>
      </c>
      <c r="J54" s="50" t="s">
        <v>526</v>
      </c>
      <c r="K54" s="168" t="s">
        <v>851</v>
      </c>
      <c r="L54" s="168" t="s">
        <v>845</v>
      </c>
      <c r="M54" s="50">
        <f>IF($L54="","",NETWORKDAYS(REPLACE(REPLACE($K54,5,1,"/"),8,1,"/"),REPLACE(REPLACE($L54,5,1,"/"),8,1,"/"),Sheet3!$C:$C))</f>
        <v>4</v>
      </c>
      <c r="N54" s="61" t="s">
        <v>596</v>
      </c>
      <c r="O54" s="61" t="s">
        <v>614</v>
      </c>
      <c r="P54" s="61" t="s">
        <v>614</v>
      </c>
      <c r="Q54" s="61"/>
      <c r="R54" s="61"/>
      <c r="S54" s="61"/>
      <c r="T54" s="61"/>
      <c r="U54" s="61"/>
      <c r="V54" s="49"/>
      <c r="W54" s="49"/>
      <c r="X54" s="49"/>
      <c r="Y54" s="49"/>
      <c r="Z54" s="49"/>
      <c r="AA54" s="49"/>
      <c r="AB54" s="53"/>
      <c r="AC54" s="49"/>
      <c r="AD54" s="49"/>
      <c r="AE54" s="49"/>
      <c r="AF54" s="49"/>
      <c r="AG54" s="49"/>
      <c r="AH54" s="49"/>
    </row>
    <row r="55" spans="1:34" ht="21" hidden="1" customHeight="1">
      <c r="A55" s="62" t="s">
        <v>226</v>
      </c>
      <c r="B55" s="62" t="s">
        <v>227</v>
      </c>
      <c r="C55" s="62" t="s">
        <v>593</v>
      </c>
      <c r="D55" s="109" t="s">
        <v>202</v>
      </c>
      <c r="E55" s="109" t="s">
        <v>203</v>
      </c>
      <c r="F55" s="104"/>
      <c r="G55" s="62">
        <v>2</v>
      </c>
      <c r="H55" s="61" t="s">
        <v>437</v>
      </c>
      <c r="I55" s="50" t="s">
        <v>512</v>
      </c>
      <c r="J55" s="50" t="s">
        <v>513</v>
      </c>
      <c r="K55" s="168" t="s">
        <v>845</v>
      </c>
      <c r="L55" s="168" t="s">
        <v>852</v>
      </c>
      <c r="M55" s="50">
        <f>IF($L55="","",NETWORKDAYS(REPLACE(REPLACE($K55,5,1,"/"),8,1,"/"),REPLACE(REPLACE($L55,5,1,"/"),8,1,"/"),Sheet3!$C:$C))</f>
        <v>2</v>
      </c>
      <c r="N55" s="61" t="s">
        <v>596</v>
      </c>
      <c r="O55" s="61" t="s">
        <v>599</v>
      </c>
      <c r="P55" s="61" t="s">
        <v>615</v>
      </c>
      <c r="Q55" s="61"/>
      <c r="R55" s="61"/>
      <c r="S55" s="61"/>
      <c r="T55" s="61"/>
      <c r="U55" s="61"/>
      <c r="V55" s="49"/>
      <c r="W55" s="49"/>
      <c r="X55" s="49"/>
      <c r="Y55" s="49"/>
      <c r="Z55" s="49"/>
      <c r="AA55" s="49"/>
      <c r="AB55" s="53"/>
      <c r="AC55" s="49"/>
      <c r="AD55" s="49"/>
      <c r="AE55" s="49"/>
      <c r="AF55" s="49"/>
      <c r="AG55" s="49"/>
      <c r="AH55" s="49"/>
    </row>
    <row r="56" spans="1:34" ht="21" hidden="1" customHeight="1">
      <c r="A56" s="62" t="s">
        <v>226</v>
      </c>
      <c r="B56" s="62" t="s">
        <v>227</v>
      </c>
      <c r="C56" s="62" t="s">
        <v>593</v>
      </c>
      <c r="D56" s="109" t="s">
        <v>204</v>
      </c>
      <c r="E56" s="109" t="s">
        <v>205</v>
      </c>
      <c r="F56" s="104"/>
      <c r="G56" s="62">
        <v>3</v>
      </c>
      <c r="H56" s="61" t="s">
        <v>437</v>
      </c>
      <c r="I56" s="50" t="s">
        <v>514</v>
      </c>
      <c r="J56" s="50" t="s">
        <v>516</v>
      </c>
      <c r="K56" s="168" t="s">
        <v>523</v>
      </c>
      <c r="L56" s="168" t="s">
        <v>607</v>
      </c>
      <c r="M56" s="50">
        <f>IF($L56="","",NETWORKDAYS(REPLACE(REPLACE($K56,5,1,"/"),8,1,"/"),REPLACE(REPLACE($L56,5,1,"/"),8,1,"/"),Sheet3!$C:$C))</f>
        <v>2</v>
      </c>
      <c r="N56" s="61" t="s">
        <v>596</v>
      </c>
      <c r="O56" s="61" t="s">
        <v>616</v>
      </c>
      <c r="P56" s="61" t="s">
        <v>617</v>
      </c>
      <c r="Q56" s="61"/>
      <c r="R56" s="61"/>
      <c r="S56" s="61"/>
      <c r="T56" s="61"/>
      <c r="U56" s="61"/>
      <c r="V56" s="49"/>
      <c r="W56" s="49"/>
      <c r="X56" s="49"/>
      <c r="Y56" s="49"/>
      <c r="Z56" s="49"/>
      <c r="AA56" s="49"/>
      <c r="AB56" s="53"/>
      <c r="AC56" s="49"/>
      <c r="AD56" s="49"/>
      <c r="AE56" s="49"/>
      <c r="AF56" s="49"/>
      <c r="AG56" s="49"/>
      <c r="AH56" s="49"/>
    </row>
    <row r="57" spans="1:34" ht="21" hidden="1" customHeight="1">
      <c r="A57" s="62" t="s">
        <v>226</v>
      </c>
      <c r="B57" s="62" t="s">
        <v>227</v>
      </c>
      <c r="C57" s="62" t="s">
        <v>593</v>
      </c>
      <c r="D57" s="109" t="s">
        <v>206</v>
      </c>
      <c r="E57" s="109" t="s">
        <v>207</v>
      </c>
      <c r="F57" s="104"/>
      <c r="G57" s="62">
        <v>1</v>
      </c>
      <c r="H57" s="61" t="s">
        <v>437</v>
      </c>
      <c r="I57" s="50" t="s">
        <v>527</v>
      </c>
      <c r="J57" s="50" t="s">
        <v>527</v>
      </c>
      <c r="K57" s="168" t="s">
        <v>856</v>
      </c>
      <c r="L57" s="168" t="s">
        <v>856</v>
      </c>
      <c r="M57" s="50">
        <f>IF($L57="","",NETWORKDAYS(REPLACE(REPLACE($K57,5,1,"/"),8,1,"/"),REPLACE(REPLACE($L57,5,1,"/"),8,1,"/"),Sheet3!$C:$C))</f>
        <v>1</v>
      </c>
      <c r="N57" s="61" t="s">
        <v>602</v>
      </c>
      <c r="O57" s="61" t="s">
        <v>618</v>
      </c>
      <c r="P57" s="61" t="s">
        <v>603</v>
      </c>
      <c r="Q57" s="61"/>
      <c r="R57" s="61"/>
      <c r="S57" s="61"/>
      <c r="T57" s="61"/>
      <c r="U57" s="61"/>
      <c r="V57" s="49"/>
      <c r="W57" s="49"/>
      <c r="X57" s="49"/>
      <c r="Y57" s="49"/>
      <c r="Z57" s="49"/>
      <c r="AA57" s="49"/>
      <c r="AB57" s="53"/>
      <c r="AC57" s="49"/>
      <c r="AD57" s="49"/>
      <c r="AE57" s="49"/>
      <c r="AF57" s="49"/>
      <c r="AG57" s="49"/>
      <c r="AH57" s="49"/>
    </row>
    <row r="58" spans="1:34" ht="21" hidden="1" customHeight="1">
      <c r="A58" s="62" t="s">
        <v>226</v>
      </c>
      <c r="B58" s="62" t="s">
        <v>227</v>
      </c>
      <c r="C58" s="62" t="s">
        <v>593</v>
      </c>
      <c r="D58" s="109" t="s">
        <v>208</v>
      </c>
      <c r="E58" s="109" t="s">
        <v>209</v>
      </c>
      <c r="F58" s="104"/>
      <c r="G58" s="62">
        <v>2</v>
      </c>
      <c r="H58" s="61" t="s">
        <v>437</v>
      </c>
      <c r="I58" s="50" t="s">
        <v>518</v>
      </c>
      <c r="J58" s="50" t="s">
        <v>528</v>
      </c>
      <c r="K58" s="168" t="s">
        <v>530</v>
      </c>
      <c r="L58" s="168" t="s">
        <v>870</v>
      </c>
      <c r="M58" s="50">
        <f>IF($L58="","",NETWORKDAYS(REPLACE(REPLACE($K58,5,1,"/"),8,1,"/"),REPLACE(REPLACE($L58,5,1,"/"),8,1,"/"),Sheet3!$C:$C))</f>
        <v>3</v>
      </c>
      <c r="N58" s="61" t="s">
        <v>596</v>
      </c>
      <c r="O58" s="61" t="s">
        <v>605</v>
      </c>
      <c r="P58" s="61" t="s">
        <v>605</v>
      </c>
      <c r="Q58" s="61"/>
      <c r="R58" s="61"/>
      <c r="S58" s="61"/>
      <c r="T58" s="61"/>
      <c r="U58" s="61"/>
      <c r="V58" s="49"/>
      <c r="W58" s="49"/>
      <c r="X58" s="49"/>
      <c r="Y58" s="49"/>
      <c r="Z58" s="49"/>
      <c r="AA58" s="49"/>
      <c r="AB58" s="53"/>
      <c r="AC58" s="49"/>
      <c r="AD58" s="49"/>
      <c r="AE58" s="49"/>
      <c r="AF58" s="49"/>
      <c r="AG58" s="49"/>
      <c r="AH58" s="49"/>
    </row>
    <row r="59" spans="1:34" ht="21" hidden="1" customHeight="1">
      <c r="A59" s="62" t="s">
        <v>226</v>
      </c>
      <c r="B59" s="62" t="s">
        <v>227</v>
      </c>
      <c r="C59" s="62" t="s">
        <v>593</v>
      </c>
      <c r="D59" s="109" t="s">
        <v>210</v>
      </c>
      <c r="E59" s="109" t="s">
        <v>211</v>
      </c>
      <c r="F59" s="106"/>
      <c r="G59" s="62">
        <v>1</v>
      </c>
      <c r="H59" s="61" t="s">
        <v>437</v>
      </c>
      <c r="I59" s="50" t="s">
        <v>520</v>
      </c>
      <c r="J59" s="50" t="s">
        <v>520</v>
      </c>
      <c r="K59" s="168" t="s">
        <v>871</v>
      </c>
      <c r="L59" s="168" t="s">
        <v>870</v>
      </c>
      <c r="M59" s="50">
        <f>IF($L59="","",NETWORKDAYS(REPLACE(REPLACE($K59,5,1,"/"),8,1,"/"),REPLACE(REPLACE($L59,5,1,"/"),8,1,"/"),Sheet3!$C:$C))</f>
        <v>3</v>
      </c>
      <c r="N59" s="61" t="s">
        <v>602</v>
      </c>
      <c r="O59" s="61" t="s">
        <v>620</v>
      </c>
      <c r="P59" s="61" t="s">
        <v>619</v>
      </c>
      <c r="Q59" s="60"/>
      <c r="R59" s="60"/>
      <c r="S59" s="61"/>
      <c r="T59" s="61"/>
      <c r="U59" s="61"/>
      <c r="V59" s="49"/>
      <c r="W59" s="49"/>
      <c r="X59" s="49"/>
      <c r="Y59" s="49"/>
      <c r="Z59" s="49"/>
      <c r="AA59" s="49"/>
      <c r="AB59" s="53"/>
      <c r="AC59" s="49"/>
      <c r="AD59" s="49"/>
      <c r="AE59" s="49"/>
      <c r="AF59" s="49"/>
      <c r="AG59" s="49"/>
      <c r="AH59" s="49"/>
    </row>
    <row r="60" spans="1:34" ht="21" hidden="1" customHeight="1">
      <c r="A60" s="62" t="s">
        <v>226</v>
      </c>
      <c r="B60" s="62" t="s">
        <v>227</v>
      </c>
      <c r="C60" s="62" t="s">
        <v>593</v>
      </c>
      <c r="D60" s="109" t="s">
        <v>212</v>
      </c>
      <c r="E60" s="109" t="s">
        <v>213</v>
      </c>
      <c r="F60" s="104"/>
      <c r="G60" s="62">
        <v>2</v>
      </c>
      <c r="H60" s="61" t="s">
        <v>437</v>
      </c>
      <c r="I60" s="50" t="s">
        <v>529</v>
      </c>
      <c r="J60" s="50" t="s">
        <v>522</v>
      </c>
      <c r="K60" s="168" t="s">
        <v>872</v>
      </c>
      <c r="L60" s="168" t="s">
        <v>875</v>
      </c>
      <c r="M60" s="50">
        <f>IF($L60="","",NETWORKDAYS(REPLACE(REPLACE($K60,5,1,"/"),8,1,"/"),REPLACE(REPLACE($L60,5,1,"/"),8,1,"/"),Sheet3!$C:$C))</f>
        <v>2</v>
      </c>
      <c r="N60" s="61" t="s">
        <v>596</v>
      </c>
      <c r="O60" s="61" t="s">
        <v>621</v>
      </c>
      <c r="P60" s="61" t="s">
        <v>621</v>
      </c>
      <c r="Q60" s="61"/>
      <c r="R60" s="61"/>
      <c r="S60" s="61"/>
      <c r="T60" s="61"/>
      <c r="U60" s="61"/>
      <c r="V60" s="49"/>
      <c r="W60" s="49"/>
      <c r="X60" s="49"/>
      <c r="Y60" s="49"/>
      <c r="Z60" s="49"/>
      <c r="AA60" s="49"/>
      <c r="AB60" s="53"/>
      <c r="AC60" s="49"/>
      <c r="AD60" s="49"/>
      <c r="AE60" s="49"/>
      <c r="AF60" s="49"/>
      <c r="AG60" s="49"/>
      <c r="AH60" s="49"/>
    </row>
    <row r="61" spans="1:34" ht="21" hidden="1" customHeight="1">
      <c r="A61" s="62" t="s">
        <v>226</v>
      </c>
      <c r="B61" s="62" t="s">
        <v>227</v>
      </c>
      <c r="C61" s="140" t="s">
        <v>594</v>
      </c>
      <c r="D61" s="109" t="s">
        <v>214</v>
      </c>
      <c r="E61" s="109" t="s">
        <v>215</v>
      </c>
      <c r="F61" s="104"/>
      <c r="G61" s="112">
        <v>1</v>
      </c>
      <c r="H61" s="61" t="s">
        <v>445</v>
      </c>
      <c r="I61" s="61" t="s">
        <v>583</v>
      </c>
      <c r="J61" s="61" t="s">
        <v>583</v>
      </c>
      <c r="K61" s="61"/>
      <c r="L61" s="61"/>
      <c r="M61" s="50" t="str">
        <f>IF($L61="","",NETWORKDAYS(REPLACE(REPLACE($K61,5,1,"/"),8,1,"/"),REPLACE(REPLACE($L61,5,1,"/"),8,1,"/"),Sheet3!$C:$C))</f>
        <v/>
      </c>
      <c r="N61" s="47"/>
      <c r="O61" s="47"/>
      <c r="P61" s="47"/>
      <c r="Q61" s="47"/>
      <c r="R61" s="47"/>
      <c r="S61" s="47"/>
      <c r="T61" s="47"/>
      <c r="U61" s="61"/>
      <c r="V61" s="49"/>
      <c r="W61" s="49"/>
      <c r="X61" s="49"/>
      <c r="Y61" s="49"/>
      <c r="Z61" s="49"/>
      <c r="AA61" s="49"/>
      <c r="AB61" s="53"/>
      <c r="AC61" s="49"/>
      <c r="AD61" s="49"/>
      <c r="AE61" s="49"/>
      <c r="AF61" s="49"/>
      <c r="AG61" s="49"/>
      <c r="AH61" s="49"/>
    </row>
    <row r="62" spans="1:34" ht="21" hidden="1" customHeight="1">
      <c r="A62" s="62" t="s">
        <v>226</v>
      </c>
      <c r="B62" s="62" t="s">
        <v>227</v>
      </c>
      <c r="C62" s="140" t="s">
        <v>594</v>
      </c>
      <c r="D62" s="109" t="s">
        <v>216</v>
      </c>
      <c r="E62" s="109" t="s">
        <v>217</v>
      </c>
      <c r="F62" s="104"/>
      <c r="G62" s="112">
        <v>1</v>
      </c>
      <c r="H62" s="61" t="s">
        <v>445</v>
      </c>
      <c r="I62" s="61" t="s">
        <v>583</v>
      </c>
      <c r="J62" s="61" t="s">
        <v>583</v>
      </c>
      <c r="K62" s="61"/>
      <c r="L62" s="61"/>
      <c r="M62" s="50" t="str">
        <f>IF($L62="","",NETWORKDAYS(REPLACE(REPLACE($K62,5,1,"/"),8,1,"/"),REPLACE(REPLACE($L62,5,1,"/"),8,1,"/"),Sheet3!$C:$C))</f>
        <v/>
      </c>
      <c r="N62" s="47"/>
      <c r="O62" s="47"/>
      <c r="P62" s="47"/>
      <c r="Q62" s="47"/>
      <c r="R62" s="47"/>
      <c r="S62" s="47"/>
      <c r="T62" s="47"/>
      <c r="U62" s="61"/>
      <c r="V62" s="49"/>
      <c r="W62" s="49"/>
      <c r="X62" s="49"/>
      <c r="Y62" s="49"/>
      <c r="Z62" s="49"/>
      <c r="AA62" s="49"/>
      <c r="AB62" s="53"/>
      <c r="AC62" s="49"/>
      <c r="AD62" s="49"/>
      <c r="AE62" s="49"/>
      <c r="AF62" s="49"/>
      <c r="AG62" s="49"/>
      <c r="AH62" s="49"/>
    </row>
    <row r="63" spans="1:34" ht="21" hidden="1" customHeight="1">
      <c r="A63" s="62" t="s">
        <v>226</v>
      </c>
      <c r="B63" s="62" t="s">
        <v>227</v>
      </c>
      <c r="C63" s="140" t="s">
        <v>594</v>
      </c>
      <c r="D63" s="109" t="s">
        <v>218</v>
      </c>
      <c r="E63" s="109" t="s">
        <v>219</v>
      </c>
      <c r="F63" s="107"/>
      <c r="G63" s="112">
        <v>1</v>
      </c>
      <c r="H63" s="61" t="s">
        <v>445</v>
      </c>
      <c r="I63" s="61" t="s">
        <v>583</v>
      </c>
      <c r="J63" s="61" t="s">
        <v>583</v>
      </c>
      <c r="K63" s="61"/>
      <c r="L63" s="61"/>
      <c r="M63" s="50" t="str">
        <f>IF($L63="","",NETWORKDAYS(REPLACE(REPLACE($K63,5,1,"/"),8,1,"/"),REPLACE(REPLACE($L63,5,1,"/"),8,1,"/"),Sheet3!$C:$C))</f>
        <v/>
      </c>
      <c r="N63" s="47"/>
      <c r="O63" s="47"/>
      <c r="P63" s="47"/>
      <c r="Q63" s="47"/>
      <c r="R63" s="47"/>
      <c r="S63" s="47"/>
      <c r="T63" s="47"/>
      <c r="U63" s="61"/>
      <c r="V63" s="49"/>
      <c r="W63" s="49"/>
      <c r="X63" s="49"/>
      <c r="Y63" s="49"/>
      <c r="Z63" s="49"/>
      <c r="AA63" s="49"/>
      <c r="AB63" s="53"/>
      <c r="AC63" s="49"/>
      <c r="AD63" s="49"/>
      <c r="AE63" s="61"/>
      <c r="AF63" s="61"/>
      <c r="AG63" s="49"/>
      <c r="AH63" s="49"/>
    </row>
    <row r="64" spans="1:34" ht="21" hidden="1" customHeight="1">
      <c r="A64" s="62" t="s">
        <v>226</v>
      </c>
      <c r="B64" s="62" t="s">
        <v>227</v>
      </c>
      <c r="C64" s="140" t="s">
        <v>594</v>
      </c>
      <c r="D64" s="109" t="s">
        <v>220</v>
      </c>
      <c r="E64" s="109" t="s">
        <v>221</v>
      </c>
      <c r="F64" s="104"/>
      <c r="G64" s="112">
        <v>1</v>
      </c>
      <c r="H64" s="61" t="s">
        <v>445</v>
      </c>
      <c r="I64" s="61" t="s">
        <v>583</v>
      </c>
      <c r="J64" s="61" t="s">
        <v>583</v>
      </c>
      <c r="K64" s="61"/>
      <c r="L64" s="61"/>
      <c r="M64" s="50" t="str">
        <f>IF($L64="","",NETWORKDAYS(REPLACE(REPLACE($K64,5,1,"/"),8,1,"/"),REPLACE(REPLACE($L64,5,1,"/"),8,1,"/"),Sheet3!$C:$C))</f>
        <v/>
      </c>
      <c r="N64" s="47"/>
      <c r="O64" s="47"/>
      <c r="P64" s="47"/>
      <c r="Q64" s="47"/>
      <c r="R64" s="47"/>
      <c r="S64" s="47"/>
      <c r="T64" s="47"/>
      <c r="U64" s="61"/>
      <c r="V64" s="49"/>
      <c r="W64" s="49"/>
      <c r="X64" s="49"/>
      <c r="Y64" s="49"/>
      <c r="Z64" s="49"/>
      <c r="AA64" s="49"/>
      <c r="AB64" s="53"/>
      <c r="AC64" s="49"/>
      <c r="AD64" s="49"/>
      <c r="AE64" s="61"/>
      <c r="AF64" s="61"/>
      <c r="AG64" s="49"/>
      <c r="AH64" s="49"/>
    </row>
    <row r="65" spans="1:34" ht="21" hidden="1" customHeight="1">
      <c r="A65" s="62" t="s">
        <v>226</v>
      </c>
      <c r="B65" s="62" t="s">
        <v>227</v>
      </c>
      <c r="C65" s="140" t="s">
        <v>594</v>
      </c>
      <c r="D65" s="109" t="s">
        <v>222</v>
      </c>
      <c r="E65" s="109" t="s">
        <v>223</v>
      </c>
      <c r="F65" s="104"/>
      <c r="G65" s="112">
        <v>1</v>
      </c>
      <c r="H65" s="61" t="s">
        <v>445</v>
      </c>
      <c r="I65" s="61" t="s">
        <v>583</v>
      </c>
      <c r="J65" s="61" t="s">
        <v>583</v>
      </c>
      <c r="K65" s="61"/>
      <c r="L65" s="61"/>
      <c r="M65" s="50" t="str">
        <f>IF($L65="","",NETWORKDAYS(REPLACE(REPLACE($K65,5,1,"/"),8,1,"/"),REPLACE(REPLACE($L65,5,1,"/"),8,1,"/"),Sheet3!$C:$C))</f>
        <v/>
      </c>
      <c r="N65" s="47"/>
      <c r="O65" s="47"/>
      <c r="P65" s="47"/>
      <c r="Q65" s="47"/>
      <c r="R65" s="47"/>
      <c r="S65" s="47"/>
      <c r="T65" s="47"/>
      <c r="U65" s="61"/>
      <c r="V65" s="49"/>
      <c r="W65" s="49"/>
      <c r="X65" s="49"/>
      <c r="Y65" s="49"/>
      <c r="Z65" s="49"/>
      <c r="AA65" s="49"/>
      <c r="AB65" s="53"/>
      <c r="AC65" s="49"/>
      <c r="AD65" s="49"/>
      <c r="AE65" s="61"/>
      <c r="AF65" s="61"/>
      <c r="AG65" s="49"/>
      <c r="AH65" s="49"/>
    </row>
    <row r="66" spans="1:34" ht="21" hidden="1" customHeight="1">
      <c r="A66" s="62" t="s">
        <v>226</v>
      </c>
      <c r="B66" s="62" t="s">
        <v>227</v>
      </c>
      <c r="C66" s="62" t="s">
        <v>593</v>
      </c>
      <c r="D66" s="111" t="s">
        <v>224</v>
      </c>
      <c r="E66" s="111" t="s">
        <v>225</v>
      </c>
      <c r="F66" s="107"/>
      <c r="G66" s="50">
        <v>2</v>
      </c>
      <c r="H66" s="61" t="s">
        <v>437</v>
      </c>
      <c r="I66" s="50" t="s">
        <v>523</v>
      </c>
      <c r="J66" s="50" t="s">
        <v>524</v>
      </c>
      <c r="K66" s="168" t="s">
        <v>901</v>
      </c>
      <c r="L66" s="168" t="s">
        <v>902</v>
      </c>
      <c r="M66" s="50">
        <f>IF($L66="","",NETWORKDAYS(REPLACE(REPLACE($K66,5,1,"/"),8,1,"/"),REPLACE(REPLACE($L66,5,1,"/"),8,1,"/"),Sheet3!$C:$C))</f>
        <v>3</v>
      </c>
      <c r="N66" s="61" t="s">
        <v>596</v>
      </c>
      <c r="O66" s="61" t="s">
        <v>622</v>
      </c>
      <c r="P66" s="61" t="s">
        <v>623</v>
      </c>
      <c r="Q66" s="61"/>
      <c r="R66" s="61"/>
      <c r="S66" s="61"/>
      <c r="T66" s="61"/>
      <c r="U66" s="61"/>
      <c r="V66" s="49"/>
      <c r="W66" s="49"/>
      <c r="X66" s="49"/>
      <c r="Y66" s="49"/>
      <c r="Z66" s="49"/>
      <c r="AA66" s="49"/>
      <c r="AB66" s="53"/>
      <c r="AC66" s="49"/>
      <c r="AD66" s="49"/>
      <c r="AE66" s="61"/>
      <c r="AF66" s="61"/>
      <c r="AG66" s="49"/>
      <c r="AH66" s="49"/>
    </row>
    <row r="67" spans="1:34" ht="21" hidden="1" customHeight="1">
      <c r="A67" s="50" t="s">
        <v>226</v>
      </c>
      <c r="B67" s="50" t="s">
        <v>228</v>
      </c>
      <c r="C67" s="62" t="s">
        <v>593</v>
      </c>
      <c r="D67" s="109" t="s">
        <v>229</v>
      </c>
      <c r="E67" s="109" t="s">
        <v>230</v>
      </c>
      <c r="F67" s="107"/>
      <c r="G67" s="50">
        <v>2</v>
      </c>
      <c r="H67" s="61" t="s">
        <v>437</v>
      </c>
      <c r="I67" s="50" t="s">
        <v>525</v>
      </c>
      <c r="J67" s="50" t="s">
        <v>530</v>
      </c>
      <c r="K67" s="168" t="s">
        <v>546</v>
      </c>
      <c r="L67" s="168" t="s">
        <v>547</v>
      </c>
      <c r="M67" s="50">
        <f>IF($L67="","",NETWORKDAYS(REPLACE(REPLACE($K67,5,1,"/"),8,1,"/"),REPLACE(REPLACE($L67,5,1,"/"),8,1,"/"),Sheet3!$C:$C))</f>
        <v>2</v>
      </c>
      <c r="N67" s="61" t="s">
        <v>602</v>
      </c>
      <c r="O67" s="61" t="s">
        <v>624</v>
      </c>
      <c r="P67" s="61" t="s">
        <v>610</v>
      </c>
      <c r="Q67" s="61"/>
      <c r="R67" s="61"/>
      <c r="S67" s="61"/>
      <c r="T67" s="61"/>
      <c r="U67" s="61"/>
      <c r="V67" s="49"/>
      <c r="W67" s="49"/>
      <c r="X67" s="49"/>
      <c r="Y67" s="49"/>
      <c r="Z67" s="49"/>
      <c r="AA67" s="49"/>
      <c r="AB67" s="53"/>
      <c r="AC67" s="49"/>
      <c r="AD67" s="49"/>
      <c r="AE67" s="61"/>
      <c r="AF67" s="61"/>
      <c r="AG67" s="49"/>
      <c r="AH67" s="49"/>
    </row>
    <row r="68" spans="1:34" ht="21" hidden="1" customHeight="1">
      <c r="A68" s="50" t="s">
        <v>226</v>
      </c>
      <c r="B68" s="50" t="s">
        <v>228</v>
      </c>
      <c r="C68" s="62" t="s">
        <v>593</v>
      </c>
      <c r="D68" s="109" t="s">
        <v>231</v>
      </c>
      <c r="E68" s="109" t="s">
        <v>232</v>
      </c>
      <c r="F68" s="107"/>
      <c r="G68" s="50">
        <v>2</v>
      </c>
      <c r="H68" s="61" t="s">
        <v>437</v>
      </c>
      <c r="I68" s="50" t="s">
        <v>531</v>
      </c>
      <c r="J68" s="50" t="s">
        <v>532</v>
      </c>
      <c r="K68" s="168" t="s">
        <v>908</v>
      </c>
      <c r="L68" s="168" t="s">
        <v>909</v>
      </c>
      <c r="M68" s="50">
        <f>IF($L68="","",NETWORKDAYS(REPLACE(REPLACE($K68,5,1,"/"),8,1,"/"),REPLACE(REPLACE($L68,5,1,"/"),8,1,"/"),Sheet3!$C:$C))</f>
        <v>2</v>
      </c>
      <c r="N68" s="61" t="s">
        <v>596</v>
      </c>
      <c r="O68" s="61" t="s">
        <v>625</v>
      </c>
      <c r="P68" s="61" t="s">
        <v>625</v>
      </c>
      <c r="Q68" s="61"/>
      <c r="R68" s="61"/>
      <c r="S68" s="61"/>
      <c r="T68" s="61"/>
      <c r="U68" s="61"/>
      <c r="V68" s="49"/>
      <c r="W68" s="49"/>
      <c r="X68" s="49"/>
      <c r="Y68" s="49"/>
      <c r="Z68" s="49"/>
      <c r="AA68" s="49"/>
      <c r="AB68" s="53"/>
      <c r="AC68" s="49"/>
      <c r="AD68" s="49"/>
      <c r="AE68" s="61"/>
      <c r="AF68" s="61"/>
      <c r="AG68" s="49"/>
      <c r="AH68" s="49"/>
    </row>
    <row r="69" spans="1:34" ht="21" hidden="1" customHeight="1">
      <c r="A69" s="50" t="s">
        <v>226</v>
      </c>
      <c r="B69" s="50" t="s">
        <v>228</v>
      </c>
      <c r="C69" s="140" t="s">
        <v>594</v>
      </c>
      <c r="D69" s="109" t="s">
        <v>233</v>
      </c>
      <c r="E69" s="109" t="s">
        <v>234</v>
      </c>
      <c r="F69" s="107"/>
      <c r="G69" s="112">
        <v>1</v>
      </c>
      <c r="H69" s="61" t="s">
        <v>445</v>
      </c>
      <c r="I69" s="61" t="s">
        <v>583</v>
      </c>
      <c r="J69" s="61" t="s">
        <v>583</v>
      </c>
      <c r="K69" s="61"/>
      <c r="L69" s="61"/>
      <c r="M69" s="50" t="str">
        <f>IF($L69="","",NETWORKDAYS(REPLACE(REPLACE($K69,5,1,"/"),8,1,"/"),REPLACE(REPLACE($L69,5,1,"/"),8,1,"/"),Sheet3!$C:$C))</f>
        <v/>
      </c>
      <c r="N69" s="47"/>
      <c r="O69" s="47"/>
      <c r="P69" s="47"/>
      <c r="Q69" s="47"/>
      <c r="R69" s="47"/>
      <c r="S69" s="47"/>
      <c r="T69" s="47"/>
      <c r="U69" s="61"/>
      <c r="V69" s="49"/>
      <c r="W69" s="49"/>
      <c r="X69" s="49"/>
      <c r="Y69" s="49"/>
      <c r="Z69" s="49"/>
      <c r="AA69" s="49"/>
      <c r="AB69" s="53"/>
      <c r="AC69" s="49"/>
      <c r="AD69" s="49"/>
      <c r="AE69" s="61"/>
      <c r="AF69" s="61"/>
      <c r="AG69" s="49"/>
      <c r="AH69" s="49"/>
    </row>
    <row r="70" spans="1:34" ht="21" hidden="1" customHeight="1">
      <c r="A70" s="50" t="s">
        <v>226</v>
      </c>
      <c r="B70" s="50" t="s">
        <v>228</v>
      </c>
      <c r="C70" s="62" t="s">
        <v>593</v>
      </c>
      <c r="D70" s="111" t="s">
        <v>235</v>
      </c>
      <c r="E70" s="111" t="s">
        <v>236</v>
      </c>
      <c r="F70" s="107"/>
      <c r="G70" s="50">
        <v>2</v>
      </c>
      <c r="H70" s="61" t="s">
        <v>437</v>
      </c>
      <c r="I70" s="50" t="s">
        <v>533</v>
      </c>
      <c r="J70" s="50" t="s">
        <v>534</v>
      </c>
      <c r="K70" s="168" t="s">
        <v>910</v>
      </c>
      <c r="L70" s="168" t="s">
        <v>911</v>
      </c>
      <c r="M70" s="50">
        <f>IF($L70="","",NETWORKDAYS(REPLACE(REPLACE($K70,5,1,"/"),8,1,"/"),REPLACE(REPLACE($L70,5,1,"/"),8,1,"/"),Sheet3!$C:$C))</f>
        <v>2</v>
      </c>
      <c r="N70" s="61" t="s">
        <v>608</v>
      </c>
      <c r="O70" s="61" t="s">
        <v>626</v>
      </c>
      <c r="P70" s="61" t="s">
        <v>626</v>
      </c>
      <c r="Q70" s="61"/>
      <c r="R70" s="61"/>
      <c r="S70" s="61"/>
      <c r="T70" s="61"/>
      <c r="U70" s="61"/>
      <c r="V70" s="49"/>
      <c r="W70" s="49"/>
      <c r="X70" s="49"/>
      <c r="Y70" s="49"/>
      <c r="Z70" s="49"/>
      <c r="AA70" s="49"/>
      <c r="AB70" s="53"/>
      <c r="AC70" s="49"/>
      <c r="AD70" s="49"/>
      <c r="AE70" s="61"/>
      <c r="AF70" s="61"/>
      <c r="AG70" s="49"/>
      <c r="AH70" s="49"/>
    </row>
    <row r="71" spans="1:34" ht="21" hidden="1" customHeight="1">
      <c r="A71" s="50" t="s">
        <v>226</v>
      </c>
      <c r="B71" s="50" t="s">
        <v>228</v>
      </c>
      <c r="C71" s="140" t="s">
        <v>594</v>
      </c>
      <c r="D71" s="109" t="s">
        <v>237</v>
      </c>
      <c r="E71" s="109" t="s">
        <v>238</v>
      </c>
      <c r="F71" s="107"/>
      <c r="G71" s="112">
        <v>1</v>
      </c>
      <c r="H71" s="61" t="s">
        <v>445</v>
      </c>
      <c r="I71" s="61" t="s">
        <v>583</v>
      </c>
      <c r="J71" s="61" t="s">
        <v>583</v>
      </c>
      <c r="K71" s="61"/>
      <c r="L71" s="61"/>
      <c r="M71" s="50" t="str">
        <f>IF($L71="","",NETWORKDAYS(REPLACE(REPLACE($K71,5,1,"/"),8,1,"/"),REPLACE(REPLACE($L71,5,1,"/"),8,1,"/"),Sheet3!$C:$C))</f>
        <v/>
      </c>
      <c r="N71" s="47"/>
      <c r="O71" s="47"/>
      <c r="P71" s="47"/>
      <c r="Q71" s="47"/>
      <c r="R71" s="47"/>
      <c r="S71" s="47"/>
      <c r="T71" s="47"/>
      <c r="U71" s="61"/>
      <c r="V71" s="49"/>
      <c r="W71" s="49"/>
      <c r="X71" s="49"/>
      <c r="Y71" s="49"/>
      <c r="Z71" s="49"/>
      <c r="AA71" s="49"/>
      <c r="AB71" s="53"/>
      <c r="AC71" s="49"/>
      <c r="AD71" s="49"/>
      <c r="AE71" s="61"/>
      <c r="AF71" s="61"/>
      <c r="AG71" s="49"/>
      <c r="AH71" s="49"/>
    </row>
    <row r="72" spans="1:34" ht="21" hidden="1" customHeight="1">
      <c r="A72" s="50" t="s">
        <v>226</v>
      </c>
      <c r="B72" s="50" t="s">
        <v>228</v>
      </c>
      <c r="C72" s="62" t="s">
        <v>593</v>
      </c>
      <c r="D72" s="111" t="s">
        <v>239</v>
      </c>
      <c r="E72" s="111" t="s">
        <v>240</v>
      </c>
      <c r="F72" s="107"/>
      <c r="G72" s="50">
        <v>2</v>
      </c>
      <c r="H72" s="61" t="s">
        <v>437</v>
      </c>
      <c r="I72" s="50" t="s">
        <v>535</v>
      </c>
      <c r="J72" s="50" t="s">
        <v>536</v>
      </c>
      <c r="K72" s="168" t="s">
        <v>912</v>
      </c>
      <c r="L72" s="168" t="s">
        <v>913</v>
      </c>
      <c r="M72" s="50">
        <f>IF($L72="","",NETWORKDAYS(REPLACE(REPLACE($K72,5,1,"/"),8,1,"/"),REPLACE(REPLACE($L72,5,1,"/"),8,1,"/"),Sheet3!$C:$C))</f>
        <v>3</v>
      </c>
      <c r="N72" s="61" t="s">
        <v>596</v>
      </c>
      <c r="O72" s="61" t="s">
        <v>627</v>
      </c>
      <c r="P72" s="61" t="s">
        <v>628</v>
      </c>
      <c r="Q72" s="61"/>
      <c r="R72" s="61"/>
      <c r="S72" s="61"/>
      <c r="T72" s="61"/>
      <c r="U72" s="61"/>
      <c r="V72" s="49"/>
      <c r="W72" s="49"/>
      <c r="X72" s="49"/>
      <c r="Y72" s="49"/>
      <c r="Z72" s="49"/>
      <c r="AA72" s="49"/>
      <c r="AB72" s="53"/>
      <c r="AC72" s="49"/>
      <c r="AD72" s="49"/>
      <c r="AE72" s="61"/>
      <c r="AF72" s="61"/>
      <c r="AG72" s="49"/>
      <c r="AH72" s="49"/>
    </row>
    <row r="73" spans="1:34" ht="21" hidden="1" customHeight="1">
      <c r="A73" s="50" t="s">
        <v>226</v>
      </c>
      <c r="B73" s="50" t="s">
        <v>241</v>
      </c>
      <c r="C73" s="140" t="s">
        <v>594</v>
      </c>
      <c r="D73" s="109" t="s">
        <v>242</v>
      </c>
      <c r="E73" s="109" t="s">
        <v>243</v>
      </c>
      <c r="F73" s="107"/>
      <c r="G73" s="100">
        <v>1</v>
      </c>
      <c r="H73" s="61" t="s">
        <v>586</v>
      </c>
      <c r="I73" s="61" t="s">
        <v>583</v>
      </c>
      <c r="J73" s="61" t="s">
        <v>583</v>
      </c>
      <c r="K73" s="61"/>
      <c r="L73" s="61"/>
      <c r="M73" s="50" t="str">
        <f>IF($L73="","",NETWORKDAYS(REPLACE(REPLACE($K73,5,1,"/"),8,1,"/"),REPLACE(REPLACE($L73,5,1,"/"),8,1,"/"),Sheet3!$C:$C))</f>
        <v/>
      </c>
      <c r="N73" s="47"/>
      <c r="O73" s="47"/>
      <c r="P73" s="47"/>
      <c r="Q73" s="47"/>
      <c r="R73" s="47"/>
      <c r="S73" s="47"/>
      <c r="T73" s="47"/>
      <c r="U73" s="61"/>
      <c r="V73" s="49"/>
      <c r="W73" s="49"/>
      <c r="X73" s="49"/>
      <c r="Y73" s="49"/>
      <c r="Z73" s="49"/>
      <c r="AA73" s="49"/>
      <c r="AB73" s="53"/>
      <c r="AC73" s="49"/>
      <c r="AD73" s="49"/>
      <c r="AE73" s="61"/>
      <c r="AF73" s="61"/>
      <c r="AG73" s="49"/>
      <c r="AH73" s="49"/>
    </row>
    <row r="74" spans="1:34" ht="21" hidden="1" customHeight="1">
      <c r="A74" s="50" t="s">
        <v>226</v>
      </c>
      <c r="B74" s="50" t="s">
        <v>241</v>
      </c>
      <c r="C74" s="140" t="s">
        <v>594</v>
      </c>
      <c r="D74" s="109" t="s">
        <v>244</v>
      </c>
      <c r="E74" s="109" t="s">
        <v>245</v>
      </c>
      <c r="F74" s="107"/>
      <c r="G74" s="100">
        <v>1</v>
      </c>
      <c r="H74" s="61" t="s">
        <v>586</v>
      </c>
      <c r="I74" s="61" t="s">
        <v>583</v>
      </c>
      <c r="J74" s="61" t="s">
        <v>583</v>
      </c>
      <c r="K74" s="61"/>
      <c r="L74" s="61"/>
      <c r="M74" s="50" t="str">
        <f>IF($L74="","",NETWORKDAYS(REPLACE(REPLACE($K74,5,1,"/"),8,1,"/"),REPLACE(REPLACE($L74,5,1,"/"),8,1,"/"),Sheet3!$C:$C))</f>
        <v/>
      </c>
      <c r="N74" s="47"/>
      <c r="O74" s="47"/>
      <c r="P74" s="47"/>
      <c r="Q74" s="47"/>
      <c r="R74" s="47"/>
      <c r="S74" s="47"/>
      <c r="T74" s="47"/>
      <c r="U74" s="61"/>
      <c r="V74" s="49"/>
      <c r="W74" s="49"/>
      <c r="X74" s="49"/>
      <c r="Y74" s="49"/>
      <c r="Z74" s="49"/>
      <c r="AA74" s="49"/>
      <c r="AB74" s="53"/>
      <c r="AC74" s="49"/>
      <c r="AD74" s="49"/>
      <c r="AE74" s="61"/>
      <c r="AF74" s="61"/>
      <c r="AG74" s="49"/>
      <c r="AH74" s="49"/>
    </row>
    <row r="75" spans="1:34" ht="21" hidden="1" customHeight="1">
      <c r="A75" s="50" t="s">
        <v>226</v>
      </c>
      <c r="B75" s="50" t="s">
        <v>241</v>
      </c>
      <c r="C75" s="140" t="s">
        <v>594</v>
      </c>
      <c r="D75" s="109" t="s">
        <v>246</v>
      </c>
      <c r="E75" s="109" t="s">
        <v>247</v>
      </c>
      <c r="F75" s="107"/>
      <c r="G75" s="100">
        <v>1</v>
      </c>
      <c r="H75" s="61" t="s">
        <v>586</v>
      </c>
      <c r="I75" s="61" t="s">
        <v>583</v>
      </c>
      <c r="J75" s="61" t="s">
        <v>583</v>
      </c>
      <c r="K75" s="61"/>
      <c r="L75" s="61"/>
      <c r="M75" s="50" t="str">
        <f>IF($L75="","",NETWORKDAYS(REPLACE(REPLACE($K75,5,1,"/"),8,1,"/"),REPLACE(REPLACE($L75,5,1,"/"),8,1,"/"),Sheet3!$C:$C))</f>
        <v/>
      </c>
      <c r="N75" s="47"/>
      <c r="O75" s="47"/>
      <c r="P75" s="47"/>
      <c r="Q75" s="47"/>
      <c r="R75" s="47"/>
      <c r="S75" s="47"/>
      <c r="T75" s="47"/>
      <c r="U75" s="61"/>
      <c r="V75" s="49"/>
      <c r="W75" s="49"/>
      <c r="X75" s="49"/>
      <c r="Y75" s="49"/>
      <c r="Z75" s="49"/>
      <c r="AA75" s="49"/>
      <c r="AB75" s="53"/>
      <c r="AC75" s="49"/>
      <c r="AD75" s="49"/>
      <c r="AE75" s="61"/>
      <c r="AF75" s="61"/>
      <c r="AG75" s="49"/>
      <c r="AH75" s="49"/>
    </row>
    <row r="76" spans="1:34" ht="21" hidden="1" customHeight="1">
      <c r="A76" s="50" t="s">
        <v>226</v>
      </c>
      <c r="B76" s="50" t="s">
        <v>241</v>
      </c>
      <c r="C76" s="140" t="s">
        <v>594</v>
      </c>
      <c r="D76" s="111" t="s">
        <v>248</v>
      </c>
      <c r="E76" s="111" t="s">
        <v>59</v>
      </c>
      <c r="F76" s="107"/>
      <c r="G76" s="100">
        <v>1</v>
      </c>
      <c r="H76" s="61" t="s">
        <v>586</v>
      </c>
      <c r="I76" s="61" t="s">
        <v>583</v>
      </c>
      <c r="J76" s="61" t="s">
        <v>583</v>
      </c>
      <c r="K76" s="61"/>
      <c r="L76" s="61"/>
      <c r="M76" s="50" t="str">
        <f>IF($L76="","",NETWORKDAYS(REPLACE(REPLACE($K76,5,1,"/"),8,1,"/"),REPLACE(REPLACE($L76,5,1,"/"),8,1,"/"),Sheet3!$C:$C))</f>
        <v/>
      </c>
      <c r="N76" s="47"/>
      <c r="O76" s="47"/>
      <c r="P76" s="47"/>
      <c r="Q76" s="47"/>
      <c r="R76" s="47"/>
      <c r="S76" s="47"/>
      <c r="T76" s="47"/>
      <c r="U76" s="61"/>
      <c r="V76" s="49"/>
      <c r="W76" s="49"/>
      <c r="X76" s="49"/>
      <c r="Y76" s="49"/>
      <c r="Z76" s="49"/>
      <c r="AA76" s="49"/>
      <c r="AB76" s="53"/>
      <c r="AC76" s="49"/>
      <c r="AD76" s="49"/>
      <c r="AE76" s="61"/>
      <c r="AF76" s="61"/>
      <c r="AG76" s="49"/>
      <c r="AH76" s="49"/>
    </row>
    <row r="77" spans="1:34" ht="21" hidden="1" customHeight="1">
      <c r="A77" s="50" t="s">
        <v>269</v>
      </c>
      <c r="B77" s="50" t="s">
        <v>270</v>
      </c>
      <c r="C77" s="62" t="s">
        <v>593</v>
      </c>
      <c r="D77" s="109" t="s">
        <v>249</v>
      </c>
      <c r="E77" s="109" t="s">
        <v>250</v>
      </c>
      <c r="F77" s="107"/>
      <c r="G77" s="50">
        <v>1</v>
      </c>
      <c r="H77" s="168" t="s">
        <v>928</v>
      </c>
      <c r="I77" s="61" t="s">
        <v>530</v>
      </c>
      <c r="J77" s="61" t="s">
        <v>537</v>
      </c>
      <c r="K77" s="168" t="s">
        <v>533</v>
      </c>
      <c r="L77" s="168" t="s">
        <v>533</v>
      </c>
      <c r="M77" s="50">
        <f>IF($L77="","",NETWORKDAYS(REPLACE(REPLACE($K77,5,1,"/"),8,1,"/"),REPLACE(REPLACE($L77,5,1,"/"),8,1,"/"),Sheet3!$C:$C))</f>
        <v>1</v>
      </c>
      <c r="N77" s="47"/>
      <c r="O77" s="47"/>
      <c r="P77" s="47"/>
      <c r="Q77" s="47"/>
      <c r="R77" s="47"/>
      <c r="S77" s="47"/>
      <c r="T77" s="47"/>
      <c r="U77" s="61"/>
      <c r="V77" s="49"/>
      <c r="W77" s="49"/>
      <c r="X77" s="49"/>
      <c r="Y77" s="49"/>
      <c r="Z77" s="49"/>
      <c r="AA77" s="49"/>
      <c r="AB77" s="53"/>
      <c r="AC77" s="49"/>
      <c r="AD77" s="49"/>
      <c r="AE77" s="61"/>
      <c r="AF77" s="61"/>
      <c r="AG77" s="49"/>
      <c r="AH77" s="49"/>
    </row>
    <row r="78" spans="1:34" ht="21" hidden="1" customHeight="1">
      <c r="A78" s="50" t="s">
        <v>269</v>
      </c>
      <c r="B78" s="50" t="s">
        <v>270</v>
      </c>
      <c r="C78" s="62" t="s">
        <v>593</v>
      </c>
      <c r="D78" s="109" t="s">
        <v>251</v>
      </c>
      <c r="E78" s="109" t="s">
        <v>252</v>
      </c>
      <c r="F78" s="107"/>
      <c r="G78" s="50">
        <v>2</v>
      </c>
      <c r="H78" s="168" t="s">
        <v>928</v>
      </c>
      <c r="I78" s="61" t="s">
        <v>532</v>
      </c>
      <c r="J78" s="61" t="s">
        <v>538</v>
      </c>
      <c r="K78" s="168" t="s">
        <v>874</v>
      </c>
      <c r="L78" s="168" t="s">
        <v>874</v>
      </c>
      <c r="M78" s="50">
        <f>IF($L78="","",NETWORKDAYS(REPLACE(REPLACE($K78,5,1,"/"),8,1,"/"),REPLACE(REPLACE($L78,5,1,"/"),8,1,"/"),Sheet3!$C:$C))</f>
        <v>1</v>
      </c>
      <c r="N78" s="47"/>
      <c r="O78" s="47"/>
      <c r="P78" s="47"/>
      <c r="Q78" s="47"/>
      <c r="R78" s="47"/>
      <c r="S78" s="47"/>
      <c r="T78" s="47"/>
      <c r="U78" s="61"/>
      <c r="V78" s="49"/>
      <c r="W78" s="49"/>
      <c r="X78" s="49"/>
      <c r="Y78" s="49"/>
      <c r="Z78" s="49"/>
      <c r="AA78" s="49"/>
      <c r="AB78" s="53"/>
      <c r="AC78" s="49"/>
      <c r="AD78" s="49"/>
      <c r="AE78" s="61"/>
      <c r="AF78" s="61"/>
      <c r="AG78" s="49"/>
      <c r="AH78" s="49"/>
    </row>
    <row r="79" spans="1:34" ht="21" hidden="1" customHeight="1">
      <c r="A79" s="50" t="s">
        <v>269</v>
      </c>
      <c r="B79" s="50" t="s">
        <v>270</v>
      </c>
      <c r="C79" s="62" t="s">
        <v>593</v>
      </c>
      <c r="D79" s="109" t="s">
        <v>253</v>
      </c>
      <c r="E79" s="109" t="s">
        <v>254</v>
      </c>
      <c r="F79" s="107"/>
      <c r="G79" s="50">
        <v>2</v>
      </c>
      <c r="H79" s="168" t="s">
        <v>928</v>
      </c>
      <c r="I79" s="61" t="s">
        <v>534</v>
      </c>
      <c r="J79" s="61" t="s">
        <v>535</v>
      </c>
      <c r="K79" s="168" t="s">
        <v>535</v>
      </c>
      <c r="L79" s="168" t="s">
        <v>899</v>
      </c>
      <c r="M79" s="50">
        <f>IF($L79="","",NETWORKDAYS(REPLACE(REPLACE($K79,5,1,"/"),8,1,"/"),REPLACE(REPLACE($L79,5,1,"/"),8,1,"/"),Sheet3!$C:$C))</f>
        <v>2</v>
      </c>
      <c r="N79" s="47"/>
      <c r="O79" s="47"/>
      <c r="P79" s="47"/>
      <c r="Q79" s="47"/>
      <c r="R79" s="47"/>
      <c r="S79" s="47"/>
      <c r="T79" s="47"/>
      <c r="U79" s="61"/>
      <c r="V79" s="49"/>
      <c r="W79" s="49"/>
      <c r="X79" s="49"/>
      <c r="Y79" s="49"/>
      <c r="Z79" s="49"/>
      <c r="AA79" s="49"/>
      <c r="AB79" s="53"/>
      <c r="AC79" s="49"/>
      <c r="AD79" s="49"/>
      <c r="AE79" s="61"/>
      <c r="AF79" s="61"/>
      <c r="AG79" s="49"/>
      <c r="AH79" s="49"/>
    </row>
    <row r="80" spans="1:34" ht="21" hidden="1" customHeight="1">
      <c r="A80" s="50" t="s">
        <v>269</v>
      </c>
      <c r="B80" s="50" t="s">
        <v>270</v>
      </c>
      <c r="C80" s="62" t="s">
        <v>593</v>
      </c>
      <c r="D80" s="109" t="s">
        <v>255</v>
      </c>
      <c r="E80" s="109" t="s">
        <v>256</v>
      </c>
      <c r="F80" s="107"/>
      <c r="G80" s="50">
        <v>2</v>
      </c>
      <c r="H80" s="168" t="s">
        <v>928</v>
      </c>
      <c r="I80" s="61" t="s">
        <v>539</v>
      </c>
      <c r="J80" s="61" t="s">
        <v>540</v>
      </c>
      <c r="K80" s="168" t="s">
        <v>540</v>
      </c>
      <c r="L80" s="168" t="s">
        <v>900</v>
      </c>
      <c r="M80" s="50">
        <f>IF($L80="","",NETWORKDAYS(REPLACE(REPLACE($K80,5,1,"/"),8,1,"/"),REPLACE(REPLACE($L80,5,1,"/"),8,1,"/"),Sheet3!$C:$C))</f>
        <v>1</v>
      </c>
      <c r="N80" s="47"/>
      <c r="O80" s="47"/>
      <c r="P80" s="47"/>
      <c r="Q80" s="47"/>
      <c r="R80" s="47"/>
      <c r="S80" s="47"/>
      <c r="T80" s="47"/>
      <c r="U80" s="61"/>
      <c r="V80" s="49"/>
      <c r="W80" s="49"/>
      <c r="X80" s="49"/>
      <c r="Y80" s="49"/>
      <c r="Z80" s="49"/>
      <c r="AA80" s="49"/>
      <c r="AB80" s="53"/>
      <c r="AC80" s="49"/>
      <c r="AD80" s="49"/>
      <c r="AE80" s="61"/>
      <c r="AF80" s="61"/>
      <c r="AG80" s="49"/>
      <c r="AH80" s="49"/>
    </row>
    <row r="81" spans="1:34" ht="21" customHeight="1">
      <c r="A81" s="50" t="s">
        <v>269</v>
      </c>
      <c r="B81" s="50" t="s">
        <v>270</v>
      </c>
      <c r="C81" s="140" t="s">
        <v>594</v>
      </c>
      <c r="D81" s="109" t="s">
        <v>257</v>
      </c>
      <c r="E81" s="109" t="s">
        <v>258</v>
      </c>
      <c r="F81" s="107"/>
      <c r="G81" s="100">
        <v>1</v>
      </c>
      <c r="H81" s="61" t="s">
        <v>925</v>
      </c>
      <c r="I81" s="61" t="s">
        <v>583</v>
      </c>
      <c r="J81" s="61" t="s">
        <v>583</v>
      </c>
      <c r="K81" s="61"/>
      <c r="L81" s="61"/>
      <c r="M81" s="50" t="str">
        <f>IF($L81="","",NETWORKDAYS(REPLACE(REPLACE($K81,5,1,"/"),8,1,"/"),REPLACE(REPLACE($L81,5,1,"/"),8,1,"/"),Sheet3!$C:$C))</f>
        <v/>
      </c>
      <c r="N81" s="47"/>
      <c r="O81" s="47"/>
      <c r="P81" s="47"/>
      <c r="Q81" s="47"/>
      <c r="R81" s="47"/>
      <c r="S81" s="47"/>
      <c r="T81" s="47"/>
      <c r="U81" s="61"/>
      <c r="V81" s="49"/>
      <c r="W81" s="49"/>
      <c r="X81" s="49"/>
      <c r="Y81" s="49"/>
      <c r="Z81" s="49"/>
      <c r="AA81" s="49"/>
      <c r="AB81" s="53"/>
      <c r="AC81" s="49"/>
      <c r="AD81" s="49"/>
      <c r="AE81" s="61"/>
      <c r="AF81" s="61"/>
      <c r="AG81" s="49"/>
      <c r="AH81" s="49"/>
    </row>
    <row r="82" spans="1:34" ht="21" hidden="1" customHeight="1">
      <c r="A82" s="50" t="s">
        <v>271</v>
      </c>
      <c r="B82" s="50" t="s">
        <v>272</v>
      </c>
      <c r="C82" s="62" t="s">
        <v>593</v>
      </c>
      <c r="D82" s="109" t="s">
        <v>259</v>
      </c>
      <c r="E82" s="109" t="s">
        <v>260</v>
      </c>
      <c r="F82" s="107"/>
      <c r="G82" s="50">
        <v>1</v>
      </c>
      <c r="H82" s="61" t="s">
        <v>438</v>
      </c>
      <c r="I82" s="50" t="s">
        <v>540</v>
      </c>
      <c r="J82" s="50" t="s">
        <v>540</v>
      </c>
      <c r="K82" s="61"/>
      <c r="L82" s="61"/>
      <c r="M82" s="50" t="str">
        <f>IF($L82="","",NETWORKDAYS(REPLACE(REPLACE($K82,5,1,"/"),8,1,"/"),REPLACE(REPLACE($L82,5,1,"/"),8,1,"/"),Sheet3!$C:$C))</f>
        <v/>
      </c>
      <c r="N82" s="47"/>
      <c r="O82" s="47"/>
      <c r="P82" s="47"/>
      <c r="Q82" s="47"/>
      <c r="R82" s="47"/>
      <c r="S82" s="47"/>
      <c r="T82" s="47"/>
      <c r="U82" s="61"/>
      <c r="V82" s="49"/>
      <c r="W82" s="49"/>
      <c r="X82" s="49"/>
      <c r="Y82" s="49"/>
      <c r="Z82" s="49"/>
      <c r="AA82" s="49"/>
      <c r="AB82" s="53"/>
      <c r="AC82" s="49"/>
      <c r="AD82" s="49"/>
      <c r="AE82" s="61"/>
      <c r="AF82" s="61"/>
      <c r="AG82" s="49"/>
      <c r="AH82" s="49"/>
    </row>
    <row r="83" spans="1:34" ht="21" hidden="1" customHeight="1">
      <c r="A83" s="50" t="s">
        <v>271</v>
      </c>
      <c r="B83" s="50" t="s">
        <v>272</v>
      </c>
      <c r="C83" s="62" t="s">
        <v>593</v>
      </c>
      <c r="D83" s="109" t="s">
        <v>261</v>
      </c>
      <c r="E83" s="109" t="s">
        <v>262</v>
      </c>
      <c r="F83" s="107"/>
      <c r="G83" s="50">
        <v>2</v>
      </c>
      <c r="H83" s="61" t="s">
        <v>438</v>
      </c>
      <c r="I83" s="50" t="s">
        <v>541</v>
      </c>
      <c r="J83" s="50" t="s">
        <v>542</v>
      </c>
      <c r="K83" s="61"/>
      <c r="L83" s="61"/>
      <c r="M83" s="50" t="str">
        <f>IF($L83="","",NETWORKDAYS(REPLACE(REPLACE($K83,5,1,"/"),8,1,"/"),REPLACE(REPLACE($L83,5,1,"/"),8,1,"/"),Sheet3!$C:$C))</f>
        <v/>
      </c>
      <c r="N83" s="47"/>
      <c r="O83" s="47"/>
      <c r="P83" s="47"/>
      <c r="Q83" s="47"/>
      <c r="R83" s="47"/>
      <c r="S83" s="47"/>
      <c r="T83" s="47"/>
      <c r="U83" s="61"/>
      <c r="V83" s="49"/>
      <c r="W83" s="49"/>
      <c r="X83" s="49"/>
      <c r="Y83" s="49"/>
      <c r="Z83" s="49"/>
      <c r="AA83" s="49"/>
      <c r="AB83" s="53"/>
      <c r="AC83" s="49"/>
      <c r="AD83" s="49"/>
      <c r="AE83" s="61"/>
      <c r="AF83" s="61"/>
      <c r="AG83" s="49"/>
      <c r="AH83" s="49"/>
    </row>
    <row r="84" spans="1:34" ht="21" hidden="1" customHeight="1">
      <c r="A84" s="50" t="s">
        <v>271</v>
      </c>
      <c r="B84" s="50" t="s">
        <v>272</v>
      </c>
      <c r="C84" s="62" t="s">
        <v>593</v>
      </c>
      <c r="D84" s="109" t="s">
        <v>263</v>
      </c>
      <c r="E84" s="109" t="s">
        <v>264</v>
      </c>
      <c r="F84" s="107"/>
      <c r="G84" s="50">
        <v>2</v>
      </c>
      <c r="H84" s="61" t="s">
        <v>438</v>
      </c>
      <c r="I84" s="50" t="s">
        <v>543</v>
      </c>
      <c r="J84" s="50" t="s">
        <v>575</v>
      </c>
      <c r="K84" s="61"/>
      <c r="L84" s="61"/>
      <c r="M84" s="50" t="str">
        <f>IF($L84="","",NETWORKDAYS(REPLACE(REPLACE($K84,5,1,"/"),8,1,"/"),REPLACE(REPLACE($L84,5,1,"/"),8,1,"/"),Sheet3!$C:$C))</f>
        <v/>
      </c>
      <c r="N84" s="47"/>
      <c r="O84" s="47"/>
      <c r="P84" s="47"/>
      <c r="Q84" s="47"/>
      <c r="R84" s="47"/>
      <c r="S84" s="47"/>
      <c r="T84" s="47"/>
      <c r="U84" s="61"/>
      <c r="V84" s="49"/>
      <c r="W84" s="49"/>
      <c r="X84" s="49"/>
      <c r="Y84" s="49"/>
      <c r="Z84" s="49"/>
      <c r="AA84" s="49"/>
      <c r="AB84" s="53"/>
      <c r="AC84" s="49"/>
      <c r="AD84" s="49"/>
      <c r="AE84" s="61"/>
      <c r="AF84" s="61"/>
      <c r="AG84" s="49"/>
      <c r="AH84" s="49"/>
    </row>
    <row r="85" spans="1:34" ht="21" hidden="1" customHeight="1">
      <c r="A85" s="50" t="s">
        <v>271</v>
      </c>
      <c r="B85" s="50" t="s">
        <v>272</v>
      </c>
      <c r="C85" s="62" t="s">
        <v>593</v>
      </c>
      <c r="D85" s="109" t="s">
        <v>265</v>
      </c>
      <c r="E85" s="109" t="s">
        <v>266</v>
      </c>
      <c r="F85" s="107"/>
      <c r="G85" s="50">
        <v>2</v>
      </c>
      <c r="H85" s="61" t="s">
        <v>438</v>
      </c>
      <c r="I85" s="50" t="s">
        <v>576</v>
      </c>
      <c r="J85" s="50" t="s">
        <v>546</v>
      </c>
      <c r="K85" s="61"/>
      <c r="L85" s="61"/>
      <c r="M85" s="50" t="str">
        <f>IF($L85="","",NETWORKDAYS(REPLACE(REPLACE($K85,5,1,"/"),8,1,"/"),REPLACE(REPLACE($L85,5,1,"/"),8,1,"/"),Sheet3!$C:$C))</f>
        <v/>
      </c>
      <c r="N85" s="47"/>
      <c r="O85" s="47"/>
      <c r="P85" s="47"/>
      <c r="Q85" s="47"/>
      <c r="R85" s="47"/>
      <c r="S85" s="47"/>
      <c r="T85" s="47"/>
      <c r="U85" s="61"/>
      <c r="V85" s="49"/>
      <c r="W85" s="49"/>
      <c r="X85" s="49"/>
      <c r="Y85" s="49"/>
      <c r="Z85" s="49"/>
      <c r="AA85" s="49"/>
      <c r="AB85" s="53"/>
      <c r="AC85" s="49"/>
      <c r="AD85" s="49"/>
      <c r="AE85" s="61"/>
      <c r="AF85" s="61"/>
      <c r="AG85" s="49"/>
      <c r="AH85" s="49"/>
    </row>
    <row r="86" spans="1:34" ht="21" hidden="1" customHeight="1">
      <c r="A86" s="50" t="s">
        <v>271</v>
      </c>
      <c r="B86" s="50" t="s">
        <v>272</v>
      </c>
      <c r="C86" s="140" t="s">
        <v>594</v>
      </c>
      <c r="D86" s="111" t="s">
        <v>267</v>
      </c>
      <c r="E86" s="111" t="s">
        <v>268</v>
      </c>
      <c r="F86" s="107"/>
      <c r="G86" s="100">
        <v>1</v>
      </c>
      <c r="H86" s="61" t="s">
        <v>586</v>
      </c>
      <c r="I86" s="61" t="s">
        <v>583</v>
      </c>
      <c r="J86" s="61" t="s">
        <v>583</v>
      </c>
      <c r="K86" s="61"/>
      <c r="L86" s="61"/>
      <c r="M86" s="50" t="str">
        <f>IF($L86="","",NETWORKDAYS(REPLACE(REPLACE($K86,5,1,"/"),8,1,"/"),REPLACE(REPLACE($L86,5,1,"/"),8,1,"/"),Sheet3!$C:$C))</f>
        <v/>
      </c>
      <c r="N86" s="47"/>
      <c r="O86" s="47"/>
      <c r="P86" s="47"/>
      <c r="Q86" s="47"/>
      <c r="R86" s="47"/>
      <c r="S86" s="47"/>
      <c r="T86" s="47"/>
      <c r="U86" s="61"/>
      <c r="V86" s="49"/>
      <c r="W86" s="49"/>
      <c r="X86" s="49"/>
      <c r="Y86" s="49"/>
      <c r="Z86" s="49"/>
      <c r="AA86" s="49"/>
      <c r="AB86" s="53"/>
      <c r="AC86" s="49"/>
      <c r="AD86" s="49"/>
      <c r="AE86" s="61"/>
      <c r="AF86" s="61"/>
      <c r="AG86" s="49"/>
      <c r="AH86" s="49"/>
    </row>
    <row r="87" spans="1:34" ht="21" customHeight="1">
      <c r="A87" s="50" t="s">
        <v>308</v>
      </c>
      <c r="B87" s="50" t="s">
        <v>309</v>
      </c>
      <c r="C87" s="62" t="s">
        <v>593</v>
      </c>
      <c r="D87" s="109" t="s">
        <v>273</v>
      </c>
      <c r="E87" s="109" t="s">
        <v>274</v>
      </c>
      <c r="F87" s="107"/>
      <c r="G87" s="50">
        <v>1</v>
      </c>
      <c r="H87" s="61" t="s">
        <v>924</v>
      </c>
      <c r="I87" s="61" t="s">
        <v>541</v>
      </c>
      <c r="J87" s="61" t="s">
        <v>541</v>
      </c>
      <c r="K87" s="61" t="s">
        <v>934</v>
      </c>
      <c r="L87" s="61"/>
      <c r="M87" s="50" t="str">
        <f>IF($L87="","",NETWORKDAYS(REPLACE(REPLACE($K87,5,1,"/"),8,1,"/"),REPLACE(REPLACE($L87,5,1,"/"),8,1,"/"),Sheet3!$C:$C))</f>
        <v/>
      </c>
      <c r="N87" s="47"/>
      <c r="O87" s="47"/>
      <c r="P87" s="47"/>
      <c r="Q87" s="47"/>
      <c r="R87" s="47"/>
      <c r="S87" s="47"/>
      <c r="T87" s="47"/>
      <c r="U87" s="61"/>
      <c r="V87" s="49"/>
      <c r="W87" s="49"/>
      <c r="X87" s="49"/>
      <c r="Y87" s="49"/>
      <c r="Z87" s="49"/>
      <c r="AA87" s="49"/>
      <c r="AB87" s="53"/>
      <c r="AC87" s="49"/>
      <c r="AD87" s="49"/>
      <c r="AE87" s="61"/>
      <c r="AF87" s="61"/>
      <c r="AG87" s="49"/>
      <c r="AH87" s="49"/>
    </row>
    <row r="88" spans="1:34" ht="21" customHeight="1">
      <c r="A88" s="50" t="s">
        <v>308</v>
      </c>
      <c r="B88" s="50" t="s">
        <v>309</v>
      </c>
      <c r="C88" s="62" t="s">
        <v>593</v>
      </c>
      <c r="D88" s="109" t="s">
        <v>275</v>
      </c>
      <c r="E88" s="109" t="s">
        <v>276</v>
      </c>
      <c r="F88" s="107"/>
      <c r="G88" s="50">
        <v>2</v>
      </c>
      <c r="H88" s="61" t="s">
        <v>924</v>
      </c>
      <c r="I88" s="61" t="s">
        <v>542</v>
      </c>
      <c r="J88" s="61" t="s">
        <v>543</v>
      </c>
      <c r="K88" s="61" t="s">
        <v>935</v>
      </c>
      <c r="L88" s="61"/>
      <c r="M88" s="50" t="str">
        <f>IF($L88="","",NETWORKDAYS(REPLACE(REPLACE($K88,5,1,"/"),8,1,"/"),REPLACE(REPLACE($L88,5,1,"/"),8,1,"/"),Sheet3!$C:$C))</f>
        <v/>
      </c>
      <c r="N88" s="47"/>
      <c r="O88" s="47"/>
      <c r="P88" s="47"/>
      <c r="Q88" s="47"/>
      <c r="R88" s="47"/>
      <c r="S88" s="47"/>
      <c r="T88" s="47"/>
      <c r="U88" s="61"/>
      <c r="V88" s="49"/>
      <c r="W88" s="49"/>
      <c r="X88" s="49"/>
      <c r="Y88" s="49"/>
      <c r="Z88" s="49"/>
      <c r="AA88" s="49"/>
      <c r="AB88" s="53"/>
      <c r="AC88" s="49"/>
      <c r="AD88" s="49"/>
      <c r="AE88" s="61"/>
      <c r="AF88" s="61"/>
      <c r="AG88" s="49"/>
      <c r="AH88" s="49"/>
    </row>
    <row r="89" spans="1:34" ht="21" customHeight="1">
      <c r="A89" s="50" t="s">
        <v>308</v>
      </c>
      <c r="B89" s="50" t="s">
        <v>309</v>
      </c>
      <c r="C89" s="62" t="s">
        <v>593</v>
      </c>
      <c r="D89" s="109" t="s">
        <v>275</v>
      </c>
      <c r="E89" s="109" t="s">
        <v>277</v>
      </c>
      <c r="F89" s="107"/>
      <c r="G89" s="50">
        <v>2</v>
      </c>
      <c r="H89" s="61" t="s">
        <v>924</v>
      </c>
      <c r="I89" s="61" t="s">
        <v>544</v>
      </c>
      <c r="J89" s="61" t="s">
        <v>545</v>
      </c>
      <c r="K89" s="168" t="s">
        <v>935</v>
      </c>
      <c r="L89" s="61"/>
      <c r="M89" s="50" t="str">
        <f>IF($L89="","",NETWORKDAYS(REPLACE(REPLACE($K89,5,1,"/"),8,1,"/"),REPLACE(REPLACE($L89,5,1,"/"),8,1,"/"),Sheet3!$C:$C))</f>
        <v/>
      </c>
      <c r="N89" s="47"/>
      <c r="O89" s="47"/>
      <c r="P89" s="47"/>
      <c r="Q89" s="47"/>
      <c r="R89" s="47"/>
      <c r="S89" s="47"/>
      <c r="T89" s="47"/>
      <c r="U89" s="61"/>
      <c r="V89" s="49"/>
      <c r="W89" s="49"/>
      <c r="X89" s="49"/>
      <c r="Y89" s="49"/>
      <c r="Z89" s="49"/>
      <c r="AA89" s="49"/>
      <c r="AB89" s="53"/>
      <c r="AC89" s="49"/>
      <c r="AD89" s="49"/>
      <c r="AE89" s="61"/>
      <c r="AF89" s="61"/>
      <c r="AG89" s="49"/>
      <c r="AH89" s="49"/>
    </row>
    <row r="90" spans="1:34" ht="21" customHeight="1">
      <c r="A90" s="50" t="s">
        <v>308</v>
      </c>
      <c r="B90" s="50" t="s">
        <v>309</v>
      </c>
      <c r="C90" s="140" t="s">
        <v>594</v>
      </c>
      <c r="D90" s="109" t="s">
        <v>278</v>
      </c>
      <c r="E90" s="109" t="s">
        <v>279</v>
      </c>
      <c r="F90" s="107"/>
      <c r="G90" s="112">
        <v>1</v>
      </c>
      <c r="H90" s="61" t="s">
        <v>926</v>
      </c>
      <c r="I90" s="61" t="s">
        <v>583</v>
      </c>
      <c r="J90" s="61" t="s">
        <v>583</v>
      </c>
      <c r="K90" s="61"/>
      <c r="L90" s="61"/>
      <c r="M90" s="50" t="str">
        <f>IF($L90="","",NETWORKDAYS(REPLACE(REPLACE($K90,5,1,"/"),8,1,"/"),REPLACE(REPLACE($L90,5,1,"/"),8,1,"/"),Sheet3!$C:$C))</f>
        <v/>
      </c>
      <c r="N90" s="47"/>
      <c r="O90" s="47"/>
      <c r="P90" s="47"/>
      <c r="Q90" s="47"/>
      <c r="R90" s="47"/>
      <c r="S90" s="47"/>
      <c r="T90" s="47"/>
      <c r="U90" s="61"/>
      <c r="V90" s="49"/>
      <c r="W90" s="49"/>
      <c r="X90" s="49"/>
      <c r="Y90" s="49"/>
      <c r="Z90" s="49"/>
      <c r="AA90" s="49"/>
      <c r="AB90" s="53"/>
      <c r="AC90" s="49"/>
      <c r="AD90" s="49"/>
      <c r="AE90" s="61"/>
      <c r="AF90" s="61"/>
      <c r="AG90" s="49"/>
      <c r="AH90" s="49"/>
    </row>
    <row r="91" spans="1:34" ht="21" customHeight="1">
      <c r="A91" s="50" t="s">
        <v>308</v>
      </c>
      <c r="B91" s="50" t="s">
        <v>309</v>
      </c>
      <c r="C91" s="62" t="s">
        <v>593</v>
      </c>
      <c r="D91" s="109" t="s">
        <v>280</v>
      </c>
      <c r="E91" s="109" t="s">
        <v>281</v>
      </c>
      <c r="F91" s="107"/>
      <c r="G91" s="50">
        <v>1</v>
      </c>
      <c r="H91" s="61" t="s">
        <v>924</v>
      </c>
      <c r="I91" s="61" t="s">
        <v>546</v>
      </c>
      <c r="J91" s="61" t="s">
        <v>546</v>
      </c>
      <c r="K91" s="61"/>
      <c r="L91" s="61"/>
      <c r="M91" s="50" t="str">
        <f>IF($L91="","",NETWORKDAYS(REPLACE(REPLACE($K91,5,1,"/"),8,1,"/"),REPLACE(REPLACE($L91,5,1,"/"),8,1,"/"),Sheet3!$C:$C))</f>
        <v/>
      </c>
      <c r="N91" s="47"/>
      <c r="O91" s="47"/>
      <c r="P91" s="47"/>
      <c r="Q91" s="47"/>
      <c r="R91" s="47"/>
      <c r="S91" s="47"/>
      <c r="T91" s="47"/>
      <c r="U91" s="61"/>
      <c r="V91" s="49"/>
      <c r="W91" s="49"/>
      <c r="X91" s="49"/>
      <c r="Y91" s="49"/>
      <c r="Z91" s="49"/>
      <c r="AA91" s="49"/>
      <c r="AB91" s="53"/>
      <c r="AC91" s="49"/>
      <c r="AD91" s="49"/>
      <c r="AE91" s="61"/>
      <c r="AF91" s="61"/>
      <c r="AG91" s="49"/>
      <c r="AH91" s="49"/>
    </row>
    <row r="92" spans="1:34" ht="21" customHeight="1">
      <c r="A92" s="50" t="s">
        <v>308</v>
      </c>
      <c r="B92" s="50" t="s">
        <v>309</v>
      </c>
      <c r="C92" s="62" t="s">
        <v>593</v>
      </c>
      <c r="D92" s="109" t="s">
        <v>282</v>
      </c>
      <c r="E92" s="109" t="s">
        <v>283</v>
      </c>
      <c r="F92" s="107"/>
      <c r="G92" s="50">
        <v>2</v>
      </c>
      <c r="H92" s="61" t="s">
        <v>924</v>
      </c>
      <c r="I92" s="61" t="s">
        <v>547</v>
      </c>
      <c r="J92" s="61" t="s">
        <v>548</v>
      </c>
      <c r="K92" s="61"/>
      <c r="L92" s="61"/>
      <c r="M92" s="50" t="str">
        <f>IF($L92="","",NETWORKDAYS(REPLACE(REPLACE($K92,5,1,"/"),8,1,"/"),REPLACE(REPLACE($L92,5,1,"/"),8,1,"/"),Sheet3!$C:$C))</f>
        <v/>
      </c>
      <c r="N92" s="47"/>
      <c r="O92" s="47"/>
      <c r="P92" s="47"/>
      <c r="Q92" s="47"/>
      <c r="R92" s="47"/>
      <c r="S92" s="47"/>
      <c r="T92" s="47"/>
      <c r="U92" s="61"/>
      <c r="V92" s="49"/>
      <c r="W92" s="49"/>
      <c r="X92" s="49"/>
      <c r="Y92" s="49"/>
      <c r="Z92" s="49"/>
      <c r="AA92" s="49"/>
      <c r="AB92" s="53"/>
      <c r="AC92" s="49"/>
      <c r="AD92" s="49"/>
      <c r="AE92" s="61"/>
      <c r="AF92" s="61"/>
      <c r="AG92" s="49"/>
      <c r="AH92" s="49"/>
    </row>
    <row r="93" spans="1:34" ht="21" customHeight="1">
      <c r="A93" s="50" t="s">
        <v>308</v>
      </c>
      <c r="B93" s="50" t="s">
        <v>309</v>
      </c>
      <c r="C93" s="62" t="s">
        <v>593</v>
      </c>
      <c r="D93" s="109" t="s">
        <v>284</v>
      </c>
      <c r="E93" s="109" t="s">
        <v>285</v>
      </c>
      <c r="F93" s="107"/>
      <c r="G93" s="50">
        <v>1</v>
      </c>
      <c r="H93" s="61" t="s">
        <v>924</v>
      </c>
      <c r="I93" s="61" t="s">
        <v>549</v>
      </c>
      <c r="J93" s="61" t="s">
        <v>549</v>
      </c>
      <c r="K93" s="61"/>
      <c r="L93" s="61"/>
      <c r="M93" s="50" t="str">
        <f>IF($L93="","",NETWORKDAYS(REPLACE(REPLACE($K93,5,1,"/"),8,1,"/"),REPLACE(REPLACE($L93,5,1,"/"),8,1,"/"),Sheet3!$C:$C))</f>
        <v/>
      </c>
      <c r="N93" s="47"/>
      <c r="O93" s="47"/>
      <c r="P93" s="47"/>
      <c r="Q93" s="47"/>
      <c r="R93" s="47"/>
      <c r="S93" s="47"/>
      <c r="T93" s="47"/>
      <c r="U93" s="61"/>
      <c r="V93" s="49"/>
      <c r="W93" s="49"/>
      <c r="X93" s="49"/>
      <c r="Y93" s="49"/>
      <c r="Z93" s="49"/>
      <c r="AA93" s="49"/>
      <c r="AB93" s="53"/>
      <c r="AC93" s="49"/>
      <c r="AD93" s="49"/>
      <c r="AE93" s="61"/>
      <c r="AF93" s="61"/>
      <c r="AG93" s="49"/>
      <c r="AH93" s="49"/>
    </row>
    <row r="94" spans="1:34" ht="21" customHeight="1">
      <c r="A94" s="50" t="s">
        <v>308</v>
      </c>
      <c r="B94" s="50" t="s">
        <v>309</v>
      </c>
      <c r="C94" s="62" t="s">
        <v>593</v>
      </c>
      <c r="D94" s="109" t="s">
        <v>286</v>
      </c>
      <c r="E94" s="109" t="s">
        <v>287</v>
      </c>
      <c r="F94" s="107"/>
      <c r="G94" s="50">
        <v>1</v>
      </c>
      <c r="H94" s="61" t="s">
        <v>924</v>
      </c>
      <c r="I94" s="61" t="s">
        <v>550</v>
      </c>
      <c r="J94" s="61" t="s">
        <v>550</v>
      </c>
      <c r="K94" s="61"/>
      <c r="L94" s="61"/>
      <c r="M94" s="50" t="str">
        <f>IF($L94="","",NETWORKDAYS(REPLACE(REPLACE($K94,5,1,"/"),8,1,"/"),REPLACE(REPLACE($L94,5,1,"/"),8,1,"/"),Sheet3!$C:$C))</f>
        <v/>
      </c>
      <c r="N94" s="47"/>
      <c r="O94" s="47"/>
      <c r="P94" s="47"/>
      <c r="Q94" s="47"/>
      <c r="R94" s="47"/>
      <c r="S94" s="47"/>
      <c r="T94" s="47"/>
      <c r="U94" s="61"/>
      <c r="V94" s="49"/>
      <c r="W94" s="49"/>
      <c r="X94" s="49"/>
      <c r="Y94" s="49"/>
      <c r="Z94" s="49"/>
      <c r="AA94" s="49"/>
      <c r="AB94" s="53"/>
      <c r="AC94" s="49"/>
      <c r="AD94" s="49"/>
      <c r="AE94" s="61"/>
      <c r="AF94" s="61"/>
      <c r="AG94" s="49"/>
      <c r="AH94" s="49"/>
    </row>
    <row r="95" spans="1:34" ht="21" customHeight="1">
      <c r="A95" s="50" t="s">
        <v>308</v>
      </c>
      <c r="B95" s="50" t="s">
        <v>309</v>
      </c>
      <c r="C95" s="140" t="s">
        <v>594</v>
      </c>
      <c r="D95" s="109" t="s">
        <v>288</v>
      </c>
      <c r="E95" s="109" t="s">
        <v>289</v>
      </c>
      <c r="F95" s="107"/>
      <c r="G95" s="112">
        <v>1</v>
      </c>
      <c r="H95" s="61" t="s">
        <v>926</v>
      </c>
      <c r="I95" s="61" t="s">
        <v>583</v>
      </c>
      <c r="J95" s="61" t="s">
        <v>583</v>
      </c>
      <c r="K95" s="61"/>
      <c r="L95" s="61"/>
      <c r="M95" s="50" t="str">
        <f>IF($L95="","",NETWORKDAYS(REPLACE(REPLACE($K95,5,1,"/"),8,1,"/"),REPLACE(REPLACE($L95,5,1,"/"),8,1,"/"),Sheet3!$C:$C))</f>
        <v/>
      </c>
      <c r="N95" s="47"/>
      <c r="O95" s="47"/>
      <c r="P95" s="47"/>
      <c r="Q95" s="47"/>
      <c r="R95" s="47"/>
      <c r="S95" s="47"/>
      <c r="T95" s="47"/>
      <c r="U95" s="61"/>
      <c r="V95" s="49"/>
      <c r="W95" s="49"/>
      <c r="X95" s="49"/>
      <c r="Y95" s="49"/>
      <c r="Z95" s="49"/>
      <c r="AA95" s="49"/>
      <c r="AB95" s="53"/>
      <c r="AC95" s="49"/>
      <c r="AD95" s="49"/>
      <c r="AE95" s="61"/>
      <c r="AF95" s="61"/>
      <c r="AG95" s="49"/>
      <c r="AH95" s="49"/>
    </row>
    <row r="96" spans="1:34" ht="21" customHeight="1">
      <c r="A96" s="50" t="s">
        <v>308</v>
      </c>
      <c r="B96" s="50" t="s">
        <v>309</v>
      </c>
      <c r="C96" s="62" t="s">
        <v>593</v>
      </c>
      <c r="D96" s="109" t="s">
        <v>290</v>
      </c>
      <c r="E96" s="109" t="s">
        <v>291</v>
      </c>
      <c r="F96" s="107"/>
      <c r="G96" s="50">
        <v>1</v>
      </c>
      <c r="H96" s="61" t="s">
        <v>924</v>
      </c>
      <c r="I96" s="61" t="s">
        <v>552</v>
      </c>
      <c r="J96" s="61" t="s">
        <v>551</v>
      </c>
      <c r="K96" s="61"/>
      <c r="L96" s="61"/>
      <c r="M96" s="50" t="str">
        <f>IF($L96="","",NETWORKDAYS(REPLACE(REPLACE($K96,5,1,"/"),8,1,"/"),REPLACE(REPLACE($L96,5,1,"/"),8,1,"/"),Sheet3!$C:$C))</f>
        <v/>
      </c>
      <c r="N96" s="47"/>
      <c r="O96" s="47"/>
      <c r="P96" s="47"/>
      <c r="Q96" s="47"/>
      <c r="R96" s="47"/>
      <c r="S96" s="47"/>
      <c r="T96" s="47"/>
      <c r="U96" s="61"/>
      <c r="V96" s="49"/>
      <c r="W96" s="49"/>
      <c r="X96" s="49"/>
      <c r="Y96" s="49"/>
      <c r="Z96" s="49"/>
      <c r="AA96" s="49"/>
      <c r="AB96" s="53"/>
      <c r="AC96" s="49"/>
      <c r="AD96" s="49"/>
      <c r="AE96" s="61"/>
      <c r="AF96" s="61"/>
      <c r="AG96" s="49"/>
      <c r="AH96" s="49"/>
    </row>
    <row r="97" spans="1:34" ht="21" customHeight="1">
      <c r="A97" s="50" t="s">
        <v>308</v>
      </c>
      <c r="B97" s="50" t="s">
        <v>309</v>
      </c>
      <c r="C97" s="62" t="s">
        <v>593</v>
      </c>
      <c r="D97" s="109" t="s">
        <v>292</v>
      </c>
      <c r="E97" s="109" t="s">
        <v>293</v>
      </c>
      <c r="F97" s="107"/>
      <c r="G97" s="50">
        <v>1</v>
      </c>
      <c r="H97" s="61" t="s">
        <v>924</v>
      </c>
      <c r="I97" s="61" t="s">
        <v>553</v>
      </c>
      <c r="J97" s="61" t="s">
        <v>553</v>
      </c>
      <c r="K97" s="61"/>
      <c r="L97" s="61"/>
      <c r="M97" s="50" t="str">
        <f>IF($L97="","",NETWORKDAYS(REPLACE(REPLACE($K97,5,1,"/"),8,1,"/"),REPLACE(REPLACE($L97,5,1,"/"),8,1,"/"),Sheet3!$C:$C))</f>
        <v/>
      </c>
      <c r="N97" s="47"/>
      <c r="O97" s="47"/>
      <c r="P97" s="47"/>
      <c r="Q97" s="47"/>
      <c r="R97" s="47"/>
      <c r="S97" s="47"/>
      <c r="T97" s="47"/>
      <c r="U97" s="61"/>
      <c r="V97" s="49"/>
      <c r="W97" s="49"/>
      <c r="X97" s="49"/>
      <c r="Y97" s="49"/>
      <c r="Z97" s="49"/>
      <c r="AA97" s="49"/>
      <c r="AB97" s="53"/>
      <c r="AC97" s="49"/>
      <c r="AD97" s="49"/>
      <c r="AE97" s="61"/>
      <c r="AF97" s="61"/>
      <c r="AG97" s="49"/>
      <c r="AH97" s="49"/>
    </row>
    <row r="98" spans="1:34" ht="21" customHeight="1">
      <c r="A98" s="50" t="s">
        <v>308</v>
      </c>
      <c r="B98" s="50" t="s">
        <v>309</v>
      </c>
      <c r="C98" s="140" t="s">
        <v>594</v>
      </c>
      <c r="D98" s="109" t="s">
        <v>294</v>
      </c>
      <c r="E98" s="109" t="s">
        <v>295</v>
      </c>
      <c r="F98" s="107"/>
      <c r="G98" s="112">
        <v>1</v>
      </c>
      <c r="H98" s="61" t="s">
        <v>926</v>
      </c>
      <c r="I98" s="61" t="s">
        <v>583</v>
      </c>
      <c r="J98" s="61" t="s">
        <v>583</v>
      </c>
      <c r="K98" s="61"/>
      <c r="L98" s="61"/>
      <c r="M98" s="50" t="str">
        <f>IF($L98="","",NETWORKDAYS(REPLACE(REPLACE($K98,5,1,"/"),8,1,"/"),REPLACE(REPLACE($L98,5,1,"/"),8,1,"/"),Sheet3!$C:$C))</f>
        <v/>
      </c>
      <c r="N98" s="47"/>
      <c r="O98" s="47"/>
      <c r="P98" s="47"/>
      <c r="Q98" s="47"/>
      <c r="R98" s="47"/>
      <c r="S98" s="47"/>
      <c r="T98" s="47"/>
      <c r="U98" s="61"/>
      <c r="V98" s="49"/>
      <c r="W98" s="49"/>
      <c r="X98" s="49"/>
      <c r="Y98" s="49"/>
      <c r="Z98" s="49"/>
      <c r="AA98" s="49"/>
      <c r="AB98" s="53"/>
      <c r="AC98" s="49"/>
      <c r="AD98" s="49"/>
      <c r="AE98" s="61"/>
      <c r="AF98" s="61"/>
      <c r="AG98" s="49"/>
      <c r="AH98" s="49"/>
    </row>
    <row r="99" spans="1:34" ht="21" customHeight="1">
      <c r="A99" s="50" t="s">
        <v>308</v>
      </c>
      <c r="B99" s="50" t="s">
        <v>309</v>
      </c>
      <c r="C99" s="62" t="s">
        <v>593</v>
      </c>
      <c r="D99" s="109" t="s">
        <v>296</v>
      </c>
      <c r="E99" s="109" t="s">
        <v>297</v>
      </c>
      <c r="F99" s="107"/>
      <c r="G99" s="50">
        <v>1</v>
      </c>
      <c r="H99" s="61" t="s">
        <v>924</v>
      </c>
      <c r="I99" s="61" t="s">
        <v>554</v>
      </c>
      <c r="J99" s="61" t="s">
        <v>554</v>
      </c>
      <c r="K99" s="61"/>
      <c r="L99" s="61"/>
      <c r="M99" s="50" t="str">
        <f>IF($L99="","",NETWORKDAYS(REPLACE(REPLACE($K99,5,1,"/"),8,1,"/"),REPLACE(REPLACE($L99,5,1,"/"),8,1,"/"),Sheet3!$C:$C))</f>
        <v/>
      </c>
      <c r="N99" s="47"/>
      <c r="O99" s="47"/>
      <c r="P99" s="47"/>
      <c r="Q99" s="47"/>
      <c r="R99" s="47"/>
      <c r="S99" s="47"/>
      <c r="T99" s="47"/>
      <c r="U99" s="61"/>
      <c r="V99" s="49"/>
      <c r="W99" s="49"/>
      <c r="X99" s="49"/>
      <c r="Y99" s="49"/>
      <c r="Z99" s="49"/>
      <c r="AA99" s="49"/>
      <c r="AB99" s="53"/>
      <c r="AC99" s="49"/>
      <c r="AD99" s="49"/>
      <c r="AE99" s="61"/>
      <c r="AF99" s="61"/>
      <c r="AG99" s="49"/>
      <c r="AH99" s="49"/>
    </row>
    <row r="100" spans="1:34" ht="21" customHeight="1">
      <c r="A100" s="50" t="s">
        <v>308</v>
      </c>
      <c r="B100" s="50" t="s">
        <v>309</v>
      </c>
      <c r="C100" s="62" t="s">
        <v>593</v>
      </c>
      <c r="D100" s="109" t="s">
        <v>298</v>
      </c>
      <c r="E100" s="109" t="s">
        <v>299</v>
      </c>
      <c r="F100" s="107"/>
      <c r="G100" s="50">
        <v>1</v>
      </c>
      <c r="H100" s="61" t="s">
        <v>924</v>
      </c>
      <c r="I100" s="61" t="s">
        <v>556</v>
      </c>
      <c r="J100" s="61" t="s">
        <v>555</v>
      </c>
      <c r="K100" s="61"/>
      <c r="L100" s="61"/>
      <c r="M100" s="50" t="str">
        <f>IF($L100="","",NETWORKDAYS(REPLACE(REPLACE($K100,5,1,"/"),8,1,"/"),REPLACE(REPLACE($L100,5,1,"/"),8,1,"/"),Sheet3!$C:$C))</f>
        <v/>
      </c>
      <c r="N100" s="47"/>
      <c r="O100" s="47"/>
      <c r="P100" s="47"/>
      <c r="Q100" s="47"/>
      <c r="R100" s="47"/>
      <c r="S100" s="47"/>
      <c r="T100" s="47"/>
      <c r="U100" s="61"/>
      <c r="V100" s="49"/>
      <c r="W100" s="49"/>
      <c r="X100" s="49"/>
      <c r="Y100" s="49"/>
      <c r="Z100" s="49"/>
      <c r="AA100" s="49"/>
      <c r="AB100" s="53"/>
      <c r="AC100" s="49"/>
      <c r="AD100" s="49"/>
      <c r="AE100" s="61"/>
      <c r="AF100" s="61"/>
      <c r="AG100" s="49"/>
      <c r="AH100" s="49"/>
    </row>
    <row r="101" spans="1:34" ht="21" customHeight="1">
      <c r="A101" s="50" t="s">
        <v>308</v>
      </c>
      <c r="B101" s="50" t="s">
        <v>309</v>
      </c>
      <c r="C101" s="140" t="s">
        <v>594</v>
      </c>
      <c r="D101" s="109" t="s">
        <v>300</v>
      </c>
      <c r="E101" s="109" t="s">
        <v>301</v>
      </c>
      <c r="F101" s="107"/>
      <c r="G101" s="112">
        <v>1</v>
      </c>
      <c r="H101" s="61" t="s">
        <v>926</v>
      </c>
      <c r="I101" s="61" t="s">
        <v>583</v>
      </c>
      <c r="J101" s="61" t="s">
        <v>583</v>
      </c>
      <c r="K101" s="61"/>
      <c r="L101" s="61"/>
      <c r="M101" s="50" t="str">
        <f>IF($L101="","",NETWORKDAYS(REPLACE(REPLACE($K101,5,1,"/"),8,1,"/"),REPLACE(REPLACE($L101,5,1,"/"),8,1,"/"),Sheet3!$C:$C))</f>
        <v/>
      </c>
      <c r="N101" s="47"/>
      <c r="O101" s="47"/>
      <c r="P101" s="47"/>
      <c r="Q101" s="47"/>
      <c r="R101" s="47"/>
      <c r="S101" s="47"/>
      <c r="T101" s="47"/>
      <c r="U101" s="61"/>
      <c r="V101" s="49"/>
      <c r="W101" s="49"/>
      <c r="X101" s="49"/>
      <c r="Y101" s="49"/>
      <c r="Z101" s="49"/>
      <c r="AA101" s="49"/>
      <c r="AB101" s="53"/>
      <c r="AC101" s="49"/>
      <c r="AD101" s="49"/>
      <c r="AE101" s="61"/>
      <c r="AF101" s="61"/>
      <c r="AG101" s="49"/>
      <c r="AH101" s="49"/>
    </row>
    <row r="102" spans="1:34" ht="21" customHeight="1">
      <c r="A102" s="50" t="s">
        <v>308</v>
      </c>
      <c r="B102" s="50" t="s">
        <v>309</v>
      </c>
      <c r="C102" s="62" t="s">
        <v>593</v>
      </c>
      <c r="D102" s="109" t="s">
        <v>428</v>
      </c>
      <c r="E102" s="109" t="s">
        <v>430</v>
      </c>
      <c r="F102" s="107"/>
      <c r="G102" s="50">
        <v>1</v>
      </c>
      <c r="H102" s="61" t="s">
        <v>924</v>
      </c>
      <c r="I102" s="61" t="s">
        <v>557</v>
      </c>
      <c r="J102" s="61" t="s">
        <v>557</v>
      </c>
      <c r="K102" s="61"/>
      <c r="L102" s="61"/>
      <c r="M102" s="50" t="str">
        <f>IF($L102="","",NETWORKDAYS(REPLACE(REPLACE($K102,5,1,"/"),8,1,"/"),REPLACE(REPLACE($L102,5,1,"/"),8,1,"/"),Sheet3!$C:$C))</f>
        <v/>
      </c>
      <c r="N102" s="47"/>
      <c r="O102" s="47"/>
      <c r="P102" s="47"/>
      <c r="Q102" s="47"/>
      <c r="R102" s="47"/>
      <c r="S102" s="47"/>
      <c r="T102" s="47"/>
      <c r="U102" s="61"/>
      <c r="V102" s="49"/>
      <c r="W102" s="49"/>
      <c r="X102" s="49"/>
      <c r="Y102" s="49"/>
      <c r="Z102" s="49"/>
      <c r="AA102" s="49"/>
      <c r="AB102" s="53"/>
      <c r="AC102" s="49"/>
      <c r="AD102" s="49"/>
      <c r="AE102" s="61"/>
      <c r="AF102" s="61"/>
      <c r="AG102" s="49"/>
      <c r="AH102" s="49"/>
    </row>
    <row r="103" spans="1:34" ht="21" customHeight="1">
      <c r="A103" s="50" t="s">
        <v>308</v>
      </c>
      <c r="B103" s="50" t="s">
        <v>309</v>
      </c>
      <c r="C103" s="62" t="s">
        <v>593</v>
      </c>
      <c r="D103" s="109" t="s">
        <v>429</v>
      </c>
      <c r="E103" s="109" t="s">
        <v>431</v>
      </c>
      <c r="F103" s="107"/>
      <c r="G103" s="50">
        <v>1</v>
      </c>
      <c r="H103" s="61" t="s">
        <v>924</v>
      </c>
      <c r="I103" s="61" t="s">
        <v>558</v>
      </c>
      <c r="J103" s="61" t="s">
        <v>558</v>
      </c>
      <c r="K103" s="61"/>
      <c r="L103" s="61"/>
      <c r="M103" s="50" t="str">
        <f>IF($L103="","",NETWORKDAYS(REPLACE(REPLACE($K103,5,1,"/"),8,1,"/"),REPLACE(REPLACE($L103,5,1,"/"),8,1,"/"),Sheet3!$C:$C))</f>
        <v/>
      </c>
      <c r="N103" s="47"/>
      <c r="O103" s="47"/>
      <c r="P103" s="47"/>
      <c r="Q103" s="47"/>
      <c r="R103" s="47"/>
      <c r="S103" s="47"/>
      <c r="T103" s="47"/>
      <c r="U103" s="61"/>
      <c r="V103" s="49"/>
      <c r="W103" s="49"/>
      <c r="X103" s="49"/>
      <c r="Y103" s="49"/>
      <c r="Z103" s="49"/>
      <c r="AA103" s="49"/>
      <c r="AB103" s="53"/>
      <c r="AC103" s="49"/>
      <c r="AD103" s="49"/>
      <c r="AE103" s="61"/>
      <c r="AF103" s="61"/>
      <c r="AG103" s="49"/>
      <c r="AH103" s="49"/>
    </row>
    <row r="104" spans="1:34" ht="21" customHeight="1">
      <c r="A104" s="50" t="s">
        <v>308</v>
      </c>
      <c r="B104" s="50" t="s">
        <v>309</v>
      </c>
      <c r="C104" s="62" t="s">
        <v>593</v>
      </c>
      <c r="D104" s="109" t="s">
        <v>302</v>
      </c>
      <c r="E104" s="109" t="s">
        <v>303</v>
      </c>
      <c r="F104" s="107"/>
      <c r="G104" s="50">
        <v>1</v>
      </c>
      <c r="H104" s="61" t="s">
        <v>924</v>
      </c>
      <c r="I104" s="61" t="s">
        <v>559</v>
      </c>
      <c r="J104" s="61" t="s">
        <v>559</v>
      </c>
      <c r="K104" s="61"/>
      <c r="L104" s="61"/>
      <c r="M104" s="50" t="str">
        <f>IF($L104="","",NETWORKDAYS(REPLACE(REPLACE($K104,5,1,"/"),8,1,"/"),REPLACE(REPLACE($L104,5,1,"/"),8,1,"/"),Sheet3!$C:$C))</f>
        <v/>
      </c>
      <c r="N104" s="47"/>
      <c r="O104" s="47"/>
      <c r="P104" s="47"/>
      <c r="Q104" s="47"/>
      <c r="R104" s="47"/>
      <c r="S104" s="47"/>
      <c r="T104" s="47"/>
      <c r="U104" s="61"/>
      <c r="V104" s="49"/>
      <c r="W104" s="49"/>
      <c r="X104" s="49"/>
      <c r="Y104" s="49"/>
      <c r="Z104" s="49"/>
      <c r="AA104" s="49"/>
      <c r="AB104" s="53"/>
      <c r="AC104" s="49"/>
      <c r="AD104" s="49"/>
      <c r="AE104" s="61"/>
      <c r="AF104" s="61"/>
      <c r="AG104" s="49"/>
      <c r="AH104" s="49"/>
    </row>
    <row r="105" spans="1:34" ht="21" customHeight="1">
      <c r="A105" s="50" t="s">
        <v>308</v>
      </c>
      <c r="B105" s="50" t="s">
        <v>309</v>
      </c>
      <c r="C105" s="62" t="s">
        <v>593</v>
      </c>
      <c r="D105" s="109" t="s">
        <v>304</v>
      </c>
      <c r="E105" s="109" t="s">
        <v>305</v>
      </c>
      <c r="F105" s="107"/>
      <c r="G105" s="50">
        <v>1</v>
      </c>
      <c r="H105" s="61" t="s">
        <v>924</v>
      </c>
      <c r="I105" s="61" t="s">
        <v>560</v>
      </c>
      <c r="J105" s="61" t="s">
        <v>560</v>
      </c>
      <c r="K105" s="61"/>
      <c r="L105" s="61"/>
      <c r="M105" s="50" t="str">
        <f>IF($L105="","",NETWORKDAYS(REPLACE(REPLACE($K105,5,1,"/"),8,1,"/"),REPLACE(REPLACE($L105,5,1,"/"),8,1,"/"),Sheet3!$C:$C))</f>
        <v/>
      </c>
      <c r="N105" s="47"/>
      <c r="O105" s="47"/>
      <c r="P105" s="47"/>
      <c r="Q105" s="47"/>
      <c r="R105" s="47"/>
      <c r="S105" s="47"/>
      <c r="T105" s="47"/>
      <c r="U105" s="61"/>
      <c r="V105" s="49"/>
      <c r="W105" s="49"/>
      <c r="X105" s="49"/>
      <c r="Y105" s="49"/>
      <c r="Z105" s="49"/>
      <c r="AA105" s="49"/>
      <c r="AB105" s="53"/>
      <c r="AC105" s="49"/>
      <c r="AD105" s="49"/>
      <c r="AE105" s="61"/>
      <c r="AF105" s="61"/>
      <c r="AG105" s="49"/>
      <c r="AH105" s="49"/>
    </row>
    <row r="106" spans="1:34" ht="21" customHeight="1">
      <c r="A106" s="50" t="s">
        <v>308</v>
      </c>
      <c r="B106" s="50" t="s">
        <v>309</v>
      </c>
      <c r="C106" s="62" t="s">
        <v>593</v>
      </c>
      <c r="D106" s="111" t="s">
        <v>306</v>
      </c>
      <c r="E106" s="111" t="s">
        <v>307</v>
      </c>
      <c r="F106" s="107"/>
      <c r="G106" s="50">
        <v>1</v>
      </c>
      <c r="H106" s="61" t="s">
        <v>924</v>
      </c>
      <c r="I106" s="61" t="s">
        <v>561</v>
      </c>
      <c r="J106" s="61" t="s">
        <v>561</v>
      </c>
      <c r="K106" s="61"/>
      <c r="L106" s="61"/>
      <c r="M106" s="50" t="str">
        <f>IF($L106="","",NETWORKDAYS(REPLACE(REPLACE($K106,5,1,"/"),8,1,"/"),REPLACE(REPLACE($L106,5,1,"/"),8,1,"/"),Sheet3!$C:$C))</f>
        <v/>
      </c>
      <c r="N106" s="47"/>
      <c r="O106" s="47"/>
      <c r="P106" s="47"/>
      <c r="Q106" s="47"/>
      <c r="R106" s="47"/>
      <c r="S106" s="47"/>
      <c r="T106" s="47"/>
      <c r="U106" s="61"/>
      <c r="V106" s="49"/>
      <c r="W106" s="49"/>
      <c r="X106" s="49"/>
      <c r="Y106" s="49"/>
      <c r="Z106" s="49"/>
      <c r="AA106" s="49"/>
      <c r="AB106" s="53"/>
      <c r="AC106" s="49"/>
      <c r="AD106" s="49"/>
      <c r="AE106" s="61"/>
      <c r="AF106" s="61"/>
      <c r="AG106" s="49"/>
      <c r="AH106" s="49"/>
    </row>
    <row r="107" spans="1:34" ht="21" customHeight="1">
      <c r="A107" s="50" t="s">
        <v>308</v>
      </c>
      <c r="B107" s="50" t="s">
        <v>309</v>
      </c>
      <c r="C107" s="62" t="s">
        <v>593</v>
      </c>
      <c r="D107" s="109" t="s">
        <v>310</v>
      </c>
      <c r="E107" s="109" t="s">
        <v>311</v>
      </c>
      <c r="F107" s="107"/>
      <c r="G107" s="50">
        <v>1</v>
      </c>
      <c r="H107" s="61" t="s">
        <v>924</v>
      </c>
      <c r="I107" s="61" t="s">
        <v>562</v>
      </c>
      <c r="J107" s="61" t="s">
        <v>562</v>
      </c>
      <c r="K107" s="61"/>
      <c r="L107" s="61"/>
      <c r="M107" s="50" t="str">
        <f>IF($L107="","",NETWORKDAYS(REPLACE(REPLACE($K107,5,1,"/"),8,1,"/"),REPLACE(REPLACE($L107,5,1,"/"),8,1,"/"),Sheet3!$C:$C))</f>
        <v/>
      </c>
      <c r="N107" s="47"/>
      <c r="O107" s="47"/>
      <c r="P107" s="47"/>
      <c r="Q107" s="47"/>
      <c r="R107" s="47"/>
      <c r="S107" s="47"/>
      <c r="T107" s="47"/>
      <c r="U107" s="61"/>
      <c r="V107" s="49"/>
      <c r="W107" s="49"/>
      <c r="X107" s="49"/>
      <c r="Y107" s="49"/>
      <c r="Z107" s="49"/>
      <c r="AA107" s="49"/>
      <c r="AB107" s="53"/>
      <c r="AC107" s="49"/>
      <c r="AD107" s="49"/>
      <c r="AE107" s="61"/>
      <c r="AF107" s="61"/>
      <c r="AG107" s="49"/>
      <c r="AH107" s="49"/>
    </row>
    <row r="108" spans="1:34" ht="21" customHeight="1">
      <c r="A108" s="50" t="s">
        <v>308</v>
      </c>
      <c r="B108" s="50" t="s">
        <v>309</v>
      </c>
      <c r="C108" s="62" t="s">
        <v>593</v>
      </c>
      <c r="D108" s="109" t="s">
        <v>312</v>
      </c>
      <c r="E108" s="109" t="s">
        <v>313</v>
      </c>
      <c r="F108" s="107"/>
      <c r="G108" s="50">
        <v>1</v>
      </c>
      <c r="H108" s="61" t="s">
        <v>924</v>
      </c>
      <c r="I108" s="61" t="s">
        <v>563</v>
      </c>
      <c r="J108" s="61" t="s">
        <v>564</v>
      </c>
      <c r="K108" s="61"/>
      <c r="L108" s="61"/>
      <c r="M108" s="50" t="str">
        <f>IF($L108="","",NETWORKDAYS(REPLACE(REPLACE($K108,5,1,"/"),8,1,"/"),REPLACE(REPLACE($L108,5,1,"/"),8,1,"/"),Sheet3!$C:$C))</f>
        <v/>
      </c>
      <c r="N108" s="47"/>
      <c r="O108" s="47"/>
      <c r="P108" s="47"/>
      <c r="Q108" s="47"/>
      <c r="R108" s="47"/>
      <c r="S108" s="47"/>
      <c r="T108" s="47"/>
      <c r="U108" s="61"/>
      <c r="V108" s="49"/>
      <c r="W108" s="49"/>
      <c r="X108" s="49"/>
      <c r="Y108" s="49"/>
      <c r="Z108" s="49"/>
      <c r="AA108" s="49"/>
      <c r="AB108" s="53"/>
      <c r="AC108" s="49"/>
      <c r="AD108" s="49"/>
      <c r="AE108" s="61"/>
      <c r="AF108" s="61"/>
      <c r="AG108" s="49"/>
      <c r="AH108" s="49"/>
    </row>
    <row r="109" spans="1:34" ht="21" customHeight="1">
      <c r="A109" s="50" t="s">
        <v>308</v>
      </c>
      <c r="B109" s="50" t="s">
        <v>309</v>
      </c>
      <c r="C109" s="140" t="s">
        <v>594</v>
      </c>
      <c r="D109" s="109" t="s">
        <v>314</v>
      </c>
      <c r="E109" s="109" t="s">
        <v>315</v>
      </c>
      <c r="F109" s="107"/>
      <c r="G109" s="112">
        <v>1</v>
      </c>
      <c r="H109" s="61" t="s">
        <v>926</v>
      </c>
      <c r="I109" s="61" t="s">
        <v>583</v>
      </c>
      <c r="J109" s="61" t="s">
        <v>583</v>
      </c>
      <c r="K109" s="61"/>
      <c r="L109" s="61"/>
      <c r="M109" s="50" t="str">
        <f>IF($L109="","",NETWORKDAYS(REPLACE(REPLACE($K109,5,1,"/"),8,1,"/"),REPLACE(REPLACE($L109,5,1,"/"),8,1,"/"),Sheet3!$C:$C))</f>
        <v/>
      </c>
      <c r="N109" s="47"/>
      <c r="O109" s="47"/>
      <c r="P109" s="47"/>
      <c r="Q109" s="47"/>
      <c r="R109" s="47"/>
      <c r="S109" s="47"/>
      <c r="T109" s="47"/>
      <c r="U109" s="61"/>
      <c r="V109" s="49"/>
      <c r="W109" s="49"/>
      <c r="X109" s="49"/>
      <c r="Y109" s="49"/>
      <c r="Z109" s="49"/>
      <c r="AA109" s="49"/>
      <c r="AB109" s="53"/>
      <c r="AC109" s="49"/>
      <c r="AD109" s="49"/>
      <c r="AE109" s="61"/>
      <c r="AF109" s="61"/>
      <c r="AG109" s="49"/>
      <c r="AH109" s="49"/>
    </row>
    <row r="110" spans="1:34" ht="21" customHeight="1">
      <c r="A110" s="50" t="s">
        <v>308</v>
      </c>
      <c r="B110" s="50" t="s">
        <v>309</v>
      </c>
      <c r="C110" s="140" t="s">
        <v>594</v>
      </c>
      <c r="D110" s="109" t="s">
        <v>316</v>
      </c>
      <c r="E110" s="109" t="s">
        <v>317</v>
      </c>
      <c r="F110" s="107"/>
      <c r="G110" s="112">
        <v>1</v>
      </c>
      <c r="H110" s="61" t="s">
        <v>926</v>
      </c>
      <c r="I110" s="61" t="s">
        <v>583</v>
      </c>
      <c r="J110" s="61" t="s">
        <v>583</v>
      </c>
      <c r="K110" s="61"/>
      <c r="L110" s="61"/>
      <c r="M110" s="50" t="str">
        <f>IF($L110="","",NETWORKDAYS(REPLACE(REPLACE($K110,5,1,"/"),8,1,"/"),REPLACE(REPLACE($L110,5,1,"/"),8,1,"/"),Sheet3!$C:$C))</f>
        <v/>
      </c>
      <c r="N110" s="47"/>
      <c r="O110" s="47"/>
      <c r="P110" s="47"/>
      <c r="Q110" s="47"/>
      <c r="R110" s="47"/>
      <c r="S110" s="47"/>
      <c r="T110" s="47"/>
      <c r="U110" s="61"/>
      <c r="V110" s="49"/>
      <c r="W110" s="49"/>
      <c r="X110" s="49"/>
      <c r="Y110" s="49"/>
      <c r="Z110" s="49"/>
      <c r="AA110" s="49"/>
      <c r="AB110" s="53"/>
      <c r="AC110" s="49"/>
      <c r="AD110" s="49"/>
      <c r="AE110" s="61"/>
      <c r="AF110" s="61"/>
      <c r="AG110" s="49"/>
      <c r="AH110" s="49"/>
    </row>
    <row r="111" spans="1:34" ht="21" customHeight="1">
      <c r="A111" s="50" t="s">
        <v>308</v>
      </c>
      <c r="B111" s="50" t="s">
        <v>309</v>
      </c>
      <c r="C111" s="140" t="s">
        <v>594</v>
      </c>
      <c r="D111" s="109" t="s">
        <v>318</v>
      </c>
      <c r="E111" s="109" t="s">
        <v>319</v>
      </c>
      <c r="F111" s="107"/>
      <c r="G111" s="112">
        <v>1</v>
      </c>
      <c r="H111" s="61" t="s">
        <v>926</v>
      </c>
      <c r="I111" s="61" t="s">
        <v>583</v>
      </c>
      <c r="J111" s="61" t="s">
        <v>583</v>
      </c>
      <c r="K111" s="61"/>
      <c r="L111" s="61"/>
      <c r="M111" s="50" t="str">
        <f>IF($L111="","",NETWORKDAYS(REPLACE(REPLACE($K111,5,1,"/"),8,1,"/"),REPLACE(REPLACE($L111,5,1,"/"),8,1,"/"),Sheet3!$C:$C))</f>
        <v/>
      </c>
      <c r="N111" s="47"/>
      <c r="O111" s="47"/>
      <c r="P111" s="47"/>
      <c r="Q111" s="47"/>
      <c r="R111" s="47"/>
      <c r="S111" s="47"/>
      <c r="T111" s="47"/>
      <c r="U111" s="61"/>
      <c r="V111" s="49"/>
      <c r="W111" s="49"/>
      <c r="X111" s="49"/>
      <c r="Y111" s="49"/>
      <c r="Z111" s="49"/>
      <c r="AA111" s="49"/>
      <c r="AB111" s="53"/>
      <c r="AC111" s="49"/>
      <c r="AD111" s="49"/>
      <c r="AE111" s="61"/>
      <c r="AF111" s="61"/>
      <c r="AG111" s="49"/>
      <c r="AH111" s="49"/>
    </row>
    <row r="112" spans="1:34" ht="21" customHeight="1">
      <c r="A112" s="50" t="s">
        <v>308</v>
      </c>
      <c r="B112" s="50" t="s">
        <v>309</v>
      </c>
      <c r="C112" s="62" t="s">
        <v>593</v>
      </c>
      <c r="D112" s="109" t="s">
        <v>320</v>
      </c>
      <c r="E112" s="109" t="s">
        <v>321</v>
      </c>
      <c r="F112" s="107"/>
      <c r="G112" s="50">
        <v>1</v>
      </c>
      <c r="H112" s="61" t="s">
        <v>924</v>
      </c>
      <c r="I112" s="61" t="s">
        <v>565</v>
      </c>
      <c r="J112" s="61" t="s">
        <v>565</v>
      </c>
      <c r="K112" s="61"/>
      <c r="L112" s="61"/>
      <c r="M112" s="50" t="str">
        <f>IF($L112="","",NETWORKDAYS(REPLACE(REPLACE($K112,5,1,"/"),8,1,"/"),REPLACE(REPLACE($L112,5,1,"/"),8,1,"/"),Sheet3!$C:$C))</f>
        <v/>
      </c>
      <c r="N112" s="47"/>
      <c r="O112" s="47"/>
      <c r="P112" s="47"/>
      <c r="Q112" s="47"/>
      <c r="R112" s="47"/>
      <c r="S112" s="47"/>
      <c r="T112" s="47"/>
      <c r="U112" s="61"/>
      <c r="V112" s="49"/>
      <c r="W112" s="49"/>
      <c r="X112" s="49"/>
      <c r="Y112" s="49"/>
      <c r="Z112" s="49"/>
      <c r="AA112" s="49"/>
      <c r="AB112" s="53"/>
      <c r="AC112" s="49"/>
      <c r="AD112" s="49"/>
      <c r="AE112" s="61"/>
      <c r="AF112" s="61"/>
      <c r="AG112" s="49"/>
      <c r="AH112" s="49"/>
    </row>
    <row r="113" spans="1:34" ht="21" customHeight="1">
      <c r="A113" s="50" t="s">
        <v>308</v>
      </c>
      <c r="B113" s="50" t="s">
        <v>309</v>
      </c>
      <c r="C113" s="62" t="s">
        <v>593</v>
      </c>
      <c r="D113" s="109" t="s">
        <v>322</v>
      </c>
      <c r="E113" s="109" t="s">
        <v>323</v>
      </c>
      <c r="F113" s="107"/>
      <c r="G113" s="50">
        <v>1</v>
      </c>
      <c r="H113" s="61" t="s">
        <v>924</v>
      </c>
      <c r="I113" s="61" t="s">
        <v>566</v>
      </c>
      <c r="J113" s="61" t="s">
        <v>566</v>
      </c>
      <c r="K113" s="61"/>
      <c r="L113" s="61"/>
      <c r="M113" s="50" t="str">
        <f>IF($L113="","",NETWORKDAYS(REPLACE(REPLACE($K113,5,1,"/"),8,1,"/"),REPLACE(REPLACE($L113,5,1,"/"),8,1,"/"),Sheet3!$C:$C))</f>
        <v/>
      </c>
      <c r="N113" s="47"/>
      <c r="O113" s="47"/>
      <c r="P113" s="47"/>
      <c r="Q113" s="47"/>
      <c r="R113" s="47"/>
      <c r="S113" s="47"/>
      <c r="T113" s="47"/>
      <c r="U113" s="61"/>
      <c r="V113" s="49"/>
      <c r="W113" s="49"/>
      <c r="X113" s="49"/>
      <c r="Y113" s="49"/>
      <c r="Z113" s="49"/>
      <c r="AA113" s="49"/>
      <c r="AB113" s="53"/>
      <c r="AC113" s="49"/>
      <c r="AD113" s="49"/>
      <c r="AE113" s="61"/>
      <c r="AF113" s="61"/>
      <c r="AG113" s="49"/>
      <c r="AH113" s="49"/>
    </row>
    <row r="114" spans="1:34" ht="21" customHeight="1">
      <c r="A114" s="50" t="s">
        <v>308</v>
      </c>
      <c r="B114" s="50" t="s">
        <v>309</v>
      </c>
      <c r="C114" s="140" t="s">
        <v>594</v>
      </c>
      <c r="D114" s="109" t="s">
        <v>324</v>
      </c>
      <c r="E114" s="109" t="s">
        <v>325</v>
      </c>
      <c r="F114" s="107"/>
      <c r="G114" s="112">
        <v>1</v>
      </c>
      <c r="H114" s="61" t="s">
        <v>926</v>
      </c>
      <c r="I114" s="61" t="s">
        <v>583</v>
      </c>
      <c r="J114" s="61" t="s">
        <v>583</v>
      </c>
      <c r="K114" s="61"/>
      <c r="L114" s="61"/>
      <c r="M114" s="50" t="str">
        <f>IF($L114="","",NETWORKDAYS(REPLACE(REPLACE($K114,5,1,"/"),8,1,"/"),REPLACE(REPLACE($L114,5,1,"/"),8,1,"/"),Sheet3!$C:$C))</f>
        <v/>
      </c>
      <c r="N114" s="47"/>
      <c r="O114" s="47"/>
      <c r="P114" s="47"/>
      <c r="Q114" s="47"/>
      <c r="R114" s="47"/>
      <c r="S114" s="47"/>
      <c r="T114" s="47"/>
      <c r="U114" s="61"/>
      <c r="V114" s="49"/>
      <c r="W114" s="49"/>
      <c r="X114" s="49"/>
      <c r="Y114" s="49"/>
      <c r="Z114" s="49"/>
      <c r="AA114" s="49"/>
      <c r="AB114" s="53"/>
      <c r="AC114" s="49"/>
      <c r="AD114" s="49"/>
      <c r="AE114" s="61"/>
      <c r="AF114" s="61"/>
      <c r="AG114" s="49"/>
      <c r="AH114" s="49"/>
    </row>
    <row r="115" spans="1:34" ht="21" customHeight="1">
      <c r="A115" s="50" t="s">
        <v>308</v>
      </c>
      <c r="B115" s="50" t="s">
        <v>309</v>
      </c>
      <c r="C115" s="140" t="s">
        <v>594</v>
      </c>
      <c r="D115" s="109" t="s">
        <v>326</v>
      </c>
      <c r="E115" s="109" t="s">
        <v>327</v>
      </c>
      <c r="F115" s="107"/>
      <c r="G115" s="112">
        <v>1</v>
      </c>
      <c r="H115" s="61" t="s">
        <v>926</v>
      </c>
      <c r="I115" s="61" t="s">
        <v>583</v>
      </c>
      <c r="J115" s="61" t="s">
        <v>583</v>
      </c>
      <c r="K115" s="61"/>
      <c r="L115" s="61"/>
      <c r="M115" s="50" t="str">
        <f>IF($L115="","",NETWORKDAYS(REPLACE(REPLACE($K115,5,1,"/"),8,1,"/"),REPLACE(REPLACE($L115,5,1,"/"),8,1,"/"),Sheet3!$C:$C))</f>
        <v/>
      </c>
      <c r="N115" s="47"/>
      <c r="O115" s="47"/>
      <c r="P115" s="47"/>
      <c r="Q115" s="47"/>
      <c r="R115" s="47"/>
      <c r="S115" s="47"/>
      <c r="T115" s="47"/>
      <c r="U115" s="61"/>
      <c r="V115" s="49"/>
      <c r="W115" s="49"/>
      <c r="X115" s="49"/>
      <c r="Y115" s="49"/>
      <c r="Z115" s="49"/>
      <c r="AA115" s="49"/>
      <c r="AB115" s="53"/>
      <c r="AC115" s="49"/>
      <c r="AD115" s="49"/>
      <c r="AE115" s="61"/>
      <c r="AF115" s="61"/>
      <c r="AG115" s="49"/>
      <c r="AH115" s="49"/>
    </row>
    <row r="116" spans="1:34" ht="21" customHeight="1">
      <c r="A116" s="50" t="s">
        <v>308</v>
      </c>
      <c r="B116" s="50" t="s">
        <v>309</v>
      </c>
      <c r="C116" s="62" t="s">
        <v>593</v>
      </c>
      <c r="D116" s="111" t="s">
        <v>328</v>
      </c>
      <c r="E116" s="111" t="s">
        <v>329</v>
      </c>
      <c r="F116" s="107"/>
      <c r="G116" s="50">
        <v>1</v>
      </c>
      <c r="H116" s="61" t="s">
        <v>924</v>
      </c>
      <c r="I116" s="61" t="s">
        <v>568</v>
      </c>
      <c r="J116" s="61" t="s">
        <v>567</v>
      </c>
      <c r="K116" s="61"/>
      <c r="L116" s="61"/>
      <c r="M116" s="50" t="str">
        <f>IF($L116="","",NETWORKDAYS(REPLACE(REPLACE($K116,5,1,"/"),8,1,"/"),REPLACE(REPLACE($L116,5,1,"/"),8,1,"/"),Sheet3!$C:$C))</f>
        <v/>
      </c>
      <c r="N116" s="47"/>
      <c r="O116" s="47"/>
      <c r="P116" s="47"/>
      <c r="Q116" s="47"/>
      <c r="R116" s="47"/>
      <c r="S116" s="47"/>
      <c r="T116" s="47"/>
      <c r="U116" s="61"/>
      <c r="V116" s="49"/>
      <c r="W116" s="49"/>
      <c r="X116" s="49"/>
      <c r="Y116" s="49"/>
      <c r="Z116" s="49"/>
      <c r="AA116" s="49"/>
      <c r="AB116" s="53"/>
      <c r="AC116" s="49"/>
      <c r="AD116" s="49"/>
      <c r="AE116" s="61"/>
      <c r="AF116" s="61"/>
      <c r="AG116" s="49"/>
      <c r="AH116" s="49"/>
    </row>
    <row r="117" spans="1:34" ht="21" hidden="1" customHeight="1">
      <c r="A117" s="50" t="s">
        <v>308</v>
      </c>
      <c r="B117" s="50" t="s">
        <v>330</v>
      </c>
      <c r="C117" s="62" t="s">
        <v>593</v>
      </c>
      <c r="D117" s="109" t="s">
        <v>331</v>
      </c>
      <c r="E117" s="109" t="s">
        <v>332</v>
      </c>
      <c r="F117" s="107"/>
      <c r="G117" s="50">
        <v>2</v>
      </c>
      <c r="H117" s="61" t="s">
        <v>931</v>
      </c>
      <c r="I117" s="61" t="s">
        <v>569</v>
      </c>
      <c r="J117" s="61" t="s">
        <v>570</v>
      </c>
      <c r="K117" s="61" t="s">
        <v>914</v>
      </c>
      <c r="L117" s="168" t="s">
        <v>914</v>
      </c>
      <c r="M117" s="50">
        <f>IF($L117="","",NETWORKDAYS(REPLACE(REPLACE($K117,5,1,"/"),8,1,"/"),REPLACE(REPLACE($L117,5,1,"/"),8,1,"/"),Sheet3!$C:$C))</f>
        <v>1</v>
      </c>
      <c r="N117" s="47"/>
      <c r="O117" s="47"/>
      <c r="P117" s="47"/>
      <c r="Q117" s="47"/>
      <c r="R117" s="47"/>
      <c r="S117" s="47"/>
      <c r="T117" s="47"/>
      <c r="U117" s="61"/>
      <c r="V117" s="49"/>
      <c r="W117" s="49"/>
      <c r="X117" s="49"/>
      <c r="Y117" s="49"/>
      <c r="Z117" s="49"/>
      <c r="AA117" s="49"/>
      <c r="AB117" s="53"/>
      <c r="AC117" s="49"/>
      <c r="AD117" s="49"/>
      <c r="AE117" s="61"/>
      <c r="AF117" s="61"/>
      <c r="AG117" s="49"/>
      <c r="AH117" s="49"/>
    </row>
    <row r="118" spans="1:34" ht="21" hidden="1" customHeight="1">
      <c r="A118" s="50" t="s">
        <v>308</v>
      </c>
      <c r="B118" s="50" t="s">
        <v>330</v>
      </c>
      <c r="C118" s="62" t="s">
        <v>593</v>
      </c>
      <c r="D118" s="109" t="s">
        <v>333</v>
      </c>
      <c r="E118" s="109" t="s">
        <v>334</v>
      </c>
      <c r="F118" s="107"/>
      <c r="G118" s="50">
        <v>1</v>
      </c>
      <c r="H118" s="168" t="s">
        <v>931</v>
      </c>
      <c r="I118" s="61" t="s">
        <v>571</v>
      </c>
      <c r="J118" s="61" t="s">
        <v>571</v>
      </c>
      <c r="K118" s="168" t="s">
        <v>914</v>
      </c>
      <c r="L118" s="168" t="s">
        <v>914</v>
      </c>
      <c r="M118" s="50">
        <f>IF($L118="","",NETWORKDAYS(REPLACE(REPLACE($K118,5,1,"/"),8,1,"/"),REPLACE(REPLACE($L118,5,1,"/"),8,1,"/"),Sheet3!$C:$C))</f>
        <v>1</v>
      </c>
      <c r="N118" s="47"/>
      <c r="O118" s="47"/>
      <c r="P118" s="47"/>
      <c r="Q118" s="47"/>
      <c r="R118" s="47"/>
      <c r="S118" s="47"/>
      <c r="T118" s="47"/>
      <c r="U118" s="61"/>
      <c r="V118" s="49"/>
      <c r="W118" s="49"/>
      <c r="X118" s="49"/>
      <c r="Y118" s="49"/>
      <c r="Z118" s="49"/>
      <c r="AA118" s="49"/>
      <c r="AB118" s="53"/>
      <c r="AC118" s="49"/>
      <c r="AD118" s="49"/>
      <c r="AE118" s="61"/>
      <c r="AF118" s="61"/>
      <c r="AG118" s="49"/>
      <c r="AH118" s="49"/>
    </row>
    <row r="119" spans="1:34" ht="21" hidden="1" customHeight="1">
      <c r="A119" s="50" t="s">
        <v>308</v>
      </c>
      <c r="B119" s="50" t="s">
        <v>330</v>
      </c>
      <c r="C119" s="62" t="s">
        <v>593</v>
      </c>
      <c r="D119" s="109" t="s">
        <v>335</v>
      </c>
      <c r="E119" s="109" t="s">
        <v>336</v>
      </c>
      <c r="F119" s="107"/>
      <c r="G119" s="50">
        <v>1</v>
      </c>
      <c r="H119" s="168" t="s">
        <v>931</v>
      </c>
      <c r="I119" s="61" t="s">
        <v>572</v>
      </c>
      <c r="J119" s="61" t="s">
        <v>572</v>
      </c>
      <c r="K119" s="168" t="s">
        <v>914</v>
      </c>
      <c r="L119" s="168" t="s">
        <v>914</v>
      </c>
      <c r="M119" s="50">
        <f>IF($L119="","",NETWORKDAYS(REPLACE(REPLACE($K119,5,1,"/"),8,1,"/"),REPLACE(REPLACE($L119,5,1,"/"),8,1,"/"),Sheet3!$C:$C))</f>
        <v>1</v>
      </c>
      <c r="N119" s="47"/>
      <c r="O119" s="47"/>
      <c r="P119" s="47"/>
      <c r="Q119" s="47"/>
      <c r="R119" s="47"/>
      <c r="S119" s="47"/>
      <c r="T119" s="47"/>
      <c r="U119" s="61"/>
      <c r="V119" s="49"/>
      <c r="W119" s="49"/>
      <c r="X119" s="49"/>
      <c r="Y119" s="49"/>
      <c r="Z119" s="49"/>
      <c r="AA119" s="49"/>
      <c r="AB119" s="53"/>
      <c r="AC119" s="49"/>
      <c r="AD119" s="49"/>
      <c r="AE119" s="61"/>
      <c r="AF119" s="61"/>
      <c r="AG119" s="49"/>
      <c r="AH119" s="49"/>
    </row>
    <row r="120" spans="1:34" ht="21" hidden="1" customHeight="1">
      <c r="A120" s="50" t="s">
        <v>308</v>
      </c>
      <c r="B120" s="50" t="s">
        <v>330</v>
      </c>
      <c r="C120" s="62" t="s">
        <v>593</v>
      </c>
      <c r="D120" s="109" t="s">
        <v>337</v>
      </c>
      <c r="E120" s="109" t="s">
        <v>338</v>
      </c>
      <c r="F120" s="107"/>
      <c r="G120" s="50">
        <v>1</v>
      </c>
      <c r="H120" s="168" t="s">
        <v>931</v>
      </c>
      <c r="I120" s="61" t="s">
        <v>573</v>
      </c>
      <c r="J120" s="61" t="s">
        <v>573</v>
      </c>
      <c r="K120" s="168" t="s">
        <v>914</v>
      </c>
      <c r="L120" s="168" t="s">
        <v>914</v>
      </c>
      <c r="M120" s="50">
        <f>IF($L120="","",NETWORKDAYS(REPLACE(REPLACE($K120,5,1,"/"),8,1,"/"),REPLACE(REPLACE($L120,5,1,"/"),8,1,"/"),Sheet3!$C:$C))</f>
        <v>1</v>
      </c>
      <c r="N120" s="47"/>
      <c r="O120" s="47"/>
      <c r="P120" s="47"/>
      <c r="Q120" s="47"/>
      <c r="R120" s="47"/>
      <c r="S120" s="47"/>
      <c r="T120" s="47"/>
      <c r="U120" s="61"/>
      <c r="V120" s="49"/>
      <c r="W120" s="49"/>
      <c r="X120" s="49"/>
      <c r="Y120" s="49"/>
      <c r="Z120" s="49"/>
      <c r="AA120" s="49"/>
      <c r="AB120" s="53"/>
      <c r="AC120" s="49"/>
      <c r="AD120" s="49"/>
      <c r="AE120" s="61"/>
      <c r="AF120" s="61"/>
      <c r="AG120" s="49"/>
      <c r="AH120" s="49"/>
    </row>
    <row r="121" spans="1:34" ht="21" hidden="1" customHeight="1">
      <c r="A121" s="50" t="s">
        <v>308</v>
      </c>
      <c r="B121" s="50" t="s">
        <v>330</v>
      </c>
      <c r="C121" s="140" t="s">
        <v>594</v>
      </c>
      <c r="D121" s="109" t="s">
        <v>339</v>
      </c>
      <c r="E121" s="109" t="s">
        <v>340</v>
      </c>
      <c r="F121" s="107"/>
      <c r="G121" s="100">
        <v>1</v>
      </c>
      <c r="H121" s="61" t="s">
        <v>932</v>
      </c>
      <c r="I121" s="61" t="s">
        <v>583</v>
      </c>
      <c r="J121" s="61" t="s">
        <v>583</v>
      </c>
      <c r="K121" s="168" t="s">
        <v>915</v>
      </c>
      <c r="L121" s="168" t="s">
        <v>915</v>
      </c>
      <c r="M121" s="50">
        <f>IF($L121="","",NETWORKDAYS(REPLACE(REPLACE($K121,5,1,"/"),8,1,"/"),REPLACE(REPLACE($L121,5,1,"/"),8,1,"/"),Sheet3!$C:$C))</f>
        <v>1</v>
      </c>
      <c r="N121" s="47"/>
      <c r="O121" s="47"/>
      <c r="P121" s="47"/>
      <c r="Q121" s="47"/>
      <c r="R121" s="47"/>
      <c r="S121" s="47"/>
      <c r="T121" s="47"/>
      <c r="U121" s="61"/>
      <c r="V121" s="49"/>
      <c r="W121" s="49"/>
      <c r="X121" s="49"/>
      <c r="Y121" s="49"/>
      <c r="Z121" s="49"/>
      <c r="AA121" s="49"/>
      <c r="AB121" s="53"/>
      <c r="AC121" s="49"/>
      <c r="AD121" s="49"/>
      <c r="AE121" s="61"/>
      <c r="AF121" s="61"/>
      <c r="AG121" s="49"/>
      <c r="AH121" s="49"/>
    </row>
    <row r="122" spans="1:34" ht="21" hidden="1" customHeight="1">
      <c r="A122" s="50" t="s">
        <v>308</v>
      </c>
      <c r="B122" s="50" t="s">
        <v>330</v>
      </c>
      <c r="C122" s="140" t="s">
        <v>594</v>
      </c>
      <c r="D122" s="109" t="s">
        <v>341</v>
      </c>
      <c r="E122" s="109" t="s">
        <v>342</v>
      </c>
      <c r="F122" s="107"/>
      <c r="G122" s="100">
        <v>1</v>
      </c>
      <c r="H122" s="168" t="s">
        <v>932</v>
      </c>
      <c r="I122" s="61" t="s">
        <v>583</v>
      </c>
      <c r="J122" s="61" t="s">
        <v>583</v>
      </c>
      <c r="K122" s="168" t="s">
        <v>915</v>
      </c>
      <c r="L122" s="168" t="s">
        <v>915</v>
      </c>
      <c r="M122" s="50">
        <f>IF($L122="","",NETWORKDAYS(REPLACE(REPLACE($K122,5,1,"/"),8,1,"/"),REPLACE(REPLACE($L122,5,1,"/"),8,1,"/"),Sheet3!$C:$C))</f>
        <v>1</v>
      </c>
      <c r="N122" s="47"/>
      <c r="O122" s="47"/>
      <c r="P122" s="47"/>
      <c r="Q122" s="47"/>
      <c r="R122" s="47"/>
      <c r="S122" s="47"/>
      <c r="T122" s="47"/>
      <c r="U122" s="61"/>
      <c r="V122" s="49"/>
      <c r="W122" s="49"/>
      <c r="X122" s="49"/>
      <c r="Y122" s="49"/>
      <c r="Z122" s="49"/>
      <c r="AA122" s="49"/>
      <c r="AB122" s="53"/>
      <c r="AC122" s="49"/>
      <c r="AD122" s="49"/>
      <c r="AE122" s="61"/>
      <c r="AF122" s="61"/>
      <c r="AG122" s="49"/>
      <c r="AH122" s="49"/>
    </row>
    <row r="123" spans="1:34" ht="21" hidden="1" customHeight="1">
      <c r="A123" s="50" t="s">
        <v>308</v>
      </c>
      <c r="B123" s="50" t="s">
        <v>330</v>
      </c>
      <c r="C123" s="140" t="s">
        <v>594</v>
      </c>
      <c r="D123" s="109" t="s">
        <v>343</v>
      </c>
      <c r="E123" s="109" t="s">
        <v>344</v>
      </c>
      <c r="F123" s="107"/>
      <c r="G123" s="100">
        <v>1</v>
      </c>
      <c r="H123" s="168" t="s">
        <v>932</v>
      </c>
      <c r="I123" s="61" t="s">
        <v>583</v>
      </c>
      <c r="J123" s="61" t="s">
        <v>583</v>
      </c>
      <c r="K123" s="168" t="s">
        <v>915</v>
      </c>
      <c r="L123" s="168" t="s">
        <v>915</v>
      </c>
      <c r="M123" s="50">
        <f>IF($L123="","",NETWORKDAYS(REPLACE(REPLACE($K123,5,1,"/"),8,1,"/"),REPLACE(REPLACE($L123,5,1,"/"),8,1,"/"),Sheet3!$C:$C))</f>
        <v>1</v>
      </c>
      <c r="N123" s="47"/>
      <c r="O123" s="47"/>
      <c r="P123" s="47"/>
      <c r="Q123" s="47"/>
      <c r="R123" s="47"/>
      <c r="S123" s="47"/>
      <c r="T123" s="47"/>
      <c r="U123" s="61"/>
      <c r="V123" s="49"/>
      <c r="W123" s="49"/>
      <c r="X123" s="49"/>
      <c r="Y123" s="49"/>
      <c r="Z123" s="49"/>
      <c r="AA123" s="49"/>
      <c r="AB123" s="53"/>
      <c r="AC123" s="49"/>
      <c r="AD123" s="49"/>
      <c r="AE123" s="61"/>
      <c r="AF123" s="61"/>
      <c r="AG123" s="49"/>
      <c r="AH123" s="49"/>
    </row>
    <row r="124" spans="1:34" ht="21" hidden="1" customHeight="1">
      <c r="A124" s="50" t="s">
        <v>308</v>
      </c>
      <c r="B124" s="50" t="s">
        <v>330</v>
      </c>
      <c r="C124" s="140" t="s">
        <v>594</v>
      </c>
      <c r="D124" s="109" t="s">
        <v>345</v>
      </c>
      <c r="E124" s="109" t="s">
        <v>346</v>
      </c>
      <c r="F124" s="107"/>
      <c r="G124" s="100">
        <v>1</v>
      </c>
      <c r="H124" s="168" t="s">
        <v>932</v>
      </c>
      <c r="I124" s="61" t="s">
        <v>583</v>
      </c>
      <c r="J124" s="61" t="s">
        <v>583</v>
      </c>
      <c r="K124" s="168" t="s">
        <v>915</v>
      </c>
      <c r="L124" s="168" t="s">
        <v>915</v>
      </c>
      <c r="M124" s="50">
        <f>IF($L124="","",NETWORKDAYS(REPLACE(REPLACE($K124,5,1,"/"),8,1,"/"),REPLACE(REPLACE($L124,5,1,"/"),8,1,"/"),Sheet3!$C:$C))</f>
        <v>1</v>
      </c>
      <c r="N124" s="47"/>
      <c r="O124" s="47"/>
      <c r="P124" s="47"/>
      <c r="Q124" s="47"/>
      <c r="R124" s="47"/>
      <c r="S124" s="47"/>
      <c r="T124" s="47"/>
      <c r="U124" s="61"/>
      <c r="V124" s="49"/>
      <c r="W124" s="49"/>
      <c r="X124" s="49"/>
      <c r="Y124" s="49"/>
      <c r="Z124" s="49"/>
      <c r="AA124" s="49"/>
      <c r="AB124" s="53"/>
      <c r="AC124" s="49"/>
      <c r="AD124" s="49"/>
      <c r="AE124" s="61"/>
      <c r="AF124" s="61"/>
      <c r="AG124" s="49"/>
      <c r="AH124" s="49"/>
    </row>
    <row r="125" spans="1:34" ht="21" hidden="1" customHeight="1">
      <c r="A125" s="50" t="s">
        <v>308</v>
      </c>
      <c r="B125" s="50" t="s">
        <v>330</v>
      </c>
      <c r="C125" s="140" t="s">
        <v>594</v>
      </c>
      <c r="D125" s="109" t="s">
        <v>347</v>
      </c>
      <c r="E125" s="109" t="s">
        <v>348</v>
      </c>
      <c r="F125" s="107"/>
      <c r="G125" s="100">
        <v>1</v>
      </c>
      <c r="H125" s="168" t="s">
        <v>932</v>
      </c>
      <c r="I125" s="61" t="s">
        <v>583</v>
      </c>
      <c r="J125" s="61" t="s">
        <v>583</v>
      </c>
      <c r="K125" s="168" t="s">
        <v>915</v>
      </c>
      <c r="L125" s="168" t="s">
        <v>915</v>
      </c>
      <c r="M125" s="50">
        <f>IF($L125="","",NETWORKDAYS(REPLACE(REPLACE($K125,5,1,"/"),8,1,"/"),REPLACE(REPLACE($L125,5,1,"/"),8,1,"/"),Sheet3!$C:$C))</f>
        <v>1</v>
      </c>
      <c r="N125" s="47"/>
      <c r="O125" s="47"/>
      <c r="P125" s="47"/>
      <c r="Q125" s="47"/>
      <c r="R125" s="47"/>
      <c r="S125" s="47"/>
      <c r="T125" s="47"/>
      <c r="U125" s="61"/>
      <c r="V125" s="49"/>
      <c r="W125" s="49"/>
      <c r="X125" s="49"/>
      <c r="Y125" s="49"/>
      <c r="Z125" s="49"/>
      <c r="AA125" s="49"/>
      <c r="AB125" s="53"/>
      <c r="AC125" s="49"/>
      <c r="AD125" s="49"/>
      <c r="AE125" s="61"/>
      <c r="AF125" s="61"/>
      <c r="AG125" s="49"/>
      <c r="AH125" s="49"/>
    </row>
    <row r="126" spans="1:34" ht="21" customHeight="1">
      <c r="A126" s="50" t="s">
        <v>308</v>
      </c>
      <c r="B126" s="50" t="s">
        <v>330</v>
      </c>
      <c r="C126" s="140" t="s">
        <v>594</v>
      </c>
      <c r="D126" s="109" t="s">
        <v>349</v>
      </c>
      <c r="E126" s="109" t="s">
        <v>350</v>
      </c>
      <c r="F126" s="107"/>
      <c r="G126" s="100">
        <v>1</v>
      </c>
      <c r="H126" s="61" t="s">
        <v>925</v>
      </c>
      <c r="I126" s="61" t="s">
        <v>583</v>
      </c>
      <c r="J126" s="61" t="s">
        <v>583</v>
      </c>
      <c r="K126" s="61"/>
      <c r="L126" s="61"/>
      <c r="M126" s="50" t="str">
        <f>IF($L126="","",NETWORKDAYS(REPLACE(REPLACE($K126,5,1,"/"),8,1,"/"),REPLACE(REPLACE($L126,5,1,"/"),8,1,"/"),Sheet3!$C:$C))</f>
        <v/>
      </c>
      <c r="N126" s="47"/>
      <c r="O126" s="47"/>
      <c r="P126" s="47"/>
      <c r="Q126" s="47"/>
      <c r="R126" s="47"/>
      <c r="S126" s="47"/>
      <c r="T126" s="47"/>
      <c r="U126" s="61"/>
      <c r="V126" s="49"/>
      <c r="W126" s="49"/>
      <c r="X126" s="49"/>
      <c r="Y126" s="49"/>
      <c r="Z126" s="49"/>
      <c r="AA126" s="49"/>
      <c r="AB126" s="53"/>
      <c r="AC126" s="49"/>
      <c r="AD126" s="49"/>
      <c r="AE126" s="61"/>
      <c r="AF126" s="61"/>
      <c r="AG126" s="49"/>
      <c r="AH126" s="49"/>
    </row>
    <row r="127" spans="1:34" ht="21" customHeight="1">
      <c r="A127" s="50" t="s">
        <v>308</v>
      </c>
      <c r="B127" s="50" t="s">
        <v>330</v>
      </c>
      <c r="C127" s="62" t="s">
        <v>593</v>
      </c>
      <c r="D127" s="111" t="s">
        <v>351</v>
      </c>
      <c r="E127" s="111" t="s">
        <v>352</v>
      </c>
      <c r="F127" s="107"/>
      <c r="G127" s="50">
        <v>1</v>
      </c>
      <c r="H127" s="61" t="s">
        <v>924</v>
      </c>
      <c r="I127" s="61" t="s">
        <v>574</v>
      </c>
      <c r="J127" s="61" t="s">
        <v>574</v>
      </c>
      <c r="K127" s="168"/>
      <c r="L127" s="168"/>
      <c r="M127" s="50" t="str">
        <f>IF($L127="","",NETWORKDAYS(REPLACE(REPLACE($K127,5,1,"/"),8,1,"/"),REPLACE(REPLACE($L127,5,1,"/"),8,1,"/"),Sheet3!$C:$C))</f>
        <v/>
      </c>
      <c r="N127" s="47"/>
      <c r="O127" s="47"/>
      <c r="P127" s="47"/>
      <c r="Q127" s="47"/>
      <c r="R127" s="47"/>
      <c r="S127" s="47"/>
      <c r="T127" s="47"/>
      <c r="U127" s="61"/>
      <c r="V127" s="49"/>
      <c r="W127" s="49"/>
      <c r="X127" s="49"/>
      <c r="Y127" s="49"/>
      <c r="Z127" s="49"/>
      <c r="AA127" s="49"/>
      <c r="AB127" s="53"/>
      <c r="AC127" s="49"/>
      <c r="AD127" s="49"/>
      <c r="AE127" s="61"/>
      <c r="AF127" s="61"/>
      <c r="AG127" s="49"/>
      <c r="AH127" s="49"/>
    </row>
    <row r="128" spans="1:34" ht="21" hidden="1" customHeight="1">
      <c r="A128" s="50" t="s">
        <v>369</v>
      </c>
      <c r="B128" s="50" t="s">
        <v>370</v>
      </c>
      <c r="C128" s="62" t="s">
        <v>593</v>
      </c>
      <c r="D128" s="109" t="s">
        <v>353</v>
      </c>
      <c r="E128" s="109" t="s">
        <v>354</v>
      </c>
      <c r="F128" s="107"/>
      <c r="G128" s="50">
        <v>1</v>
      </c>
      <c r="H128" s="61" t="s">
        <v>438</v>
      </c>
      <c r="I128" s="50" t="s">
        <v>577</v>
      </c>
      <c r="J128" s="50" t="s">
        <v>577</v>
      </c>
      <c r="K128" s="61"/>
      <c r="L128" s="61"/>
      <c r="M128" s="50" t="str">
        <f>IF($L128="","",NETWORKDAYS(REPLACE(REPLACE($K128,5,1,"/"),8,1,"/"),REPLACE(REPLACE($L128,5,1,"/"),8,1,"/"),Sheet3!$C:$C))</f>
        <v/>
      </c>
      <c r="N128" s="47"/>
      <c r="O128" s="47"/>
      <c r="P128" s="47"/>
      <c r="Q128" s="47"/>
      <c r="R128" s="47"/>
      <c r="S128" s="47"/>
      <c r="T128" s="47"/>
      <c r="U128" s="61"/>
      <c r="V128" s="49"/>
      <c r="W128" s="49"/>
      <c r="X128" s="49"/>
      <c r="Y128" s="49"/>
      <c r="Z128" s="49"/>
      <c r="AA128" s="49"/>
      <c r="AB128" s="53"/>
      <c r="AC128" s="49"/>
      <c r="AD128" s="49"/>
      <c r="AE128" s="61"/>
      <c r="AF128" s="61"/>
      <c r="AG128" s="49"/>
      <c r="AH128" s="49"/>
    </row>
    <row r="129" spans="1:34" ht="21" hidden="1" customHeight="1">
      <c r="A129" s="50" t="s">
        <v>369</v>
      </c>
      <c r="B129" s="50" t="s">
        <v>370</v>
      </c>
      <c r="C129" s="62" t="s">
        <v>593</v>
      </c>
      <c r="D129" s="109" t="s">
        <v>355</v>
      </c>
      <c r="E129" s="109" t="s">
        <v>356</v>
      </c>
      <c r="F129" s="107"/>
      <c r="G129" s="50">
        <v>1</v>
      </c>
      <c r="H129" s="61" t="s">
        <v>438</v>
      </c>
      <c r="I129" s="50" t="s">
        <v>578</v>
      </c>
      <c r="J129" s="50" t="s">
        <v>578</v>
      </c>
      <c r="K129" s="61"/>
      <c r="L129" s="61"/>
      <c r="M129" s="50" t="str">
        <f>IF($L129="","",NETWORKDAYS(REPLACE(REPLACE($K129,5,1,"/"),8,1,"/"),REPLACE(REPLACE($L129,5,1,"/"),8,1,"/"),Sheet3!$C:$C))</f>
        <v/>
      </c>
      <c r="N129" s="47"/>
      <c r="O129" s="47"/>
      <c r="P129" s="47"/>
      <c r="Q129" s="47"/>
      <c r="R129" s="47"/>
      <c r="S129" s="47"/>
      <c r="T129" s="47"/>
      <c r="U129" s="61"/>
      <c r="V129" s="49"/>
      <c r="W129" s="49"/>
      <c r="X129" s="49"/>
      <c r="Y129" s="49"/>
      <c r="Z129" s="49"/>
      <c r="AA129" s="49"/>
      <c r="AB129" s="53"/>
      <c r="AC129" s="49"/>
      <c r="AD129" s="49"/>
      <c r="AE129" s="61"/>
      <c r="AF129" s="61"/>
      <c r="AG129" s="49"/>
      <c r="AH129" s="49"/>
    </row>
    <row r="130" spans="1:34" ht="21" hidden="1" customHeight="1">
      <c r="A130" s="50" t="s">
        <v>369</v>
      </c>
      <c r="B130" s="50" t="s">
        <v>370</v>
      </c>
      <c r="C130" s="62" t="s">
        <v>593</v>
      </c>
      <c r="D130" s="109" t="s">
        <v>357</v>
      </c>
      <c r="E130" s="109" t="s">
        <v>358</v>
      </c>
      <c r="F130" s="107"/>
      <c r="G130" s="50">
        <v>1</v>
      </c>
      <c r="H130" s="61" t="s">
        <v>438</v>
      </c>
      <c r="I130" s="50" t="s">
        <v>579</v>
      </c>
      <c r="J130" s="50" t="s">
        <v>579</v>
      </c>
      <c r="K130" s="61"/>
      <c r="L130" s="61"/>
      <c r="M130" s="50" t="str">
        <f>IF($L130="","",NETWORKDAYS(REPLACE(REPLACE($K130,5,1,"/"),8,1,"/"),REPLACE(REPLACE($L130,5,1,"/"),8,1,"/"),Sheet3!$C:$C))</f>
        <v/>
      </c>
      <c r="N130" s="47"/>
      <c r="O130" s="47"/>
      <c r="P130" s="47"/>
      <c r="Q130" s="47"/>
      <c r="R130" s="47"/>
      <c r="S130" s="47"/>
      <c r="T130" s="47"/>
      <c r="U130" s="61"/>
      <c r="V130" s="49"/>
      <c r="W130" s="49"/>
      <c r="X130" s="49"/>
      <c r="Y130" s="49"/>
      <c r="Z130" s="49"/>
      <c r="AA130" s="49"/>
      <c r="AB130" s="53"/>
      <c r="AC130" s="49"/>
      <c r="AD130" s="49"/>
      <c r="AE130" s="61"/>
      <c r="AF130" s="61"/>
      <c r="AG130" s="49"/>
      <c r="AH130" s="49"/>
    </row>
    <row r="131" spans="1:34" ht="21" hidden="1" customHeight="1">
      <c r="A131" s="50" t="s">
        <v>369</v>
      </c>
      <c r="B131" s="50" t="s">
        <v>370</v>
      </c>
      <c r="C131" s="62" t="s">
        <v>593</v>
      </c>
      <c r="D131" s="109" t="s">
        <v>359</v>
      </c>
      <c r="E131" s="109" t="s">
        <v>360</v>
      </c>
      <c r="F131" s="107"/>
      <c r="G131" s="50">
        <v>1</v>
      </c>
      <c r="H131" s="61" t="s">
        <v>438</v>
      </c>
      <c r="I131" s="50" t="s">
        <v>550</v>
      </c>
      <c r="J131" s="50" t="s">
        <v>550</v>
      </c>
      <c r="K131" s="61"/>
      <c r="L131" s="61"/>
      <c r="M131" s="50" t="str">
        <f>IF($L131="","",NETWORKDAYS(REPLACE(REPLACE($K131,5,1,"/"),8,1,"/"),REPLACE(REPLACE($L131,5,1,"/"),8,1,"/"),Sheet3!$C:$C))</f>
        <v/>
      </c>
      <c r="N131" s="47"/>
      <c r="O131" s="47"/>
      <c r="P131" s="47"/>
      <c r="Q131" s="47"/>
      <c r="R131" s="47"/>
      <c r="S131" s="47"/>
      <c r="T131" s="47"/>
      <c r="U131" s="61"/>
      <c r="V131" s="49"/>
      <c r="W131" s="49"/>
      <c r="X131" s="49"/>
      <c r="Y131" s="49"/>
      <c r="Z131" s="49"/>
      <c r="AA131" s="49"/>
      <c r="AB131" s="53"/>
      <c r="AC131" s="49"/>
      <c r="AD131" s="49"/>
      <c r="AE131" s="61"/>
      <c r="AF131" s="61"/>
      <c r="AG131" s="49"/>
      <c r="AH131" s="49"/>
    </row>
    <row r="132" spans="1:34" ht="21" hidden="1" customHeight="1">
      <c r="A132" s="50" t="s">
        <v>369</v>
      </c>
      <c r="B132" s="50" t="s">
        <v>370</v>
      </c>
      <c r="C132" s="62" t="s">
        <v>593</v>
      </c>
      <c r="D132" s="109" t="s">
        <v>361</v>
      </c>
      <c r="E132" s="109" t="s">
        <v>362</v>
      </c>
      <c r="F132" s="107"/>
      <c r="G132" s="50">
        <v>1</v>
      </c>
      <c r="H132" s="61" t="s">
        <v>438</v>
      </c>
      <c r="I132" s="50" t="s">
        <v>580</v>
      </c>
      <c r="J132" s="50" t="s">
        <v>580</v>
      </c>
      <c r="K132" s="61"/>
      <c r="L132" s="61"/>
      <c r="M132" s="50" t="str">
        <f>IF($L132="","",NETWORKDAYS(REPLACE(REPLACE($K132,5,1,"/"),8,1,"/"),REPLACE(REPLACE($L132,5,1,"/"),8,1,"/"),Sheet3!$C:$C))</f>
        <v/>
      </c>
      <c r="N132" s="47"/>
      <c r="O132" s="47"/>
      <c r="P132" s="47"/>
      <c r="Q132" s="47"/>
      <c r="R132" s="47"/>
      <c r="S132" s="47"/>
      <c r="T132" s="47"/>
      <c r="U132" s="61"/>
      <c r="V132" s="49"/>
      <c r="W132" s="49"/>
      <c r="X132" s="49"/>
      <c r="Y132" s="49"/>
      <c r="Z132" s="49"/>
      <c r="AA132" s="49"/>
      <c r="AB132" s="53"/>
      <c r="AC132" s="49"/>
      <c r="AD132" s="49"/>
      <c r="AE132" s="61"/>
      <c r="AF132" s="61"/>
      <c r="AG132" s="49"/>
      <c r="AH132" s="49"/>
    </row>
    <row r="133" spans="1:34" ht="21" hidden="1" customHeight="1">
      <c r="A133" s="50" t="s">
        <v>369</v>
      </c>
      <c r="B133" s="50" t="s">
        <v>370</v>
      </c>
      <c r="C133" s="62" t="s">
        <v>593</v>
      </c>
      <c r="D133" s="109" t="s">
        <v>363</v>
      </c>
      <c r="E133" s="109" t="s">
        <v>364</v>
      </c>
      <c r="F133" s="107"/>
      <c r="G133" s="50">
        <v>5</v>
      </c>
      <c r="H133" s="61" t="s">
        <v>438</v>
      </c>
      <c r="I133" s="50" t="s">
        <v>553</v>
      </c>
      <c r="J133" s="50" t="s">
        <v>558</v>
      </c>
      <c r="K133" s="61"/>
      <c r="L133" s="61"/>
      <c r="M133" s="50" t="str">
        <f>IF($L133="","",NETWORKDAYS(REPLACE(REPLACE($K133,5,1,"/"),8,1,"/"),REPLACE(REPLACE($L133,5,1,"/"),8,1,"/"),Sheet3!$C:$C))</f>
        <v/>
      </c>
      <c r="N133" s="47"/>
      <c r="O133" s="47"/>
      <c r="P133" s="47"/>
      <c r="Q133" s="47"/>
      <c r="R133" s="47"/>
      <c r="S133" s="47"/>
      <c r="T133" s="47"/>
      <c r="U133" s="61"/>
      <c r="V133" s="49"/>
      <c r="W133" s="49"/>
      <c r="X133" s="49"/>
      <c r="Y133" s="49"/>
      <c r="Z133" s="49"/>
      <c r="AA133" s="49"/>
      <c r="AB133" s="53"/>
      <c r="AC133" s="49"/>
      <c r="AD133" s="49"/>
      <c r="AE133" s="61"/>
      <c r="AF133" s="61"/>
      <c r="AG133" s="49"/>
      <c r="AH133" s="49"/>
    </row>
    <row r="134" spans="1:34" ht="21" hidden="1" customHeight="1">
      <c r="A134" s="50" t="s">
        <v>369</v>
      </c>
      <c r="B134" s="50" t="s">
        <v>370</v>
      </c>
      <c r="C134" s="62" t="s">
        <v>593</v>
      </c>
      <c r="D134" s="109" t="s">
        <v>365</v>
      </c>
      <c r="E134" s="109" t="s">
        <v>366</v>
      </c>
      <c r="F134" s="107"/>
      <c r="G134" s="50">
        <v>3</v>
      </c>
      <c r="H134" s="61" t="s">
        <v>438</v>
      </c>
      <c r="I134" s="50" t="s">
        <v>559</v>
      </c>
      <c r="J134" s="50" t="s">
        <v>561</v>
      </c>
      <c r="K134" s="61"/>
      <c r="L134" s="61"/>
      <c r="M134" s="50" t="str">
        <f>IF($L134="","",NETWORKDAYS(REPLACE(REPLACE($K134,5,1,"/"),8,1,"/"),REPLACE(REPLACE($L134,5,1,"/"),8,1,"/"),Sheet3!$C:$C))</f>
        <v/>
      </c>
      <c r="N134" s="47"/>
      <c r="O134" s="47"/>
      <c r="P134" s="47"/>
      <c r="Q134" s="47"/>
      <c r="R134" s="47"/>
      <c r="S134" s="47"/>
      <c r="T134" s="47"/>
      <c r="U134" s="61"/>
      <c r="V134" s="49"/>
      <c r="W134" s="49"/>
      <c r="X134" s="49"/>
      <c r="Y134" s="49"/>
      <c r="Z134" s="49"/>
      <c r="AA134" s="49"/>
      <c r="AB134" s="53"/>
      <c r="AC134" s="49"/>
      <c r="AD134" s="49"/>
      <c r="AE134" s="61"/>
      <c r="AF134" s="61"/>
      <c r="AG134" s="49"/>
      <c r="AH134" s="49"/>
    </row>
    <row r="135" spans="1:34" ht="21" hidden="1" customHeight="1">
      <c r="A135" s="50" t="s">
        <v>369</v>
      </c>
      <c r="B135" s="50" t="s">
        <v>370</v>
      </c>
      <c r="C135" s="140" t="s">
        <v>594</v>
      </c>
      <c r="D135" s="111" t="s">
        <v>367</v>
      </c>
      <c r="E135" s="111" t="s">
        <v>368</v>
      </c>
      <c r="F135" s="107"/>
      <c r="G135" s="100">
        <v>1</v>
      </c>
      <c r="H135" s="61" t="s">
        <v>586</v>
      </c>
      <c r="I135" s="61" t="s">
        <v>583</v>
      </c>
      <c r="J135" s="61" t="s">
        <v>583</v>
      </c>
      <c r="K135" s="61"/>
      <c r="L135" s="61"/>
      <c r="M135" s="50" t="str">
        <f>IF($L135="","",NETWORKDAYS(REPLACE(REPLACE($K135,5,1,"/"),8,1,"/"),REPLACE(REPLACE($L135,5,1,"/"),8,1,"/"),Sheet3!$C:$C))</f>
        <v/>
      </c>
      <c r="N135" s="47"/>
      <c r="O135" s="47"/>
      <c r="P135" s="47"/>
      <c r="Q135" s="47"/>
      <c r="R135" s="47"/>
      <c r="S135" s="47"/>
      <c r="T135" s="47"/>
      <c r="U135" s="61"/>
      <c r="V135" s="49"/>
      <c r="W135" s="49"/>
      <c r="X135" s="49"/>
      <c r="Y135" s="49"/>
      <c r="Z135" s="49"/>
      <c r="AA135" s="49"/>
      <c r="AB135" s="53"/>
      <c r="AC135" s="49"/>
      <c r="AD135" s="49"/>
      <c r="AE135" s="61"/>
      <c r="AF135" s="61"/>
      <c r="AG135" s="49"/>
      <c r="AH135" s="49"/>
    </row>
    <row r="136" spans="1:34" ht="21" hidden="1" customHeight="1">
      <c r="A136" s="167" t="s">
        <v>402</v>
      </c>
      <c r="B136" s="167" t="s">
        <v>805</v>
      </c>
      <c r="C136" s="169" t="s">
        <v>581</v>
      </c>
      <c r="D136" s="111"/>
      <c r="E136" s="111" t="s">
        <v>803</v>
      </c>
      <c r="F136" s="107"/>
      <c r="G136" s="169">
        <v>1</v>
      </c>
      <c r="H136" s="168" t="s">
        <v>807</v>
      </c>
      <c r="I136" s="167" t="s">
        <v>808</v>
      </c>
      <c r="J136" s="167" t="s">
        <v>808</v>
      </c>
      <c r="K136" s="167" t="s">
        <v>808</v>
      </c>
      <c r="L136" s="167" t="s">
        <v>808</v>
      </c>
      <c r="M136" s="167">
        <f>IF($L136="","",NETWORKDAYS(REPLACE(REPLACE($K136,5,1,"/"),8,1,"/"),REPLACE(REPLACE($L136,5,1,"/"),8,1,"/"),Sheet3!$C:$C))</f>
        <v>1</v>
      </c>
      <c r="N136" s="47"/>
      <c r="O136" s="47"/>
      <c r="P136" s="47"/>
      <c r="Q136" s="47"/>
      <c r="R136" s="47"/>
      <c r="S136" s="47"/>
      <c r="T136" s="47"/>
      <c r="U136" s="168"/>
      <c r="V136" s="166"/>
      <c r="W136" s="166"/>
      <c r="X136" s="166"/>
      <c r="Y136" s="166"/>
      <c r="Z136" s="166"/>
      <c r="AA136" s="166"/>
      <c r="AB136" s="53"/>
      <c r="AC136" s="166"/>
      <c r="AD136" s="166"/>
      <c r="AE136" s="168"/>
      <c r="AF136" s="168"/>
      <c r="AG136" s="166"/>
      <c r="AH136" s="166"/>
    </row>
    <row r="137" spans="1:34" ht="21" hidden="1" customHeight="1">
      <c r="A137" s="50" t="s">
        <v>402</v>
      </c>
      <c r="B137" s="167" t="s">
        <v>805</v>
      </c>
      <c r="C137" s="62" t="s">
        <v>581</v>
      </c>
      <c r="D137" s="111"/>
      <c r="E137" s="111" t="s">
        <v>789</v>
      </c>
      <c r="F137" s="107"/>
      <c r="G137" s="169">
        <v>1</v>
      </c>
      <c r="H137" s="168" t="s">
        <v>807</v>
      </c>
      <c r="I137" s="167" t="s">
        <v>808</v>
      </c>
      <c r="J137" s="167" t="s">
        <v>808</v>
      </c>
      <c r="K137" s="167" t="s">
        <v>808</v>
      </c>
      <c r="L137" s="167" t="s">
        <v>808</v>
      </c>
      <c r="M137" s="167">
        <f>IF($L137="","",NETWORKDAYS(REPLACE(REPLACE($K137,5,1,"/"),8,1,"/"),REPLACE(REPLACE($L137,5,1,"/"),8,1,"/"),Sheet3!$C:$C))</f>
        <v>1</v>
      </c>
      <c r="N137" s="47"/>
      <c r="O137" s="47"/>
      <c r="P137" s="47"/>
      <c r="Q137" s="47"/>
      <c r="R137" s="47"/>
      <c r="S137" s="47"/>
      <c r="T137" s="47"/>
      <c r="U137" s="61"/>
      <c r="V137" s="49"/>
      <c r="W137" s="49"/>
      <c r="X137" s="49"/>
      <c r="Y137" s="49"/>
      <c r="Z137" s="49"/>
      <c r="AA137" s="49"/>
      <c r="AB137" s="53"/>
      <c r="AC137" s="49"/>
      <c r="AD137" s="49"/>
      <c r="AE137" s="61"/>
      <c r="AF137" s="61"/>
      <c r="AG137" s="49"/>
      <c r="AH137" s="49"/>
    </row>
    <row r="138" spans="1:34" ht="21" hidden="1" customHeight="1">
      <c r="A138" s="50" t="s">
        <v>402</v>
      </c>
      <c r="B138" s="167" t="s">
        <v>805</v>
      </c>
      <c r="C138" s="62" t="s">
        <v>581</v>
      </c>
      <c r="D138" s="111"/>
      <c r="E138" s="111" t="s">
        <v>804</v>
      </c>
      <c r="F138" s="107"/>
      <c r="G138" s="169">
        <v>1</v>
      </c>
      <c r="H138" s="168" t="s">
        <v>807</v>
      </c>
      <c r="I138" s="167" t="s">
        <v>809</v>
      </c>
      <c r="J138" s="167" t="s">
        <v>809</v>
      </c>
      <c r="K138" s="167" t="s">
        <v>808</v>
      </c>
      <c r="L138" s="167" t="s">
        <v>809</v>
      </c>
      <c r="M138" s="167">
        <f>IF($L138="","",NETWORKDAYS(REPLACE(REPLACE($K138,5,1,"/"),8,1,"/"),REPLACE(REPLACE($L138,5,1,"/"),8,1,"/"),Sheet3!$C:$C))</f>
        <v>1</v>
      </c>
      <c r="N138" s="47"/>
      <c r="O138" s="47"/>
      <c r="P138" s="47"/>
      <c r="Q138" s="47"/>
      <c r="R138" s="47"/>
      <c r="S138" s="47"/>
      <c r="T138" s="47"/>
      <c r="U138" s="61"/>
      <c r="V138" s="49"/>
      <c r="W138" s="49"/>
      <c r="X138" s="49"/>
      <c r="Y138" s="49"/>
      <c r="Z138" s="49"/>
      <c r="AA138" s="49"/>
      <c r="AB138" s="53"/>
      <c r="AC138" s="49"/>
      <c r="AD138" s="49"/>
      <c r="AE138" s="61"/>
      <c r="AF138" s="61"/>
      <c r="AG138" s="49"/>
      <c r="AH138" s="49"/>
    </row>
    <row r="139" spans="1:34" ht="21" hidden="1" customHeight="1">
      <c r="A139" s="50" t="s">
        <v>402</v>
      </c>
      <c r="B139" s="167" t="s">
        <v>805</v>
      </c>
      <c r="C139" s="62" t="s">
        <v>593</v>
      </c>
      <c r="D139" s="109"/>
      <c r="E139" s="109" t="s">
        <v>394</v>
      </c>
      <c r="F139" s="107"/>
      <c r="G139" s="169">
        <v>1</v>
      </c>
      <c r="H139" s="168" t="s">
        <v>440</v>
      </c>
      <c r="I139" s="167" t="s">
        <v>528</v>
      </c>
      <c r="J139" s="167" t="s">
        <v>528</v>
      </c>
      <c r="K139" s="167" t="s">
        <v>528</v>
      </c>
      <c r="L139" s="167" t="s">
        <v>810</v>
      </c>
      <c r="M139" s="167">
        <f>IF($L139="","",NETWORKDAYS(REPLACE(REPLACE($K139,5,1,"/"),8,1,"/"),REPLACE(REPLACE($L139,5,1,"/"),8,1,"/"),Sheet3!$C:$C))</f>
        <v>1</v>
      </c>
      <c r="N139" s="47"/>
      <c r="O139" s="47"/>
      <c r="P139" s="47"/>
      <c r="Q139" s="47"/>
      <c r="R139" s="47"/>
      <c r="S139" s="47"/>
      <c r="T139" s="47"/>
      <c r="U139" s="61"/>
      <c r="V139" s="49"/>
      <c r="W139" s="49"/>
      <c r="X139" s="49"/>
      <c r="Y139" s="49"/>
      <c r="Z139" s="49"/>
      <c r="AA139" s="49"/>
      <c r="AB139" s="53"/>
      <c r="AC139" s="49"/>
      <c r="AD139" s="49"/>
      <c r="AE139" s="61"/>
      <c r="AF139" s="61"/>
      <c r="AG139" s="49"/>
      <c r="AH139" s="49"/>
    </row>
    <row r="140" spans="1:34" ht="21" hidden="1" customHeight="1">
      <c r="A140" s="50" t="s">
        <v>402</v>
      </c>
      <c r="B140" s="167" t="s">
        <v>805</v>
      </c>
      <c r="C140" s="62" t="s">
        <v>593</v>
      </c>
      <c r="D140" s="109"/>
      <c r="E140" s="109" t="s">
        <v>395</v>
      </c>
      <c r="F140" s="107"/>
      <c r="G140" s="169">
        <v>1</v>
      </c>
      <c r="H140" s="168" t="s">
        <v>440</v>
      </c>
      <c r="I140" s="167" t="s">
        <v>810</v>
      </c>
      <c r="J140" s="167" t="s">
        <v>810</v>
      </c>
      <c r="K140" s="167" t="s">
        <v>810</v>
      </c>
      <c r="L140" s="167" t="s">
        <v>528</v>
      </c>
      <c r="M140" s="167">
        <f>IF($L140="","",NETWORKDAYS(REPLACE(REPLACE($K140,5,1,"/"),8,1,"/"),REPLACE(REPLACE($L140,5,1,"/"),8,1,"/"),Sheet3!$C:$C))</f>
        <v>1</v>
      </c>
      <c r="N140" s="47"/>
      <c r="O140" s="47"/>
      <c r="P140" s="47"/>
      <c r="Q140" s="47"/>
      <c r="R140" s="47"/>
      <c r="S140" s="47"/>
      <c r="T140" s="47"/>
      <c r="U140" s="61"/>
      <c r="V140" s="49"/>
      <c r="W140" s="49"/>
      <c r="X140" s="49"/>
      <c r="Y140" s="49"/>
      <c r="Z140" s="49"/>
      <c r="AA140" s="49"/>
      <c r="AB140" s="53"/>
      <c r="AC140" s="49"/>
      <c r="AD140" s="49"/>
      <c r="AE140" s="61"/>
      <c r="AF140" s="61"/>
      <c r="AG140" s="49"/>
      <c r="AH140" s="49"/>
    </row>
    <row r="141" spans="1:34" ht="21" hidden="1" customHeight="1">
      <c r="A141" s="50" t="s">
        <v>402</v>
      </c>
      <c r="B141" s="167" t="s">
        <v>805</v>
      </c>
      <c r="C141" s="62" t="s">
        <v>581</v>
      </c>
      <c r="D141" s="109"/>
      <c r="E141" s="109" t="s">
        <v>790</v>
      </c>
      <c r="F141" s="107"/>
      <c r="G141" s="169">
        <v>1</v>
      </c>
      <c r="H141" s="168" t="s">
        <v>807</v>
      </c>
      <c r="I141" s="167" t="s">
        <v>528</v>
      </c>
      <c r="J141" s="167" t="s">
        <v>528</v>
      </c>
      <c r="K141" s="167" t="s">
        <v>528</v>
      </c>
      <c r="L141" s="167" t="s">
        <v>810</v>
      </c>
      <c r="M141" s="167">
        <f>IF($L141="","",NETWORKDAYS(REPLACE(REPLACE($K141,5,1,"/"),8,1,"/"),REPLACE(REPLACE($L141,5,1,"/"),8,1,"/"),Sheet3!$C:$C))</f>
        <v>1</v>
      </c>
      <c r="N141" s="47"/>
      <c r="O141" s="47"/>
      <c r="P141" s="47"/>
      <c r="Q141" s="47"/>
      <c r="R141" s="47"/>
      <c r="S141" s="47"/>
      <c r="T141" s="47"/>
      <c r="U141" s="61"/>
      <c r="V141" s="49"/>
      <c r="W141" s="49"/>
      <c r="X141" s="49"/>
      <c r="Y141" s="49"/>
      <c r="Z141" s="49"/>
      <c r="AA141" s="49"/>
      <c r="AB141" s="53"/>
      <c r="AC141" s="49"/>
      <c r="AD141" s="49"/>
      <c r="AE141" s="61"/>
      <c r="AF141" s="61"/>
      <c r="AG141" s="49"/>
      <c r="AH141" s="49"/>
    </row>
    <row r="142" spans="1:34" ht="21" hidden="1" customHeight="1">
      <c r="A142" s="50" t="s">
        <v>402</v>
      </c>
      <c r="B142" s="167" t="s">
        <v>805</v>
      </c>
      <c r="C142" s="62" t="s">
        <v>593</v>
      </c>
      <c r="D142" s="109"/>
      <c r="E142" s="109" t="s">
        <v>225</v>
      </c>
      <c r="F142" s="107"/>
      <c r="G142" s="169">
        <v>2</v>
      </c>
      <c r="H142" s="168" t="s">
        <v>811</v>
      </c>
      <c r="I142" s="167" t="s">
        <v>808</v>
      </c>
      <c r="J142" s="167" t="s">
        <v>518</v>
      </c>
      <c r="K142" s="167" t="s">
        <v>808</v>
      </c>
      <c r="L142" s="167" t="s">
        <v>518</v>
      </c>
      <c r="M142" s="167">
        <f>IF($L142="","",NETWORKDAYS(REPLACE(REPLACE($K142,5,1,"/"),8,1,"/"),REPLACE(REPLACE($L142,5,1,"/"),8,1,"/"),Sheet3!$C:$C))</f>
        <v>2</v>
      </c>
      <c r="N142" s="47"/>
      <c r="O142" s="47"/>
      <c r="P142" s="47"/>
      <c r="Q142" s="47"/>
      <c r="R142" s="47"/>
      <c r="S142" s="47"/>
      <c r="T142" s="47"/>
      <c r="U142" s="61"/>
      <c r="V142" s="49"/>
      <c r="W142" s="49"/>
      <c r="X142" s="49"/>
      <c r="Y142" s="49"/>
      <c r="Z142" s="49"/>
      <c r="AA142" s="49"/>
      <c r="AB142" s="53"/>
      <c r="AC142" s="49"/>
      <c r="AD142" s="49"/>
      <c r="AE142" s="61"/>
      <c r="AF142" s="61"/>
      <c r="AG142" s="49"/>
      <c r="AH142" s="49"/>
    </row>
    <row r="143" spans="1:34" ht="21" hidden="1" customHeight="1">
      <c r="A143" s="50" t="s">
        <v>402</v>
      </c>
      <c r="B143" s="167" t="s">
        <v>805</v>
      </c>
      <c r="C143" s="62" t="s">
        <v>581</v>
      </c>
      <c r="D143" s="109"/>
      <c r="E143" s="109" t="s">
        <v>791</v>
      </c>
      <c r="F143" s="107"/>
      <c r="G143" s="169">
        <v>2</v>
      </c>
      <c r="H143" s="168" t="s">
        <v>811</v>
      </c>
      <c r="I143" s="166" t="s">
        <v>810</v>
      </c>
      <c r="J143" s="166" t="s">
        <v>520</v>
      </c>
      <c r="K143" s="166" t="s">
        <v>810</v>
      </c>
      <c r="L143" s="166" t="s">
        <v>812</v>
      </c>
      <c r="M143" s="167">
        <f>IF($L143="","",NETWORKDAYS(REPLACE(REPLACE($K143,5,1,"/"),8,1,"/"),REPLACE(REPLACE($L143,5,1,"/"),8,1,"/"),Sheet3!$C:$C))</f>
        <v>2</v>
      </c>
      <c r="N143" s="47"/>
      <c r="O143" s="47"/>
      <c r="P143" s="47"/>
      <c r="Q143" s="47"/>
      <c r="R143" s="47"/>
      <c r="S143" s="47"/>
      <c r="T143" s="47"/>
      <c r="U143" s="61"/>
      <c r="V143" s="49"/>
      <c r="W143" s="49"/>
      <c r="X143" s="49"/>
      <c r="Y143" s="49"/>
      <c r="Z143" s="49"/>
      <c r="AA143" s="49"/>
      <c r="AB143" s="53"/>
      <c r="AC143" s="49"/>
      <c r="AD143" s="49"/>
      <c r="AE143" s="61"/>
      <c r="AF143" s="61"/>
      <c r="AG143" s="49"/>
      <c r="AH143" s="49"/>
    </row>
    <row r="144" spans="1:34" ht="21" hidden="1" customHeight="1">
      <c r="A144" s="50" t="s">
        <v>402</v>
      </c>
      <c r="B144" s="167" t="s">
        <v>805</v>
      </c>
      <c r="C144" s="62" t="s">
        <v>581</v>
      </c>
      <c r="D144" s="109"/>
      <c r="E144" s="109" t="s">
        <v>792</v>
      </c>
      <c r="F144" s="107"/>
      <c r="G144" s="169">
        <v>2</v>
      </c>
      <c r="H144" s="168" t="s">
        <v>811</v>
      </c>
      <c r="I144" s="166" t="s">
        <v>813</v>
      </c>
      <c r="J144" s="166" t="s">
        <v>814</v>
      </c>
      <c r="K144" s="166" t="s">
        <v>846</v>
      </c>
      <c r="L144" s="166" t="s">
        <v>522</v>
      </c>
      <c r="M144" s="167">
        <f>IF($L144="","",NETWORKDAYS(REPLACE(REPLACE($K144,5,1,"/"),8,1,"/"),REPLACE(REPLACE($L144,5,1,"/"),8,1,"/"),Sheet3!$C:$C))</f>
        <v>2</v>
      </c>
      <c r="N144" s="47"/>
      <c r="O144" s="47"/>
      <c r="P144" s="47"/>
      <c r="Q144" s="47"/>
      <c r="R144" s="47"/>
      <c r="S144" s="47"/>
      <c r="T144" s="47"/>
      <c r="U144" s="61"/>
      <c r="V144" s="49"/>
      <c r="W144" s="49"/>
      <c r="X144" s="49"/>
      <c r="Y144" s="49"/>
      <c r="Z144" s="49"/>
      <c r="AA144" s="49"/>
      <c r="AB144" s="53"/>
      <c r="AC144" s="49"/>
      <c r="AD144" s="49"/>
      <c r="AE144" s="61"/>
      <c r="AF144" s="61"/>
      <c r="AG144" s="49"/>
      <c r="AH144" s="49"/>
    </row>
    <row r="145" spans="1:34" ht="21" hidden="1" customHeight="1">
      <c r="A145" s="50" t="s">
        <v>402</v>
      </c>
      <c r="B145" s="167" t="s">
        <v>805</v>
      </c>
      <c r="C145" s="62" t="s">
        <v>581</v>
      </c>
      <c r="D145" s="109"/>
      <c r="E145" s="109" t="s">
        <v>793</v>
      </c>
      <c r="F145" s="107"/>
      <c r="G145" s="169">
        <v>2</v>
      </c>
      <c r="H145" s="168" t="s">
        <v>811</v>
      </c>
      <c r="I145" s="166" t="s">
        <v>815</v>
      </c>
      <c r="J145" s="166" t="s">
        <v>816</v>
      </c>
      <c r="K145" s="166" t="s">
        <v>863</v>
      </c>
      <c r="L145" s="166" t="s">
        <v>862</v>
      </c>
      <c r="M145" s="167">
        <f>IF($L145="","",NETWORKDAYS(REPLACE(REPLACE($K145,5,1,"/"),8,1,"/"),REPLACE(REPLACE($L145,5,1,"/"),8,1,"/"),Sheet3!$C:$C))</f>
        <v>2</v>
      </c>
      <c r="N145" s="47"/>
      <c r="O145" s="47"/>
      <c r="P145" s="47"/>
      <c r="Q145" s="47"/>
      <c r="R145" s="47"/>
      <c r="S145" s="47"/>
      <c r="T145" s="47"/>
      <c r="U145" s="61"/>
      <c r="V145" s="49"/>
      <c r="W145" s="49"/>
      <c r="X145" s="49"/>
      <c r="Y145" s="49"/>
      <c r="Z145" s="49"/>
      <c r="AA145" s="49"/>
      <c r="AB145" s="53"/>
      <c r="AC145" s="49"/>
      <c r="AD145" s="49"/>
      <c r="AE145" s="61"/>
      <c r="AF145" s="61"/>
      <c r="AG145" s="49"/>
      <c r="AH145" s="49"/>
    </row>
    <row r="146" spans="1:34" ht="21" hidden="1" customHeight="1">
      <c r="A146" s="50" t="s">
        <v>402</v>
      </c>
      <c r="B146" s="167" t="s">
        <v>805</v>
      </c>
      <c r="C146" s="62" t="s">
        <v>593</v>
      </c>
      <c r="D146" s="109"/>
      <c r="E146" s="109" t="s">
        <v>230</v>
      </c>
      <c r="F146" s="107"/>
      <c r="G146" s="169">
        <v>2</v>
      </c>
      <c r="H146" s="168" t="s">
        <v>811</v>
      </c>
      <c r="I146" s="167" t="s">
        <v>817</v>
      </c>
      <c r="J146" s="167" t="s">
        <v>818</v>
      </c>
      <c r="K146" s="167" t="s">
        <v>858</v>
      </c>
      <c r="L146" s="167" t="s">
        <v>859</v>
      </c>
      <c r="M146" s="167">
        <f>IF($L146="","",NETWORKDAYS(REPLACE(REPLACE($K146,5,1,"/"),8,1,"/"),REPLACE(REPLACE($L146,5,1,"/"),8,1,"/"),Sheet3!$C:$C))</f>
        <v>2</v>
      </c>
      <c r="N146" s="47"/>
      <c r="O146" s="47"/>
      <c r="P146" s="47"/>
      <c r="Q146" s="47"/>
      <c r="R146" s="47"/>
      <c r="S146" s="47"/>
      <c r="T146" s="47"/>
      <c r="U146" s="61"/>
      <c r="V146" s="49"/>
      <c r="W146" s="49"/>
      <c r="X146" s="49"/>
      <c r="Y146" s="49"/>
      <c r="Z146" s="49"/>
      <c r="AA146" s="49"/>
      <c r="AB146" s="53"/>
      <c r="AC146" s="49"/>
      <c r="AD146" s="49"/>
      <c r="AE146" s="61"/>
      <c r="AF146" s="61"/>
      <c r="AG146" s="49"/>
      <c r="AH146" s="49"/>
    </row>
    <row r="147" spans="1:34" ht="21" hidden="1" customHeight="1">
      <c r="A147" s="50" t="s">
        <v>402</v>
      </c>
      <c r="B147" s="167" t="s">
        <v>805</v>
      </c>
      <c r="C147" s="62" t="s">
        <v>581</v>
      </c>
      <c r="D147" s="109"/>
      <c r="E147" s="109" t="s">
        <v>794</v>
      </c>
      <c r="F147" s="107"/>
      <c r="G147" s="169">
        <v>1</v>
      </c>
      <c r="H147" s="168" t="s">
        <v>819</v>
      </c>
      <c r="I147" s="167" t="s">
        <v>528</v>
      </c>
      <c r="J147" s="167" t="s">
        <v>528</v>
      </c>
      <c r="K147" s="167" t="s">
        <v>847</v>
      </c>
      <c r="L147" s="167" t="s">
        <v>848</v>
      </c>
      <c r="M147" s="167">
        <f>IF($L147="","",NETWORKDAYS(REPLACE(REPLACE($K147,5,1,"/"),8,1,"/"),REPLACE(REPLACE($L147,5,1,"/"),8,1,"/"),Sheet3!$C:$C))</f>
        <v>1</v>
      </c>
      <c r="N147" s="47"/>
      <c r="O147" s="47"/>
      <c r="P147" s="47"/>
      <c r="Q147" s="47"/>
      <c r="R147" s="47"/>
      <c r="S147" s="47"/>
      <c r="T147" s="47"/>
      <c r="U147" s="61"/>
      <c r="V147" s="49"/>
      <c r="W147" s="49"/>
      <c r="X147" s="49"/>
      <c r="Y147" s="49"/>
      <c r="Z147" s="49"/>
      <c r="AA147" s="49"/>
      <c r="AB147" s="53"/>
      <c r="AC147" s="49"/>
      <c r="AD147" s="49"/>
      <c r="AE147" s="61"/>
      <c r="AF147" s="61"/>
      <c r="AG147" s="49"/>
      <c r="AH147" s="49"/>
    </row>
    <row r="148" spans="1:34" ht="21" hidden="1" customHeight="1">
      <c r="A148" s="50" t="s">
        <v>402</v>
      </c>
      <c r="B148" s="167" t="s">
        <v>805</v>
      </c>
      <c r="C148" s="62" t="s">
        <v>581</v>
      </c>
      <c r="D148" s="109"/>
      <c r="E148" s="109" t="s">
        <v>795</v>
      </c>
      <c r="F148" s="107"/>
      <c r="G148" s="169">
        <v>1</v>
      </c>
      <c r="H148" s="168" t="s">
        <v>820</v>
      </c>
      <c r="I148" s="167" t="s">
        <v>821</v>
      </c>
      <c r="J148" s="167" t="s">
        <v>810</v>
      </c>
      <c r="K148" s="167" t="s">
        <v>848</v>
      </c>
      <c r="L148" s="167" t="s">
        <v>849</v>
      </c>
      <c r="M148" s="167">
        <f>IF($L148="","",NETWORKDAYS(REPLACE(REPLACE($K148,5,1,"/"),8,1,"/"),REPLACE(REPLACE($L148,5,1,"/"),8,1,"/"),Sheet3!$C:$C))</f>
        <v>1</v>
      </c>
      <c r="N148" s="47"/>
      <c r="O148" s="47"/>
      <c r="P148" s="47"/>
      <c r="Q148" s="47"/>
      <c r="R148" s="47"/>
      <c r="S148" s="47"/>
      <c r="T148" s="47"/>
      <c r="U148" s="61"/>
      <c r="V148" s="49"/>
      <c r="W148" s="49"/>
      <c r="X148" s="49"/>
      <c r="Y148" s="49"/>
      <c r="Z148" s="49"/>
      <c r="AA148" s="49"/>
      <c r="AB148" s="53"/>
      <c r="AC148" s="49"/>
      <c r="AD148" s="49"/>
      <c r="AE148" s="61"/>
      <c r="AF148" s="61"/>
      <c r="AG148" s="49"/>
      <c r="AH148" s="49"/>
    </row>
    <row r="149" spans="1:34" ht="21" hidden="1" customHeight="1">
      <c r="A149" s="50" t="s">
        <v>402</v>
      </c>
      <c r="B149" s="167" t="s">
        <v>805</v>
      </c>
      <c r="C149" s="62" t="s">
        <v>581</v>
      </c>
      <c r="D149" s="109"/>
      <c r="E149" s="109" t="s">
        <v>796</v>
      </c>
      <c r="F149" s="107"/>
      <c r="G149" s="169">
        <v>2</v>
      </c>
      <c r="H149" s="168" t="s">
        <v>819</v>
      </c>
      <c r="I149" s="167" t="s">
        <v>528</v>
      </c>
      <c r="J149" s="167" t="s">
        <v>812</v>
      </c>
      <c r="K149" s="167" t="s">
        <v>528</v>
      </c>
      <c r="L149" s="167" t="s">
        <v>864</v>
      </c>
      <c r="M149" s="167">
        <f>IF($L149="","",NETWORKDAYS(REPLACE(REPLACE($K149,5,1,"/"),8,1,"/"),REPLACE(REPLACE($L149,5,1,"/"),8,1,"/"),Sheet3!$C:$C))</f>
        <v>2</v>
      </c>
      <c r="N149" s="47"/>
      <c r="O149" s="47"/>
      <c r="P149" s="47"/>
      <c r="Q149" s="47"/>
      <c r="R149" s="47"/>
      <c r="S149" s="47"/>
      <c r="T149" s="47"/>
      <c r="U149" s="61"/>
      <c r="V149" s="49"/>
      <c r="W149" s="49"/>
      <c r="X149" s="49"/>
      <c r="Y149" s="49"/>
      <c r="Z149" s="49"/>
      <c r="AA149" s="49"/>
      <c r="AB149" s="53"/>
      <c r="AC149" s="49"/>
      <c r="AD149" s="49"/>
      <c r="AE149" s="61"/>
      <c r="AF149" s="61"/>
      <c r="AG149" s="49"/>
      <c r="AH149" s="49"/>
    </row>
    <row r="150" spans="1:34" ht="21" hidden="1" customHeight="1">
      <c r="A150" s="50" t="s">
        <v>402</v>
      </c>
      <c r="B150" s="167" t="s">
        <v>805</v>
      </c>
      <c r="C150" s="62" t="s">
        <v>593</v>
      </c>
      <c r="D150" s="109"/>
      <c r="E150" s="109" t="s">
        <v>797</v>
      </c>
      <c r="F150" s="107"/>
      <c r="G150" s="169">
        <v>1</v>
      </c>
      <c r="H150" s="168" t="s">
        <v>807</v>
      </c>
      <c r="I150" s="167" t="s">
        <v>529</v>
      </c>
      <c r="J150" s="167" t="s">
        <v>813</v>
      </c>
      <c r="K150" s="167" t="s">
        <v>844</v>
      </c>
      <c r="L150" s="167" t="s">
        <v>845</v>
      </c>
      <c r="M150" s="167">
        <f>IF($L150="","",NETWORKDAYS(REPLACE(REPLACE($K150,5,1,"/"),8,1,"/"),REPLACE(REPLACE($L150,5,1,"/"),8,1,"/"),Sheet3!$C:$C))</f>
        <v>1</v>
      </c>
      <c r="N150" s="47"/>
      <c r="O150" s="47"/>
      <c r="P150" s="47"/>
      <c r="Q150" s="47"/>
      <c r="R150" s="47"/>
      <c r="S150" s="47"/>
      <c r="T150" s="47"/>
      <c r="U150" s="61"/>
      <c r="V150" s="49"/>
      <c r="W150" s="49"/>
      <c r="X150" s="49"/>
      <c r="Y150" s="49"/>
      <c r="Z150" s="49"/>
      <c r="AA150" s="49"/>
      <c r="AB150" s="53"/>
      <c r="AC150" s="49"/>
      <c r="AD150" s="49"/>
      <c r="AE150" s="61"/>
      <c r="AF150" s="61"/>
      <c r="AG150" s="49"/>
      <c r="AH150" s="49"/>
    </row>
    <row r="151" spans="1:34" ht="21" hidden="1" customHeight="1">
      <c r="A151" s="50" t="s">
        <v>402</v>
      </c>
      <c r="B151" s="167" t="s">
        <v>805</v>
      </c>
      <c r="C151" s="62" t="s">
        <v>593</v>
      </c>
      <c r="D151" s="109"/>
      <c r="E151" s="109" t="s">
        <v>798</v>
      </c>
      <c r="F151" s="107"/>
      <c r="G151" s="169">
        <v>2</v>
      </c>
      <c r="H151" s="168" t="s">
        <v>440</v>
      </c>
      <c r="I151" s="167" t="s">
        <v>813</v>
      </c>
      <c r="J151" s="167" t="s">
        <v>522</v>
      </c>
      <c r="K151" s="167" t="s">
        <v>845</v>
      </c>
      <c r="L151" s="167" t="s">
        <v>522</v>
      </c>
      <c r="M151" s="167">
        <f>IF($L151="","",NETWORKDAYS(REPLACE(REPLACE($K151,5,1,"/"),8,1,"/"),REPLACE(REPLACE($L151,5,1,"/"),8,1,"/"),Sheet3!$C:$C))</f>
        <v>2</v>
      </c>
      <c r="N151" s="47"/>
      <c r="O151" s="47"/>
      <c r="P151" s="47"/>
      <c r="Q151" s="47"/>
      <c r="R151" s="47"/>
      <c r="S151" s="47"/>
      <c r="T151" s="47"/>
      <c r="U151" s="61"/>
      <c r="V151" s="49"/>
      <c r="W151" s="49"/>
      <c r="X151" s="49"/>
      <c r="Y151" s="49"/>
      <c r="Z151" s="49"/>
      <c r="AA151" s="49"/>
      <c r="AB151" s="53"/>
      <c r="AC151" s="49"/>
      <c r="AD151" s="49"/>
      <c r="AE151" s="61"/>
      <c r="AF151" s="61"/>
      <c r="AG151" s="49"/>
      <c r="AH151" s="49"/>
    </row>
    <row r="152" spans="1:34" ht="21" hidden="1" customHeight="1">
      <c r="A152" s="50" t="s">
        <v>402</v>
      </c>
      <c r="B152" s="167" t="s">
        <v>805</v>
      </c>
      <c r="C152" s="62" t="s">
        <v>593</v>
      </c>
      <c r="D152" s="109"/>
      <c r="E152" s="109" t="s">
        <v>396</v>
      </c>
      <c r="F152" s="107"/>
      <c r="G152" s="169">
        <v>2</v>
      </c>
      <c r="H152" s="168" t="s">
        <v>440</v>
      </c>
      <c r="I152" s="167" t="s">
        <v>522</v>
      </c>
      <c r="J152" s="167" t="s">
        <v>523</v>
      </c>
      <c r="K152" s="167" t="s">
        <v>865</v>
      </c>
      <c r="L152" s="167" t="s">
        <v>863</v>
      </c>
      <c r="M152" s="167">
        <f>IF($L152="","",NETWORKDAYS(REPLACE(REPLACE($K152,5,1,"/"),8,1,"/"),REPLACE(REPLACE($L152,5,1,"/"),8,1,"/"),Sheet3!$C:$C))</f>
        <v>2</v>
      </c>
      <c r="N152" s="47"/>
      <c r="O152" s="47"/>
      <c r="P152" s="47"/>
      <c r="Q152" s="47"/>
      <c r="R152" s="47"/>
      <c r="S152" s="47"/>
      <c r="T152" s="47"/>
      <c r="U152" s="61"/>
      <c r="V152" s="49"/>
      <c r="W152" s="49"/>
      <c r="X152" s="49"/>
      <c r="Y152" s="49"/>
      <c r="Z152" s="49"/>
      <c r="AA152" s="49"/>
      <c r="AB152" s="53"/>
      <c r="AC152" s="49"/>
      <c r="AD152" s="49"/>
      <c r="AE152" s="61"/>
      <c r="AF152" s="61"/>
      <c r="AG152" s="49"/>
      <c r="AH152" s="49"/>
    </row>
    <row r="153" spans="1:34" ht="21" hidden="1" customHeight="1">
      <c r="A153" s="50" t="s">
        <v>402</v>
      </c>
      <c r="B153" s="167" t="s">
        <v>805</v>
      </c>
      <c r="C153" s="62" t="s">
        <v>593</v>
      </c>
      <c r="D153" s="109"/>
      <c r="E153" s="109" t="s">
        <v>397</v>
      </c>
      <c r="F153" s="107"/>
      <c r="G153" s="169">
        <v>1</v>
      </c>
      <c r="H153" s="168" t="s">
        <v>440</v>
      </c>
      <c r="I153" s="167" t="s">
        <v>523</v>
      </c>
      <c r="J153" s="167" t="s">
        <v>523</v>
      </c>
      <c r="K153" s="167" t="s">
        <v>863</v>
      </c>
      <c r="L153" s="167" t="s">
        <v>863</v>
      </c>
      <c r="M153" s="167">
        <f>IF($L153="","",NETWORKDAYS(REPLACE(REPLACE($K153,5,1,"/"),8,1,"/"),REPLACE(REPLACE($L153,5,1,"/"),8,1,"/"),Sheet3!$C:$C))</f>
        <v>1</v>
      </c>
      <c r="N153" s="47"/>
      <c r="O153" s="47"/>
      <c r="P153" s="47"/>
      <c r="Q153" s="47"/>
      <c r="R153" s="47"/>
      <c r="S153" s="47"/>
      <c r="T153" s="47"/>
      <c r="U153" s="61"/>
      <c r="V153" s="49"/>
      <c r="W153" s="49"/>
      <c r="X153" s="49"/>
      <c r="Y153" s="49"/>
      <c r="Z153" s="49"/>
      <c r="AA153" s="49"/>
      <c r="AB153" s="53"/>
      <c r="AC153" s="49"/>
      <c r="AD153" s="49"/>
      <c r="AE153" s="61"/>
      <c r="AF153" s="61"/>
      <c r="AG153" s="49"/>
      <c r="AH153" s="49"/>
    </row>
    <row r="154" spans="1:34" ht="21" hidden="1" customHeight="1">
      <c r="A154" s="50" t="s">
        <v>402</v>
      </c>
      <c r="B154" s="167" t="s">
        <v>805</v>
      </c>
      <c r="C154" s="62" t="s">
        <v>593</v>
      </c>
      <c r="D154" s="109"/>
      <c r="E154" s="109" t="s">
        <v>398</v>
      </c>
      <c r="F154" s="107"/>
      <c r="G154" s="169">
        <v>1</v>
      </c>
      <c r="H154" s="168" t="s">
        <v>440</v>
      </c>
      <c r="I154" s="167" t="s">
        <v>524</v>
      </c>
      <c r="J154" s="167" t="s">
        <v>524</v>
      </c>
      <c r="K154" s="167" t="s">
        <v>862</v>
      </c>
      <c r="L154" s="167" t="s">
        <v>862</v>
      </c>
      <c r="M154" s="167">
        <f>IF($L154="","",NETWORKDAYS(REPLACE(REPLACE($K154,5,1,"/"),8,1,"/"),REPLACE(REPLACE($L154,5,1,"/"),8,1,"/"),Sheet3!$C:$C))</f>
        <v>1</v>
      </c>
      <c r="N154" s="47"/>
      <c r="O154" s="47"/>
      <c r="P154" s="47"/>
      <c r="Q154" s="47"/>
      <c r="R154" s="47"/>
      <c r="S154" s="47"/>
      <c r="T154" s="47"/>
      <c r="U154" s="61"/>
      <c r="V154" s="49"/>
      <c r="W154" s="49"/>
      <c r="X154" s="49"/>
      <c r="Y154" s="49"/>
      <c r="Z154" s="49"/>
      <c r="AA154" s="49"/>
      <c r="AB154" s="53"/>
      <c r="AC154" s="49"/>
      <c r="AD154" s="49"/>
      <c r="AE154" s="61"/>
      <c r="AF154" s="61"/>
      <c r="AG154" s="49"/>
      <c r="AH154" s="49"/>
    </row>
    <row r="155" spans="1:34" ht="21" hidden="1" customHeight="1">
      <c r="A155" s="50" t="s">
        <v>402</v>
      </c>
      <c r="B155" s="167" t="s">
        <v>805</v>
      </c>
      <c r="C155" s="62" t="s">
        <v>593</v>
      </c>
      <c r="D155" s="109"/>
      <c r="E155" s="109" t="s">
        <v>399</v>
      </c>
      <c r="F155" s="107"/>
      <c r="G155" s="169">
        <v>1</v>
      </c>
      <c r="H155" s="168" t="s">
        <v>440</v>
      </c>
      <c r="I155" s="167" t="s">
        <v>525</v>
      </c>
      <c r="J155" s="167" t="s">
        <v>525</v>
      </c>
      <c r="K155" s="167" t="s">
        <v>858</v>
      </c>
      <c r="L155" s="167" t="s">
        <v>858</v>
      </c>
      <c r="M155" s="167">
        <f>IF($L155="","",NETWORKDAYS(REPLACE(REPLACE($K155,5,1,"/"),8,1,"/"),REPLACE(REPLACE($L155,5,1,"/"),8,1,"/"),Sheet3!$C:$C))</f>
        <v>1</v>
      </c>
      <c r="N155" s="47"/>
      <c r="O155" s="47"/>
      <c r="P155" s="47"/>
      <c r="Q155" s="47"/>
      <c r="R155" s="47"/>
      <c r="S155" s="47"/>
      <c r="T155" s="47"/>
      <c r="U155" s="61"/>
      <c r="V155" s="49"/>
      <c r="W155" s="49"/>
      <c r="X155" s="49"/>
      <c r="Y155" s="49"/>
      <c r="Z155" s="49"/>
      <c r="AA155" s="49"/>
      <c r="AB155" s="53"/>
      <c r="AC155" s="49"/>
      <c r="AD155" s="49"/>
      <c r="AE155" s="61"/>
      <c r="AF155" s="61"/>
      <c r="AG155" s="49"/>
      <c r="AH155" s="49"/>
    </row>
    <row r="156" spans="1:34" ht="21" hidden="1" customHeight="1">
      <c r="A156" s="50" t="s">
        <v>402</v>
      </c>
      <c r="B156" s="167" t="s">
        <v>805</v>
      </c>
      <c r="C156" s="62" t="s">
        <v>593</v>
      </c>
      <c r="D156" s="109"/>
      <c r="E156" s="109" t="s">
        <v>400</v>
      </c>
      <c r="F156" s="107"/>
      <c r="G156" s="169">
        <v>1</v>
      </c>
      <c r="H156" s="168" t="s">
        <v>811</v>
      </c>
      <c r="I156" s="167" t="s">
        <v>520</v>
      </c>
      <c r="J156" s="167" t="s">
        <v>520</v>
      </c>
      <c r="K156" s="167" t="s">
        <v>520</v>
      </c>
      <c r="L156" s="167" t="s">
        <v>520</v>
      </c>
      <c r="M156" s="167">
        <f>IF($L156="","",NETWORKDAYS(REPLACE(REPLACE($K156,5,1,"/"),8,1,"/"),REPLACE(REPLACE($L156,5,1,"/"),8,1,"/"),Sheet3!$C:$C))</f>
        <v>1</v>
      </c>
      <c r="N156" s="47"/>
      <c r="O156" s="47"/>
      <c r="P156" s="47"/>
      <c r="Q156" s="47"/>
      <c r="R156" s="47"/>
      <c r="S156" s="47"/>
      <c r="T156" s="47"/>
      <c r="U156" s="61"/>
      <c r="V156" s="49"/>
      <c r="W156" s="49"/>
      <c r="X156" s="49"/>
      <c r="Y156" s="49"/>
      <c r="Z156" s="49"/>
      <c r="AA156" s="49"/>
      <c r="AB156" s="53"/>
      <c r="AC156" s="49"/>
      <c r="AD156" s="49"/>
      <c r="AE156" s="61"/>
      <c r="AF156" s="61"/>
      <c r="AG156" s="49"/>
      <c r="AH156" s="49"/>
    </row>
    <row r="157" spans="1:34" ht="21" hidden="1" customHeight="1">
      <c r="A157" s="167" t="s">
        <v>402</v>
      </c>
      <c r="B157" s="167" t="s">
        <v>805</v>
      </c>
      <c r="C157" s="169" t="s">
        <v>581</v>
      </c>
      <c r="D157" s="109"/>
      <c r="E157" s="109" t="s">
        <v>401</v>
      </c>
      <c r="F157" s="107"/>
      <c r="G157" s="169">
        <v>1</v>
      </c>
      <c r="H157" s="168" t="s">
        <v>822</v>
      </c>
      <c r="I157" s="167" t="s">
        <v>823</v>
      </c>
      <c r="J157" s="167" t="s">
        <v>824</v>
      </c>
      <c r="K157" s="167" t="s">
        <v>850</v>
      </c>
      <c r="L157" s="167" t="s">
        <v>850</v>
      </c>
      <c r="M157" s="167">
        <f>IF($L157="","",NETWORKDAYS(REPLACE(REPLACE($K157,5,1,"/"),8,1,"/"),REPLACE(REPLACE($L157,5,1,"/"),8,1,"/"),Sheet3!$C:$C))</f>
        <v>1</v>
      </c>
      <c r="N157" s="47"/>
      <c r="O157" s="47"/>
      <c r="P157" s="47"/>
      <c r="Q157" s="47"/>
      <c r="R157" s="47"/>
      <c r="S157" s="47"/>
      <c r="T157" s="47"/>
      <c r="U157" s="168"/>
      <c r="V157" s="166"/>
      <c r="W157" s="166"/>
      <c r="X157" s="166"/>
      <c r="Y157" s="166"/>
      <c r="Z157" s="166"/>
      <c r="AA157" s="166"/>
      <c r="AB157" s="53"/>
      <c r="AC157" s="166"/>
      <c r="AD157" s="166"/>
      <c r="AE157" s="168"/>
      <c r="AF157" s="168"/>
      <c r="AG157" s="166"/>
      <c r="AH157" s="166"/>
    </row>
    <row r="158" spans="1:34" ht="21" hidden="1" customHeight="1">
      <c r="A158" s="50" t="s">
        <v>402</v>
      </c>
      <c r="B158" s="167" t="s">
        <v>805</v>
      </c>
      <c r="C158" s="62" t="s">
        <v>593</v>
      </c>
      <c r="D158" s="109"/>
      <c r="E158" s="109" t="s">
        <v>806</v>
      </c>
      <c r="F158" s="107"/>
      <c r="G158" s="169">
        <v>1</v>
      </c>
      <c r="H158" s="168" t="s">
        <v>825</v>
      </c>
      <c r="I158" s="167" t="s">
        <v>826</v>
      </c>
      <c r="J158" s="167" t="s">
        <v>531</v>
      </c>
      <c r="K158" s="167" t="s">
        <v>866</v>
      </c>
      <c r="L158" s="167" t="s">
        <v>866</v>
      </c>
      <c r="M158" s="167">
        <f>IF($L158="","",NETWORKDAYS(REPLACE(REPLACE($K158,5,1,"/"),8,1,"/"),REPLACE(REPLACE($L158,5,1,"/"),8,1,"/"),Sheet3!$C:$C))</f>
        <v>1</v>
      </c>
      <c r="N158" s="47"/>
      <c r="O158" s="47"/>
      <c r="P158" s="47"/>
      <c r="Q158" s="47"/>
      <c r="R158" s="47"/>
      <c r="S158" s="47"/>
      <c r="T158" s="47"/>
      <c r="U158" s="61"/>
      <c r="V158" s="49"/>
      <c r="W158" s="49"/>
      <c r="X158" s="49"/>
      <c r="Y158" s="49"/>
      <c r="Z158" s="49"/>
      <c r="AA158" s="49"/>
      <c r="AB158" s="53"/>
      <c r="AC158" s="49"/>
      <c r="AD158" s="49"/>
      <c r="AE158" s="61"/>
      <c r="AF158" s="61"/>
      <c r="AG158" s="49"/>
      <c r="AH158" s="49"/>
    </row>
    <row r="159" spans="1:34" ht="21" hidden="1" customHeight="1">
      <c r="A159" s="167" t="s">
        <v>402</v>
      </c>
      <c r="B159" s="167" t="s">
        <v>827</v>
      </c>
      <c r="C159" s="169" t="s">
        <v>581</v>
      </c>
      <c r="D159" s="111"/>
      <c r="E159" s="111" t="s">
        <v>789</v>
      </c>
      <c r="F159" s="107"/>
      <c r="G159" s="169">
        <v>2</v>
      </c>
      <c r="H159" s="168" t="s">
        <v>828</v>
      </c>
      <c r="I159" s="167" t="s">
        <v>829</v>
      </c>
      <c r="J159" s="167" t="s">
        <v>830</v>
      </c>
      <c r="K159" s="167" t="s">
        <v>830</v>
      </c>
      <c r="L159" s="167" t="s">
        <v>830</v>
      </c>
      <c r="M159" s="167">
        <f>IF($L159="","",NETWORKDAYS(REPLACE(REPLACE($K159,5,1,"/"),8,1,"/"),REPLACE(REPLACE($L159,5,1,"/"),8,1,"/"),Sheet3!$C:$C))</f>
        <v>1</v>
      </c>
      <c r="N159" s="47"/>
      <c r="O159" s="47"/>
      <c r="P159" s="47"/>
      <c r="Q159" s="47"/>
      <c r="R159" s="47"/>
      <c r="S159" s="47"/>
      <c r="T159" s="47"/>
      <c r="U159" s="168"/>
      <c r="V159" s="166"/>
      <c r="W159" s="166"/>
      <c r="X159" s="166"/>
      <c r="Y159" s="166"/>
      <c r="Z159" s="166"/>
      <c r="AA159" s="166"/>
      <c r="AB159" s="53"/>
      <c r="AC159" s="166"/>
      <c r="AD159" s="166"/>
      <c r="AE159" s="168"/>
      <c r="AF159" s="168"/>
      <c r="AG159" s="166"/>
      <c r="AH159" s="166"/>
    </row>
    <row r="160" spans="1:34" ht="21" hidden="1" customHeight="1">
      <c r="A160" s="167" t="s">
        <v>402</v>
      </c>
      <c r="B160" s="167" t="s">
        <v>827</v>
      </c>
      <c r="C160" s="169" t="s">
        <v>581</v>
      </c>
      <c r="D160" s="111"/>
      <c r="E160" s="111" t="s">
        <v>804</v>
      </c>
      <c r="F160" s="107"/>
      <c r="G160" s="169">
        <v>1</v>
      </c>
      <c r="H160" s="168" t="s">
        <v>807</v>
      </c>
      <c r="I160" s="167" t="s">
        <v>830</v>
      </c>
      <c r="J160" s="167" t="s">
        <v>830</v>
      </c>
      <c r="K160" s="167" t="s">
        <v>830</v>
      </c>
      <c r="L160" s="167" t="s">
        <v>830</v>
      </c>
      <c r="M160" s="167">
        <f>IF($L160="","",NETWORKDAYS(REPLACE(REPLACE($K160,5,1,"/"),8,1,"/"),REPLACE(REPLACE($L160,5,1,"/"),8,1,"/"),Sheet3!$C:$C))</f>
        <v>1</v>
      </c>
      <c r="N160" s="47"/>
      <c r="O160" s="47"/>
      <c r="P160" s="47"/>
      <c r="Q160" s="47"/>
      <c r="R160" s="47"/>
      <c r="S160" s="47"/>
      <c r="T160" s="47"/>
      <c r="U160" s="168"/>
      <c r="V160" s="166"/>
      <c r="W160" s="166"/>
      <c r="X160" s="166"/>
      <c r="Y160" s="166"/>
      <c r="Z160" s="166"/>
      <c r="AA160" s="166"/>
      <c r="AB160" s="53"/>
      <c r="AC160" s="166"/>
      <c r="AD160" s="166"/>
      <c r="AE160" s="168"/>
      <c r="AF160" s="168"/>
      <c r="AG160" s="166"/>
      <c r="AH160" s="166"/>
    </row>
    <row r="161" spans="1:34" ht="21" hidden="1" customHeight="1">
      <c r="A161" s="167" t="s">
        <v>402</v>
      </c>
      <c r="B161" s="167" t="s">
        <v>827</v>
      </c>
      <c r="C161" s="169" t="s">
        <v>581</v>
      </c>
      <c r="D161" s="109"/>
      <c r="E161" s="109" t="s">
        <v>394</v>
      </c>
      <c r="F161" s="107"/>
      <c r="G161" s="169">
        <v>1</v>
      </c>
      <c r="H161" s="168" t="s">
        <v>807</v>
      </c>
      <c r="I161" s="167" t="s">
        <v>831</v>
      </c>
      <c r="J161" s="167" t="s">
        <v>831</v>
      </c>
      <c r="K161" s="167" t="s">
        <v>918</v>
      </c>
      <c r="L161" s="167" t="s">
        <v>548</v>
      </c>
      <c r="M161" s="167">
        <f>IF($L161="","",NETWORKDAYS(REPLACE(REPLACE($K161,5,1,"/"),8,1,"/"),REPLACE(REPLACE($L161,5,1,"/"),8,1,"/"),Sheet3!$C:$C))</f>
        <v>10</v>
      </c>
      <c r="N161" s="47"/>
      <c r="O161" s="47"/>
      <c r="P161" s="47"/>
      <c r="Q161" s="47"/>
      <c r="R161" s="47"/>
      <c r="S161" s="47"/>
      <c r="T161" s="47"/>
      <c r="U161" s="168"/>
      <c r="V161" s="166"/>
      <c r="W161" s="166"/>
      <c r="X161" s="166"/>
      <c r="Y161" s="166"/>
      <c r="Z161" s="166"/>
      <c r="AA161" s="166"/>
      <c r="AB161" s="53"/>
      <c r="AC161" s="166"/>
      <c r="AD161" s="166"/>
      <c r="AE161" s="168"/>
      <c r="AF161" s="168"/>
      <c r="AG161" s="166"/>
      <c r="AH161" s="166"/>
    </row>
    <row r="162" spans="1:34" ht="21" hidden="1" customHeight="1">
      <c r="A162" s="167" t="s">
        <v>402</v>
      </c>
      <c r="B162" s="167" t="s">
        <v>827</v>
      </c>
      <c r="C162" s="169" t="s">
        <v>581</v>
      </c>
      <c r="D162" s="109"/>
      <c r="E162" s="109" t="s">
        <v>395</v>
      </c>
      <c r="F162" s="107"/>
      <c r="G162" s="169">
        <v>1</v>
      </c>
      <c r="H162" s="168" t="s">
        <v>807</v>
      </c>
      <c r="I162" s="167" t="s">
        <v>832</v>
      </c>
      <c r="J162" s="167" t="s">
        <v>540</v>
      </c>
      <c r="K162" s="167" t="s">
        <v>832</v>
      </c>
      <c r="L162" s="167" t="s">
        <v>919</v>
      </c>
      <c r="M162" s="167">
        <f>IF($L162="","",NETWORKDAYS(REPLACE(REPLACE($K162,5,1,"/"),8,1,"/"),REPLACE(REPLACE($L162,5,1,"/"),8,1,"/"),Sheet3!$C:$C))</f>
        <v>10</v>
      </c>
      <c r="N162" s="47"/>
      <c r="O162" s="47"/>
      <c r="P162" s="47"/>
      <c r="Q162" s="47"/>
      <c r="R162" s="47"/>
      <c r="S162" s="47"/>
      <c r="T162" s="47"/>
      <c r="U162" s="168"/>
      <c r="V162" s="166"/>
      <c r="W162" s="166"/>
      <c r="X162" s="166"/>
      <c r="Y162" s="166"/>
      <c r="Z162" s="166"/>
      <c r="AA162" s="166"/>
      <c r="AB162" s="53"/>
      <c r="AC162" s="166"/>
      <c r="AD162" s="166"/>
      <c r="AE162" s="168"/>
      <c r="AF162" s="168"/>
      <c r="AG162" s="166"/>
      <c r="AH162" s="166"/>
    </row>
    <row r="163" spans="1:34" ht="21" hidden="1" customHeight="1">
      <c r="A163" s="167" t="s">
        <v>402</v>
      </c>
      <c r="B163" s="167" t="s">
        <v>827</v>
      </c>
      <c r="C163" s="169" t="s">
        <v>581</v>
      </c>
      <c r="D163" s="109"/>
      <c r="E163" s="109" t="s">
        <v>790</v>
      </c>
      <c r="F163" s="107"/>
      <c r="G163" s="169">
        <v>1</v>
      </c>
      <c r="H163" s="168" t="s">
        <v>807</v>
      </c>
      <c r="I163" s="167" t="s">
        <v>541</v>
      </c>
      <c r="J163" s="167" t="s">
        <v>541</v>
      </c>
      <c r="K163" s="168" t="s">
        <v>920</v>
      </c>
      <c r="L163" s="167"/>
      <c r="M163" s="167" t="str">
        <f>IF($L163="","",NETWORKDAYS(REPLACE(REPLACE($K163,5,1,"/"),8,1,"/"),REPLACE(REPLACE($L163,5,1,"/"),8,1,"/"),Sheet3!$C:$C))</f>
        <v/>
      </c>
      <c r="N163" s="47"/>
      <c r="O163" s="47"/>
      <c r="P163" s="47"/>
      <c r="Q163" s="47"/>
      <c r="R163" s="47"/>
      <c r="S163" s="47"/>
      <c r="T163" s="47"/>
      <c r="U163" s="168"/>
      <c r="V163" s="166"/>
      <c r="W163" s="166"/>
      <c r="X163" s="166"/>
      <c r="Y163" s="166"/>
      <c r="Z163" s="166"/>
      <c r="AA163" s="166"/>
      <c r="AB163" s="53"/>
      <c r="AC163" s="166"/>
      <c r="AD163" s="166"/>
      <c r="AE163" s="168"/>
      <c r="AF163" s="168"/>
      <c r="AG163" s="166"/>
      <c r="AH163" s="166"/>
    </row>
    <row r="164" spans="1:34" ht="21" hidden="1" customHeight="1">
      <c r="A164" s="167" t="s">
        <v>402</v>
      </c>
      <c r="B164" s="167" t="s">
        <v>827</v>
      </c>
      <c r="C164" s="169" t="s">
        <v>581</v>
      </c>
      <c r="D164" s="109"/>
      <c r="E164" s="109" t="s">
        <v>225</v>
      </c>
      <c r="F164" s="107"/>
      <c r="G164" s="169">
        <v>1</v>
      </c>
      <c r="H164" s="168" t="s">
        <v>811</v>
      </c>
      <c r="I164" s="167" t="s">
        <v>832</v>
      </c>
      <c r="J164" s="167" t="s">
        <v>832</v>
      </c>
      <c r="K164" s="168" t="s">
        <v>921</v>
      </c>
      <c r="L164" s="168" t="s">
        <v>549</v>
      </c>
      <c r="M164" s="167">
        <f>IF($L164="","",NETWORKDAYS(REPLACE(REPLACE($K164,5,1,"/"),8,1,"/"),REPLACE(REPLACE($L164,5,1,"/"),8,1,"/"),Sheet3!$C:$C))</f>
        <v>5</v>
      </c>
      <c r="N164" s="47"/>
      <c r="O164" s="47"/>
      <c r="P164" s="47"/>
      <c r="Q164" s="47"/>
      <c r="R164" s="47"/>
      <c r="S164" s="47"/>
      <c r="T164" s="47"/>
      <c r="U164" s="168"/>
      <c r="V164" s="166"/>
      <c r="W164" s="166"/>
      <c r="X164" s="166"/>
      <c r="Y164" s="166"/>
      <c r="Z164" s="166"/>
      <c r="AA164" s="166"/>
      <c r="AB164" s="53"/>
      <c r="AC164" s="166"/>
      <c r="AD164" s="166"/>
      <c r="AE164" s="168"/>
      <c r="AF164" s="168"/>
      <c r="AG164" s="166"/>
      <c r="AH164" s="166"/>
    </row>
    <row r="165" spans="1:34" ht="21" hidden="1" customHeight="1">
      <c r="A165" s="167" t="s">
        <v>402</v>
      </c>
      <c r="B165" s="167" t="s">
        <v>827</v>
      </c>
      <c r="C165" s="169" t="s">
        <v>581</v>
      </c>
      <c r="D165" s="109"/>
      <c r="E165" s="109" t="s">
        <v>791</v>
      </c>
      <c r="F165" s="107"/>
      <c r="G165" s="169">
        <v>1</v>
      </c>
      <c r="H165" s="168" t="s">
        <v>819</v>
      </c>
      <c r="I165" s="167" t="s">
        <v>833</v>
      </c>
      <c r="J165" s="167" t="s">
        <v>833</v>
      </c>
      <c r="K165" s="166"/>
      <c r="L165" s="166"/>
      <c r="M165" s="167" t="str">
        <f>IF($L165="","",NETWORKDAYS(REPLACE(REPLACE($K165,5,1,"/"),8,1,"/"),REPLACE(REPLACE($L165,5,1,"/"),8,1,"/"),Sheet3!$C:$C))</f>
        <v/>
      </c>
      <c r="N165" s="47"/>
      <c r="O165" s="47"/>
      <c r="P165" s="47"/>
      <c r="Q165" s="47"/>
      <c r="R165" s="47"/>
      <c r="S165" s="47"/>
      <c r="T165" s="47"/>
      <c r="U165" s="168"/>
      <c r="V165" s="166"/>
      <c r="W165" s="166"/>
      <c r="X165" s="166"/>
      <c r="Y165" s="166"/>
      <c r="Z165" s="166"/>
      <c r="AA165" s="166"/>
      <c r="AB165" s="53"/>
      <c r="AC165" s="166"/>
      <c r="AD165" s="166"/>
      <c r="AE165" s="168"/>
      <c r="AF165" s="168"/>
      <c r="AG165" s="166"/>
      <c r="AH165" s="166"/>
    </row>
    <row r="166" spans="1:34" ht="21" hidden="1" customHeight="1">
      <c r="A166" s="167" t="s">
        <v>402</v>
      </c>
      <c r="B166" s="167" t="s">
        <v>827</v>
      </c>
      <c r="C166" s="169" t="s">
        <v>581</v>
      </c>
      <c r="D166" s="109"/>
      <c r="E166" s="109" t="s">
        <v>792</v>
      </c>
      <c r="F166" s="107"/>
      <c r="G166" s="169">
        <v>1</v>
      </c>
      <c r="H166" s="168" t="s">
        <v>819</v>
      </c>
      <c r="I166" s="167" t="s">
        <v>834</v>
      </c>
      <c r="J166" s="167" t="s">
        <v>834</v>
      </c>
      <c r="K166" s="168" t="s">
        <v>921</v>
      </c>
      <c r="L166" s="168" t="s">
        <v>922</v>
      </c>
      <c r="M166" s="167">
        <f>IF($L166="","",NETWORKDAYS(REPLACE(REPLACE($K166,5,1,"/"),8,1,"/"),REPLACE(REPLACE($L166,5,1,"/"),8,1,"/"),Sheet3!$C:$C))</f>
        <v>5</v>
      </c>
      <c r="N166" s="47"/>
      <c r="O166" s="47"/>
      <c r="P166" s="47"/>
      <c r="Q166" s="47"/>
      <c r="R166" s="47"/>
      <c r="S166" s="47"/>
      <c r="T166" s="47"/>
      <c r="U166" s="168"/>
      <c r="V166" s="166"/>
      <c r="W166" s="166"/>
      <c r="X166" s="166"/>
      <c r="Y166" s="166"/>
      <c r="Z166" s="166"/>
      <c r="AA166" s="166"/>
      <c r="AB166" s="53"/>
      <c r="AC166" s="166"/>
      <c r="AD166" s="166"/>
      <c r="AE166" s="168"/>
      <c r="AF166" s="168"/>
      <c r="AG166" s="166"/>
      <c r="AH166" s="166"/>
    </row>
    <row r="167" spans="1:34" ht="21" hidden="1" customHeight="1">
      <c r="A167" s="167" t="s">
        <v>402</v>
      </c>
      <c r="B167" s="167" t="s">
        <v>827</v>
      </c>
      <c r="C167" s="169" t="s">
        <v>581</v>
      </c>
      <c r="D167" s="109"/>
      <c r="E167" s="109" t="s">
        <v>793</v>
      </c>
      <c r="F167" s="107"/>
      <c r="G167" s="169">
        <v>1</v>
      </c>
      <c r="H167" s="168" t="s">
        <v>819</v>
      </c>
      <c r="I167" s="167" t="s">
        <v>835</v>
      </c>
      <c r="J167" s="167" t="s">
        <v>835</v>
      </c>
      <c r="K167" s="166"/>
      <c r="L167" s="166"/>
      <c r="M167" s="167" t="str">
        <f>IF($L167="","",NETWORKDAYS(REPLACE(REPLACE($K167,5,1,"/"),8,1,"/"),REPLACE(REPLACE($L167,5,1,"/"),8,1,"/"),Sheet3!$C:$C))</f>
        <v/>
      </c>
      <c r="N167" s="47"/>
      <c r="O167" s="47"/>
      <c r="P167" s="47"/>
      <c r="Q167" s="47"/>
      <c r="R167" s="47"/>
      <c r="S167" s="47"/>
      <c r="T167" s="47"/>
      <c r="U167" s="168"/>
      <c r="V167" s="166"/>
      <c r="W167" s="166"/>
      <c r="X167" s="166"/>
      <c r="Y167" s="166"/>
      <c r="Z167" s="166"/>
      <c r="AA167" s="166"/>
      <c r="AB167" s="53"/>
      <c r="AC167" s="166"/>
      <c r="AD167" s="166"/>
      <c r="AE167" s="168"/>
      <c r="AF167" s="168"/>
      <c r="AG167" s="166"/>
      <c r="AH167" s="166"/>
    </row>
    <row r="168" spans="1:34" ht="21" hidden="1" customHeight="1">
      <c r="A168" s="167" t="s">
        <v>402</v>
      </c>
      <c r="B168" s="167" t="s">
        <v>827</v>
      </c>
      <c r="C168" s="169" t="s">
        <v>581</v>
      </c>
      <c r="D168" s="109"/>
      <c r="E168" s="109" t="s">
        <v>230</v>
      </c>
      <c r="F168" s="107"/>
      <c r="G168" s="169">
        <v>1</v>
      </c>
      <c r="H168" s="168" t="s">
        <v>811</v>
      </c>
      <c r="I168" s="167" t="s">
        <v>836</v>
      </c>
      <c r="J168" s="167" t="s">
        <v>836</v>
      </c>
      <c r="K168" s="167"/>
      <c r="L168" s="167"/>
      <c r="M168" s="167" t="str">
        <f>IF($L168="","",NETWORKDAYS(REPLACE(REPLACE($K168,5,1,"/"),8,1,"/"),REPLACE(REPLACE($L168,5,1,"/"),8,1,"/"),Sheet3!$C:$C))</f>
        <v/>
      </c>
      <c r="N168" s="47"/>
      <c r="O168" s="47"/>
      <c r="P168" s="47"/>
      <c r="Q168" s="47"/>
      <c r="R168" s="47"/>
      <c r="S168" s="47"/>
      <c r="T168" s="47"/>
      <c r="U168" s="168"/>
      <c r="V168" s="166"/>
      <c r="W168" s="166"/>
      <c r="X168" s="166"/>
      <c r="Y168" s="166"/>
      <c r="Z168" s="166"/>
      <c r="AA168" s="166"/>
      <c r="AB168" s="53"/>
      <c r="AC168" s="166"/>
      <c r="AD168" s="166"/>
      <c r="AE168" s="168"/>
      <c r="AF168" s="168"/>
      <c r="AG168" s="166"/>
      <c r="AH168" s="166"/>
    </row>
    <row r="169" spans="1:34" ht="21" hidden="1" customHeight="1">
      <c r="A169" s="167" t="s">
        <v>402</v>
      </c>
      <c r="B169" s="167" t="s">
        <v>827</v>
      </c>
      <c r="C169" s="169" t="s">
        <v>581</v>
      </c>
      <c r="D169" s="109"/>
      <c r="E169" s="109" t="s">
        <v>794</v>
      </c>
      <c r="F169" s="107"/>
      <c r="G169" s="169">
        <v>1</v>
      </c>
      <c r="H169" s="168" t="s">
        <v>811</v>
      </c>
      <c r="I169" s="167" t="s">
        <v>545</v>
      </c>
      <c r="J169" s="167" t="s">
        <v>837</v>
      </c>
      <c r="K169" s="167"/>
      <c r="L169" s="168"/>
      <c r="M169" s="167" t="str">
        <f>IF($L169="","",NETWORKDAYS(REPLACE(REPLACE($K169,5,1,"/"),8,1,"/"),REPLACE(REPLACE($L169,5,1,"/"),8,1,"/"),Sheet3!$C:$C))</f>
        <v/>
      </c>
      <c r="N169" s="47"/>
      <c r="O169" s="47"/>
      <c r="P169" s="47"/>
      <c r="Q169" s="47"/>
      <c r="R169" s="47"/>
      <c r="S169" s="47"/>
      <c r="T169" s="47"/>
      <c r="U169" s="168"/>
      <c r="V169" s="166"/>
      <c r="W169" s="166"/>
      <c r="X169" s="166"/>
      <c r="Y169" s="166"/>
      <c r="Z169" s="166"/>
      <c r="AA169" s="166"/>
      <c r="AB169" s="53"/>
      <c r="AC169" s="166"/>
      <c r="AD169" s="166"/>
      <c r="AE169" s="168"/>
      <c r="AF169" s="168"/>
      <c r="AG169" s="166"/>
      <c r="AH169" s="166"/>
    </row>
    <row r="170" spans="1:34" ht="21" hidden="1" customHeight="1">
      <c r="A170" s="167" t="s">
        <v>402</v>
      </c>
      <c r="B170" s="167" t="s">
        <v>827</v>
      </c>
      <c r="C170" s="169" t="s">
        <v>581</v>
      </c>
      <c r="D170" s="109"/>
      <c r="E170" s="109" t="s">
        <v>795</v>
      </c>
      <c r="F170" s="107"/>
      <c r="G170" s="169">
        <v>1</v>
      </c>
      <c r="H170" s="168" t="s">
        <v>811</v>
      </c>
      <c r="I170" s="167" t="s">
        <v>838</v>
      </c>
      <c r="J170" s="167" t="s">
        <v>838</v>
      </c>
      <c r="K170" s="167"/>
      <c r="L170" s="168"/>
      <c r="M170" s="167" t="str">
        <f>IF($L170="","",NETWORKDAYS(REPLACE(REPLACE($K170,5,1,"/"),8,1,"/"),REPLACE(REPLACE($L170,5,1,"/"),8,1,"/"),Sheet3!$C:$C))</f>
        <v/>
      </c>
      <c r="N170" s="47"/>
      <c r="O170" s="47"/>
      <c r="P170" s="47"/>
      <c r="Q170" s="47"/>
      <c r="R170" s="47"/>
      <c r="S170" s="47"/>
      <c r="T170" s="47"/>
      <c r="U170" s="168"/>
      <c r="V170" s="166"/>
      <c r="W170" s="166"/>
      <c r="X170" s="166"/>
      <c r="Y170" s="166"/>
      <c r="Z170" s="166"/>
      <c r="AA170" s="166"/>
      <c r="AB170" s="53"/>
      <c r="AC170" s="166"/>
      <c r="AD170" s="166"/>
      <c r="AE170" s="168"/>
      <c r="AF170" s="168"/>
      <c r="AG170" s="166"/>
      <c r="AH170" s="166"/>
    </row>
    <row r="171" spans="1:34" ht="21" hidden="1" customHeight="1">
      <c r="A171" s="167" t="s">
        <v>402</v>
      </c>
      <c r="B171" s="167" t="s">
        <v>827</v>
      </c>
      <c r="C171" s="169" t="s">
        <v>581</v>
      </c>
      <c r="D171" s="109"/>
      <c r="E171" s="109" t="s">
        <v>796</v>
      </c>
      <c r="F171" s="107"/>
      <c r="G171" s="169">
        <v>1</v>
      </c>
      <c r="H171" s="168" t="s">
        <v>819</v>
      </c>
      <c r="I171" s="167" t="s">
        <v>839</v>
      </c>
      <c r="J171" s="167" t="s">
        <v>839</v>
      </c>
      <c r="K171" s="167"/>
      <c r="L171" s="168"/>
      <c r="M171" s="167" t="str">
        <f>IF($L171="","",NETWORKDAYS(REPLACE(REPLACE($K171,5,1,"/"),8,1,"/"),REPLACE(REPLACE($L171,5,1,"/"),8,1,"/"),Sheet3!$C:$C))</f>
        <v/>
      </c>
      <c r="N171" s="47"/>
      <c r="O171" s="47"/>
      <c r="P171" s="47"/>
      <c r="Q171" s="47"/>
      <c r="R171" s="47"/>
      <c r="S171" s="47"/>
      <c r="T171" s="47"/>
      <c r="U171" s="168"/>
      <c r="V171" s="166"/>
      <c r="W171" s="166"/>
      <c r="X171" s="166"/>
      <c r="Y171" s="166"/>
      <c r="Z171" s="166"/>
      <c r="AA171" s="166"/>
      <c r="AB171" s="53"/>
      <c r="AC171" s="166"/>
      <c r="AD171" s="166"/>
      <c r="AE171" s="168"/>
      <c r="AF171" s="168"/>
      <c r="AG171" s="166"/>
      <c r="AH171" s="166"/>
    </row>
    <row r="172" spans="1:34" ht="21" hidden="1" customHeight="1">
      <c r="A172" s="167" t="s">
        <v>402</v>
      </c>
      <c r="B172" s="167" t="s">
        <v>827</v>
      </c>
      <c r="C172" s="169" t="s">
        <v>581</v>
      </c>
      <c r="D172" s="109"/>
      <c r="E172" s="109" t="s">
        <v>797</v>
      </c>
      <c r="F172" s="107"/>
      <c r="G172" s="169">
        <v>1</v>
      </c>
      <c r="H172" s="168" t="s">
        <v>440</v>
      </c>
      <c r="I172" s="167" t="s">
        <v>542</v>
      </c>
      <c r="J172" s="167" t="s">
        <v>834</v>
      </c>
      <c r="K172" s="167"/>
      <c r="L172" s="167"/>
      <c r="M172" s="167" t="str">
        <f>IF($L172="","",NETWORKDAYS(REPLACE(REPLACE($K172,5,1,"/"),8,1,"/"),REPLACE(REPLACE($L172,5,1,"/"),8,1,"/"),Sheet3!$C:$C))</f>
        <v/>
      </c>
      <c r="N172" s="47"/>
      <c r="O172" s="47"/>
      <c r="P172" s="47"/>
      <c r="Q172" s="47"/>
      <c r="R172" s="47"/>
      <c r="S172" s="47"/>
      <c r="T172" s="47"/>
      <c r="U172" s="168"/>
      <c r="V172" s="166"/>
      <c r="W172" s="166"/>
      <c r="X172" s="166"/>
      <c r="Y172" s="166"/>
      <c r="Z172" s="166"/>
      <c r="AA172" s="166"/>
      <c r="AB172" s="53"/>
      <c r="AC172" s="166"/>
      <c r="AD172" s="166"/>
      <c r="AE172" s="168"/>
      <c r="AF172" s="168"/>
      <c r="AG172" s="166"/>
      <c r="AH172" s="166"/>
    </row>
    <row r="173" spans="1:34" ht="21" hidden="1" customHeight="1">
      <c r="A173" s="167" t="s">
        <v>402</v>
      </c>
      <c r="B173" s="167" t="s">
        <v>827</v>
      </c>
      <c r="C173" s="169" t="s">
        <v>581</v>
      </c>
      <c r="D173" s="109"/>
      <c r="E173" s="109" t="s">
        <v>798</v>
      </c>
      <c r="F173" s="107"/>
      <c r="G173" s="169">
        <v>1</v>
      </c>
      <c r="H173" s="168" t="s">
        <v>807</v>
      </c>
      <c r="I173" s="167" t="s">
        <v>835</v>
      </c>
      <c r="J173" s="167" t="s">
        <v>835</v>
      </c>
      <c r="K173" s="167"/>
      <c r="L173" s="167"/>
      <c r="M173" s="167" t="str">
        <f>IF($L173="","",NETWORKDAYS(REPLACE(REPLACE($K173,5,1,"/"),8,1,"/"),REPLACE(REPLACE($L173,5,1,"/"),8,1,"/"),Sheet3!$C:$C))</f>
        <v/>
      </c>
      <c r="N173" s="47"/>
      <c r="O173" s="47"/>
      <c r="P173" s="47"/>
      <c r="Q173" s="47"/>
      <c r="R173" s="47"/>
      <c r="S173" s="47"/>
      <c r="T173" s="47"/>
      <c r="U173" s="168"/>
      <c r="V173" s="166"/>
      <c r="W173" s="166"/>
      <c r="X173" s="166"/>
      <c r="Y173" s="166"/>
      <c r="Z173" s="166"/>
      <c r="AA173" s="166"/>
      <c r="AB173" s="53"/>
      <c r="AC173" s="166"/>
      <c r="AD173" s="166"/>
      <c r="AE173" s="168"/>
      <c r="AF173" s="168"/>
      <c r="AG173" s="166"/>
      <c r="AH173" s="166"/>
    </row>
    <row r="174" spans="1:34" ht="21" hidden="1" customHeight="1">
      <c r="A174" s="167" t="s">
        <v>402</v>
      </c>
      <c r="B174" s="167" t="s">
        <v>827</v>
      </c>
      <c r="C174" s="169" t="s">
        <v>581</v>
      </c>
      <c r="D174" s="109"/>
      <c r="E174" s="109" t="s">
        <v>396</v>
      </c>
      <c r="F174" s="107"/>
      <c r="G174" s="169">
        <v>1</v>
      </c>
      <c r="H174" s="168" t="s">
        <v>440</v>
      </c>
      <c r="I174" s="167" t="s">
        <v>836</v>
      </c>
      <c r="J174" s="167" t="s">
        <v>544</v>
      </c>
      <c r="K174" s="167"/>
      <c r="L174" s="167"/>
      <c r="M174" s="167" t="str">
        <f>IF($L174="","",NETWORKDAYS(REPLACE(REPLACE($K174,5,1,"/"),8,1,"/"),REPLACE(REPLACE($L174,5,1,"/"),8,1,"/"),Sheet3!$C:$C))</f>
        <v/>
      </c>
      <c r="N174" s="47"/>
      <c r="O174" s="47"/>
      <c r="P174" s="47"/>
      <c r="Q174" s="47"/>
      <c r="R174" s="47"/>
      <c r="S174" s="47"/>
      <c r="T174" s="47"/>
      <c r="U174" s="168"/>
      <c r="V174" s="166"/>
      <c r="W174" s="166"/>
      <c r="X174" s="166"/>
      <c r="Y174" s="166"/>
      <c r="Z174" s="166"/>
      <c r="AA174" s="166"/>
      <c r="AB174" s="53"/>
      <c r="AC174" s="166"/>
      <c r="AD174" s="166"/>
      <c r="AE174" s="168"/>
      <c r="AF174" s="168"/>
      <c r="AG174" s="166"/>
      <c r="AH174" s="166"/>
    </row>
    <row r="175" spans="1:34" ht="21" hidden="1" customHeight="1">
      <c r="A175" s="167" t="s">
        <v>402</v>
      </c>
      <c r="B175" s="167" t="s">
        <v>827</v>
      </c>
      <c r="C175" s="169" t="s">
        <v>581</v>
      </c>
      <c r="D175" s="109"/>
      <c r="E175" s="109" t="s">
        <v>397</v>
      </c>
      <c r="F175" s="107"/>
      <c r="G175" s="169">
        <v>1</v>
      </c>
      <c r="H175" s="168" t="s">
        <v>807</v>
      </c>
      <c r="I175" s="167" t="s">
        <v>545</v>
      </c>
      <c r="J175" s="167" t="s">
        <v>837</v>
      </c>
      <c r="K175" s="167"/>
      <c r="L175" s="168"/>
      <c r="M175" s="167" t="str">
        <f>IF($L175="","",NETWORKDAYS(REPLACE(REPLACE($K175,5,1,"/"),8,1,"/"),REPLACE(REPLACE($L175,5,1,"/"),8,1,"/"),Sheet3!$C:$C))</f>
        <v/>
      </c>
      <c r="N175" s="47"/>
      <c r="O175" s="47"/>
      <c r="P175" s="47"/>
      <c r="Q175" s="47"/>
      <c r="R175" s="47"/>
      <c r="S175" s="47"/>
      <c r="T175" s="47"/>
      <c r="U175" s="168"/>
      <c r="V175" s="166"/>
      <c r="W175" s="166"/>
      <c r="X175" s="166"/>
      <c r="Y175" s="166"/>
      <c r="Z175" s="166"/>
      <c r="AA175" s="166"/>
      <c r="AB175" s="53"/>
      <c r="AC175" s="166"/>
      <c r="AD175" s="166"/>
      <c r="AE175" s="168"/>
      <c r="AF175" s="168"/>
      <c r="AG175" s="166"/>
      <c r="AH175" s="166"/>
    </row>
    <row r="176" spans="1:34" ht="21" hidden="1" customHeight="1">
      <c r="A176" s="167" t="s">
        <v>402</v>
      </c>
      <c r="B176" s="167" t="s">
        <v>827</v>
      </c>
      <c r="C176" s="169" t="s">
        <v>581</v>
      </c>
      <c r="D176" s="109"/>
      <c r="E176" s="109" t="s">
        <v>398</v>
      </c>
      <c r="F176" s="107"/>
      <c r="G176" s="169">
        <v>1</v>
      </c>
      <c r="H176" s="168" t="s">
        <v>807</v>
      </c>
      <c r="I176" s="167" t="s">
        <v>838</v>
      </c>
      <c r="J176" s="167" t="s">
        <v>838</v>
      </c>
      <c r="K176" s="167"/>
      <c r="L176" s="168"/>
      <c r="M176" s="167" t="str">
        <f>IF($L176="","",NETWORKDAYS(REPLACE(REPLACE($K176,5,1,"/"),8,1,"/"),REPLACE(REPLACE($L176,5,1,"/"),8,1,"/"),Sheet3!$C:$C))</f>
        <v/>
      </c>
      <c r="N176" s="47"/>
      <c r="O176" s="47"/>
      <c r="P176" s="47"/>
      <c r="Q176" s="47"/>
      <c r="R176" s="47"/>
      <c r="S176" s="47"/>
      <c r="T176" s="47"/>
      <c r="U176" s="168"/>
      <c r="V176" s="166"/>
      <c r="W176" s="166"/>
      <c r="X176" s="166"/>
      <c r="Y176" s="166"/>
      <c r="Z176" s="166"/>
      <c r="AA176" s="166"/>
      <c r="AB176" s="53"/>
      <c r="AC176" s="166"/>
      <c r="AD176" s="166"/>
      <c r="AE176" s="168"/>
      <c r="AF176" s="168"/>
      <c r="AG176" s="166"/>
      <c r="AH176" s="166"/>
    </row>
    <row r="177" spans="1:34" ht="21" hidden="1" customHeight="1">
      <c r="A177" s="167" t="s">
        <v>402</v>
      </c>
      <c r="B177" s="167" t="s">
        <v>827</v>
      </c>
      <c r="C177" s="169" t="s">
        <v>581</v>
      </c>
      <c r="D177" s="109"/>
      <c r="E177" s="109" t="s">
        <v>399</v>
      </c>
      <c r="F177" s="107"/>
      <c r="G177" s="169">
        <v>1</v>
      </c>
      <c r="H177" s="168" t="s">
        <v>807</v>
      </c>
      <c r="I177" s="167" t="s">
        <v>839</v>
      </c>
      <c r="J177" s="167" t="s">
        <v>839</v>
      </c>
      <c r="K177" s="167"/>
      <c r="L177" s="168"/>
      <c r="M177" s="167" t="str">
        <f>IF($L177="","",NETWORKDAYS(REPLACE(REPLACE($K177,5,1,"/"),8,1,"/"),REPLACE(REPLACE($L177,5,1,"/"),8,1,"/"),Sheet3!$C:$C))</f>
        <v/>
      </c>
      <c r="N177" s="47"/>
      <c r="O177" s="47"/>
      <c r="P177" s="47"/>
      <c r="Q177" s="47"/>
      <c r="R177" s="47"/>
      <c r="S177" s="47"/>
      <c r="T177" s="47"/>
      <c r="U177" s="168"/>
      <c r="V177" s="166"/>
      <c r="W177" s="166"/>
      <c r="X177" s="166"/>
      <c r="Y177" s="166"/>
      <c r="Z177" s="166"/>
      <c r="AA177" s="166"/>
      <c r="AB177" s="53"/>
      <c r="AC177" s="166"/>
      <c r="AD177" s="166"/>
      <c r="AE177" s="168"/>
      <c r="AF177" s="168"/>
      <c r="AG177" s="166"/>
      <c r="AH177" s="166"/>
    </row>
    <row r="178" spans="1:34" ht="21" hidden="1" customHeight="1">
      <c r="A178" s="167" t="s">
        <v>402</v>
      </c>
      <c r="B178" s="167" t="s">
        <v>827</v>
      </c>
      <c r="C178" s="169" t="s">
        <v>581</v>
      </c>
      <c r="D178" s="109"/>
      <c r="E178" s="109" t="s">
        <v>400</v>
      </c>
      <c r="F178" s="107"/>
      <c r="G178" s="169">
        <v>1</v>
      </c>
      <c r="H178" s="168" t="s">
        <v>819</v>
      </c>
      <c r="I178" s="167" t="s">
        <v>840</v>
      </c>
      <c r="J178" s="167" t="s">
        <v>840</v>
      </c>
      <c r="K178" s="166"/>
      <c r="L178" s="166"/>
      <c r="M178" s="167" t="str">
        <f>IF($L178="","",NETWORKDAYS(REPLACE(REPLACE($K178,5,1,"/"),8,1,"/"),REPLACE(REPLACE($L178,5,1,"/"),8,1,"/"),Sheet3!$C:$C))</f>
        <v/>
      </c>
      <c r="N178" s="47"/>
      <c r="O178" s="47"/>
      <c r="P178" s="47"/>
      <c r="Q178" s="47"/>
      <c r="R178" s="47"/>
      <c r="S178" s="47"/>
      <c r="T178" s="47"/>
      <c r="U178" s="168"/>
      <c r="V178" s="166"/>
      <c r="W178" s="166"/>
      <c r="X178" s="166"/>
      <c r="Y178" s="166"/>
      <c r="Z178" s="166"/>
      <c r="AA178" s="166"/>
      <c r="AB178" s="53"/>
      <c r="AC178" s="166"/>
      <c r="AD178" s="166"/>
      <c r="AE178" s="168"/>
      <c r="AF178" s="168"/>
      <c r="AG178" s="166"/>
      <c r="AH178" s="166"/>
    </row>
    <row r="179" spans="1:34" ht="21" hidden="1" customHeight="1">
      <c r="A179" s="167" t="s">
        <v>402</v>
      </c>
      <c r="B179" s="167" t="s">
        <v>827</v>
      </c>
      <c r="C179" s="169" t="s">
        <v>581</v>
      </c>
      <c r="D179" s="109"/>
      <c r="E179" s="109" t="s">
        <v>401</v>
      </c>
      <c r="F179" s="107"/>
      <c r="G179" s="169">
        <v>1</v>
      </c>
      <c r="H179" s="168" t="s">
        <v>819</v>
      </c>
      <c r="I179" s="167" t="s">
        <v>841</v>
      </c>
      <c r="J179" s="167" t="s">
        <v>841</v>
      </c>
      <c r="K179" s="168"/>
      <c r="L179" s="168"/>
      <c r="M179" s="167" t="str">
        <f>IF($L179="","",NETWORKDAYS(REPLACE(REPLACE($K179,5,1,"/"),8,1,"/"),REPLACE(REPLACE($L179,5,1,"/"),8,1,"/"),Sheet3!$C:$C))</f>
        <v/>
      </c>
      <c r="N179" s="47"/>
      <c r="O179" s="47"/>
      <c r="P179" s="47"/>
      <c r="Q179" s="47"/>
      <c r="R179" s="47"/>
      <c r="S179" s="47"/>
      <c r="T179" s="47"/>
      <c r="U179" s="168"/>
      <c r="V179" s="166"/>
      <c r="W179" s="166"/>
      <c r="X179" s="166"/>
      <c r="Y179" s="166"/>
      <c r="Z179" s="166"/>
      <c r="AA179" s="166"/>
      <c r="AB179" s="53"/>
      <c r="AC179" s="166"/>
      <c r="AD179" s="166"/>
      <c r="AE179" s="168"/>
      <c r="AF179" s="168"/>
      <c r="AG179" s="166"/>
      <c r="AH179" s="166"/>
    </row>
    <row r="180" spans="1:34" ht="21" hidden="1" customHeight="1">
      <c r="A180" s="167" t="s">
        <v>402</v>
      </c>
      <c r="B180" s="167" t="s">
        <v>842</v>
      </c>
      <c r="C180" s="169" t="s">
        <v>581</v>
      </c>
      <c r="D180" s="111"/>
      <c r="E180" s="111" t="s">
        <v>789</v>
      </c>
      <c r="F180" s="107"/>
      <c r="G180" s="169">
        <v>2</v>
      </c>
      <c r="H180" s="168" t="s">
        <v>440</v>
      </c>
      <c r="I180" s="167" t="s">
        <v>903</v>
      </c>
      <c r="J180" s="167" t="s">
        <v>903</v>
      </c>
      <c r="K180" s="167" t="s">
        <v>903</v>
      </c>
      <c r="L180" s="167" t="s">
        <v>903</v>
      </c>
      <c r="M180" s="167">
        <f>IF($L180="","",NETWORKDAYS(REPLACE(REPLACE($K180,5,1,"/"),8,1,"/"),REPLACE(REPLACE($L180,5,1,"/"),8,1,"/"),Sheet3!$C:$C))</f>
        <v>1</v>
      </c>
      <c r="N180" s="47"/>
      <c r="O180" s="47"/>
      <c r="P180" s="47"/>
      <c r="Q180" s="47"/>
      <c r="R180" s="47"/>
      <c r="S180" s="47"/>
      <c r="T180" s="47"/>
      <c r="U180" s="168"/>
      <c r="V180" s="166"/>
      <c r="W180" s="166"/>
      <c r="X180" s="166"/>
      <c r="Y180" s="166"/>
      <c r="Z180" s="166"/>
      <c r="AA180" s="166"/>
      <c r="AB180" s="53"/>
      <c r="AC180" s="166"/>
      <c r="AD180" s="166"/>
      <c r="AE180" s="168"/>
      <c r="AF180" s="168"/>
      <c r="AG180" s="166"/>
      <c r="AH180" s="166"/>
    </row>
    <row r="181" spans="1:34" ht="21" hidden="1" customHeight="1">
      <c r="A181" s="167" t="s">
        <v>402</v>
      </c>
      <c r="B181" s="167" t="s">
        <v>842</v>
      </c>
      <c r="C181" s="169" t="s">
        <v>581</v>
      </c>
      <c r="D181" s="111"/>
      <c r="E181" s="111" t="s">
        <v>804</v>
      </c>
      <c r="F181" s="107"/>
      <c r="G181" s="169">
        <v>1</v>
      </c>
      <c r="H181" s="168" t="s">
        <v>440</v>
      </c>
      <c r="I181" s="167" t="s">
        <v>903</v>
      </c>
      <c r="J181" s="167" t="s">
        <v>903</v>
      </c>
      <c r="K181" s="167" t="s">
        <v>903</v>
      </c>
      <c r="L181" s="167" t="s">
        <v>903</v>
      </c>
      <c r="M181" s="167">
        <f>IF($L181="","",NETWORKDAYS(REPLACE(REPLACE($K181,5,1,"/"),8,1,"/"),REPLACE(REPLACE($L181,5,1,"/"),8,1,"/"),Sheet3!$C:$C))</f>
        <v>1</v>
      </c>
      <c r="N181" s="47"/>
      <c r="O181" s="47"/>
      <c r="P181" s="47"/>
      <c r="Q181" s="47"/>
      <c r="R181" s="47"/>
      <c r="S181" s="47"/>
      <c r="T181" s="47"/>
      <c r="U181" s="168"/>
      <c r="V181" s="166"/>
      <c r="W181" s="166"/>
      <c r="X181" s="166"/>
      <c r="Y181" s="166"/>
      <c r="Z181" s="166"/>
      <c r="AA181" s="166"/>
      <c r="AB181" s="53"/>
      <c r="AC181" s="166"/>
      <c r="AD181" s="166"/>
      <c r="AE181" s="168"/>
      <c r="AF181" s="168"/>
      <c r="AG181" s="166"/>
      <c r="AH181" s="166"/>
    </row>
    <row r="182" spans="1:34" ht="21" hidden="1" customHeight="1">
      <c r="A182" s="167" t="s">
        <v>402</v>
      </c>
      <c r="B182" s="167" t="s">
        <v>842</v>
      </c>
      <c r="C182" s="169" t="s">
        <v>581</v>
      </c>
      <c r="D182" s="109"/>
      <c r="E182" s="109" t="s">
        <v>394</v>
      </c>
      <c r="F182" s="107"/>
      <c r="G182" s="169">
        <v>1</v>
      </c>
      <c r="H182" s="168" t="s">
        <v>440</v>
      </c>
      <c r="I182" s="167" t="s">
        <v>904</v>
      </c>
      <c r="J182" s="167" t="s">
        <v>904</v>
      </c>
      <c r="K182" s="167" t="s">
        <v>904</v>
      </c>
      <c r="L182" s="167" t="s">
        <v>904</v>
      </c>
      <c r="M182" s="167">
        <f>IF($L182="","",NETWORKDAYS(REPLACE(REPLACE($K182,5,1,"/"),8,1,"/"),REPLACE(REPLACE($L182,5,1,"/"),8,1,"/"),Sheet3!$C:$C))</f>
        <v>1</v>
      </c>
      <c r="N182" s="47"/>
      <c r="O182" s="47"/>
      <c r="P182" s="47"/>
      <c r="Q182" s="47"/>
      <c r="R182" s="47"/>
      <c r="S182" s="47"/>
      <c r="T182" s="47"/>
      <c r="U182" s="168"/>
      <c r="V182" s="166"/>
      <c r="W182" s="166"/>
      <c r="X182" s="166"/>
      <c r="Y182" s="166"/>
      <c r="Z182" s="166"/>
      <c r="AA182" s="166"/>
      <c r="AB182" s="53"/>
      <c r="AC182" s="166"/>
      <c r="AD182" s="166"/>
      <c r="AE182" s="168"/>
      <c r="AF182" s="168"/>
      <c r="AG182" s="166"/>
      <c r="AH182" s="166"/>
    </row>
    <row r="183" spans="1:34" ht="21" hidden="1" customHeight="1">
      <c r="A183" s="167" t="s">
        <v>402</v>
      </c>
      <c r="B183" s="167" t="s">
        <v>842</v>
      </c>
      <c r="C183" s="169" t="s">
        <v>581</v>
      </c>
      <c r="D183" s="109"/>
      <c r="E183" s="109" t="s">
        <v>395</v>
      </c>
      <c r="F183" s="107"/>
      <c r="G183" s="169">
        <v>1</v>
      </c>
      <c r="H183" s="168" t="s">
        <v>440</v>
      </c>
      <c r="I183" s="167" t="s">
        <v>904</v>
      </c>
      <c r="J183" s="167" t="s">
        <v>904</v>
      </c>
      <c r="K183" s="167" t="s">
        <v>904</v>
      </c>
      <c r="L183" s="167" t="s">
        <v>904</v>
      </c>
      <c r="M183" s="167">
        <f>IF($L183="","",NETWORKDAYS(REPLACE(REPLACE($K183,5,1,"/"),8,1,"/"),REPLACE(REPLACE($L183,5,1,"/"),8,1,"/"),Sheet3!$C:$C))</f>
        <v>1</v>
      </c>
      <c r="N183" s="47"/>
      <c r="O183" s="47"/>
      <c r="P183" s="47"/>
      <c r="Q183" s="47"/>
      <c r="R183" s="47"/>
      <c r="S183" s="47"/>
      <c r="T183" s="47"/>
      <c r="U183" s="168"/>
      <c r="V183" s="166"/>
      <c r="W183" s="166"/>
      <c r="X183" s="166"/>
      <c r="Y183" s="166"/>
      <c r="Z183" s="166"/>
      <c r="AA183" s="166"/>
      <c r="AB183" s="53"/>
      <c r="AC183" s="166"/>
      <c r="AD183" s="166"/>
      <c r="AE183" s="168"/>
      <c r="AF183" s="168"/>
      <c r="AG183" s="166"/>
      <c r="AH183" s="166"/>
    </row>
    <row r="184" spans="1:34" ht="21" hidden="1" customHeight="1">
      <c r="A184" s="167" t="s">
        <v>402</v>
      </c>
      <c r="B184" s="167" t="s">
        <v>842</v>
      </c>
      <c r="C184" s="169" t="s">
        <v>581</v>
      </c>
      <c r="D184" s="109"/>
      <c r="E184" s="109" t="s">
        <v>432</v>
      </c>
      <c r="F184" s="107"/>
      <c r="G184" s="169">
        <v>1</v>
      </c>
      <c r="H184" s="168" t="s">
        <v>440</v>
      </c>
      <c r="I184" s="167" t="s">
        <v>533</v>
      </c>
      <c r="J184" s="167" t="s">
        <v>533</v>
      </c>
      <c r="K184" s="167" t="s">
        <v>904</v>
      </c>
      <c r="L184" s="167" t="s">
        <v>904</v>
      </c>
      <c r="M184" s="167">
        <f>IF($L184="","",NETWORKDAYS(REPLACE(REPLACE($K184,5,1,"/"),8,1,"/"),REPLACE(REPLACE($L184,5,1,"/"),8,1,"/"),Sheet3!$C:$C))</f>
        <v>1</v>
      </c>
      <c r="N184" s="47"/>
      <c r="O184" s="47"/>
      <c r="P184" s="47"/>
      <c r="Q184" s="47"/>
      <c r="R184" s="47"/>
      <c r="S184" s="47"/>
      <c r="T184" s="47"/>
      <c r="U184" s="168"/>
      <c r="V184" s="166"/>
      <c r="W184" s="166"/>
      <c r="X184" s="166"/>
      <c r="Y184" s="166"/>
      <c r="Z184" s="166"/>
      <c r="AA184" s="166"/>
      <c r="AB184" s="53"/>
      <c r="AC184" s="166"/>
      <c r="AD184" s="166"/>
      <c r="AE184" s="168"/>
      <c r="AF184" s="168"/>
      <c r="AG184" s="166"/>
      <c r="AH184" s="166"/>
    </row>
    <row r="185" spans="1:34" ht="21" hidden="1" customHeight="1">
      <c r="A185" s="167" t="s">
        <v>402</v>
      </c>
      <c r="B185" s="167" t="s">
        <v>842</v>
      </c>
      <c r="C185" s="169" t="s">
        <v>581</v>
      </c>
      <c r="D185" s="109"/>
      <c r="E185" s="109" t="s">
        <v>225</v>
      </c>
      <c r="F185" s="107"/>
      <c r="G185" s="169">
        <v>1</v>
      </c>
      <c r="H185" s="168" t="s">
        <v>811</v>
      </c>
      <c r="I185" s="167"/>
      <c r="J185" s="167"/>
      <c r="K185" s="167"/>
      <c r="L185" s="167"/>
      <c r="M185" s="167" t="str">
        <f>IF($L185="","",NETWORKDAYS(REPLACE(REPLACE($K185,5,1,"/"),8,1,"/"),REPLACE(REPLACE($L185,5,1,"/"),8,1,"/"),Sheet3!$C:$C))</f>
        <v/>
      </c>
      <c r="N185" s="47"/>
      <c r="O185" s="47"/>
      <c r="P185" s="47"/>
      <c r="Q185" s="47"/>
      <c r="R185" s="47"/>
      <c r="S185" s="47"/>
      <c r="T185" s="47"/>
      <c r="U185" s="168"/>
      <c r="V185" s="166"/>
      <c r="W185" s="166"/>
      <c r="X185" s="166"/>
      <c r="Y185" s="166"/>
      <c r="Z185" s="166"/>
      <c r="AA185" s="166"/>
      <c r="AB185" s="53"/>
      <c r="AC185" s="166"/>
      <c r="AD185" s="166"/>
      <c r="AE185" s="168"/>
      <c r="AF185" s="168"/>
      <c r="AG185" s="166"/>
      <c r="AH185" s="166"/>
    </row>
    <row r="186" spans="1:34" ht="21" hidden="1" customHeight="1">
      <c r="A186" s="167" t="s">
        <v>402</v>
      </c>
      <c r="B186" s="167" t="s">
        <v>842</v>
      </c>
      <c r="C186" s="169" t="s">
        <v>581</v>
      </c>
      <c r="D186" s="109"/>
      <c r="E186" s="109" t="s">
        <v>791</v>
      </c>
      <c r="F186" s="107"/>
      <c r="G186" s="169">
        <v>1</v>
      </c>
      <c r="H186" s="168" t="s">
        <v>811</v>
      </c>
      <c r="I186" s="167"/>
      <c r="J186" s="167"/>
      <c r="K186" s="166"/>
      <c r="L186" s="166"/>
      <c r="M186" s="167" t="str">
        <f>IF($L186="","",NETWORKDAYS(REPLACE(REPLACE($K186,5,1,"/"),8,1,"/"),REPLACE(REPLACE($L186,5,1,"/"),8,1,"/"),Sheet3!$C:$C))</f>
        <v/>
      </c>
      <c r="N186" s="47"/>
      <c r="O186" s="47"/>
      <c r="P186" s="47"/>
      <c r="Q186" s="47"/>
      <c r="R186" s="47"/>
      <c r="S186" s="47"/>
      <c r="T186" s="47"/>
      <c r="U186" s="168"/>
      <c r="V186" s="166"/>
      <c r="W186" s="166"/>
      <c r="X186" s="166"/>
      <c r="Y186" s="166"/>
      <c r="Z186" s="166"/>
      <c r="AA186" s="166"/>
      <c r="AB186" s="53"/>
      <c r="AC186" s="166"/>
      <c r="AD186" s="166"/>
      <c r="AE186" s="168"/>
      <c r="AF186" s="168"/>
      <c r="AG186" s="166"/>
      <c r="AH186" s="166"/>
    </row>
    <row r="187" spans="1:34" ht="21" hidden="1" customHeight="1">
      <c r="A187" s="167" t="s">
        <v>402</v>
      </c>
      <c r="B187" s="167" t="s">
        <v>842</v>
      </c>
      <c r="C187" s="169" t="s">
        <v>581</v>
      </c>
      <c r="D187" s="109"/>
      <c r="E187" s="109" t="s">
        <v>792</v>
      </c>
      <c r="F187" s="107"/>
      <c r="G187" s="169">
        <v>1</v>
      </c>
      <c r="H187" s="168" t="s">
        <v>811</v>
      </c>
      <c r="I187" s="167"/>
      <c r="J187" s="167"/>
      <c r="K187" s="166"/>
      <c r="L187" s="166"/>
      <c r="M187" s="167" t="str">
        <f>IF($L187="","",NETWORKDAYS(REPLACE(REPLACE($K187,5,1,"/"),8,1,"/"),REPLACE(REPLACE($L187,5,1,"/"),8,1,"/"),Sheet3!$C:$C))</f>
        <v/>
      </c>
      <c r="N187" s="47"/>
      <c r="O187" s="47"/>
      <c r="P187" s="47"/>
      <c r="Q187" s="47"/>
      <c r="R187" s="47"/>
      <c r="S187" s="47"/>
      <c r="T187" s="47"/>
      <c r="U187" s="168"/>
      <c r="V187" s="166"/>
      <c r="W187" s="166"/>
      <c r="X187" s="166"/>
      <c r="Y187" s="166"/>
      <c r="Z187" s="166"/>
      <c r="AA187" s="166"/>
      <c r="AB187" s="53"/>
      <c r="AC187" s="166"/>
      <c r="AD187" s="166"/>
      <c r="AE187" s="168"/>
      <c r="AF187" s="168"/>
      <c r="AG187" s="166"/>
      <c r="AH187" s="166"/>
    </row>
    <row r="188" spans="1:34" ht="21" hidden="1" customHeight="1">
      <c r="A188" s="167" t="s">
        <v>402</v>
      </c>
      <c r="B188" s="167" t="s">
        <v>842</v>
      </c>
      <c r="C188" s="169" t="s">
        <v>581</v>
      </c>
      <c r="D188" s="109"/>
      <c r="E188" s="109" t="s">
        <v>793</v>
      </c>
      <c r="F188" s="107"/>
      <c r="G188" s="169">
        <v>1</v>
      </c>
      <c r="H188" s="168" t="s">
        <v>811</v>
      </c>
      <c r="I188" s="167"/>
      <c r="J188" s="167"/>
      <c r="K188" s="166"/>
      <c r="L188" s="166"/>
      <c r="M188" s="167" t="str">
        <f>IF($L188="","",NETWORKDAYS(REPLACE(REPLACE($K188,5,1,"/"),8,1,"/"),REPLACE(REPLACE($L188,5,1,"/"),8,1,"/"),Sheet3!$C:$C))</f>
        <v/>
      </c>
      <c r="N188" s="47"/>
      <c r="O188" s="47"/>
      <c r="P188" s="47"/>
      <c r="Q188" s="47"/>
      <c r="R188" s="47"/>
      <c r="S188" s="47"/>
      <c r="T188" s="47"/>
      <c r="U188" s="168"/>
      <c r="V188" s="166"/>
      <c r="W188" s="166"/>
      <c r="X188" s="166"/>
      <c r="Y188" s="166"/>
      <c r="Z188" s="166"/>
      <c r="AA188" s="166"/>
      <c r="AB188" s="53"/>
      <c r="AC188" s="166"/>
      <c r="AD188" s="166"/>
      <c r="AE188" s="168"/>
      <c r="AF188" s="168"/>
      <c r="AG188" s="166"/>
      <c r="AH188" s="166"/>
    </row>
    <row r="189" spans="1:34" ht="21" hidden="1" customHeight="1">
      <c r="A189" s="167" t="s">
        <v>402</v>
      </c>
      <c r="B189" s="167" t="s">
        <v>842</v>
      </c>
      <c r="C189" s="169" t="s">
        <v>581</v>
      </c>
      <c r="D189" s="109"/>
      <c r="E189" s="109" t="s">
        <v>230</v>
      </c>
      <c r="F189" s="107"/>
      <c r="G189" s="169">
        <v>1</v>
      </c>
      <c r="H189" s="168" t="s">
        <v>811</v>
      </c>
      <c r="I189" s="167"/>
      <c r="J189" s="167"/>
      <c r="K189" s="167"/>
      <c r="L189" s="167"/>
      <c r="M189" s="167" t="str">
        <f>IF($L189="","",NETWORKDAYS(REPLACE(REPLACE($K189,5,1,"/"),8,1,"/"),REPLACE(REPLACE($L189,5,1,"/"),8,1,"/"),Sheet3!$C:$C))</f>
        <v/>
      </c>
      <c r="N189" s="47"/>
      <c r="O189" s="47"/>
      <c r="P189" s="47"/>
      <c r="Q189" s="47"/>
      <c r="R189" s="47"/>
      <c r="S189" s="47"/>
      <c r="T189" s="47"/>
      <c r="U189" s="168"/>
      <c r="V189" s="166"/>
      <c r="W189" s="166"/>
      <c r="X189" s="166"/>
      <c r="Y189" s="166"/>
      <c r="Z189" s="166"/>
      <c r="AA189" s="166"/>
      <c r="AB189" s="53"/>
      <c r="AC189" s="166"/>
      <c r="AD189" s="166"/>
      <c r="AE189" s="168"/>
      <c r="AF189" s="168"/>
      <c r="AG189" s="166"/>
      <c r="AH189" s="166"/>
    </row>
    <row r="190" spans="1:34" ht="21" hidden="1" customHeight="1">
      <c r="A190" s="167" t="s">
        <v>402</v>
      </c>
      <c r="B190" s="167" t="s">
        <v>842</v>
      </c>
      <c r="C190" s="169" t="s">
        <v>581</v>
      </c>
      <c r="D190" s="109"/>
      <c r="E190" s="109" t="s">
        <v>794</v>
      </c>
      <c r="F190" s="107"/>
      <c r="G190" s="169">
        <v>1</v>
      </c>
      <c r="H190" s="168" t="s">
        <v>811</v>
      </c>
      <c r="I190" s="167"/>
      <c r="J190" s="167"/>
      <c r="K190" s="167"/>
      <c r="L190" s="168"/>
      <c r="M190" s="167" t="str">
        <f>IF($L190="","",NETWORKDAYS(REPLACE(REPLACE($K190,5,1,"/"),8,1,"/"),REPLACE(REPLACE($L190,5,1,"/"),8,1,"/"),Sheet3!$C:$C))</f>
        <v/>
      </c>
      <c r="N190" s="47"/>
      <c r="O190" s="47"/>
      <c r="P190" s="47"/>
      <c r="Q190" s="47"/>
      <c r="R190" s="47"/>
      <c r="S190" s="47"/>
      <c r="T190" s="47"/>
      <c r="U190" s="168"/>
      <c r="V190" s="166"/>
      <c r="W190" s="166"/>
      <c r="X190" s="166"/>
      <c r="Y190" s="166"/>
      <c r="Z190" s="166"/>
      <c r="AA190" s="166"/>
      <c r="AB190" s="53"/>
      <c r="AC190" s="166"/>
      <c r="AD190" s="166"/>
      <c r="AE190" s="168"/>
      <c r="AF190" s="168"/>
      <c r="AG190" s="166"/>
      <c r="AH190" s="166"/>
    </row>
    <row r="191" spans="1:34" ht="21" hidden="1" customHeight="1">
      <c r="A191" s="167" t="s">
        <v>402</v>
      </c>
      <c r="B191" s="167" t="s">
        <v>842</v>
      </c>
      <c r="C191" s="169" t="s">
        <v>581</v>
      </c>
      <c r="D191" s="109"/>
      <c r="E191" s="109" t="s">
        <v>795</v>
      </c>
      <c r="F191" s="107"/>
      <c r="G191" s="169">
        <v>1</v>
      </c>
      <c r="H191" s="168" t="s">
        <v>811</v>
      </c>
      <c r="I191" s="167"/>
      <c r="J191" s="167"/>
      <c r="K191" s="167"/>
      <c r="L191" s="168"/>
      <c r="M191" s="167" t="str">
        <f>IF($L191="","",NETWORKDAYS(REPLACE(REPLACE($K191,5,1,"/"),8,1,"/"),REPLACE(REPLACE($L191,5,1,"/"),8,1,"/"),Sheet3!$C:$C))</f>
        <v/>
      </c>
      <c r="N191" s="47"/>
      <c r="O191" s="47"/>
      <c r="P191" s="47"/>
      <c r="Q191" s="47"/>
      <c r="R191" s="47"/>
      <c r="S191" s="47"/>
      <c r="T191" s="47"/>
      <c r="U191" s="168"/>
      <c r="V191" s="166"/>
      <c r="W191" s="166"/>
      <c r="X191" s="166"/>
      <c r="Y191" s="166"/>
      <c r="Z191" s="166"/>
      <c r="AA191" s="166"/>
      <c r="AB191" s="53"/>
      <c r="AC191" s="166"/>
      <c r="AD191" s="166"/>
      <c r="AE191" s="168"/>
      <c r="AF191" s="168"/>
      <c r="AG191" s="166"/>
      <c r="AH191" s="166"/>
    </row>
    <row r="192" spans="1:34" ht="21" hidden="1" customHeight="1">
      <c r="A192" s="167" t="s">
        <v>402</v>
      </c>
      <c r="B192" s="167" t="s">
        <v>842</v>
      </c>
      <c r="C192" s="169" t="s">
        <v>581</v>
      </c>
      <c r="D192" s="109"/>
      <c r="E192" s="109" t="s">
        <v>796</v>
      </c>
      <c r="F192" s="107"/>
      <c r="G192" s="169">
        <v>1</v>
      </c>
      <c r="H192" s="168" t="s">
        <v>811</v>
      </c>
      <c r="I192" s="167"/>
      <c r="J192" s="167"/>
      <c r="K192" s="167"/>
      <c r="L192" s="168"/>
      <c r="M192" s="167" t="str">
        <f>IF($L192="","",NETWORKDAYS(REPLACE(REPLACE($K192,5,1,"/"),8,1,"/"),REPLACE(REPLACE($L192,5,1,"/"),8,1,"/"),Sheet3!$C:$C))</f>
        <v/>
      </c>
      <c r="N192" s="47"/>
      <c r="O192" s="47"/>
      <c r="P192" s="47"/>
      <c r="Q192" s="47"/>
      <c r="R192" s="47"/>
      <c r="S192" s="47"/>
      <c r="T192" s="47"/>
      <c r="U192" s="168"/>
      <c r="V192" s="166"/>
      <c r="W192" s="166"/>
      <c r="X192" s="166"/>
      <c r="Y192" s="166"/>
      <c r="Z192" s="166"/>
      <c r="AA192" s="166"/>
      <c r="AB192" s="53"/>
      <c r="AC192" s="166"/>
      <c r="AD192" s="166"/>
      <c r="AE192" s="168"/>
      <c r="AF192" s="168"/>
      <c r="AG192" s="166"/>
      <c r="AH192" s="166"/>
    </row>
    <row r="193" spans="1:34" ht="21" hidden="1" customHeight="1">
      <c r="A193" s="167" t="s">
        <v>402</v>
      </c>
      <c r="B193" s="167" t="s">
        <v>842</v>
      </c>
      <c r="C193" s="169" t="s">
        <v>581</v>
      </c>
      <c r="D193" s="109"/>
      <c r="E193" s="109" t="s">
        <v>797</v>
      </c>
      <c r="F193" s="107"/>
      <c r="G193" s="169">
        <v>1</v>
      </c>
      <c r="H193" s="168" t="s">
        <v>440</v>
      </c>
      <c r="I193" s="167" t="s">
        <v>905</v>
      </c>
      <c r="J193" s="167" t="s">
        <v>905</v>
      </c>
      <c r="K193" s="167" t="s">
        <v>905</v>
      </c>
      <c r="L193" s="167" t="s">
        <v>905</v>
      </c>
      <c r="M193" s="167">
        <f>IF($L193="","",NETWORKDAYS(REPLACE(REPLACE($K193,5,1,"/"),8,1,"/"),REPLACE(REPLACE($L193,5,1,"/"),8,1,"/"),Sheet3!$C:$C))</f>
        <v>1</v>
      </c>
      <c r="N193" s="47"/>
      <c r="O193" s="47"/>
      <c r="P193" s="47"/>
      <c r="Q193" s="47"/>
      <c r="R193" s="47"/>
      <c r="S193" s="47"/>
      <c r="T193" s="47"/>
      <c r="U193" s="168"/>
      <c r="V193" s="166"/>
      <c r="W193" s="166"/>
      <c r="X193" s="166"/>
      <c r="Y193" s="166"/>
      <c r="Z193" s="166"/>
      <c r="AA193" s="166"/>
      <c r="AB193" s="53"/>
      <c r="AC193" s="166"/>
      <c r="AD193" s="166"/>
      <c r="AE193" s="168"/>
      <c r="AF193" s="168"/>
      <c r="AG193" s="166"/>
      <c r="AH193" s="166"/>
    </row>
    <row r="194" spans="1:34" ht="21" hidden="1" customHeight="1">
      <c r="A194" s="167" t="s">
        <v>402</v>
      </c>
      <c r="B194" s="167" t="s">
        <v>842</v>
      </c>
      <c r="C194" s="169" t="s">
        <v>581</v>
      </c>
      <c r="D194" s="109"/>
      <c r="E194" s="109" t="s">
        <v>798</v>
      </c>
      <c r="F194" s="107"/>
      <c r="G194" s="169">
        <v>1</v>
      </c>
      <c r="H194" s="168" t="s">
        <v>440</v>
      </c>
      <c r="I194" s="167" t="s">
        <v>905</v>
      </c>
      <c r="J194" s="167" t="s">
        <v>905</v>
      </c>
      <c r="K194" s="167" t="s">
        <v>905</v>
      </c>
      <c r="L194" s="167" t="s">
        <v>905</v>
      </c>
      <c r="M194" s="167">
        <f>IF($L194="","",NETWORKDAYS(REPLACE(REPLACE($K194,5,1,"/"),8,1,"/"),REPLACE(REPLACE($L194,5,1,"/"),8,1,"/"),Sheet3!$C:$C))</f>
        <v>1</v>
      </c>
      <c r="N194" s="47"/>
      <c r="O194" s="47"/>
      <c r="P194" s="47"/>
      <c r="Q194" s="47"/>
      <c r="R194" s="47"/>
      <c r="S194" s="47"/>
      <c r="T194" s="47"/>
      <c r="U194" s="168"/>
      <c r="V194" s="166"/>
      <c r="W194" s="166"/>
      <c r="X194" s="166"/>
      <c r="Y194" s="166"/>
      <c r="Z194" s="166"/>
      <c r="AA194" s="166"/>
      <c r="AB194" s="53"/>
      <c r="AC194" s="166"/>
      <c r="AD194" s="166"/>
      <c r="AE194" s="168"/>
      <c r="AF194" s="168"/>
      <c r="AG194" s="166"/>
      <c r="AH194" s="166"/>
    </row>
    <row r="195" spans="1:34" ht="21" hidden="1" customHeight="1">
      <c r="A195" s="167" t="s">
        <v>402</v>
      </c>
      <c r="B195" s="167" t="s">
        <v>842</v>
      </c>
      <c r="C195" s="169" t="s">
        <v>581</v>
      </c>
      <c r="D195" s="109"/>
      <c r="E195" s="109" t="s">
        <v>396</v>
      </c>
      <c r="F195" s="107"/>
      <c r="G195" s="169">
        <v>1</v>
      </c>
      <c r="H195" s="168" t="s">
        <v>440</v>
      </c>
      <c r="I195" s="167" t="s">
        <v>906</v>
      </c>
      <c r="J195" s="167" t="s">
        <v>906</v>
      </c>
      <c r="K195" s="167" t="s">
        <v>906</v>
      </c>
      <c r="L195" s="167" t="s">
        <v>906</v>
      </c>
      <c r="M195" s="167">
        <f>IF($L195="","",NETWORKDAYS(REPLACE(REPLACE($K195,5,1,"/"),8,1,"/"),REPLACE(REPLACE($L195,5,1,"/"),8,1,"/"),Sheet3!$C:$C))</f>
        <v>1</v>
      </c>
      <c r="N195" s="47"/>
      <c r="O195" s="47"/>
      <c r="P195" s="47"/>
      <c r="Q195" s="47"/>
      <c r="R195" s="47"/>
      <c r="S195" s="47"/>
      <c r="T195" s="47"/>
      <c r="U195" s="168"/>
      <c r="V195" s="166"/>
      <c r="W195" s="166"/>
      <c r="X195" s="166"/>
      <c r="Y195" s="166"/>
      <c r="Z195" s="166"/>
      <c r="AA195" s="166"/>
      <c r="AB195" s="53"/>
      <c r="AC195" s="166"/>
      <c r="AD195" s="166"/>
      <c r="AE195" s="168"/>
      <c r="AF195" s="168"/>
      <c r="AG195" s="166"/>
      <c r="AH195" s="166"/>
    </row>
    <row r="196" spans="1:34" ht="21" hidden="1" customHeight="1">
      <c r="A196" s="167" t="s">
        <v>402</v>
      </c>
      <c r="B196" s="167" t="s">
        <v>842</v>
      </c>
      <c r="C196" s="169" t="s">
        <v>581</v>
      </c>
      <c r="D196" s="109"/>
      <c r="E196" s="109" t="s">
        <v>397</v>
      </c>
      <c r="F196" s="107"/>
      <c r="G196" s="169">
        <v>1</v>
      </c>
      <c r="H196" s="168" t="s">
        <v>440</v>
      </c>
      <c r="I196" s="167" t="s">
        <v>906</v>
      </c>
      <c r="J196" s="167" t="s">
        <v>907</v>
      </c>
      <c r="K196" s="167" t="s">
        <v>535</v>
      </c>
      <c r="L196" s="167" t="s">
        <v>535</v>
      </c>
      <c r="M196" s="167">
        <f>IF($L196="","",NETWORKDAYS(REPLACE(REPLACE($K196,5,1,"/"),8,1,"/"),REPLACE(REPLACE($L196,5,1,"/"),8,1,"/"),Sheet3!$C:$C))</f>
        <v>1</v>
      </c>
      <c r="N196" s="47"/>
      <c r="O196" s="47"/>
      <c r="P196" s="47"/>
      <c r="Q196" s="47"/>
      <c r="R196" s="47"/>
      <c r="S196" s="47"/>
      <c r="T196" s="47"/>
      <c r="U196" s="168"/>
      <c r="V196" s="166"/>
      <c r="W196" s="166"/>
      <c r="X196" s="166"/>
      <c r="Y196" s="166"/>
      <c r="Z196" s="166"/>
      <c r="AA196" s="166"/>
      <c r="AB196" s="53"/>
      <c r="AC196" s="166"/>
      <c r="AD196" s="166"/>
      <c r="AE196" s="168"/>
      <c r="AF196" s="168"/>
      <c r="AG196" s="166"/>
      <c r="AH196" s="166"/>
    </row>
    <row r="197" spans="1:34" ht="21" hidden="1" customHeight="1">
      <c r="A197" s="167" t="s">
        <v>402</v>
      </c>
      <c r="B197" s="167" t="s">
        <v>842</v>
      </c>
      <c r="C197" s="169" t="s">
        <v>581</v>
      </c>
      <c r="D197" s="109"/>
      <c r="E197" s="109" t="s">
        <v>398</v>
      </c>
      <c r="F197" s="107"/>
      <c r="G197" s="169">
        <v>1</v>
      </c>
      <c r="H197" s="168" t="s">
        <v>440</v>
      </c>
      <c r="I197" s="167" t="s">
        <v>899</v>
      </c>
      <c r="J197" s="167" t="s">
        <v>539</v>
      </c>
      <c r="K197" s="167" t="s">
        <v>899</v>
      </c>
      <c r="L197" s="167" t="s">
        <v>539</v>
      </c>
      <c r="M197" s="167">
        <f>IF($L197="","",NETWORKDAYS(REPLACE(REPLACE($K197,5,1,"/"),8,1,"/"),REPLACE(REPLACE($L197,5,1,"/"),8,1,"/"),Sheet3!$C:$C))</f>
        <v>1</v>
      </c>
      <c r="N197" s="47"/>
      <c r="O197" s="47"/>
      <c r="P197" s="47"/>
      <c r="Q197" s="47"/>
      <c r="R197" s="47"/>
      <c r="S197" s="47"/>
      <c r="T197" s="47"/>
      <c r="U197" s="168"/>
      <c r="V197" s="166"/>
      <c r="W197" s="166"/>
      <c r="X197" s="166"/>
      <c r="Y197" s="166"/>
      <c r="Z197" s="166"/>
      <c r="AA197" s="166"/>
      <c r="AB197" s="53"/>
      <c r="AC197" s="166"/>
      <c r="AD197" s="166"/>
      <c r="AE197" s="168"/>
      <c r="AF197" s="168"/>
      <c r="AG197" s="166"/>
      <c r="AH197" s="166"/>
    </row>
    <row r="198" spans="1:34" ht="21" hidden="1" customHeight="1">
      <c r="A198" s="167" t="s">
        <v>402</v>
      </c>
      <c r="B198" s="167" t="s">
        <v>842</v>
      </c>
      <c r="C198" s="169" t="s">
        <v>581</v>
      </c>
      <c r="D198" s="109"/>
      <c r="E198" s="109" t="s">
        <v>399</v>
      </c>
      <c r="F198" s="107"/>
      <c r="G198" s="169">
        <v>1</v>
      </c>
      <c r="H198" s="168" t="s">
        <v>440</v>
      </c>
      <c r="I198" s="167" t="s">
        <v>539</v>
      </c>
      <c r="J198" s="167" t="s">
        <v>899</v>
      </c>
      <c r="K198" s="167" t="s">
        <v>539</v>
      </c>
      <c r="L198" s="167" t="s">
        <v>539</v>
      </c>
      <c r="M198" s="167">
        <f>IF($L198="","",NETWORKDAYS(REPLACE(REPLACE($K198,5,1,"/"),8,1,"/"),REPLACE(REPLACE($L198,5,1,"/"),8,1,"/"),Sheet3!$C:$C))</f>
        <v>1</v>
      </c>
      <c r="N198" s="47"/>
      <c r="O198" s="47"/>
      <c r="P198" s="47"/>
      <c r="Q198" s="47"/>
      <c r="R198" s="47"/>
      <c r="S198" s="47"/>
      <c r="T198" s="47"/>
      <c r="U198" s="168"/>
      <c r="V198" s="166"/>
      <c r="W198" s="166"/>
      <c r="X198" s="166"/>
      <c r="Y198" s="166"/>
      <c r="Z198" s="166"/>
      <c r="AA198" s="166"/>
      <c r="AB198" s="53"/>
      <c r="AC198" s="166"/>
      <c r="AD198" s="166"/>
      <c r="AE198" s="168"/>
      <c r="AF198" s="168"/>
      <c r="AG198" s="166"/>
      <c r="AH198" s="166"/>
    </row>
    <row r="199" spans="1:34" ht="21" hidden="1" customHeight="1">
      <c r="A199" s="167" t="s">
        <v>402</v>
      </c>
      <c r="B199" s="167" t="s">
        <v>842</v>
      </c>
      <c r="C199" s="169" t="s">
        <v>581</v>
      </c>
      <c r="D199" s="109"/>
      <c r="E199" s="109" t="s">
        <v>400</v>
      </c>
      <c r="F199" s="107"/>
      <c r="G199" s="169">
        <v>1</v>
      </c>
      <c r="H199" s="168" t="s">
        <v>811</v>
      </c>
      <c r="I199" s="167"/>
      <c r="J199" s="167"/>
      <c r="K199" s="166"/>
      <c r="L199" s="166"/>
      <c r="M199" s="167" t="str">
        <f>IF($L199="","",NETWORKDAYS(REPLACE(REPLACE($K199,5,1,"/"),8,1,"/"),REPLACE(REPLACE($L199,5,1,"/"),8,1,"/"),Sheet3!$C:$C))</f>
        <v/>
      </c>
      <c r="N199" s="47"/>
      <c r="O199" s="47"/>
      <c r="P199" s="47"/>
      <c r="Q199" s="47"/>
      <c r="R199" s="47"/>
      <c r="S199" s="47"/>
      <c r="T199" s="47"/>
      <c r="U199" s="168"/>
      <c r="V199" s="166"/>
      <c r="W199" s="166"/>
      <c r="X199" s="166"/>
      <c r="Y199" s="166"/>
      <c r="Z199" s="166"/>
      <c r="AA199" s="166"/>
      <c r="AB199" s="53"/>
      <c r="AC199" s="166"/>
      <c r="AD199" s="166"/>
      <c r="AE199" s="168"/>
      <c r="AF199" s="168"/>
      <c r="AG199" s="166"/>
      <c r="AH199" s="166"/>
    </row>
    <row r="200" spans="1:34" ht="21" hidden="1" customHeight="1">
      <c r="A200" s="167" t="s">
        <v>402</v>
      </c>
      <c r="B200" s="167" t="s">
        <v>842</v>
      </c>
      <c r="C200" s="169" t="s">
        <v>581</v>
      </c>
      <c r="D200" s="109"/>
      <c r="E200" s="109" t="s">
        <v>401</v>
      </c>
      <c r="F200" s="107"/>
      <c r="G200" s="169">
        <v>1</v>
      </c>
      <c r="H200" s="168" t="s">
        <v>811</v>
      </c>
      <c r="I200" s="167"/>
      <c r="J200" s="167"/>
      <c r="K200" s="168"/>
      <c r="L200" s="168"/>
      <c r="M200" s="167" t="str">
        <f>IF($L200="","",NETWORKDAYS(REPLACE(REPLACE($K200,5,1,"/"),8,1,"/"),REPLACE(REPLACE($L200,5,1,"/"),8,1,"/"),Sheet3!$C:$C))</f>
        <v/>
      </c>
      <c r="N200" s="47"/>
      <c r="O200" s="47"/>
      <c r="P200" s="47"/>
      <c r="Q200" s="47"/>
      <c r="R200" s="47"/>
      <c r="S200" s="47"/>
      <c r="T200" s="47"/>
      <c r="U200" s="168"/>
      <c r="V200" s="166"/>
      <c r="W200" s="166"/>
      <c r="X200" s="166"/>
      <c r="Y200" s="166"/>
      <c r="Z200" s="166"/>
      <c r="AA200" s="166"/>
      <c r="AB200" s="53"/>
      <c r="AC200" s="166"/>
      <c r="AD200" s="166"/>
      <c r="AE200" s="168"/>
      <c r="AF200" s="168"/>
      <c r="AG200" s="166"/>
      <c r="AH200" s="166"/>
    </row>
    <row r="201" spans="1:34" ht="21" hidden="1" customHeight="1">
      <c r="A201" s="167" t="s">
        <v>402</v>
      </c>
      <c r="B201" s="167" t="s">
        <v>842</v>
      </c>
      <c r="C201" s="169" t="s">
        <v>581</v>
      </c>
      <c r="D201" s="109"/>
      <c r="E201" s="109" t="s">
        <v>806</v>
      </c>
      <c r="F201" s="107"/>
      <c r="G201" s="169">
        <v>1</v>
      </c>
      <c r="H201" s="168" t="s">
        <v>440</v>
      </c>
      <c r="I201" s="167" t="s">
        <v>903</v>
      </c>
      <c r="J201" s="167" t="s">
        <v>903</v>
      </c>
      <c r="K201" s="167" t="s">
        <v>903</v>
      </c>
      <c r="L201" s="167" t="s">
        <v>903</v>
      </c>
      <c r="M201" s="167">
        <f>IF($L201="","",NETWORKDAYS(REPLACE(REPLACE($K201,5,1,"/"),8,1,"/"),REPLACE(REPLACE($L201,5,1,"/"),8,1,"/"),Sheet3!$C:$C))</f>
        <v>1</v>
      </c>
      <c r="N201" s="47"/>
      <c r="O201" s="47"/>
      <c r="P201" s="47"/>
      <c r="Q201" s="47"/>
      <c r="R201" s="47"/>
      <c r="S201" s="47"/>
      <c r="T201" s="47"/>
      <c r="U201" s="168"/>
      <c r="V201" s="166"/>
      <c r="W201" s="166"/>
      <c r="X201" s="166"/>
      <c r="Y201" s="166"/>
      <c r="Z201" s="166"/>
      <c r="AA201" s="166"/>
      <c r="AB201" s="53"/>
      <c r="AC201" s="166"/>
      <c r="AD201" s="166"/>
      <c r="AE201" s="168"/>
      <c r="AF201" s="168"/>
      <c r="AG201" s="166"/>
      <c r="AH201" s="166"/>
    </row>
  </sheetData>
  <autoFilter ref="A5:AH201">
    <filterColumn colId="7">
      <filters>
        <filter val="안정원"/>
        <filter val="안정원Q"/>
        <filter val="안정원R"/>
      </filters>
    </filterColumn>
  </autoFilter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AE2:AH2"/>
    <mergeCell ref="AE1:AH1"/>
    <mergeCell ref="AB4:AH4"/>
    <mergeCell ref="A4:C4"/>
    <mergeCell ref="AC1:AD1"/>
    <mergeCell ref="AC2:AD2"/>
    <mergeCell ref="A1:C1"/>
    <mergeCell ref="A2:C2"/>
    <mergeCell ref="H4:L4"/>
    <mergeCell ref="E4:E5"/>
    <mergeCell ref="D4:D5"/>
    <mergeCell ref="D1:AB1"/>
    <mergeCell ref="D2:AB2"/>
    <mergeCell ref="U4:AA4"/>
    <mergeCell ref="G4:G5"/>
    <mergeCell ref="N4:T4"/>
    <mergeCell ref="F4:F5"/>
  </mergeCells>
  <phoneticPr fontId="23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82" t="s">
        <v>89</v>
      </c>
      <c r="J5" s="83" t="s">
        <v>90</v>
      </c>
      <c r="K5" s="82" t="s">
        <v>101</v>
      </c>
    </row>
    <row r="6" spans="1:11" ht="18" customHeight="1">
      <c r="I6" s="226" t="s">
        <v>91</v>
      </c>
      <c r="J6" s="80" t="s">
        <v>94</v>
      </c>
      <c r="K6" s="81" t="s">
        <v>98</v>
      </c>
    </row>
    <row r="7" spans="1:11" ht="18" customHeight="1">
      <c r="I7" s="226"/>
      <c r="J7" s="80" t="s">
        <v>95</v>
      </c>
      <c r="K7" s="81" t="s">
        <v>99</v>
      </c>
    </row>
    <row r="8" spans="1:11" ht="18" customHeight="1">
      <c r="I8" s="80" t="s">
        <v>92</v>
      </c>
      <c r="J8" s="80" t="s">
        <v>95</v>
      </c>
      <c r="K8" s="81" t="s">
        <v>100</v>
      </c>
    </row>
    <row r="9" spans="1:11" ht="18" customHeight="1">
      <c r="I9" s="80" t="s">
        <v>93</v>
      </c>
      <c r="J9" s="80" t="s">
        <v>96</v>
      </c>
      <c r="K9" s="81" t="s">
        <v>97</v>
      </c>
    </row>
    <row r="10" spans="1:11" ht="18" customHeight="1">
      <c r="I10" s="80" t="s">
        <v>102</v>
      </c>
      <c r="J10" s="80" t="s">
        <v>95</v>
      </c>
      <c r="K10" s="81" t="s">
        <v>103</v>
      </c>
    </row>
    <row r="15" spans="1:11">
      <c r="B15" s="78"/>
      <c r="C15" s="79"/>
    </row>
    <row r="24" spans="7:7">
      <c r="G24" s="37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3.5"/>
  <cols>
    <col min="1" max="1" width="8.88671875" style="78"/>
    <col min="2" max="2" width="9.77734375" style="78" bestFit="1" customWidth="1"/>
    <col min="3" max="8" width="8.88671875" style="78"/>
    <col min="9" max="10" width="10" style="78" customWidth="1"/>
    <col min="11" max="16384" width="8.88671875" style="78"/>
  </cols>
  <sheetData>
    <row r="1" spans="1:10">
      <c r="A1" s="116"/>
      <c r="B1" s="116"/>
      <c r="C1" s="116" t="s">
        <v>447</v>
      </c>
      <c r="D1" s="116" t="s">
        <v>584</v>
      </c>
      <c r="E1" s="116" t="s">
        <v>448</v>
      </c>
      <c r="F1" s="116" t="s">
        <v>449</v>
      </c>
      <c r="G1" s="116" t="s">
        <v>450</v>
      </c>
      <c r="H1" s="116" t="s">
        <v>490</v>
      </c>
      <c r="I1" s="116" t="s">
        <v>451</v>
      </c>
      <c r="J1" s="116" t="s">
        <v>452</v>
      </c>
    </row>
    <row r="2" spans="1:10">
      <c r="A2" s="81" t="s">
        <v>453</v>
      </c>
      <c r="B2" s="81" t="s">
        <v>454</v>
      </c>
      <c r="C2" s="81">
        <v>20</v>
      </c>
      <c r="D2" s="81">
        <v>15</v>
      </c>
      <c r="E2" s="81">
        <v>2</v>
      </c>
      <c r="F2" s="81">
        <v>3</v>
      </c>
      <c r="G2" s="81"/>
      <c r="H2" s="118"/>
      <c r="I2" s="228" t="s">
        <v>455</v>
      </c>
      <c r="J2" s="229"/>
    </row>
    <row r="3" spans="1:10">
      <c r="A3" s="81" t="s">
        <v>456</v>
      </c>
      <c r="B3" s="81" t="s">
        <v>457</v>
      </c>
      <c r="C3" s="81">
        <v>16</v>
      </c>
      <c r="D3" s="81">
        <v>7</v>
      </c>
      <c r="E3" s="81"/>
      <c r="F3" s="81">
        <v>2</v>
      </c>
      <c r="G3" s="81">
        <v>4</v>
      </c>
      <c r="H3" s="81">
        <v>3</v>
      </c>
      <c r="I3" s="81" t="s">
        <v>458</v>
      </c>
      <c r="J3" s="81" t="s">
        <v>459</v>
      </c>
    </row>
    <row r="4" spans="1:10">
      <c r="A4" s="81" t="s">
        <v>460</v>
      </c>
      <c r="B4" s="81" t="s">
        <v>461</v>
      </c>
      <c r="C4" s="81">
        <v>24</v>
      </c>
      <c r="D4" s="81">
        <v>10</v>
      </c>
      <c r="E4" s="81"/>
      <c r="F4" s="81">
        <v>3</v>
      </c>
      <c r="G4" s="81">
        <v>7</v>
      </c>
      <c r="H4" s="81">
        <v>4</v>
      </c>
      <c r="I4" s="81" t="s">
        <v>458</v>
      </c>
      <c r="J4" s="81" t="s">
        <v>462</v>
      </c>
    </row>
    <row r="5" spans="1:10">
      <c r="A5" s="81" t="s">
        <v>463</v>
      </c>
      <c r="B5" s="81" t="s">
        <v>464</v>
      </c>
      <c r="C5" s="81">
        <v>5</v>
      </c>
      <c r="D5" s="81">
        <v>3</v>
      </c>
      <c r="E5" s="81"/>
      <c r="F5" s="81">
        <v>1</v>
      </c>
      <c r="G5" s="81"/>
      <c r="H5" s="118">
        <v>1</v>
      </c>
      <c r="I5" s="228" t="s">
        <v>465</v>
      </c>
      <c r="J5" s="229"/>
    </row>
    <row r="6" spans="1:10">
      <c r="A6" s="81" t="s">
        <v>466</v>
      </c>
      <c r="B6" s="81" t="s">
        <v>467</v>
      </c>
      <c r="C6" s="81">
        <v>5</v>
      </c>
      <c r="D6" s="81">
        <v>3</v>
      </c>
      <c r="E6" s="81"/>
      <c r="F6" s="81">
        <v>1</v>
      </c>
      <c r="G6" s="81"/>
      <c r="H6" s="118">
        <v>1</v>
      </c>
      <c r="I6" s="228" t="s">
        <v>468</v>
      </c>
      <c r="J6" s="229"/>
    </row>
    <row r="7" spans="1:10">
      <c r="A7" s="81" t="s">
        <v>469</v>
      </c>
      <c r="B7" s="81" t="s">
        <v>470</v>
      </c>
      <c r="C7" s="81">
        <v>41</v>
      </c>
      <c r="D7" s="81">
        <v>15</v>
      </c>
      <c r="E7" s="81"/>
      <c r="F7" s="81">
        <v>11</v>
      </c>
      <c r="G7" s="81">
        <v>9</v>
      </c>
      <c r="H7" s="118">
        <v>6</v>
      </c>
      <c r="I7" s="228" t="s">
        <v>471</v>
      </c>
      <c r="J7" s="229"/>
    </row>
    <row r="8" spans="1:10">
      <c r="A8" s="81" t="s">
        <v>472</v>
      </c>
      <c r="B8" s="81" t="s">
        <v>473</v>
      </c>
      <c r="C8" s="81">
        <v>8</v>
      </c>
      <c r="D8" s="81">
        <v>7</v>
      </c>
      <c r="E8" s="81"/>
      <c r="F8" s="81">
        <v>1</v>
      </c>
      <c r="G8" s="81"/>
      <c r="H8" s="81"/>
      <c r="I8" s="81" t="s">
        <v>474</v>
      </c>
      <c r="J8" s="81" t="s">
        <v>468</v>
      </c>
    </row>
    <row r="9" spans="1:10">
      <c r="A9" s="81" t="s">
        <v>475</v>
      </c>
      <c r="B9" s="81" t="s">
        <v>476</v>
      </c>
      <c r="C9" s="81">
        <v>11</v>
      </c>
      <c r="D9" s="81">
        <v>8</v>
      </c>
      <c r="E9" s="81"/>
      <c r="F9" s="81">
        <v>3</v>
      </c>
      <c r="G9" s="81"/>
      <c r="H9" s="118"/>
      <c r="I9" s="228" t="s">
        <v>455</v>
      </c>
      <c r="J9" s="229"/>
    </row>
    <row r="10" spans="1:10">
      <c r="A10" s="227" t="s">
        <v>477</v>
      </c>
      <c r="B10" s="227"/>
      <c r="C10" s="117">
        <f t="shared" ref="C10:H10" si="0">SUM(C2:C9)</f>
        <v>130</v>
      </c>
      <c r="D10" s="117">
        <f t="shared" si="0"/>
        <v>68</v>
      </c>
      <c r="E10" s="117">
        <f t="shared" si="0"/>
        <v>2</v>
      </c>
      <c r="F10" s="117">
        <f t="shared" si="0"/>
        <v>25</v>
      </c>
      <c r="G10" s="117">
        <f t="shared" si="0"/>
        <v>20</v>
      </c>
      <c r="H10" s="117">
        <f t="shared" si="0"/>
        <v>15</v>
      </c>
      <c r="I10" s="117"/>
      <c r="J10" s="117"/>
    </row>
    <row r="11" spans="1:10">
      <c r="A11" s="81" t="s">
        <v>478</v>
      </c>
      <c r="B11" s="81" t="s">
        <v>479</v>
      </c>
      <c r="C11" s="81">
        <v>13</v>
      </c>
      <c r="D11" s="81"/>
      <c r="E11" s="81"/>
      <c r="F11" s="81"/>
      <c r="G11" s="81"/>
      <c r="H11" s="81"/>
      <c r="I11" s="81" t="s">
        <v>480</v>
      </c>
      <c r="J11" s="81" t="s">
        <v>481</v>
      </c>
    </row>
    <row r="12" spans="1:10">
      <c r="A12" s="227" t="s">
        <v>482</v>
      </c>
      <c r="B12" s="227"/>
      <c r="C12" s="117">
        <f>SUM(C10:C11)</f>
        <v>143</v>
      </c>
      <c r="D12" s="117"/>
      <c r="E12" s="117"/>
      <c r="F12" s="117"/>
      <c r="G12" s="117"/>
      <c r="H12" s="117"/>
      <c r="I12" s="117"/>
      <c r="J12" s="117"/>
    </row>
    <row r="18" spans="1:2">
      <c r="A18" s="116" t="s">
        <v>489</v>
      </c>
      <c r="B18" s="116" t="s">
        <v>488</v>
      </c>
    </row>
    <row r="19" spans="1:2">
      <c r="A19" s="81" t="s">
        <v>483</v>
      </c>
      <c r="B19" s="81">
        <v>7</v>
      </c>
    </row>
    <row r="20" spans="1:2">
      <c r="A20" s="81" t="s">
        <v>484</v>
      </c>
      <c r="B20" s="81">
        <v>23</v>
      </c>
    </row>
    <row r="21" spans="1:2">
      <c r="A21" s="81" t="s">
        <v>485</v>
      </c>
      <c r="B21" s="81">
        <v>20</v>
      </c>
    </row>
    <row r="22" spans="1:2">
      <c r="A22" s="117" t="s">
        <v>486</v>
      </c>
      <c r="B22" s="117">
        <v>50</v>
      </c>
    </row>
    <row r="23" spans="1:2">
      <c r="A23" s="81" t="s">
        <v>487</v>
      </c>
      <c r="B23" s="81">
        <v>23</v>
      </c>
    </row>
    <row r="24" spans="1:2">
      <c r="A24" s="117" t="s">
        <v>443</v>
      </c>
      <c r="B24" s="117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6" workbookViewId="0">
      <selection activeCell="H54" sqref="H54"/>
    </sheetView>
  </sheetViews>
  <sheetFormatPr defaultRowHeight="13.5"/>
  <sheetData>
    <row r="1" spans="1:13" ht="15">
      <c r="A1" s="144" t="s">
        <v>489</v>
      </c>
      <c r="B1" s="144" t="s">
        <v>644</v>
      </c>
      <c r="C1" s="145">
        <v>42795</v>
      </c>
      <c r="D1" s="144" t="s">
        <v>645</v>
      </c>
      <c r="E1" s="144" t="s">
        <v>646</v>
      </c>
      <c r="F1" s="146" t="s">
        <v>647</v>
      </c>
      <c r="G1" s="144" t="s">
        <v>488</v>
      </c>
      <c r="H1" s="147" t="s">
        <v>648</v>
      </c>
    </row>
    <row r="2" spans="1:13" ht="15">
      <c r="A2" s="148" t="s">
        <v>483</v>
      </c>
      <c r="B2" s="148" t="s">
        <v>649</v>
      </c>
      <c r="C2" s="145">
        <v>42784</v>
      </c>
      <c r="D2" s="149" t="s">
        <v>650</v>
      </c>
      <c r="E2" s="144"/>
      <c r="F2" s="146"/>
      <c r="G2" s="144"/>
      <c r="H2" s="147"/>
    </row>
    <row r="3" spans="1:13" ht="15">
      <c r="A3" s="148" t="s">
        <v>483</v>
      </c>
      <c r="B3" s="148" t="s">
        <v>651</v>
      </c>
      <c r="C3" s="145">
        <v>42785</v>
      </c>
      <c r="D3" s="149" t="s">
        <v>652</v>
      </c>
      <c r="E3" s="144"/>
      <c r="F3" s="146"/>
      <c r="G3" s="144"/>
      <c r="H3" s="147"/>
    </row>
    <row r="4" spans="1:13" ht="15">
      <c r="A4" s="148" t="s">
        <v>483</v>
      </c>
      <c r="B4" s="148" t="s">
        <v>653</v>
      </c>
      <c r="C4" s="145">
        <v>42791</v>
      </c>
      <c r="D4" s="150">
        <f>C4</f>
        <v>42791</v>
      </c>
      <c r="E4" s="144"/>
      <c r="F4" s="146"/>
      <c r="G4" s="144"/>
      <c r="H4" s="147"/>
    </row>
    <row r="5" spans="1:13" ht="15">
      <c r="A5" s="148" t="s">
        <v>483</v>
      </c>
      <c r="B5" s="148" t="s">
        <v>654</v>
      </c>
      <c r="C5" s="145">
        <v>42792</v>
      </c>
      <c r="D5" s="150">
        <f>C5</f>
        <v>42792</v>
      </c>
      <c r="E5" s="144"/>
      <c r="F5" s="146"/>
      <c r="G5" s="144"/>
      <c r="H5" s="147"/>
    </row>
    <row r="6" spans="1:13" ht="15">
      <c r="A6" s="148" t="s">
        <v>655</v>
      </c>
      <c r="B6" s="148" t="s">
        <v>656</v>
      </c>
      <c r="C6" s="145">
        <v>42795</v>
      </c>
      <c r="D6" s="150">
        <f>C6</f>
        <v>42795</v>
      </c>
      <c r="E6" s="150" t="s">
        <v>657</v>
      </c>
      <c r="F6" s="146">
        <v>9</v>
      </c>
      <c r="G6" s="146">
        <f>H6-F6</f>
        <v>22</v>
      </c>
      <c r="H6" s="146">
        <v>31</v>
      </c>
      <c r="K6" s="151"/>
      <c r="L6" s="151"/>
      <c r="M6" s="152"/>
    </row>
    <row r="7" spans="1:13" ht="15">
      <c r="A7" s="148" t="s">
        <v>658</v>
      </c>
      <c r="B7" s="148" t="s">
        <v>659</v>
      </c>
      <c r="C7" s="145">
        <v>42798</v>
      </c>
      <c r="D7" s="150">
        <f t="shared" ref="D7:D44" si="0">C7</f>
        <v>42798</v>
      </c>
      <c r="E7" s="150"/>
      <c r="F7" s="146"/>
      <c r="G7" s="146"/>
      <c r="H7" s="146"/>
      <c r="K7" s="151"/>
      <c r="L7" s="151"/>
      <c r="M7" s="152"/>
    </row>
    <row r="8" spans="1:13" ht="15">
      <c r="A8" s="148" t="s">
        <v>658</v>
      </c>
      <c r="B8" s="148" t="s">
        <v>660</v>
      </c>
      <c r="C8" s="145">
        <v>42799</v>
      </c>
      <c r="D8" s="150">
        <f t="shared" si="0"/>
        <v>42799</v>
      </c>
      <c r="E8" s="150"/>
      <c r="F8" s="146"/>
      <c r="G8" s="146"/>
      <c r="H8" s="146"/>
    </row>
    <row r="9" spans="1:13" ht="15">
      <c r="A9" s="148" t="s">
        <v>655</v>
      </c>
      <c r="B9" s="148" t="s">
        <v>661</v>
      </c>
      <c r="C9" s="145">
        <v>42805</v>
      </c>
      <c r="D9" s="150">
        <f t="shared" si="0"/>
        <v>42805</v>
      </c>
      <c r="E9" s="150"/>
      <c r="F9" s="146"/>
      <c r="G9" s="146"/>
      <c r="H9" s="146"/>
    </row>
    <row r="10" spans="1:13">
      <c r="A10" s="148" t="s">
        <v>662</v>
      </c>
      <c r="B10" s="148" t="s">
        <v>663</v>
      </c>
      <c r="C10" s="145">
        <v>42806</v>
      </c>
      <c r="D10" s="150">
        <f t="shared" si="0"/>
        <v>42806</v>
      </c>
      <c r="E10" s="150"/>
    </row>
    <row r="11" spans="1:13">
      <c r="A11" s="148" t="s">
        <v>658</v>
      </c>
      <c r="B11" s="148" t="s">
        <v>664</v>
      </c>
      <c r="C11" s="145">
        <v>42812</v>
      </c>
      <c r="D11" s="150">
        <f t="shared" si="0"/>
        <v>42812</v>
      </c>
      <c r="E11" s="150"/>
    </row>
    <row r="12" spans="1:13">
      <c r="A12" s="148" t="s">
        <v>655</v>
      </c>
      <c r="B12" s="148" t="s">
        <v>665</v>
      </c>
      <c r="C12" s="145">
        <v>42813</v>
      </c>
      <c r="D12" s="150">
        <f t="shared" si="0"/>
        <v>42813</v>
      </c>
      <c r="E12" s="150"/>
    </row>
    <row r="13" spans="1:13">
      <c r="A13" s="148" t="s">
        <v>658</v>
      </c>
      <c r="B13" s="148" t="s">
        <v>666</v>
      </c>
      <c r="C13" s="145">
        <v>42819</v>
      </c>
      <c r="D13" s="150">
        <f t="shared" si="0"/>
        <v>42819</v>
      </c>
      <c r="E13" s="150"/>
    </row>
    <row r="14" spans="1:13">
      <c r="A14" s="148" t="s">
        <v>658</v>
      </c>
      <c r="B14" s="148" t="s">
        <v>667</v>
      </c>
      <c r="C14" s="145">
        <v>42820</v>
      </c>
      <c r="D14" s="150">
        <f t="shared" si="0"/>
        <v>42820</v>
      </c>
      <c r="E14" s="150"/>
    </row>
    <row r="15" spans="1:13" ht="15">
      <c r="A15" s="148" t="s">
        <v>485</v>
      </c>
      <c r="B15" s="148" t="s">
        <v>668</v>
      </c>
      <c r="C15" s="145">
        <v>42826</v>
      </c>
      <c r="D15" s="150">
        <f t="shared" si="0"/>
        <v>42826</v>
      </c>
      <c r="E15" s="150"/>
      <c r="F15" s="146">
        <v>10</v>
      </c>
      <c r="G15" s="146">
        <f>H15-F15</f>
        <v>20</v>
      </c>
      <c r="H15" s="146">
        <v>30</v>
      </c>
    </row>
    <row r="16" spans="1:13">
      <c r="A16" s="148" t="s">
        <v>485</v>
      </c>
      <c r="B16" s="148" t="s">
        <v>669</v>
      </c>
      <c r="C16" s="145">
        <v>42827</v>
      </c>
      <c r="D16" s="150">
        <f t="shared" si="0"/>
        <v>42827</v>
      </c>
      <c r="E16" s="150"/>
    </row>
    <row r="17" spans="1:8">
      <c r="A17" s="148" t="s">
        <v>485</v>
      </c>
      <c r="B17" s="148" t="s">
        <v>670</v>
      </c>
      <c r="C17" s="145">
        <v>42833</v>
      </c>
      <c r="D17" s="150">
        <f t="shared" si="0"/>
        <v>42833</v>
      </c>
      <c r="E17" s="150"/>
    </row>
    <row r="18" spans="1:8">
      <c r="A18" s="148" t="s">
        <v>485</v>
      </c>
      <c r="B18" s="148" t="s">
        <v>671</v>
      </c>
      <c r="C18" s="145">
        <v>42834</v>
      </c>
      <c r="D18" s="150">
        <f t="shared" si="0"/>
        <v>42834</v>
      </c>
      <c r="E18" s="150"/>
    </row>
    <row r="19" spans="1:8">
      <c r="A19" s="148" t="s">
        <v>485</v>
      </c>
      <c r="B19" s="148" t="s">
        <v>672</v>
      </c>
      <c r="C19" s="145">
        <v>42840</v>
      </c>
      <c r="D19" s="150">
        <f t="shared" si="0"/>
        <v>42840</v>
      </c>
      <c r="E19" s="150"/>
    </row>
    <row r="20" spans="1:8">
      <c r="A20" s="148" t="s">
        <v>485</v>
      </c>
      <c r="B20" s="148" t="s">
        <v>673</v>
      </c>
      <c r="C20" s="145">
        <v>42841</v>
      </c>
      <c r="D20" s="150">
        <f t="shared" si="0"/>
        <v>42841</v>
      </c>
      <c r="E20" s="150"/>
    </row>
    <row r="21" spans="1:8">
      <c r="A21" s="148" t="s">
        <v>485</v>
      </c>
      <c r="B21" s="148" t="s">
        <v>674</v>
      </c>
      <c r="C21" s="145">
        <v>42847</v>
      </c>
      <c r="D21" s="150">
        <f t="shared" si="0"/>
        <v>42847</v>
      </c>
      <c r="E21" s="150"/>
    </row>
    <row r="22" spans="1:8">
      <c r="A22" s="148" t="s">
        <v>485</v>
      </c>
      <c r="B22" s="148" t="s">
        <v>675</v>
      </c>
      <c r="C22" s="145">
        <v>42848</v>
      </c>
      <c r="D22" s="150">
        <f t="shared" si="0"/>
        <v>42848</v>
      </c>
      <c r="E22" s="150"/>
    </row>
    <row r="23" spans="1:8">
      <c r="A23" s="148" t="s">
        <v>485</v>
      </c>
      <c r="B23" s="148" t="s">
        <v>676</v>
      </c>
      <c r="C23" s="145">
        <v>42854</v>
      </c>
      <c r="D23" s="150">
        <f t="shared" si="0"/>
        <v>42854</v>
      </c>
      <c r="E23" s="150"/>
    </row>
    <row r="24" spans="1:8">
      <c r="A24" s="148" t="s">
        <v>485</v>
      </c>
      <c r="B24" s="148" t="s">
        <v>677</v>
      </c>
      <c r="C24" s="145">
        <v>42855</v>
      </c>
      <c r="D24" s="150">
        <f t="shared" si="0"/>
        <v>42855</v>
      </c>
      <c r="E24" s="150"/>
    </row>
    <row r="25" spans="1:8" ht="15">
      <c r="A25" s="148" t="s">
        <v>678</v>
      </c>
      <c r="B25" s="148" t="s">
        <v>679</v>
      </c>
      <c r="C25" s="145">
        <v>42858</v>
      </c>
      <c r="D25" s="150">
        <f t="shared" si="0"/>
        <v>42858</v>
      </c>
      <c r="E25" s="150" t="s">
        <v>680</v>
      </c>
      <c r="F25" s="146">
        <v>10</v>
      </c>
      <c r="G25" s="146">
        <f>H25-F25</f>
        <v>21</v>
      </c>
      <c r="H25" s="146">
        <v>31</v>
      </c>
    </row>
    <row r="26" spans="1:8">
      <c r="A26" s="148" t="s">
        <v>678</v>
      </c>
      <c r="B26" s="148" t="s">
        <v>681</v>
      </c>
      <c r="C26" s="145">
        <v>42860</v>
      </c>
      <c r="D26" s="150">
        <f t="shared" si="0"/>
        <v>42860</v>
      </c>
      <c r="E26" s="150" t="s">
        <v>682</v>
      </c>
    </row>
    <row r="27" spans="1:8">
      <c r="A27" s="148" t="s">
        <v>678</v>
      </c>
      <c r="B27" s="148" t="s">
        <v>683</v>
      </c>
      <c r="C27" s="145">
        <v>42861</v>
      </c>
      <c r="D27" s="150">
        <f t="shared" si="0"/>
        <v>42861</v>
      </c>
      <c r="E27" s="150"/>
    </row>
    <row r="28" spans="1:8">
      <c r="A28" s="148" t="s">
        <v>678</v>
      </c>
      <c r="B28" s="148" t="s">
        <v>684</v>
      </c>
      <c r="C28" s="145">
        <v>42862</v>
      </c>
      <c r="D28" s="150">
        <f t="shared" si="0"/>
        <v>42862</v>
      </c>
      <c r="E28" s="150"/>
    </row>
    <row r="29" spans="1:8">
      <c r="A29" s="148" t="s">
        <v>678</v>
      </c>
      <c r="B29" s="148" t="s">
        <v>685</v>
      </c>
      <c r="C29" s="145">
        <v>42868</v>
      </c>
      <c r="D29" s="150">
        <f t="shared" si="0"/>
        <v>42868</v>
      </c>
      <c r="E29" s="150"/>
    </row>
    <row r="30" spans="1:8">
      <c r="A30" s="148" t="s">
        <v>678</v>
      </c>
      <c r="B30" s="148" t="s">
        <v>686</v>
      </c>
      <c r="C30" s="145">
        <v>42869</v>
      </c>
      <c r="D30" s="150">
        <f t="shared" si="0"/>
        <v>42869</v>
      </c>
      <c r="E30" s="150"/>
    </row>
    <row r="31" spans="1:8">
      <c r="A31" s="148" t="s">
        <v>678</v>
      </c>
      <c r="B31" s="148" t="s">
        <v>687</v>
      </c>
      <c r="C31" s="145">
        <v>42875</v>
      </c>
      <c r="D31" s="150">
        <f t="shared" si="0"/>
        <v>42875</v>
      </c>
      <c r="E31" s="150"/>
    </row>
    <row r="32" spans="1:8">
      <c r="A32" s="148" t="s">
        <v>678</v>
      </c>
      <c r="B32" s="148" t="s">
        <v>688</v>
      </c>
      <c r="C32" s="145">
        <v>42876</v>
      </c>
      <c r="D32" s="150">
        <f t="shared" si="0"/>
        <v>42876</v>
      </c>
      <c r="E32" s="150"/>
    </row>
    <row r="33" spans="1:8">
      <c r="A33" s="148" t="s">
        <v>678</v>
      </c>
      <c r="B33" s="148" t="s">
        <v>689</v>
      </c>
      <c r="C33" s="145">
        <v>42882</v>
      </c>
      <c r="D33" s="150">
        <f t="shared" si="0"/>
        <v>42882</v>
      </c>
      <c r="E33" s="150"/>
    </row>
    <row r="34" spans="1:8">
      <c r="A34" s="148" t="s">
        <v>678</v>
      </c>
      <c r="B34" s="148" t="s">
        <v>690</v>
      </c>
      <c r="C34" s="145">
        <v>42883</v>
      </c>
      <c r="D34" s="150">
        <f t="shared" si="0"/>
        <v>42883</v>
      </c>
      <c r="E34" s="150"/>
    </row>
    <row r="35" spans="1:8" ht="15">
      <c r="A35" s="148" t="s">
        <v>691</v>
      </c>
      <c r="B35" s="148" t="s">
        <v>692</v>
      </c>
      <c r="C35" s="145">
        <v>42889</v>
      </c>
      <c r="D35" s="150">
        <f t="shared" si="0"/>
        <v>42889</v>
      </c>
      <c r="E35" s="150"/>
      <c r="F35" s="146">
        <v>9</v>
      </c>
      <c r="G35" s="146">
        <f>H35-F35</f>
        <v>21</v>
      </c>
      <c r="H35" s="146">
        <v>30</v>
      </c>
    </row>
    <row r="36" spans="1:8">
      <c r="A36" s="148" t="s">
        <v>691</v>
      </c>
      <c r="B36" s="148" t="s">
        <v>693</v>
      </c>
      <c r="C36" s="145">
        <v>42890</v>
      </c>
      <c r="D36" s="150">
        <f t="shared" si="0"/>
        <v>42890</v>
      </c>
      <c r="E36" s="150"/>
    </row>
    <row r="37" spans="1:8">
      <c r="A37" s="148" t="s">
        <v>691</v>
      </c>
      <c r="B37" s="148" t="s">
        <v>694</v>
      </c>
      <c r="C37" s="145">
        <v>42892</v>
      </c>
      <c r="D37" s="150">
        <f t="shared" si="0"/>
        <v>42892</v>
      </c>
      <c r="E37" s="150" t="s">
        <v>695</v>
      </c>
    </row>
    <row r="38" spans="1:8">
      <c r="A38" s="148" t="s">
        <v>691</v>
      </c>
      <c r="B38" s="148" t="s">
        <v>696</v>
      </c>
      <c r="C38" s="145">
        <v>42896</v>
      </c>
      <c r="D38" s="150">
        <f t="shared" si="0"/>
        <v>42896</v>
      </c>
      <c r="E38" s="150"/>
    </row>
    <row r="39" spans="1:8">
      <c r="A39" s="148" t="s">
        <v>691</v>
      </c>
      <c r="B39" s="148" t="s">
        <v>697</v>
      </c>
      <c r="C39" s="145">
        <v>42897</v>
      </c>
      <c r="D39" s="150">
        <f t="shared" si="0"/>
        <v>42897</v>
      </c>
      <c r="E39" s="150"/>
    </row>
    <row r="40" spans="1:8">
      <c r="A40" s="148" t="s">
        <v>691</v>
      </c>
      <c r="B40" s="148" t="s">
        <v>698</v>
      </c>
      <c r="C40" s="145">
        <v>42903</v>
      </c>
      <c r="D40" s="150">
        <f t="shared" si="0"/>
        <v>42903</v>
      </c>
      <c r="E40" s="150"/>
    </row>
    <row r="41" spans="1:8">
      <c r="A41" s="148" t="s">
        <v>691</v>
      </c>
      <c r="B41" s="148" t="s">
        <v>699</v>
      </c>
      <c r="C41" s="145">
        <v>42904</v>
      </c>
      <c r="D41" s="150">
        <f t="shared" si="0"/>
        <v>42904</v>
      </c>
      <c r="E41" s="150"/>
    </row>
    <row r="42" spans="1:8">
      <c r="A42" s="148" t="s">
        <v>691</v>
      </c>
      <c r="B42" s="148" t="s">
        <v>700</v>
      </c>
      <c r="C42" s="145">
        <v>42910</v>
      </c>
      <c r="D42" s="150">
        <f t="shared" si="0"/>
        <v>42910</v>
      </c>
      <c r="E42" s="150"/>
    </row>
    <row r="43" spans="1:8">
      <c r="A43" s="148" t="s">
        <v>691</v>
      </c>
      <c r="B43" s="148" t="s">
        <v>701</v>
      </c>
      <c r="C43" s="145">
        <v>42911</v>
      </c>
      <c r="D43" s="150">
        <f t="shared" si="0"/>
        <v>42911</v>
      </c>
      <c r="E43" s="150"/>
    </row>
    <row r="44" spans="1:8" ht="15">
      <c r="A44" s="148" t="s">
        <v>877</v>
      </c>
      <c r="B44" s="148" t="s">
        <v>878</v>
      </c>
      <c r="C44" s="145">
        <v>42917</v>
      </c>
      <c r="D44" s="150">
        <f t="shared" si="0"/>
        <v>42917</v>
      </c>
      <c r="F44" s="146">
        <v>10</v>
      </c>
      <c r="G44" s="146">
        <f>H44-F44</f>
        <v>21</v>
      </c>
      <c r="H44" s="146">
        <v>31</v>
      </c>
    </row>
    <row r="45" spans="1:8">
      <c r="A45" s="148" t="s">
        <v>877</v>
      </c>
      <c r="B45" s="148" t="s">
        <v>880</v>
      </c>
      <c r="C45" s="145">
        <v>42918</v>
      </c>
      <c r="D45" s="150">
        <f t="shared" ref="D45:D50" si="1">C45</f>
        <v>42918</v>
      </c>
    </row>
    <row r="46" spans="1:8">
      <c r="A46" s="148" t="s">
        <v>877</v>
      </c>
      <c r="B46" s="148" t="s">
        <v>881</v>
      </c>
      <c r="C46" s="145">
        <v>42924</v>
      </c>
      <c r="D46" s="150">
        <f t="shared" si="1"/>
        <v>42924</v>
      </c>
    </row>
    <row r="47" spans="1:8">
      <c r="A47" s="148" t="s">
        <v>877</v>
      </c>
      <c r="B47" s="148" t="s">
        <v>882</v>
      </c>
      <c r="C47" s="145">
        <v>42925</v>
      </c>
      <c r="D47" s="150">
        <f t="shared" si="1"/>
        <v>42925</v>
      </c>
    </row>
    <row r="48" spans="1:8">
      <c r="A48" s="148" t="s">
        <v>877</v>
      </c>
      <c r="B48" s="148" t="s">
        <v>883</v>
      </c>
      <c r="C48" s="145">
        <v>42931</v>
      </c>
      <c r="D48" s="150">
        <f t="shared" si="1"/>
        <v>42931</v>
      </c>
    </row>
    <row r="49" spans="1:8">
      <c r="A49" s="148" t="s">
        <v>877</v>
      </c>
      <c r="B49" s="148" t="s">
        <v>884</v>
      </c>
      <c r="C49" s="145">
        <v>42932</v>
      </c>
      <c r="D49" s="150">
        <f t="shared" si="1"/>
        <v>42932</v>
      </c>
    </row>
    <row r="50" spans="1:8">
      <c r="A50" s="148" t="s">
        <v>877</v>
      </c>
      <c r="B50" s="148" t="s">
        <v>885</v>
      </c>
      <c r="C50" s="145">
        <v>42938</v>
      </c>
      <c r="D50" s="150">
        <f t="shared" si="1"/>
        <v>42938</v>
      </c>
    </row>
    <row r="51" spans="1:8">
      <c r="A51" s="148" t="s">
        <v>877</v>
      </c>
      <c r="B51" s="148" t="s">
        <v>886</v>
      </c>
      <c r="C51" s="145">
        <v>42939</v>
      </c>
      <c r="D51" s="150">
        <f t="shared" ref="D51:D53" si="2">C51</f>
        <v>42939</v>
      </c>
    </row>
    <row r="52" spans="1:8">
      <c r="A52" s="148" t="s">
        <v>877</v>
      </c>
      <c r="B52" s="148" t="s">
        <v>887</v>
      </c>
      <c r="C52" s="145">
        <v>42945</v>
      </c>
      <c r="D52" s="150">
        <f t="shared" si="2"/>
        <v>42945</v>
      </c>
    </row>
    <row r="53" spans="1:8">
      <c r="A53" s="148" t="s">
        <v>877</v>
      </c>
      <c r="B53" s="148" t="s">
        <v>888</v>
      </c>
      <c r="C53" s="145">
        <v>42946</v>
      </c>
      <c r="D53" s="150">
        <f t="shared" si="2"/>
        <v>42946</v>
      </c>
    </row>
    <row r="54" spans="1:8" ht="15">
      <c r="A54" s="148" t="s">
        <v>879</v>
      </c>
      <c r="B54" s="148" t="s">
        <v>889</v>
      </c>
      <c r="C54" s="145">
        <v>42952</v>
      </c>
      <c r="D54" s="150">
        <f t="shared" ref="D54" si="3">C54</f>
        <v>42952</v>
      </c>
      <c r="F54" s="146">
        <v>9</v>
      </c>
      <c r="G54" s="146">
        <f>H54-F54</f>
        <v>22</v>
      </c>
      <c r="H54" s="146">
        <v>31</v>
      </c>
    </row>
    <row r="55" spans="1:8">
      <c r="A55" s="148" t="s">
        <v>879</v>
      </c>
      <c r="B55" s="148" t="s">
        <v>890</v>
      </c>
      <c r="C55" s="145">
        <v>42953</v>
      </c>
      <c r="D55" s="150">
        <f t="shared" ref="D55" si="4">C55</f>
        <v>42953</v>
      </c>
    </row>
    <row r="56" spans="1:8">
      <c r="A56" s="148" t="s">
        <v>879</v>
      </c>
      <c r="B56" s="148" t="s">
        <v>891</v>
      </c>
      <c r="C56" s="145">
        <v>42959</v>
      </c>
      <c r="D56" s="150">
        <f t="shared" ref="D56" si="5">C56</f>
        <v>42959</v>
      </c>
    </row>
    <row r="57" spans="1:8">
      <c r="A57" s="148" t="s">
        <v>879</v>
      </c>
      <c r="B57" s="148" t="s">
        <v>892</v>
      </c>
      <c r="C57" s="145">
        <v>42960</v>
      </c>
      <c r="D57" s="150">
        <f t="shared" ref="D57:D58" si="6">C57</f>
        <v>42960</v>
      </c>
    </row>
    <row r="58" spans="1:8">
      <c r="A58" s="148" t="s">
        <v>879</v>
      </c>
      <c r="B58" s="148" t="s">
        <v>893</v>
      </c>
      <c r="C58" s="145">
        <v>42962</v>
      </c>
      <c r="D58" s="150">
        <f t="shared" si="6"/>
        <v>42962</v>
      </c>
      <c r="E58" s="150" t="s">
        <v>894</v>
      </c>
    </row>
    <row r="59" spans="1:8">
      <c r="A59" s="148" t="s">
        <v>879</v>
      </c>
      <c r="B59" s="148" t="s">
        <v>895</v>
      </c>
      <c r="C59" s="145">
        <v>42966</v>
      </c>
      <c r="D59" s="150">
        <f t="shared" ref="D59" si="7">C59</f>
        <v>42966</v>
      </c>
    </row>
    <row r="60" spans="1:8">
      <c r="A60" s="148" t="s">
        <v>879</v>
      </c>
      <c r="B60" s="148" t="s">
        <v>896</v>
      </c>
      <c r="C60" s="145">
        <v>42967</v>
      </c>
      <c r="D60" s="150">
        <f t="shared" ref="D60:D61" si="8">C60</f>
        <v>42967</v>
      </c>
    </row>
    <row r="61" spans="1:8">
      <c r="A61" s="148" t="s">
        <v>879</v>
      </c>
      <c r="B61" s="148" t="s">
        <v>897</v>
      </c>
      <c r="C61" s="145">
        <v>42973</v>
      </c>
      <c r="D61" s="150">
        <f t="shared" si="8"/>
        <v>42973</v>
      </c>
    </row>
    <row r="62" spans="1:8">
      <c r="A62" s="148" t="s">
        <v>879</v>
      </c>
      <c r="B62" s="148" t="s">
        <v>898</v>
      </c>
      <c r="C62" s="145">
        <v>42974</v>
      </c>
      <c r="D62" s="150">
        <f t="shared" ref="D62" si="9">C62</f>
        <v>42974</v>
      </c>
    </row>
    <row r="63" spans="1:8">
      <c r="A63" s="14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F11" sqref="F11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585</v>
      </c>
      <c r="C1" s="6" t="str">
        <f>개발진척현황!C1</f>
        <v>2017.04.21</v>
      </c>
      <c r="F1" s="7"/>
      <c r="G1" s="7"/>
      <c r="H1" s="8"/>
      <c r="I1" s="6" t="s">
        <v>916</v>
      </c>
      <c r="L1" s="6" t="s">
        <v>917</v>
      </c>
    </row>
    <row r="2" spans="1:13">
      <c r="A2" s="97"/>
      <c r="B2" s="98"/>
      <c r="C2" s="198" t="s">
        <v>109</v>
      </c>
      <c r="D2" s="198"/>
      <c r="E2" s="198"/>
      <c r="F2" s="199"/>
      <c r="G2" s="199"/>
      <c r="H2" s="199"/>
      <c r="I2" s="230" t="s">
        <v>112</v>
      </c>
      <c r="J2" s="231"/>
      <c r="K2" s="232"/>
      <c r="L2" s="202" t="s">
        <v>116</v>
      </c>
      <c r="M2" s="204"/>
    </row>
    <row r="3" spans="1:13" ht="13.5" customHeight="1">
      <c r="A3" s="99" t="s">
        <v>33</v>
      </c>
      <c r="B3" s="95" t="s">
        <v>34</v>
      </c>
      <c r="C3" s="89" t="s">
        <v>38</v>
      </c>
      <c r="D3" s="89" t="s">
        <v>39</v>
      </c>
      <c r="E3" s="92" t="s">
        <v>110</v>
      </c>
      <c r="F3" s="92" t="s">
        <v>41</v>
      </c>
      <c r="G3" s="92" t="s">
        <v>111</v>
      </c>
      <c r="H3" s="92" t="s">
        <v>42</v>
      </c>
      <c r="I3" s="93" t="s">
        <v>113</v>
      </c>
      <c r="J3" s="93" t="s">
        <v>114</v>
      </c>
      <c r="K3" s="93" t="s">
        <v>115</v>
      </c>
      <c r="L3" s="94" t="s">
        <v>113</v>
      </c>
      <c r="M3" s="96" t="s">
        <v>117</v>
      </c>
    </row>
    <row r="4" spans="1:13">
      <c r="A4" s="91" t="s">
        <v>157</v>
      </c>
      <c r="B4" s="56">
        <f>COUNTIFS(개발일정표!$A:$A,$A$4,개발일정표!$H:$H,"&lt;&gt;삭제")</f>
        <v>31</v>
      </c>
      <c r="C4" s="56">
        <f>COUNTIFS(개발일정표!$A:$A,$A$4,개발일정표!$H:$H,"&lt;&gt;삭제",개발일정표!$J:$J,"&lt;="&amp;$C$1)</f>
        <v>20</v>
      </c>
      <c r="D4" s="56">
        <f>COUNTIFS(개발일정표!$A:$A,$A$4,개발일정표!$H:$H,"&lt;&gt;삭제",개발일정표!$L:$L,"&lt;="&amp;$C$1)</f>
        <v>20</v>
      </c>
      <c r="E4" s="57">
        <f>C4-D4</f>
        <v>0</v>
      </c>
      <c r="F4" s="58">
        <f t="shared" ref="F4:F13" si="0">IF(C4=0,0,D4/C4)</f>
        <v>1</v>
      </c>
      <c r="G4" s="57">
        <f>B4-D4</f>
        <v>11</v>
      </c>
      <c r="H4" s="58">
        <f t="shared" ref="H4:H13" si="1">IF(B4=0,0,D4/B4)</f>
        <v>0.64516129032258063</v>
      </c>
      <c r="I4" s="56">
        <f>COUNTIFS(개발일정표!$A:$A,$A4,개발일정표!$H:$H,"&lt;&gt;삭제",개발일정표!$J:$J,"&gt;="&amp;$I$1,개발일정표!$J:$J,"&lt;="&amp;$C$1)</f>
        <v>0</v>
      </c>
      <c r="J4" s="56">
        <f>COUNTIFS(개발일정표!$A:$A,$A4,개발일정표!$H:$H,"&lt;&gt;삭제",개발일정표!$L:$L,"&gt;="&amp;$I$1,개발일정표!$L:$L,"&lt;="&amp;$C$1)</f>
        <v>0</v>
      </c>
      <c r="K4" s="58">
        <f t="shared" ref="K4:K13" si="2">IF(I4=0,0,J4/I4)</f>
        <v>0</v>
      </c>
      <c r="L4" s="56">
        <f>COUNTIFS(개발일정표!$A:$A,$A4,개발일정표!$H:$H,"&lt;&gt;삭제",개발일정표!$J:$J,"&gt;"&amp;$C$1,개발일정표!$J:$J,"&lt;="&amp;$L$1)</f>
        <v>0</v>
      </c>
      <c r="M4" s="58">
        <f>IF(B4=0,0,(C4+L4)/B4)</f>
        <v>0.64516129032258063</v>
      </c>
    </row>
    <row r="5" spans="1:13">
      <c r="A5" s="91" t="s">
        <v>119</v>
      </c>
      <c r="B5" s="56">
        <f>COUNTIFS(개발일정표!$A:$A,$A$5,개발일정표!$H:$H,"&lt;&gt;삭제")</f>
        <v>16</v>
      </c>
      <c r="C5" s="56">
        <f>COUNTIFS(개발일정표!$A:$A,$A$5,개발일정표!$H:$H,"&lt;&gt;삭제",개발일정표!$J:$J,"&lt;="&amp;$C$1)</f>
        <v>9</v>
      </c>
      <c r="D5" s="56">
        <f>COUNTIFS(개발일정표!$A:$A,$A$5,개발일정표!$H:$H,"&lt;&gt;삭제",개발일정표!$L:$L,"&lt;="&amp;$C$1)</f>
        <v>9</v>
      </c>
      <c r="E5" s="57">
        <f t="shared" ref="E5:E10" si="3">C5-D5</f>
        <v>0</v>
      </c>
      <c r="F5" s="58">
        <f t="shared" si="0"/>
        <v>1</v>
      </c>
      <c r="G5" s="57">
        <f t="shared" ref="G5:G12" si="4">B5-D5</f>
        <v>7</v>
      </c>
      <c r="H5" s="58">
        <f t="shared" si="1"/>
        <v>0.5625</v>
      </c>
      <c r="I5" s="56">
        <f>COUNTIFS(개발일정표!$A:$A,$A5,개발일정표!$H:$H,"&lt;&gt;삭제",개발일정표!$J:$J,"&gt;="&amp;$I$1,개발일정표!$J:$J,"&lt;="&amp;$C$1)</f>
        <v>0</v>
      </c>
      <c r="J5" s="56">
        <f>COUNTIFS(개발일정표!$A:$A,$A5,개발일정표!$H:$H,"&lt;&gt;삭제",개발일정표!$L:$L,"&gt;="&amp;$I$1,개발일정표!$L:$L,"&lt;="&amp;$C$1)</f>
        <v>0</v>
      </c>
      <c r="K5" s="58">
        <f t="shared" si="2"/>
        <v>0</v>
      </c>
      <c r="L5" s="56">
        <f>COUNTIFS(개발일정표!$A:$A,$A5,개발일정표!$H:$H,"&lt;&gt;삭제",개발일정표!$J:$J,"&gt;"&amp;$C$1,개발일정표!$J:$J,"&lt;="&amp;$L$1)</f>
        <v>0</v>
      </c>
      <c r="M5" s="58">
        <f t="shared" ref="M5:M12" si="5">IF(B5=0,0,(C5+L5)/B5)</f>
        <v>0.5625</v>
      </c>
    </row>
    <row r="6" spans="1:13">
      <c r="A6" s="91" t="s">
        <v>419</v>
      </c>
      <c r="B6" s="56">
        <f>COUNTIFS(개발일정표!$A:$A,$A$6,개발일정표!$H:$H,"&lt;&gt;삭제")</f>
        <v>24</v>
      </c>
      <c r="C6" s="56">
        <f>COUNTIFS(개발일정표!$A:$A,$A$6,개발일정표!$H:$H,"&lt;&gt;삭제",개발일정표!$J:$J,"&lt;="&amp;$C$1)</f>
        <v>13</v>
      </c>
      <c r="D6" s="56">
        <f>COUNTIFS(개발일정표!$A:$A,$A$6,개발일정표!$H:$H,"&lt;&gt;삭제",개발일정표!$L:$L,"&lt;="&amp;$C$1)</f>
        <v>13</v>
      </c>
      <c r="E6" s="57">
        <f t="shared" si="3"/>
        <v>0</v>
      </c>
      <c r="F6" s="58">
        <f t="shared" si="0"/>
        <v>1</v>
      </c>
      <c r="G6" s="57">
        <f t="shared" si="4"/>
        <v>11</v>
      </c>
      <c r="H6" s="58">
        <f t="shared" si="1"/>
        <v>0.54166666666666663</v>
      </c>
      <c r="I6" s="56">
        <f>COUNTIFS(개발일정표!$A:$A,$A6,개발일정표!$H:$H,"&lt;&gt;삭제",개발일정표!$J:$J,"&gt;="&amp;$I$1,개발일정표!$J:$J,"&lt;="&amp;$C$1)</f>
        <v>0</v>
      </c>
      <c r="J6" s="56">
        <f>COUNTIFS(개발일정표!$A:$A,$A6,개발일정표!$H:$H,"&lt;&gt;삭제",개발일정표!$L:$L,"&gt;="&amp;$I$1,개발일정표!$L:$L,"&lt;="&amp;$C$1)</f>
        <v>2</v>
      </c>
      <c r="K6" s="58">
        <f t="shared" si="2"/>
        <v>0</v>
      </c>
      <c r="L6" s="56">
        <f>COUNTIFS(개발일정표!$A:$A,$A6,개발일정표!$H:$H,"&lt;&gt;삭제",개발일정표!$J:$J,"&gt;"&amp;$C$1,개발일정표!$J:$J,"&lt;="&amp;$L$1)</f>
        <v>0</v>
      </c>
      <c r="M6" s="58">
        <f t="shared" si="5"/>
        <v>0.54166666666666663</v>
      </c>
    </row>
    <row r="7" spans="1:13">
      <c r="A7" s="91" t="s">
        <v>420</v>
      </c>
      <c r="B7" s="56">
        <f>COUNTIFS(개발일정표!$A:$A,$A$7,개발일정표!$H:$H,"&lt;&gt;삭제")</f>
        <v>5</v>
      </c>
      <c r="C7" s="56">
        <f>COUNTIFS(개발일정표!$A:$A,$A$7,개발일정표!$H:$H,"&lt;&gt;삭제",개발일정표!$J:$J,"&lt;="&amp;$C$1)</f>
        <v>4</v>
      </c>
      <c r="D7" s="56">
        <f>COUNTIFS(개발일정표!$A:$A,$A$7,개발일정표!$H:$H,"&lt;&gt;삭제",개발일정표!$L:$L,"&lt;="&amp;$C$1)</f>
        <v>4</v>
      </c>
      <c r="E7" s="57">
        <f t="shared" si="3"/>
        <v>0</v>
      </c>
      <c r="F7" s="58">
        <f t="shared" si="0"/>
        <v>1</v>
      </c>
      <c r="G7" s="57">
        <f t="shared" si="4"/>
        <v>1</v>
      </c>
      <c r="H7" s="58">
        <f t="shared" si="1"/>
        <v>0.8</v>
      </c>
      <c r="I7" s="56">
        <f>COUNTIFS(개발일정표!$A:$A,$A7,개발일정표!$H:$H,"&lt;&gt;삭제",개발일정표!$J:$J,"&gt;="&amp;$I$1,개발일정표!$J:$J,"&lt;="&amp;$C$1)</f>
        <v>0</v>
      </c>
      <c r="J7" s="56">
        <f>COUNTIFS(개발일정표!$A:$A,$A7,개발일정표!$H:$H,"&lt;&gt;삭제",개발일정표!$L:$L,"&gt;="&amp;$I$1,개발일정표!$L:$L,"&lt;="&amp;$C$1)</f>
        <v>0</v>
      </c>
      <c r="K7" s="58">
        <f t="shared" si="2"/>
        <v>0</v>
      </c>
      <c r="L7" s="56">
        <f>COUNTIFS(개발일정표!$A:$A,$A7,개발일정표!$H:$H,"&lt;&gt;삭제",개발일정표!$J:$J,"&gt;"&amp;$C$1,개발일정표!$J:$J,"&lt;="&amp;$L$1)</f>
        <v>0</v>
      </c>
      <c r="M7" s="58">
        <f t="shared" si="5"/>
        <v>0.8</v>
      </c>
    </row>
    <row r="8" spans="1:13">
      <c r="A8" s="91" t="s">
        <v>421</v>
      </c>
      <c r="B8" s="56">
        <f>COUNTIFS(개발일정표!$A:$A,$A$8,개발일정표!$H:$H,"&lt;&gt;삭제")</f>
        <v>5</v>
      </c>
      <c r="C8" s="56">
        <f>COUNTIFS(개발일정표!$A:$A,$A$8,개발일정표!$H:$H,"&lt;&gt;삭제",개발일정표!$J:$J,"&lt;="&amp;$C$1)</f>
        <v>4</v>
      </c>
      <c r="D8" s="56">
        <f>COUNTIFS(개발일정표!$A:$A,$A$8,개발일정표!$H:$H,"&lt;&gt;삭제",개발일정표!$L:$L,"&lt;="&amp;$C$1)</f>
        <v>0</v>
      </c>
      <c r="E8" s="57">
        <f t="shared" si="3"/>
        <v>4</v>
      </c>
      <c r="F8" s="58">
        <f t="shared" si="0"/>
        <v>0</v>
      </c>
      <c r="G8" s="57">
        <f t="shared" si="4"/>
        <v>5</v>
      </c>
      <c r="H8" s="58">
        <f t="shared" si="1"/>
        <v>0</v>
      </c>
      <c r="I8" s="56">
        <f>COUNTIFS(개발일정표!$A:$A,$A8,개발일정표!$H:$H,"&lt;&gt;삭제",개발일정표!$J:$J,"&gt;="&amp;$I$1,개발일정표!$J:$J,"&lt;="&amp;$C$1)</f>
        <v>1</v>
      </c>
      <c r="J8" s="56">
        <f>COUNTIFS(개발일정표!$A:$A,$A8,개발일정표!$H:$H,"&lt;&gt;삭제",개발일정표!$L:$L,"&gt;="&amp;$I$1,개발일정표!$L:$L,"&lt;="&amp;$C$1)</f>
        <v>0</v>
      </c>
      <c r="K8" s="58">
        <f t="shared" si="2"/>
        <v>0</v>
      </c>
      <c r="L8" s="56">
        <f>COUNTIFS(개발일정표!$A:$A,$A8,개발일정표!$H:$H,"&lt;&gt;삭제",개발일정표!$J:$J,"&gt;"&amp;$C$1,개발일정표!$J:$J,"&lt;="&amp;$L$1)</f>
        <v>0</v>
      </c>
      <c r="M8" s="58">
        <f t="shared" si="5"/>
        <v>0.8</v>
      </c>
    </row>
    <row r="9" spans="1:13">
      <c r="A9" s="101" t="s">
        <v>410</v>
      </c>
      <c r="B9" s="56">
        <f>COUNTIFS(개발일정표!$A:$A,$A$9,개발일정표!$H:$H,"&lt;&gt;삭제")</f>
        <v>41</v>
      </c>
      <c r="C9" s="56">
        <f>COUNTIFS(개발일정표!$A:$A,$A$9,개발일정표!$H:$H,"&lt;&gt;삭제",개발일정표!$J:$J,"&lt;="&amp;$C$1)</f>
        <v>6</v>
      </c>
      <c r="D9" s="56">
        <f>COUNTIFS(개발일정표!$A:$A,$A$9,개발일정표!$H:$H,"&lt;&gt;삭제",개발일정표!$L:$L,"&lt;="&amp;$C$1)</f>
        <v>9</v>
      </c>
      <c r="E9" s="57">
        <f>C9-D9</f>
        <v>-3</v>
      </c>
      <c r="F9" s="58">
        <f>IF(C9=0,0,D9/C9)</f>
        <v>1.5</v>
      </c>
      <c r="G9" s="57">
        <f>B9-D9</f>
        <v>32</v>
      </c>
      <c r="H9" s="58">
        <f>IF(B9=0,0,D9/B9)</f>
        <v>0.21951219512195122</v>
      </c>
      <c r="I9" s="56">
        <f>COUNTIFS(개발일정표!$A:$A,$A9,개발일정표!$H:$H,"&lt;&gt;삭제",개발일정표!$J:$J,"&gt;="&amp;$I$1,개발일정표!$J:$J,"&lt;="&amp;$C$1)</f>
        <v>4</v>
      </c>
      <c r="J9" s="56">
        <f>COUNTIFS(개발일정표!$A:$A,$A9,개발일정표!$H:$H,"&lt;&gt;삭제",개발일정표!$L:$L,"&gt;="&amp;$I$1,개발일정표!$L:$L,"&lt;="&amp;$C$1)</f>
        <v>9</v>
      </c>
      <c r="K9" s="58">
        <f>IF(I9=0,0,J9/I9)</f>
        <v>2.25</v>
      </c>
      <c r="L9" s="56">
        <f>COUNTIFS(개발일정표!$A:$A,$A9,개발일정표!$H:$H,"&lt;&gt;삭제",개발일정표!$J:$J,"&gt;"&amp;$C$1,개발일정표!$J:$J,"&lt;="&amp;$L$1)</f>
        <v>5</v>
      </c>
      <c r="M9" s="58">
        <f t="shared" si="5"/>
        <v>0.26829268292682928</v>
      </c>
    </row>
    <row r="10" spans="1:13">
      <c r="A10" s="91" t="s">
        <v>413</v>
      </c>
      <c r="B10" s="56">
        <f>COUNTIFS(개발일정표!$A:$A,$A$10,개발일정표!$H:$H,"&lt;&gt;삭제")</f>
        <v>8</v>
      </c>
      <c r="C10" s="56">
        <f>COUNTIFS(개발일정표!$A:$A,$A$10,개발일정표!$H:$H,"&lt;&gt;삭제",개발일정표!$J:$J,"&lt;="&amp;$C$1)</f>
        <v>3</v>
      </c>
      <c r="D10" s="56">
        <f>COUNTIFS(개발일정표!$A:$A,$A$10,개발일정표!$H:$H,"&lt;&gt;삭제",개발일정표!$L:$L,"&lt;="&amp;$C$1)</f>
        <v>0</v>
      </c>
      <c r="E10" s="57">
        <f t="shared" si="3"/>
        <v>3</v>
      </c>
      <c r="F10" s="58">
        <f t="shared" si="0"/>
        <v>0</v>
      </c>
      <c r="G10" s="57">
        <f t="shared" si="4"/>
        <v>8</v>
      </c>
      <c r="H10" s="58">
        <f t="shared" si="1"/>
        <v>0</v>
      </c>
      <c r="I10" s="56">
        <f>COUNTIFS(개발일정표!$A:$A,$A10,개발일정표!$H:$H,"&lt;&gt;삭제",개발일정표!$J:$J,"&gt;="&amp;$I$1,개발일정표!$J:$J,"&lt;="&amp;$C$1)</f>
        <v>3</v>
      </c>
      <c r="J10" s="56">
        <f>COUNTIFS(개발일정표!$A:$A,$A10,개발일정표!$H:$H,"&lt;&gt;삭제",개발일정표!$L:$L,"&gt;="&amp;$I$1,개발일정표!$L:$L,"&lt;="&amp;$C$1)</f>
        <v>0</v>
      </c>
      <c r="K10" s="58">
        <f t="shared" si="2"/>
        <v>0</v>
      </c>
      <c r="L10" s="56">
        <f>COUNTIFS(개발일정표!$A:$A,$A10,개발일정표!$H:$H,"&lt;&gt;삭제",개발일정표!$J:$J,"&gt;"&amp;$C$1,개발일정표!$J:$J,"&lt;="&amp;$L$1)</f>
        <v>2</v>
      </c>
      <c r="M10" s="58">
        <f t="shared" si="5"/>
        <v>0.625</v>
      </c>
    </row>
    <row r="11" spans="1:13">
      <c r="A11" s="90" t="s">
        <v>108</v>
      </c>
      <c r="B11" s="59">
        <f>SUM(B4:B10)</f>
        <v>130</v>
      </c>
      <c r="C11" s="59">
        <f>SUM(C4:C10)</f>
        <v>59</v>
      </c>
      <c r="D11" s="59">
        <f>SUM(D4:D10)</f>
        <v>55</v>
      </c>
      <c r="E11" s="59">
        <f>SUM(E4:E10)</f>
        <v>4</v>
      </c>
      <c r="F11" s="21">
        <f t="shared" si="0"/>
        <v>0.93220338983050843</v>
      </c>
      <c r="G11" s="36">
        <f>SUM(G4:G10)</f>
        <v>75</v>
      </c>
      <c r="H11" s="21">
        <f t="shared" si="1"/>
        <v>0.42307692307692307</v>
      </c>
      <c r="I11" s="59">
        <f>SUM(I4:I10)</f>
        <v>8</v>
      </c>
      <c r="J11" s="59">
        <f>SUM(J4:J10)</f>
        <v>11</v>
      </c>
      <c r="K11" s="21">
        <f t="shared" si="2"/>
        <v>1.375</v>
      </c>
      <c r="L11" s="59">
        <f>SUM(L4:L10)</f>
        <v>7</v>
      </c>
      <c r="M11" s="21">
        <f>IF(B11=0,0,(D11+L11)/B11)</f>
        <v>0.47692307692307695</v>
      </c>
    </row>
    <row r="12" spans="1:13">
      <c r="A12" s="91" t="s">
        <v>416</v>
      </c>
      <c r="B12" s="56">
        <f>COUNTIFS(개발일정표!$A:$A,$A$12,개발일정표!$H:$H,"&lt;&gt;삭제")</f>
        <v>66</v>
      </c>
      <c r="C12" s="56">
        <f>COUNTIFS(개발일정표!$A:$A,$A$12,개발일정표!$H:$H,"&lt;&gt;삭제",개발일정표!$J:$J,"&lt;="&amp;$C$1)</f>
        <v>56</v>
      </c>
      <c r="D12" s="56">
        <f>COUNTIFS(개발일정표!$A:$A,$A$12,개발일정표!$H:$H,"&lt;&gt;삭제",개발일정표!$L:$L,"&lt;="&amp;$C$1)</f>
        <v>41</v>
      </c>
      <c r="E12" s="57">
        <f>C12-D12</f>
        <v>15</v>
      </c>
      <c r="F12" s="58">
        <f t="shared" si="0"/>
        <v>0.7321428571428571</v>
      </c>
      <c r="G12" s="57">
        <f t="shared" si="4"/>
        <v>25</v>
      </c>
      <c r="H12" s="58">
        <f t="shared" si="1"/>
        <v>0.62121212121212122</v>
      </c>
      <c r="I12" s="56">
        <f>COUNTIFS(개발일정표!$A:$A,$A12,개발일정표!$H:$H,"&lt;&gt;삭제",개발일정표!$J:$J,"&gt;="&amp;$I$1,개발일정표!$J:$J,"&lt;="&amp;$C$1)</f>
        <v>8</v>
      </c>
      <c r="J12" s="56">
        <f>COUNTIFS(개발일정표!$A:$A,$A12,개발일정표!$H:$H,"&lt;&gt;삭제",개발일정표!$L:$L,"&gt;="&amp;$I$1,개발일정표!$L:$L,"&lt;="&amp;$C$1)</f>
        <v>4</v>
      </c>
      <c r="K12" s="58">
        <f t="shared" si="2"/>
        <v>0.5</v>
      </c>
      <c r="L12" s="56">
        <f>COUNTIFS(개발일정표!$A:$A,$A12,개발일정표!$H:$H,"&lt;&gt;삭제",개발일정표!$J:$J,"&gt;"&amp;$C$1,개발일정표!$J:$J,"&lt;="&amp;$L$1)</f>
        <v>0</v>
      </c>
      <c r="M12" s="58">
        <f t="shared" si="5"/>
        <v>0.84848484848484851</v>
      </c>
    </row>
    <row r="13" spans="1:13">
      <c r="A13" s="90" t="s">
        <v>87</v>
      </c>
      <c r="B13" s="59">
        <f>SUM(B11:B12)</f>
        <v>196</v>
      </c>
      <c r="C13" s="59">
        <f>SUM(C11:C12)</f>
        <v>115</v>
      </c>
      <c r="D13" s="59">
        <f>SUM(D11:D12)</f>
        <v>96</v>
      </c>
      <c r="E13" s="59">
        <f>SUM(E11:E12)</f>
        <v>19</v>
      </c>
      <c r="F13" s="21">
        <f t="shared" si="0"/>
        <v>0.83478260869565213</v>
      </c>
      <c r="G13" s="36">
        <f>SUM(G11:G12)</f>
        <v>100</v>
      </c>
      <c r="H13" s="21">
        <f t="shared" si="1"/>
        <v>0.48979591836734693</v>
      </c>
      <c r="I13" s="59">
        <f>SUM(I11:I12)</f>
        <v>16</v>
      </c>
      <c r="J13" s="59">
        <f>SUM(J11:J12)</f>
        <v>15</v>
      </c>
      <c r="K13" s="21">
        <f t="shared" si="2"/>
        <v>0.9375</v>
      </c>
      <c r="L13" s="59">
        <f>SUM(L11:L12)</f>
        <v>7</v>
      </c>
      <c r="M13" s="21">
        <f>IF(B13=0,0,(D13+L13)/B13)</f>
        <v>0.52551020408163263</v>
      </c>
    </row>
    <row r="15" spans="1:13">
      <c r="A15" s="141" t="s">
        <v>591</v>
      </c>
    </row>
    <row r="16" spans="1:13">
      <c r="A16" s="97"/>
      <c r="B16" s="98"/>
      <c r="C16" s="198" t="s">
        <v>109</v>
      </c>
      <c r="D16" s="198"/>
      <c r="E16" s="198"/>
      <c r="F16" s="199"/>
      <c r="G16" s="199"/>
      <c r="H16" s="199"/>
      <c r="I16" s="230" t="s">
        <v>112</v>
      </c>
      <c r="J16" s="231"/>
      <c r="K16" s="232"/>
      <c r="L16" s="202" t="s">
        <v>116</v>
      </c>
      <c r="M16" s="204"/>
    </row>
    <row r="17" spans="1:13">
      <c r="A17" s="99" t="s">
        <v>33</v>
      </c>
      <c r="B17" s="132" t="s">
        <v>592</v>
      </c>
      <c r="C17" s="125" t="s">
        <v>38</v>
      </c>
      <c r="D17" s="125" t="s">
        <v>39</v>
      </c>
      <c r="E17" s="128" t="s">
        <v>110</v>
      </c>
      <c r="F17" s="128" t="s">
        <v>41</v>
      </c>
      <c r="G17" s="128" t="s">
        <v>111</v>
      </c>
      <c r="H17" s="128" t="s">
        <v>42</v>
      </c>
      <c r="I17" s="129" t="s">
        <v>38</v>
      </c>
      <c r="J17" s="129" t="s">
        <v>114</v>
      </c>
      <c r="K17" s="129" t="s">
        <v>41</v>
      </c>
      <c r="L17" s="131" t="s">
        <v>38</v>
      </c>
      <c r="M17" s="96" t="s">
        <v>42</v>
      </c>
    </row>
    <row r="18" spans="1:13">
      <c r="A18" s="127" t="s">
        <v>157</v>
      </c>
      <c r="B18" s="56">
        <f>COUNTIFS(개발일정표!$C:$C,"1차",개발일정표!$A:$A,$A18,개발일정표!$H:$H,"&lt;&gt;삭제")</f>
        <v>20</v>
      </c>
      <c r="C18" s="56">
        <f>COUNTIFS(개발일정표!$C:$C,"1차",개발일정표!$A:$A,$A18,개발일정표!$H:$H,"&lt;&gt;삭제",개발일정표!$J:$J,"&lt;="&amp;$C$1)</f>
        <v>20</v>
      </c>
      <c r="D18" s="56">
        <f>COUNTIFS(개발일정표!$C:$C,"1차",개발일정표!$A:$A,$A18,개발일정표!$H:$H,"&lt;&gt;삭제",개발일정표!$L:$L,"&lt;="&amp;$C$1)</f>
        <v>20</v>
      </c>
      <c r="E18" s="57">
        <f>C18-D18</f>
        <v>0</v>
      </c>
      <c r="F18" s="58">
        <f t="shared" ref="F18:F27" si="6">IF(C18=0,0,D18/C18)</f>
        <v>1</v>
      </c>
      <c r="G18" s="57">
        <f>B18-D18</f>
        <v>0</v>
      </c>
      <c r="H18" s="58">
        <f t="shared" ref="H18:H27" si="7">IF(B18=0,0,D18/B18)</f>
        <v>1</v>
      </c>
      <c r="I18" s="56">
        <f>COUNTIFS(개발일정표!$C:$C,"1차",개발일정표!$A:$A,$A18,개발일정표!$H:$H,"&lt;&gt;삭제",개발일정표!$J:$J,"&gt;="&amp;$I$1,개발일정표!$J:$J,"&lt;="&amp;$C$1)</f>
        <v>0</v>
      </c>
      <c r="J18" s="56">
        <f>COUNTIFS(개발일정표!$C:$C,"1차",개발일정표!$A:$A,$A18,개발일정표!$H:$H,"&lt;&gt;삭제",개발일정표!$L:$L,"&gt;="&amp;$I$1,개발일정표!$L:$L,"&lt;="&amp;$C$1)</f>
        <v>0</v>
      </c>
      <c r="K18" s="58">
        <f t="shared" ref="K18:K27" si="8">IF(I18=0,0,J18/I18)</f>
        <v>0</v>
      </c>
      <c r="L18" s="56">
        <f>COUNTIFS(개발일정표!$C:$C,"1차",개발일정표!$A:$A,$A18,개발일정표!$H:$H,"&lt;&gt;삭제",개발일정표!$J:$J,"&gt;"&amp;$C$1,개발일정표!$J:$J,"&lt;="&amp;$L$1)</f>
        <v>0</v>
      </c>
      <c r="M18" s="58">
        <f>IF(B18=0,0,(C18+L18)/B18)</f>
        <v>1</v>
      </c>
    </row>
    <row r="19" spans="1:13">
      <c r="A19" s="127" t="s">
        <v>119</v>
      </c>
      <c r="B19" s="56">
        <f>COUNTIFS(개발일정표!$C:$C,"1차",개발일정표!$A:$A,$A19,개발일정표!$H:$H,"&lt;&gt;삭제")</f>
        <v>9</v>
      </c>
      <c r="C19" s="56">
        <f>COUNTIFS(개발일정표!$C:$C,"1차",개발일정표!$A:$A,$A19,개발일정표!$H:$H,"&lt;&gt;삭제",개발일정표!$J:$J,"&lt;="&amp;$C$1)</f>
        <v>9</v>
      </c>
      <c r="D19" s="56">
        <f>COUNTIFS(개발일정표!$C:$C,"1차",개발일정표!$A:$A,$A19,개발일정표!$H:$H,"&lt;&gt;삭제",개발일정표!$L:$L,"&lt;="&amp;$C$1)</f>
        <v>9</v>
      </c>
      <c r="E19" s="57">
        <f t="shared" ref="E19:E24" si="9">C19-D19</f>
        <v>0</v>
      </c>
      <c r="F19" s="58">
        <f t="shared" si="6"/>
        <v>1</v>
      </c>
      <c r="G19" s="57">
        <f t="shared" ref="G19:G24" si="10">B19-D19</f>
        <v>0</v>
      </c>
      <c r="H19" s="58">
        <f t="shared" si="7"/>
        <v>1</v>
      </c>
      <c r="I19" s="56">
        <f>COUNTIFS(개발일정표!$C:$C,"1차",개발일정표!$A:$A,$A19,개발일정표!$H:$H,"&lt;&gt;삭제",개발일정표!$J:$J,"&gt;="&amp;$I$1,개발일정표!$J:$J,"&lt;="&amp;$C$1)</f>
        <v>0</v>
      </c>
      <c r="J19" s="56">
        <f>COUNTIFS(개발일정표!$C:$C,"1차",개발일정표!$A:$A,$A19,개발일정표!$H:$H,"&lt;&gt;삭제",개발일정표!$L:$L,"&gt;="&amp;$I$1,개발일정표!$L:$L,"&lt;="&amp;$C$1)</f>
        <v>0</v>
      </c>
      <c r="K19" s="58">
        <f t="shared" si="8"/>
        <v>0</v>
      </c>
      <c r="L19" s="56">
        <f>COUNTIFS(개발일정표!$C:$C,"1차",개발일정표!$A:$A,$A19,개발일정표!$H:$H,"&lt;&gt;삭제",개발일정표!$J:$J,"&gt;"&amp;$C$1,개발일정표!$J:$J,"&lt;="&amp;$L$1)</f>
        <v>0</v>
      </c>
      <c r="M19" s="58">
        <f t="shared" ref="M19:M24" si="11">IF(B19=0,0,(C19+L19)/B19)</f>
        <v>1</v>
      </c>
    </row>
    <row r="20" spans="1:13">
      <c r="A20" s="127" t="s">
        <v>419</v>
      </c>
      <c r="B20" s="56">
        <f>COUNTIFS(개발일정표!$C:$C,"1차",개발일정표!$A:$A,$A20,개발일정표!$H:$H,"&lt;&gt;삭제")</f>
        <v>13</v>
      </c>
      <c r="C20" s="56">
        <f>COUNTIFS(개발일정표!$C:$C,"1차",개발일정표!$A:$A,$A20,개발일정표!$H:$H,"&lt;&gt;삭제",개발일정표!$J:$J,"&lt;="&amp;$C$1)</f>
        <v>13</v>
      </c>
      <c r="D20" s="56">
        <f>COUNTIFS(개발일정표!$C:$C,"1차",개발일정표!$A:$A,$A20,개발일정표!$H:$H,"&lt;&gt;삭제",개발일정표!$L:$L,"&lt;="&amp;$C$1)</f>
        <v>13</v>
      </c>
      <c r="E20" s="57">
        <f t="shared" si="9"/>
        <v>0</v>
      </c>
      <c r="F20" s="58">
        <f t="shared" si="6"/>
        <v>1</v>
      </c>
      <c r="G20" s="57">
        <f t="shared" si="10"/>
        <v>0</v>
      </c>
      <c r="H20" s="58">
        <f t="shared" si="7"/>
        <v>1</v>
      </c>
      <c r="I20" s="56">
        <f>COUNTIFS(개발일정표!$C:$C,"1차",개발일정표!$A:$A,$A20,개발일정표!$H:$H,"&lt;&gt;삭제",개발일정표!$J:$J,"&gt;="&amp;$I$1,개발일정표!$J:$J,"&lt;="&amp;$C$1)</f>
        <v>0</v>
      </c>
      <c r="J20" s="56">
        <f>COUNTIFS(개발일정표!$C:$C,"1차",개발일정표!$A:$A,$A20,개발일정표!$H:$H,"&lt;&gt;삭제",개발일정표!$L:$L,"&gt;="&amp;$I$1,개발일정표!$L:$L,"&lt;="&amp;$C$1)</f>
        <v>2</v>
      </c>
      <c r="K20" s="58">
        <f t="shared" si="8"/>
        <v>0</v>
      </c>
      <c r="L20" s="56">
        <f>COUNTIFS(개발일정표!$C:$C,"1차",개발일정표!$A:$A,$A20,개발일정표!$H:$H,"&lt;&gt;삭제",개발일정표!$J:$J,"&gt;"&amp;$C$1,개발일정표!$J:$J,"&lt;="&amp;$L$1)</f>
        <v>0</v>
      </c>
      <c r="M20" s="58">
        <f t="shared" si="11"/>
        <v>1</v>
      </c>
    </row>
    <row r="21" spans="1:13">
      <c r="A21" s="127" t="s">
        <v>269</v>
      </c>
      <c r="B21" s="56">
        <f>COUNTIFS(개발일정표!$C:$C,"1차",개발일정표!$A:$A,$A21,개발일정표!$H:$H,"&lt;&gt;삭제")</f>
        <v>4</v>
      </c>
      <c r="C21" s="56">
        <f>COUNTIFS(개발일정표!$C:$C,"1차",개발일정표!$A:$A,$A21,개발일정표!$H:$H,"&lt;&gt;삭제",개발일정표!$J:$J,"&lt;="&amp;$C$1)</f>
        <v>4</v>
      </c>
      <c r="D21" s="56">
        <f>COUNTIFS(개발일정표!$C:$C,"1차",개발일정표!$A:$A,$A21,개발일정표!$H:$H,"&lt;&gt;삭제",개발일정표!$L:$L,"&lt;="&amp;$C$1)</f>
        <v>4</v>
      </c>
      <c r="E21" s="57">
        <f t="shared" si="9"/>
        <v>0</v>
      </c>
      <c r="F21" s="58">
        <f t="shared" si="6"/>
        <v>1</v>
      </c>
      <c r="G21" s="57">
        <f t="shared" si="10"/>
        <v>0</v>
      </c>
      <c r="H21" s="58">
        <f t="shared" si="7"/>
        <v>1</v>
      </c>
      <c r="I21" s="56">
        <f>COUNTIFS(개발일정표!$C:$C,"1차",개발일정표!$A:$A,$A21,개발일정표!$H:$H,"&lt;&gt;삭제",개발일정표!$J:$J,"&gt;="&amp;$I$1,개발일정표!$J:$J,"&lt;="&amp;$C$1)</f>
        <v>0</v>
      </c>
      <c r="J21" s="56">
        <f>COUNTIFS(개발일정표!$C:$C,"1차",개발일정표!$A:$A,$A21,개발일정표!$H:$H,"&lt;&gt;삭제",개발일정표!$L:$L,"&gt;="&amp;$I$1,개발일정표!$L:$L,"&lt;="&amp;$C$1)</f>
        <v>0</v>
      </c>
      <c r="K21" s="58">
        <f t="shared" si="8"/>
        <v>0</v>
      </c>
      <c r="L21" s="56">
        <f>COUNTIFS(개발일정표!$C:$C,"1차",개발일정표!$A:$A,$A21,개발일정표!$H:$H,"&lt;&gt;삭제",개발일정표!$J:$J,"&gt;"&amp;$C$1,개발일정표!$J:$J,"&lt;="&amp;$L$1)</f>
        <v>0</v>
      </c>
      <c r="M21" s="58">
        <f t="shared" si="11"/>
        <v>1</v>
      </c>
    </row>
    <row r="22" spans="1:13">
      <c r="A22" s="127" t="s">
        <v>417</v>
      </c>
      <c r="B22" s="56">
        <f>COUNTIFS(개발일정표!$C:$C,"1차",개발일정표!$A:$A,$A22,개발일정표!$H:$H,"&lt;&gt;삭제")</f>
        <v>4</v>
      </c>
      <c r="C22" s="56">
        <f>COUNTIFS(개발일정표!$C:$C,"1차",개발일정표!$A:$A,$A22,개발일정표!$H:$H,"&lt;&gt;삭제",개발일정표!$J:$J,"&lt;="&amp;$C$1)</f>
        <v>4</v>
      </c>
      <c r="D22" s="56">
        <f>COUNTIFS(개발일정표!$C:$C,"1차",개발일정표!$A:$A,$A22,개발일정표!$H:$H,"&lt;&gt;삭제",개발일정표!$L:$L,"&lt;="&amp;$C$1)</f>
        <v>0</v>
      </c>
      <c r="E22" s="57">
        <f t="shared" si="9"/>
        <v>4</v>
      </c>
      <c r="F22" s="58">
        <f t="shared" si="6"/>
        <v>0</v>
      </c>
      <c r="G22" s="57">
        <f t="shared" si="10"/>
        <v>4</v>
      </c>
      <c r="H22" s="58">
        <f t="shared" si="7"/>
        <v>0</v>
      </c>
      <c r="I22" s="56">
        <f>COUNTIFS(개발일정표!$C:$C,"1차",개발일정표!$A:$A,$A22,개발일정표!$H:$H,"&lt;&gt;삭제",개발일정표!$J:$J,"&gt;="&amp;$I$1,개발일정표!$J:$J,"&lt;="&amp;$C$1)</f>
        <v>1</v>
      </c>
      <c r="J22" s="56">
        <f>COUNTIFS(개발일정표!$C:$C,"1차",개발일정표!$A:$A,$A22,개발일정표!$H:$H,"&lt;&gt;삭제",개발일정표!$L:$L,"&gt;="&amp;$I$1,개발일정표!$L:$L,"&lt;="&amp;$C$1)</f>
        <v>0</v>
      </c>
      <c r="K22" s="58">
        <f t="shared" si="8"/>
        <v>0</v>
      </c>
      <c r="L22" s="56">
        <f>COUNTIFS(개발일정표!$C:$C,"1차",개발일정표!$A:$A,$A22,개발일정표!$H:$H,"&lt;&gt;삭제",개발일정표!$J:$J,"&gt;"&amp;$C$1,개발일정표!$J:$J,"&lt;="&amp;$L$1)</f>
        <v>0</v>
      </c>
      <c r="M22" s="58">
        <f t="shared" si="11"/>
        <v>1</v>
      </c>
    </row>
    <row r="23" spans="1:13">
      <c r="A23" s="127" t="s">
        <v>308</v>
      </c>
      <c r="B23" s="56">
        <f>COUNTIFS(개발일정표!$C:$C,"1차",개발일정표!$A:$A,$A23,개발일정표!$H:$H,"&lt;&gt;삭제")</f>
        <v>26</v>
      </c>
      <c r="C23" s="56">
        <f>COUNTIFS(개발일정표!$C:$C,"1차",개발일정표!$A:$A,$A23,개발일정표!$H:$H,"&lt;&gt;삭제",개발일정표!$J:$J,"&lt;="&amp;$C$1)</f>
        <v>6</v>
      </c>
      <c r="D23" s="56">
        <f>COUNTIFS(개발일정표!$C:$C,"1차",개발일정표!$A:$A,$A23,개발일정표!$H:$H,"&lt;&gt;삭제",개발일정표!$L:$L,"&lt;="&amp;$C$1)</f>
        <v>4</v>
      </c>
      <c r="E23" s="57">
        <f t="shared" si="9"/>
        <v>2</v>
      </c>
      <c r="F23" s="58">
        <f t="shared" si="6"/>
        <v>0.66666666666666663</v>
      </c>
      <c r="G23" s="57">
        <f t="shared" si="10"/>
        <v>22</v>
      </c>
      <c r="H23" s="58">
        <f t="shared" si="7"/>
        <v>0.15384615384615385</v>
      </c>
      <c r="I23" s="56">
        <f>COUNTIFS(개발일정표!$C:$C,"1차",개발일정표!$A:$A,$A23,개발일정표!$H:$H,"&lt;&gt;삭제",개발일정표!$J:$J,"&gt;="&amp;$I$1,개발일정표!$J:$J,"&lt;="&amp;$C$1)</f>
        <v>4</v>
      </c>
      <c r="J23" s="56">
        <f>COUNTIFS(개발일정표!$C:$C,"1차",개발일정표!$A:$A,$A23,개발일정표!$H:$H,"&lt;&gt;삭제",개발일정표!$L:$L,"&gt;="&amp;$I$1,개발일정표!$L:$L,"&lt;="&amp;$C$1)</f>
        <v>4</v>
      </c>
      <c r="K23" s="58">
        <f t="shared" si="8"/>
        <v>1</v>
      </c>
      <c r="L23" s="56">
        <f>COUNTIFS(개발일정표!$C:$C,"1차",개발일정표!$A:$A,$A23,개발일정표!$H:$H,"&lt;&gt;삭제",개발일정표!$J:$J,"&gt;"&amp;$C$1,개발일정표!$J:$J,"&lt;="&amp;$L$1)</f>
        <v>5</v>
      </c>
      <c r="M23" s="58">
        <f t="shared" si="11"/>
        <v>0.42307692307692307</v>
      </c>
    </row>
    <row r="24" spans="1:13">
      <c r="A24" s="127" t="s">
        <v>369</v>
      </c>
      <c r="B24" s="56">
        <f>COUNTIFS(개발일정표!$C:$C,"1차",개발일정표!$A:$A,$A24,개발일정표!$H:$H,"&lt;&gt;삭제")</f>
        <v>7</v>
      </c>
      <c r="C24" s="56">
        <f>COUNTIFS(개발일정표!$C:$C,"1차",개발일정표!$A:$A,$A24,개발일정표!$H:$H,"&lt;&gt;삭제",개발일정표!$J:$J,"&lt;="&amp;$C$1)</f>
        <v>3</v>
      </c>
      <c r="D24" s="56">
        <f>COUNTIFS(개발일정표!$C:$C,"1차",개발일정표!$A:$A,$A24,개발일정표!$H:$H,"&lt;&gt;삭제",개발일정표!$L:$L,"&lt;="&amp;$C$1)</f>
        <v>0</v>
      </c>
      <c r="E24" s="57">
        <f t="shared" si="9"/>
        <v>3</v>
      </c>
      <c r="F24" s="58">
        <f t="shared" si="6"/>
        <v>0</v>
      </c>
      <c r="G24" s="57">
        <f t="shared" si="10"/>
        <v>7</v>
      </c>
      <c r="H24" s="58">
        <f t="shared" si="7"/>
        <v>0</v>
      </c>
      <c r="I24" s="56">
        <f>COUNTIFS(개발일정표!$C:$C,"1차",개발일정표!$A:$A,$A24,개발일정표!$H:$H,"&lt;&gt;삭제",개발일정표!$J:$J,"&gt;="&amp;$I$1,개발일정표!$J:$J,"&lt;="&amp;$C$1)</f>
        <v>3</v>
      </c>
      <c r="J24" s="56">
        <f>COUNTIFS(개발일정표!$C:$C,"1차",개발일정표!$A:$A,$A24,개발일정표!$H:$H,"&lt;&gt;삭제",개발일정표!$L:$L,"&gt;="&amp;$I$1,개발일정표!$L:$L,"&lt;="&amp;$C$1)</f>
        <v>0</v>
      </c>
      <c r="K24" s="58">
        <f t="shared" si="8"/>
        <v>0</v>
      </c>
      <c r="L24" s="56">
        <f>COUNTIFS(개발일정표!$C:$C,"1차",개발일정표!$A:$A,$A24,개발일정표!$H:$H,"&lt;&gt;삭제",개발일정표!$J:$J,"&gt;"&amp;$C$1,개발일정표!$J:$J,"&lt;="&amp;$L$1)</f>
        <v>2</v>
      </c>
      <c r="M24" s="58">
        <f t="shared" si="11"/>
        <v>0.7142857142857143</v>
      </c>
    </row>
    <row r="25" spans="1:13">
      <c r="A25" s="126" t="s">
        <v>108</v>
      </c>
      <c r="B25" s="59">
        <f>SUM(B18:B24)</f>
        <v>83</v>
      </c>
      <c r="C25" s="59">
        <f>SUM(C18:C24)</f>
        <v>59</v>
      </c>
      <c r="D25" s="59">
        <f>SUM(D18:D24)</f>
        <v>50</v>
      </c>
      <c r="E25" s="59">
        <f>SUM(E18:E24)</f>
        <v>9</v>
      </c>
      <c r="F25" s="21">
        <f t="shared" si="6"/>
        <v>0.84745762711864403</v>
      </c>
      <c r="G25" s="36">
        <f>SUM(G18:G24)</f>
        <v>33</v>
      </c>
      <c r="H25" s="21">
        <f t="shared" si="7"/>
        <v>0.60240963855421692</v>
      </c>
      <c r="I25" s="59">
        <f>SUM(I18:I24)</f>
        <v>8</v>
      </c>
      <c r="J25" s="59">
        <f>SUM(J18:J24)</f>
        <v>6</v>
      </c>
      <c r="K25" s="21">
        <f t="shared" si="8"/>
        <v>0.75</v>
      </c>
      <c r="L25" s="59">
        <f>SUM(L18:L24)</f>
        <v>7</v>
      </c>
      <c r="M25" s="21">
        <f>IF(B25=0,0,(D25+L25)/B25)</f>
        <v>0.68674698795180722</v>
      </c>
    </row>
    <row r="26" spans="1:13">
      <c r="A26" s="127" t="s">
        <v>416</v>
      </c>
      <c r="B26" s="56">
        <f>COUNTIFS(개발일정표!$C:$C,"1차",개발일정표!$A:$A,$A26,개발일정표!$H:$H,"&lt;&gt;삭제")</f>
        <v>66</v>
      </c>
      <c r="C26" s="56">
        <f>COUNTIFS(개발일정표!$C:$C,"1차",개발일정표!$A:$A,$A26,개발일정표!$H:$H,"&lt;&gt;삭제",개발일정표!$J:$J,"&lt;="&amp;$C$1)</f>
        <v>56</v>
      </c>
      <c r="D26" s="56">
        <f>COUNTIFS(개발일정표!$C:$C,"1차",개발일정표!$A:$A,$A26,개발일정표!$H:$H,"&lt;&gt;삭제",개발일정표!$L:$L,"&lt;="&amp;$C$1)</f>
        <v>41</v>
      </c>
      <c r="E26" s="57">
        <f>C26-D26</f>
        <v>15</v>
      </c>
      <c r="F26" s="58">
        <f t="shared" si="6"/>
        <v>0.7321428571428571</v>
      </c>
      <c r="G26" s="57">
        <f>B26-D26</f>
        <v>25</v>
      </c>
      <c r="H26" s="58">
        <f t="shared" si="7"/>
        <v>0.62121212121212122</v>
      </c>
      <c r="I26" s="56">
        <f>COUNTIFS(개발일정표!$C:$C,"1차",개발일정표!$A:$A,$A26,개발일정표!$H:$H,"&lt;&gt;삭제",개발일정표!$J:$J,"&gt;="&amp;$I$1,개발일정표!$J:$J,"&lt;="&amp;$C$1)</f>
        <v>8</v>
      </c>
      <c r="J26" s="56">
        <f>COUNTIFS(개발일정표!$C:$C,"1차",개발일정표!$A:$A,$A26,개발일정표!$H:$H,"&lt;&gt;삭제",개발일정표!$L:$L,"&gt;="&amp;$I$1,개발일정표!$L:$L,"&lt;="&amp;$C$1)</f>
        <v>4</v>
      </c>
      <c r="K26" s="58">
        <f t="shared" si="8"/>
        <v>0.5</v>
      </c>
      <c r="L26" s="56">
        <f>COUNTIFS(개발일정표!$C:$C,"1차",개발일정표!$A:$A,$A26,개발일정표!$H:$H,"&lt;&gt;삭제",개발일정표!$J:$J,"&gt;"&amp;$C$1,개발일정표!$J:$J,"&lt;="&amp;$L$1)</f>
        <v>0</v>
      </c>
      <c r="M26" s="58">
        <f>IF(B26=0,0,(C26+L26)/B26)</f>
        <v>0.84848484848484851</v>
      </c>
    </row>
    <row r="27" spans="1:13">
      <c r="A27" s="126" t="s">
        <v>87</v>
      </c>
      <c r="B27" s="59">
        <f>SUM(B25:B26)</f>
        <v>149</v>
      </c>
      <c r="C27" s="59">
        <f>SUM(C25:C26)</f>
        <v>115</v>
      </c>
      <c r="D27" s="59">
        <f>SUM(D25:D26)</f>
        <v>91</v>
      </c>
      <c r="E27" s="59">
        <f>SUM(E25:E26)</f>
        <v>24</v>
      </c>
      <c r="F27" s="21">
        <f t="shared" si="6"/>
        <v>0.79130434782608694</v>
      </c>
      <c r="G27" s="36">
        <f>SUM(G25:G26)</f>
        <v>58</v>
      </c>
      <c r="H27" s="21">
        <f t="shared" si="7"/>
        <v>0.61073825503355705</v>
      </c>
      <c r="I27" s="59">
        <f>SUM(I25:I26)</f>
        <v>16</v>
      </c>
      <c r="J27" s="59">
        <f>SUM(J25:J26)</f>
        <v>10</v>
      </c>
      <c r="K27" s="21">
        <f t="shared" si="8"/>
        <v>0.625</v>
      </c>
      <c r="L27" s="59">
        <f>SUM(L25:L26)</f>
        <v>7</v>
      </c>
      <c r="M27" s="21">
        <f>IF(B27=0,0,(D27+L27)/B27)</f>
        <v>0.65771812080536918</v>
      </c>
    </row>
    <row r="29" spans="1:13">
      <c r="A29" s="141" t="s">
        <v>595</v>
      </c>
    </row>
    <row r="30" spans="1:13">
      <c r="A30" s="97"/>
      <c r="B30" s="98"/>
      <c r="C30" s="198" t="s">
        <v>109</v>
      </c>
      <c r="D30" s="198"/>
      <c r="E30" s="198"/>
      <c r="F30" s="199"/>
      <c r="G30" s="199"/>
      <c r="H30" s="199"/>
      <c r="I30" s="230" t="s">
        <v>112</v>
      </c>
      <c r="J30" s="231"/>
      <c r="K30" s="232"/>
      <c r="L30" s="202" t="s">
        <v>116</v>
      </c>
      <c r="M30" s="204"/>
    </row>
    <row r="31" spans="1:13">
      <c r="A31" s="99" t="s">
        <v>33</v>
      </c>
      <c r="B31" s="138" t="s">
        <v>592</v>
      </c>
      <c r="C31" s="135" t="s">
        <v>38</v>
      </c>
      <c r="D31" s="135" t="s">
        <v>39</v>
      </c>
      <c r="E31" s="136" t="s">
        <v>110</v>
      </c>
      <c r="F31" s="136" t="s">
        <v>41</v>
      </c>
      <c r="G31" s="136" t="s">
        <v>111</v>
      </c>
      <c r="H31" s="136" t="s">
        <v>42</v>
      </c>
      <c r="I31" s="134" t="s">
        <v>38</v>
      </c>
      <c r="J31" s="134" t="s">
        <v>114</v>
      </c>
      <c r="K31" s="134" t="s">
        <v>41</v>
      </c>
      <c r="L31" s="139" t="s">
        <v>38</v>
      </c>
      <c r="M31" s="96" t="s">
        <v>42</v>
      </c>
    </row>
    <row r="32" spans="1:13">
      <c r="A32" s="133" t="s">
        <v>157</v>
      </c>
      <c r="B32" s="56">
        <f>COUNTIFS(개발일정표!$C:$C,"2차",개발일정표!$A:$A,$A32,개발일정표!$H:$H,"&lt;&gt;삭제")</f>
        <v>11</v>
      </c>
      <c r="C32" s="56">
        <f>COUNTIFS(개발일정표!$C:$C,"2차",개발일정표!$A:$A,$A32,개발일정표!$H:$H,"&lt;&gt;삭제",개발일정표!$J:$J,"&lt;="&amp;$C$1)</f>
        <v>0</v>
      </c>
      <c r="D32" s="56">
        <f>COUNTIFS(개발일정표!$C:$C,"2차",개발일정표!$A:$A,$A32,개발일정표!$H:$H,"&lt;&gt;삭제",개발일정표!$L:$L,"&lt;="&amp;$C$1)</f>
        <v>0</v>
      </c>
      <c r="E32" s="57">
        <f>C32-D32</f>
        <v>0</v>
      </c>
      <c r="F32" s="58">
        <f t="shared" ref="F32:F41" si="12">IF(C32=0,0,D32/C32)</f>
        <v>0</v>
      </c>
      <c r="G32" s="57">
        <f>B32-D32</f>
        <v>11</v>
      </c>
      <c r="H32" s="58">
        <f t="shared" ref="H32:H41" si="13">IF(B32=0,0,D32/B32)</f>
        <v>0</v>
      </c>
      <c r="I32" s="56">
        <f>COUNTIFS(개발일정표!$C:$C,"2차",개발일정표!$A:$A,$A32,개발일정표!$H:$H,"&lt;&gt;삭제",개발일정표!$J:$J,"&gt;="&amp;$I$1,개발일정표!$J:$J,"&lt;="&amp;$C$1)</f>
        <v>0</v>
      </c>
      <c r="J32" s="56">
        <f>COUNTIFS(개발일정표!$C:$C,"2차",개발일정표!$A:$A,$A32,개발일정표!$H:$H,"&lt;&gt;삭제",개발일정표!$L:$L,"&gt;="&amp;$I$1,개발일정표!$L:$L,"&lt;="&amp;$C$1)</f>
        <v>0</v>
      </c>
      <c r="K32" s="58">
        <f t="shared" ref="K32:K41" si="14">IF(I32=0,0,J32/I32)</f>
        <v>0</v>
      </c>
      <c r="L32" s="56">
        <f>COUNTIFS(개발일정표!$C:$C,"2차",개발일정표!$A:$A,$A32,개발일정표!$H:$H,"&lt;&gt;삭제",개발일정표!$J:$J,"&gt;"&amp;$C$1,개발일정표!$J:$J,"&lt;="&amp;$L$1)</f>
        <v>0</v>
      </c>
      <c r="M32" s="58">
        <f>IF(B32=0,0,(C32+L32)/B32)</f>
        <v>0</v>
      </c>
    </row>
    <row r="33" spans="1:13">
      <c r="A33" s="133" t="s">
        <v>119</v>
      </c>
      <c r="B33" s="56">
        <f>COUNTIFS(개발일정표!$C:$C,"2차",개발일정표!$A:$A,$A33,개발일정표!$H:$H,"&lt;&gt;삭제")</f>
        <v>7</v>
      </c>
      <c r="C33" s="56">
        <f>COUNTIFS(개발일정표!$C:$C,"2차",개발일정표!$A:$A,$A33,개발일정표!$H:$H,"&lt;&gt;삭제",개발일정표!$J:$J,"&lt;="&amp;$C$1)</f>
        <v>0</v>
      </c>
      <c r="D33" s="56">
        <f>COUNTIFS(개발일정표!$C:$C,"2차",개발일정표!$A:$A,$A33,개발일정표!$H:$H,"&lt;&gt;삭제",개발일정표!$L:$L,"&lt;="&amp;$C$1)</f>
        <v>0</v>
      </c>
      <c r="E33" s="57">
        <f t="shared" ref="E33:E38" si="15">C33-D33</f>
        <v>0</v>
      </c>
      <c r="F33" s="58">
        <f t="shared" si="12"/>
        <v>0</v>
      </c>
      <c r="G33" s="57">
        <f t="shared" ref="G33:G38" si="16">B33-D33</f>
        <v>7</v>
      </c>
      <c r="H33" s="58">
        <f t="shared" si="13"/>
        <v>0</v>
      </c>
      <c r="I33" s="56">
        <f>COUNTIFS(개발일정표!$C:$C,"2차",개발일정표!$A:$A,$A33,개발일정표!$H:$H,"&lt;&gt;삭제",개발일정표!$J:$J,"&gt;="&amp;$I$1,개발일정표!$J:$J,"&lt;="&amp;$C$1)</f>
        <v>0</v>
      </c>
      <c r="J33" s="56">
        <f>COUNTIFS(개발일정표!$C:$C,"2차",개발일정표!$A:$A,$A33,개발일정표!$H:$H,"&lt;&gt;삭제",개발일정표!$L:$L,"&gt;="&amp;$I$1,개발일정표!$L:$L,"&lt;="&amp;$C$1)</f>
        <v>0</v>
      </c>
      <c r="K33" s="58">
        <f t="shared" si="14"/>
        <v>0</v>
      </c>
      <c r="L33" s="56">
        <f>COUNTIFS(개발일정표!$C:$C,"2차",개발일정표!$A:$A,$A33,개발일정표!$H:$H,"&lt;&gt;삭제",개발일정표!$J:$J,"&gt;"&amp;$C$1,개발일정표!$J:$J,"&lt;="&amp;$L$1)</f>
        <v>0</v>
      </c>
      <c r="M33" s="58">
        <f t="shared" ref="M33:M38" si="17">IF(B33=0,0,(C33+L33)/B33)</f>
        <v>0</v>
      </c>
    </row>
    <row r="34" spans="1:13">
      <c r="A34" s="133" t="s">
        <v>197</v>
      </c>
      <c r="B34" s="56">
        <f>COUNTIFS(개발일정표!$C:$C,"2차",개발일정표!$A:$A,$A34,개발일정표!$H:$H,"&lt;&gt;삭제")</f>
        <v>11</v>
      </c>
      <c r="C34" s="56">
        <f>COUNTIFS(개발일정표!$C:$C,"2차",개발일정표!$A:$A,$A34,개발일정표!$H:$H,"&lt;&gt;삭제",개발일정표!$J:$J,"&lt;="&amp;$C$1)</f>
        <v>0</v>
      </c>
      <c r="D34" s="56">
        <f>COUNTIFS(개발일정표!$C:$C,"2차",개발일정표!$A:$A,$A34,개발일정표!$H:$H,"&lt;&gt;삭제",개발일정표!$L:$L,"&lt;="&amp;$C$1)</f>
        <v>0</v>
      </c>
      <c r="E34" s="57">
        <f t="shared" si="15"/>
        <v>0</v>
      </c>
      <c r="F34" s="58">
        <f t="shared" si="12"/>
        <v>0</v>
      </c>
      <c r="G34" s="57">
        <f t="shared" si="16"/>
        <v>11</v>
      </c>
      <c r="H34" s="58">
        <f t="shared" si="13"/>
        <v>0</v>
      </c>
      <c r="I34" s="56">
        <f>COUNTIFS(개발일정표!$C:$C,"2차",개발일정표!$A:$A,$A34,개발일정표!$H:$H,"&lt;&gt;삭제",개발일정표!$J:$J,"&gt;="&amp;$I$1,개발일정표!$J:$J,"&lt;="&amp;$C$1)</f>
        <v>0</v>
      </c>
      <c r="J34" s="56">
        <f>COUNTIFS(개발일정표!$C:$C,"2차",개발일정표!$A:$A,$A34,개발일정표!$H:$H,"&lt;&gt;삭제",개발일정표!$L:$L,"&gt;="&amp;$I$1,개발일정표!$L:$L,"&lt;="&amp;$C$1)</f>
        <v>0</v>
      </c>
      <c r="K34" s="58">
        <f t="shared" si="14"/>
        <v>0</v>
      </c>
      <c r="L34" s="56">
        <f>COUNTIFS(개발일정표!$C:$C,"2차",개발일정표!$A:$A,$A34,개발일정표!$H:$H,"&lt;&gt;삭제",개발일정표!$J:$J,"&gt;"&amp;$C$1,개발일정표!$J:$J,"&lt;="&amp;$L$1)</f>
        <v>0</v>
      </c>
      <c r="M34" s="58">
        <f t="shared" si="17"/>
        <v>0</v>
      </c>
    </row>
    <row r="35" spans="1:13">
      <c r="A35" s="133" t="s">
        <v>269</v>
      </c>
      <c r="B35" s="56">
        <f>COUNTIFS(개발일정표!$C:$C,"2차",개발일정표!$A:$A,$A35,개발일정표!$H:$H,"&lt;&gt;삭제")</f>
        <v>1</v>
      </c>
      <c r="C35" s="56">
        <f>COUNTIFS(개발일정표!$C:$C,"2차",개발일정표!$A:$A,$A35,개발일정표!$H:$H,"&lt;&gt;삭제",개발일정표!$J:$J,"&lt;="&amp;$C$1)</f>
        <v>0</v>
      </c>
      <c r="D35" s="56">
        <f>COUNTIFS(개발일정표!$C:$C,"2차",개발일정표!$A:$A,$A35,개발일정표!$H:$H,"&lt;&gt;삭제",개발일정표!$L:$L,"&lt;="&amp;$C$1)</f>
        <v>0</v>
      </c>
      <c r="E35" s="57">
        <f t="shared" si="15"/>
        <v>0</v>
      </c>
      <c r="F35" s="58">
        <f t="shared" si="12"/>
        <v>0</v>
      </c>
      <c r="G35" s="57">
        <f t="shared" si="16"/>
        <v>1</v>
      </c>
      <c r="H35" s="58">
        <f t="shared" si="13"/>
        <v>0</v>
      </c>
      <c r="I35" s="56">
        <f>COUNTIFS(개발일정표!$C:$C,"2차",개발일정표!$A:$A,$A35,개발일정표!$H:$H,"&lt;&gt;삭제",개발일정표!$J:$J,"&gt;="&amp;$I$1,개발일정표!$J:$J,"&lt;="&amp;$C$1)</f>
        <v>0</v>
      </c>
      <c r="J35" s="56">
        <f>COUNTIFS(개발일정표!$C:$C,"2차",개발일정표!$A:$A,$A35,개발일정표!$H:$H,"&lt;&gt;삭제",개발일정표!$L:$L,"&gt;="&amp;$I$1,개발일정표!$L:$L,"&lt;="&amp;$C$1)</f>
        <v>0</v>
      </c>
      <c r="K35" s="58">
        <f t="shared" si="14"/>
        <v>0</v>
      </c>
      <c r="L35" s="56">
        <f>COUNTIFS(개발일정표!$C:$C,"2차",개발일정표!$A:$A,$A35,개발일정표!$H:$H,"&lt;&gt;삭제",개발일정표!$J:$J,"&gt;"&amp;$C$1,개발일정표!$J:$J,"&lt;="&amp;$L$1)</f>
        <v>0</v>
      </c>
      <c r="M35" s="58">
        <f t="shared" si="17"/>
        <v>0</v>
      </c>
    </row>
    <row r="36" spans="1:13">
      <c r="A36" s="133" t="s">
        <v>271</v>
      </c>
      <c r="B36" s="56">
        <f>COUNTIFS(개발일정표!$C:$C,"2차",개발일정표!$A:$A,$A36,개발일정표!$H:$H,"&lt;&gt;삭제")</f>
        <v>1</v>
      </c>
      <c r="C36" s="56">
        <f>COUNTIFS(개발일정표!$C:$C,"2차",개발일정표!$A:$A,$A36,개발일정표!$H:$H,"&lt;&gt;삭제",개발일정표!$J:$J,"&lt;="&amp;$C$1)</f>
        <v>0</v>
      </c>
      <c r="D36" s="56">
        <f>COUNTIFS(개발일정표!$C:$C,"2차",개발일정표!$A:$A,$A36,개발일정표!$H:$H,"&lt;&gt;삭제",개발일정표!$L:$L,"&lt;="&amp;$C$1)</f>
        <v>0</v>
      </c>
      <c r="E36" s="57">
        <f t="shared" si="15"/>
        <v>0</v>
      </c>
      <c r="F36" s="58">
        <f t="shared" si="12"/>
        <v>0</v>
      </c>
      <c r="G36" s="57">
        <f t="shared" si="16"/>
        <v>1</v>
      </c>
      <c r="H36" s="58">
        <f t="shared" si="13"/>
        <v>0</v>
      </c>
      <c r="I36" s="56">
        <f>COUNTIFS(개발일정표!$C:$C,"2차",개발일정표!$A:$A,$A36,개발일정표!$H:$H,"&lt;&gt;삭제",개발일정표!$J:$J,"&gt;="&amp;$I$1,개발일정표!$J:$J,"&lt;="&amp;$C$1)</f>
        <v>0</v>
      </c>
      <c r="J36" s="56">
        <f>COUNTIFS(개발일정표!$C:$C,"2차",개발일정표!$A:$A,$A36,개발일정표!$H:$H,"&lt;&gt;삭제",개발일정표!$L:$L,"&gt;="&amp;$I$1,개발일정표!$L:$L,"&lt;="&amp;$C$1)</f>
        <v>0</v>
      </c>
      <c r="K36" s="58">
        <f t="shared" si="14"/>
        <v>0</v>
      </c>
      <c r="L36" s="56">
        <f>COUNTIFS(개발일정표!$C:$C,"2차",개발일정표!$A:$A,$A36,개발일정표!$H:$H,"&lt;&gt;삭제",개발일정표!$J:$J,"&gt;"&amp;$C$1,개발일정표!$J:$J,"&lt;="&amp;$L$1)</f>
        <v>0</v>
      </c>
      <c r="M36" s="58">
        <f t="shared" si="17"/>
        <v>0</v>
      </c>
    </row>
    <row r="37" spans="1:13">
      <c r="A37" s="133" t="s">
        <v>308</v>
      </c>
      <c r="B37" s="56">
        <f>COUNTIFS(개발일정표!$C:$C,"2차",개발일정표!$A:$A,$A37,개발일정표!$H:$H,"&lt;&gt;삭제")</f>
        <v>15</v>
      </c>
      <c r="C37" s="56">
        <f>COUNTIFS(개발일정표!$C:$C,"2차",개발일정표!$A:$A,$A37,개발일정표!$H:$H,"&lt;&gt;삭제",개발일정표!$J:$J,"&lt;="&amp;$C$1)</f>
        <v>0</v>
      </c>
      <c r="D37" s="56">
        <f>COUNTIFS(개발일정표!$C:$C,"2차",개발일정표!$A:$A,$A37,개발일정표!$H:$H,"&lt;&gt;삭제",개발일정표!$L:$L,"&lt;="&amp;$C$1)</f>
        <v>5</v>
      </c>
      <c r="E37" s="57">
        <f t="shared" si="15"/>
        <v>-5</v>
      </c>
      <c r="F37" s="58">
        <f t="shared" si="12"/>
        <v>0</v>
      </c>
      <c r="G37" s="57">
        <f t="shared" si="16"/>
        <v>10</v>
      </c>
      <c r="H37" s="58">
        <f t="shared" si="13"/>
        <v>0.33333333333333331</v>
      </c>
      <c r="I37" s="56">
        <f>COUNTIFS(개발일정표!$C:$C,"2차",개발일정표!$A:$A,$A37,개발일정표!$H:$H,"&lt;&gt;삭제",개발일정표!$J:$J,"&gt;="&amp;$I$1,개발일정표!$J:$J,"&lt;="&amp;$C$1)</f>
        <v>0</v>
      </c>
      <c r="J37" s="56">
        <f>COUNTIFS(개발일정표!$C:$C,"2차",개발일정표!$A:$A,$A37,개발일정표!$H:$H,"&lt;&gt;삭제",개발일정표!$L:$L,"&gt;="&amp;$I$1,개발일정표!$L:$L,"&lt;="&amp;$C$1)</f>
        <v>5</v>
      </c>
      <c r="K37" s="58">
        <f t="shared" si="14"/>
        <v>0</v>
      </c>
      <c r="L37" s="56">
        <f>COUNTIFS(개발일정표!$C:$C,"2차",개발일정표!$A:$A,$A37,개발일정표!$H:$H,"&lt;&gt;삭제",개발일정표!$J:$J,"&gt;"&amp;$C$1,개발일정표!$J:$J,"&lt;="&amp;$L$1)</f>
        <v>0</v>
      </c>
      <c r="M37" s="58">
        <f t="shared" si="17"/>
        <v>0</v>
      </c>
    </row>
    <row r="38" spans="1:13">
      <c r="A38" s="133" t="s">
        <v>369</v>
      </c>
      <c r="B38" s="56">
        <f>COUNTIFS(개발일정표!$C:$C,"2차",개발일정표!$A:$A,$A38,개발일정표!$H:$H,"&lt;&gt;삭제")</f>
        <v>1</v>
      </c>
      <c r="C38" s="56">
        <f>COUNTIFS(개발일정표!$C:$C,"2차",개발일정표!$A:$A,$A38,개발일정표!$H:$H,"&lt;&gt;삭제",개발일정표!$J:$J,"&lt;="&amp;$C$1)</f>
        <v>0</v>
      </c>
      <c r="D38" s="56">
        <f>COUNTIFS(개발일정표!$C:$C,"2차",개발일정표!$A:$A,$A38,개발일정표!$H:$H,"&lt;&gt;삭제",개발일정표!$L:$L,"&lt;="&amp;$C$1)</f>
        <v>0</v>
      </c>
      <c r="E38" s="57">
        <f t="shared" si="15"/>
        <v>0</v>
      </c>
      <c r="F38" s="58">
        <f t="shared" si="12"/>
        <v>0</v>
      </c>
      <c r="G38" s="57">
        <f t="shared" si="16"/>
        <v>1</v>
      </c>
      <c r="H38" s="58">
        <f t="shared" si="13"/>
        <v>0</v>
      </c>
      <c r="I38" s="56">
        <f>COUNTIFS(개발일정표!$C:$C,"2차",개발일정표!$A:$A,$A38,개발일정표!$H:$H,"&lt;&gt;삭제",개발일정표!$J:$J,"&gt;="&amp;$I$1,개발일정표!$J:$J,"&lt;="&amp;$C$1)</f>
        <v>0</v>
      </c>
      <c r="J38" s="56">
        <f>COUNTIFS(개발일정표!$C:$C,"2차",개발일정표!$A:$A,$A38,개발일정표!$H:$H,"&lt;&gt;삭제",개발일정표!$L:$L,"&gt;="&amp;$I$1,개발일정표!$L:$L,"&lt;="&amp;$C$1)</f>
        <v>0</v>
      </c>
      <c r="K38" s="58">
        <f t="shared" si="14"/>
        <v>0</v>
      </c>
      <c r="L38" s="56">
        <f>COUNTIFS(개발일정표!$C:$C,"2차",개발일정표!$A:$A,$A38,개발일정표!$H:$H,"&lt;&gt;삭제",개발일정표!$J:$J,"&gt;"&amp;$C$1,개발일정표!$J:$J,"&lt;="&amp;$L$1)</f>
        <v>0</v>
      </c>
      <c r="M38" s="58">
        <f t="shared" si="17"/>
        <v>0</v>
      </c>
    </row>
    <row r="39" spans="1:13">
      <c r="A39" s="137" t="s">
        <v>108</v>
      </c>
      <c r="B39" s="59">
        <f>SUM(B32:B38)</f>
        <v>47</v>
      </c>
      <c r="C39" s="59">
        <f>SUM(C32:C38)</f>
        <v>0</v>
      </c>
      <c r="D39" s="59">
        <f>SUM(D32:D38)</f>
        <v>5</v>
      </c>
      <c r="E39" s="59">
        <f>SUM(E32:E38)</f>
        <v>-5</v>
      </c>
      <c r="F39" s="21">
        <f t="shared" si="12"/>
        <v>0</v>
      </c>
      <c r="G39" s="36">
        <f>SUM(G32:G38)</f>
        <v>42</v>
      </c>
      <c r="H39" s="21">
        <f t="shared" si="13"/>
        <v>0.10638297872340426</v>
      </c>
      <c r="I39" s="59">
        <f>SUM(I32:I38)</f>
        <v>0</v>
      </c>
      <c r="J39" s="59">
        <f>SUM(J32:J38)</f>
        <v>5</v>
      </c>
      <c r="K39" s="21">
        <f t="shared" si="14"/>
        <v>0</v>
      </c>
      <c r="L39" s="59">
        <f>SUM(L32:L38)</f>
        <v>0</v>
      </c>
      <c r="M39" s="21">
        <f>IF(B39=0,0,(D39+L39)/B39)</f>
        <v>0.10638297872340426</v>
      </c>
    </row>
    <row r="40" spans="1:13">
      <c r="A40" s="133" t="s">
        <v>402</v>
      </c>
      <c r="B40" s="56">
        <f>COUNTIFS(개발일정표!$C:$C,"2차",개발일정표!$A:$A,$A40,개발일정표!$H:$H,"&lt;&gt;삭제")</f>
        <v>0</v>
      </c>
      <c r="C40" s="56">
        <f>COUNTIFS(개발일정표!$C:$C,"2차",개발일정표!$A:$A,$A40,개발일정표!$H:$H,"&lt;&gt;삭제",개발일정표!$J:$J,"&lt;="&amp;$C$1)</f>
        <v>0</v>
      </c>
      <c r="D40" s="56">
        <f>COUNTIFS(개발일정표!$C:$C,"2차",개발일정표!$A:$A,$A40,개발일정표!$H:$H,"&lt;&gt;삭제",개발일정표!$L:$L,"&lt;="&amp;$C$1)</f>
        <v>0</v>
      </c>
      <c r="E40" s="57">
        <f>C40-D40</f>
        <v>0</v>
      </c>
      <c r="F40" s="58">
        <f t="shared" si="12"/>
        <v>0</v>
      </c>
      <c r="G40" s="57">
        <f>B40-D40</f>
        <v>0</v>
      </c>
      <c r="H40" s="58">
        <f t="shared" si="13"/>
        <v>0</v>
      </c>
      <c r="I40" s="56">
        <f>COUNTIFS(개발일정표!$C:$C,"2차",개발일정표!$A:$A,$A40,개발일정표!$H:$H,"&lt;&gt;삭제",개발일정표!$J:$J,"&gt;="&amp;$I$1,개발일정표!$J:$J,"&lt;="&amp;$C$1)</f>
        <v>0</v>
      </c>
      <c r="J40" s="56">
        <f>COUNTIFS(개발일정표!$C:$C,"2차",개발일정표!$A:$A,$A40,개발일정표!$H:$H,"&lt;&gt;삭제",개발일정표!$L:$L,"&gt;="&amp;$I$1,개발일정표!$L:$L,"&lt;="&amp;$C$1)</f>
        <v>0</v>
      </c>
      <c r="K40" s="58">
        <f t="shared" si="14"/>
        <v>0</v>
      </c>
      <c r="L40" s="56">
        <f>COUNTIFS(개발일정표!$C:$C,"2차",개발일정표!$A:$A,$A40,개발일정표!$H:$H,"&lt;&gt;삭제",개발일정표!$J:$J,"&gt;"&amp;$C$1,개발일정표!$J:$J,"&lt;="&amp;$L$1)</f>
        <v>0</v>
      </c>
      <c r="M40" s="58">
        <f>IF(B40=0,0,(C40+L40)/B40)</f>
        <v>0</v>
      </c>
    </row>
    <row r="41" spans="1:13">
      <c r="A41" s="137" t="s">
        <v>87</v>
      </c>
      <c r="B41" s="59">
        <f>SUM(B39:B40)</f>
        <v>47</v>
      </c>
      <c r="C41" s="59">
        <f>SUM(C39:C40)</f>
        <v>0</v>
      </c>
      <c r="D41" s="59">
        <f>SUM(D39:D40)</f>
        <v>5</v>
      </c>
      <c r="E41" s="59">
        <f>SUM(E39:E40)</f>
        <v>-5</v>
      </c>
      <c r="F41" s="21">
        <f t="shared" si="12"/>
        <v>0</v>
      </c>
      <c r="G41" s="36">
        <f>SUM(G39:G40)</f>
        <v>42</v>
      </c>
      <c r="H41" s="21">
        <f t="shared" si="13"/>
        <v>0.10638297872340426</v>
      </c>
      <c r="I41" s="59">
        <f>SUM(I39:I40)</f>
        <v>0</v>
      </c>
      <c r="J41" s="59">
        <f>SUM(J39:J40)</f>
        <v>5</v>
      </c>
      <c r="K41" s="21">
        <f t="shared" si="14"/>
        <v>0</v>
      </c>
      <c r="L41" s="59">
        <f>SUM(L39:L40)</f>
        <v>0</v>
      </c>
      <c r="M41" s="21">
        <f>IF(B41=0,0,(D41+L41)/B41)</f>
        <v>0.10638297872340426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3" type="noConversion"/>
  <conditionalFormatting sqref="E4:E8 E10">
    <cfRule type="cellIs" dxfId="64" priority="13" stopIfTrue="1" operator="greaterThan">
      <formula>0</formula>
    </cfRule>
  </conditionalFormatting>
  <conditionalFormatting sqref="E12">
    <cfRule type="cellIs" dxfId="63" priority="11" stopIfTrue="1" operator="greaterThan">
      <formula>0</formula>
    </cfRule>
  </conditionalFormatting>
  <conditionalFormatting sqref="E9">
    <cfRule type="cellIs" dxfId="62" priority="7" stopIfTrue="1" operator="greaterThan">
      <formula>0</formula>
    </cfRule>
  </conditionalFormatting>
  <conditionalFormatting sqref="E18:E22 E24">
    <cfRule type="cellIs" dxfId="61" priority="6" stopIfTrue="1" operator="greaterThan">
      <formula>0</formula>
    </cfRule>
  </conditionalFormatting>
  <conditionalFormatting sqref="E26">
    <cfRule type="cellIs" dxfId="60" priority="5" stopIfTrue="1" operator="greaterThan">
      <formula>0</formula>
    </cfRule>
  </conditionalFormatting>
  <conditionalFormatting sqref="E23">
    <cfRule type="cellIs" dxfId="59" priority="4" stopIfTrue="1" operator="greaterThan">
      <formula>0</formula>
    </cfRule>
  </conditionalFormatting>
  <conditionalFormatting sqref="E32:E36 E38">
    <cfRule type="cellIs" dxfId="58" priority="3" stopIfTrue="1" operator="greaterThan">
      <formula>0</formula>
    </cfRule>
  </conditionalFormatting>
  <conditionalFormatting sqref="E40">
    <cfRule type="cellIs" dxfId="57" priority="2" stopIfTrue="1" operator="greaterThan">
      <formula>0</formula>
    </cfRule>
  </conditionalFormatting>
  <conditionalFormatting sqref="E37">
    <cfRule type="cellIs" dxfId="56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Normal="100" zoomScaleSheetLayoutView="100" workbookViewId="0">
      <selection activeCell="AG48" sqref="AG48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4" customWidth="1"/>
    <col min="10" max="13" width="5.5546875" style="54" hidden="1" customWidth="1"/>
    <col min="14" max="14" width="7.77734375" style="54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21"/>
    <col min="35" max="16384" width="10.109375" style="1"/>
  </cols>
  <sheetData>
    <row r="1" spans="1:38" ht="16.5" customHeight="1">
      <c r="A1" s="4" t="s">
        <v>73</v>
      </c>
      <c r="B1" s="6" t="str">
        <f>개발진척현황!C1</f>
        <v>2017.04.21</v>
      </c>
      <c r="C1" s="6"/>
      <c r="D1" s="5"/>
      <c r="E1" s="5"/>
      <c r="F1" s="5"/>
      <c r="G1" s="7"/>
      <c r="H1" s="8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I1" s="121"/>
      <c r="AJ1" s="121"/>
      <c r="AK1" s="121"/>
      <c r="AL1" s="121"/>
    </row>
    <row r="2" spans="1:38" ht="13.5" customHeight="1">
      <c r="A2" s="237" t="s">
        <v>444</v>
      </c>
      <c r="B2" s="170" t="s">
        <v>34</v>
      </c>
      <c r="C2" s="263" t="s">
        <v>35</v>
      </c>
      <c r="D2" s="264"/>
      <c r="E2" s="264"/>
      <c r="F2" s="264"/>
      <c r="G2" s="264"/>
      <c r="H2" s="264"/>
      <c r="I2" s="265"/>
      <c r="J2" s="230" t="s">
        <v>36</v>
      </c>
      <c r="K2" s="231"/>
      <c r="L2" s="231"/>
      <c r="M2" s="231"/>
      <c r="N2" s="231"/>
      <c r="O2" s="231"/>
      <c r="P2" s="232"/>
      <c r="Q2" s="202" t="s">
        <v>37</v>
      </c>
      <c r="R2" s="203"/>
      <c r="S2" s="203"/>
      <c r="T2" s="203"/>
      <c r="U2" s="203"/>
      <c r="V2" s="203"/>
      <c r="W2" s="203"/>
      <c r="X2" s="204"/>
      <c r="Y2" s="178" t="s">
        <v>427</v>
      </c>
      <c r="Z2" s="179"/>
      <c r="AA2" s="179"/>
      <c r="AB2" s="179"/>
      <c r="AC2" s="179"/>
      <c r="AD2" s="179"/>
      <c r="AE2" s="179"/>
      <c r="AF2" s="180"/>
      <c r="AI2" s="121"/>
      <c r="AJ2" s="121"/>
      <c r="AK2" s="121"/>
      <c r="AL2" s="121"/>
    </row>
    <row r="3" spans="1:38" ht="13.5" customHeight="1">
      <c r="A3" s="238"/>
      <c r="B3" s="261"/>
      <c r="C3" s="173" t="s">
        <v>38</v>
      </c>
      <c r="D3" s="173" t="s">
        <v>39</v>
      </c>
      <c r="E3" s="173" t="s">
        <v>40</v>
      </c>
      <c r="F3" s="173" t="s">
        <v>76</v>
      </c>
      <c r="G3" s="181" t="s">
        <v>41</v>
      </c>
      <c r="H3" s="181" t="s">
        <v>42</v>
      </c>
      <c r="I3" s="181" t="s">
        <v>772</v>
      </c>
      <c r="J3" s="182" t="s">
        <v>14</v>
      </c>
      <c r="K3" s="183" t="s">
        <v>43</v>
      </c>
      <c r="L3" s="253"/>
      <c r="M3" s="187" t="s">
        <v>21</v>
      </c>
      <c r="N3" s="182" t="s">
        <v>44</v>
      </c>
      <c r="O3" s="188" t="s">
        <v>45</v>
      </c>
      <c r="P3" s="188" t="s">
        <v>46</v>
      </c>
      <c r="Q3" s="189" t="s">
        <v>47</v>
      </c>
      <c r="R3" s="206" t="s">
        <v>14</v>
      </c>
      <c r="S3" s="207" t="s">
        <v>43</v>
      </c>
      <c r="T3" s="258"/>
      <c r="U3" s="206" t="s">
        <v>21</v>
      </c>
      <c r="V3" s="189" t="s">
        <v>44</v>
      </c>
      <c r="W3" s="205" t="s">
        <v>48</v>
      </c>
      <c r="X3" s="205" t="s">
        <v>49</v>
      </c>
      <c r="Y3" s="190" t="s">
        <v>47</v>
      </c>
      <c r="Z3" s="190" t="s">
        <v>14</v>
      </c>
      <c r="AA3" s="191" t="s">
        <v>43</v>
      </c>
      <c r="AB3" s="250"/>
      <c r="AC3" s="186" t="s">
        <v>21</v>
      </c>
      <c r="AD3" s="186" t="s">
        <v>44</v>
      </c>
      <c r="AE3" s="185" t="s">
        <v>48</v>
      </c>
      <c r="AF3" s="185" t="s">
        <v>49</v>
      </c>
      <c r="AG3" s="123" t="s">
        <v>494</v>
      </c>
      <c r="AH3" s="123" t="s">
        <v>497</v>
      </c>
      <c r="AI3" s="123" t="s">
        <v>702</v>
      </c>
      <c r="AJ3" s="123" t="s">
        <v>702</v>
      </c>
      <c r="AK3" s="123" t="s">
        <v>702</v>
      </c>
      <c r="AL3" s="121"/>
    </row>
    <row r="4" spans="1:38" ht="13.5" customHeight="1">
      <c r="A4" s="239"/>
      <c r="B4" s="262"/>
      <c r="C4" s="174"/>
      <c r="D4" s="174"/>
      <c r="E4" s="174"/>
      <c r="F4" s="174"/>
      <c r="G4" s="260"/>
      <c r="H4" s="260"/>
      <c r="I4" s="260"/>
      <c r="J4" s="252"/>
      <c r="K4" s="63" t="s">
        <v>50</v>
      </c>
      <c r="L4" s="63" t="s">
        <v>51</v>
      </c>
      <c r="M4" s="254"/>
      <c r="N4" s="252"/>
      <c r="O4" s="255"/>
      <c r="P4" s="255"/>
      <c r="Q4" s="256"/>
      <c r="R4" s="257"/>
      <c r="S4" s="65" t="s">
        <v>50</v>
      </c>
      <c r="T4" s="65" t="s">
        <v>51</v>
      </c>
      <c r="U4" s="257"/>
      <c r="V4" s="256"/>
      <c r="W4" s="259"/>
      <c r="X4" s="259"/>
      <c r="Y4" s="249"/>
      <c r="Z4" s="249"/>
      <c r="AA4" s="64" t="s">
        <v>50</v>
      </c>
      <c r="AB4" s="64" t="s">
        <v>51</v>
      </c>
      <c r="AC4" s="251"/>
      <c r="AD4" s="251"/>
      <c r="AE4" s="242"/>
      <c r="AF4" s="242"/>
      <c r="AG4" s="123" t="s">
        <v>495</v>
      </c>
      <c r="AH4" s="123" t="s">
        <v>496</v>
      </c>
      <c r="AI4" s="123" t="s">
        <v>703</v>
      </c>
      <c r="AJ4" s="123" t="s">
        <v>495</v>
      </c>
      <c r="AK4" s="123" t="s">
        <v>496</v>
      </c>
      <c r="AL4" s="121"/>
    </row>
    <row r="5" spans="1:38" ht="13.5" customHeight="1">
      <c r="A5" s="115" t="s">
        <v>933</v>
      </c>
      <c r="B5" s="56">
        <f>COUNTIFS(개발일정표!$H:$H,$A5,개발일정표!$H:$H,"&lt;&gt;삭제")</f>
        <v>27</v>
      </c>
      <c r="C5" s="56">
        <f>COUNTIFS(개발일정표!$H:$H,$A5,개발일정표!$H:$H,"&lt;&gt;삭제",개발일정표!$J:$J,"&lt;="&amp;$B$1)</f>
        <v>23</v>
      </c>
      <c r="D5" s="56">
        <f>COUNTIFS(개발일정표!$H:$H,$A5,개발일정표!$H:$H,"&lt;&gt;삭제",개발일정표!$L:$L,"&lt;="&amp;$B$1)</f>
        <v>27</v>
      </c>
      <c r="E5" s="57">
        <f t="shared" ref="E5:E14" si="0">C5-D5</f>
        <v>-4</v>
      </c>
      <c r="F5" s="57">
        <f>COUNTIFS(개발일정표!$H:$H,$A5,개발일정표!$H:$H,"&lt;&gt;삭제",개발일정표!$J:$J,"="&amp;$B$1)</f>
        <v>0</v>
      </c>
      <c r="G5" s="58">
        <f>IF(C5=0,0,D5/C5)</f>
        <v>1.173913043478261</v>
      </c>
      <c r="H5" s="58">
        <f>IF(B5=0,0,D5/B5)</f>
        <v>1</v>
      </c>
      <c r="I5" s="119">
        <f>SUMIFS(개발일정표!$G:$G,개발일정표!$H:$H,$A5)</f>
        <v>40</v>
      </c>
      <c r="J5" s="56">
        <f>COUNTIFS(개발일정표!$H:$H,$A5,개발일정표!$H:$H,"&lt;&gt;삭제",개발일정표!$N:$N,"&lt;&gt;검수제외",개발일정표!$P:$P,"&lt;="&amp;$B$1)</f>
        <v>19</v>
      </c>
      <c r="K5" s="56">
        <f>COUNTIFS(개발일정표!$H:$H,$A5,개발일정표!$H:$H,"&lt;&gt;삭제",개발일정표!$N:$N,"&lt;&gt;검수제외",개발일정표!$S:$S,"=L3",개발일정표!$R:$R,"&lt;="&amp;$B$1)+COUNTIFS(개발일정표!$H:$H,$A5,개발일정표!$H:$H,"&lt;&gt;삭제",개발일정표!$N:$N,"&lt;&gt;검수제외",개발일정표!$S:$S,"=L1",개발일정표!$T:$T,"=Y",개발일정표!$R:$R,"&lt;="&amp;$B$1)+COUNTIFS(개발일정표!$H:$H,$A5,개발일정표!$H:$H,"&lt;&gt;삭제",개발일정표!$N:$N,"&lt;&gt;검수제외",개발일정표!$S:$S,"=L2",개발일정표!$T:$T,"=Y",개발일정표!$R:$R,"&lt;="&amp;$B$1)</f>
        <v>2</v>
      </c>
      <c r="L5" s="56">
        <f>COUNTIFS(개발일정표!$H:$H,$A5,개발일정표!$H:$H,"&lt;&gt;삭제",개발일정표!$N:$N,"&lt;&gt;검수제외",개발일정표!$S:$S,"=L2")-COUNTIFS(개발일정표!$H:$H,$A5,개발일정표!$H:$H,"&lt;&gt;삭제",개발일정표!$N:$N,"&lt;&gt;검수제외",개발일정표!$S:$S,"=L2",개발일정표!$T:$T,"=Y",개발일정표!$R:$R,"&lt;="&amp;$B$1)</f>
        <v>6</v>
      </c>
      <c r="M5" s="57">
        <f t="shared" ref="M5:M14" si="1">J5-(K5+L5)</f>
        <v>11</v>
      </c>
      <c r="N5" s="56">
        <f>COUNTIFS(개발일정표!$H:$H,$A5,개발일정표!$H:$H,"&lt;&gt;삭제",개발일정표!$N:$N,"&lt;&gt;검수제외",개발일정표!$S:$S,"=L1")-COUNTIFS(개발일정표!$H:$H,$A5,개발일정표!$H:$H,"&lt;&gt;삭제",개발일정표!$N:$N,"&lt;&gt;검수제외",개발일정표!$S:$S,"=L1",개발일정표!$T:$T,"=Y",개발일정표!$R:$R,"&lt;="&amp;$B$1)</f>
        <v>6</v>
      </c>
      <c r="O5" s="58">
        <f t="shared" ref="O5:O15" si="2">IF(J5=0, 0,(K5+L5)/J5)</f>
        <v>0.42105263157894735</v>
      </c>
      <c r="P5" s="58">
        <f t="shared" ref="P5:P15" si="3">IF(B5=0,0,(K5+L5)/B5)</f>
        <v>0.29629629629629628</v>
      </c>
      <c r="Q5" s="56">
        <f>COUNTIFS(개발일정표!$H:$H,$A5,개발일정표!$H:$H,"&lt;&gt;삭제",개발일정표!$U:$U,"&lt;&gt;검수제외")</f>
        <v>27</v>
      </c>
      <c r="R5" s="56">
        <f>COUNTIFS(개발일정표!$H:$H,$A5,개발일정표!$H:$H,"&lt;&gt;삭제",개발일정표!$U:$U,"&lt;&gt;검수제외",개발일정표!$W:$W,"&lt;="&amp;$B$1)</f>
        <v>0</v>
      </c>
      <c r="S5" s="56">
        <f>COUNTIFS(개발일정표!$H:$H,$A5,개발일정표!$H:$H,"&lt;&gt;삭제",개발일정표!$U:$U,"&lt;&gt;검수제외",개발일정표!$Z:$Z,"=L3",개발일정표!$Y:$Y,"&lt;="&amp;$B$1)+COUNTIFS(개발일정표!$H:$H,$A5,개발일정표!$H:$H,"&lt;&gt;삭제",개발일정표!$U:$U,"&lt;&gt;검수제외",개발일정표!$Z:$Z,"=L1",개발일정표!$AA:$AA,"=Y",개발일정표!$Y:$Y,"&lt;="&amp;$B$1)+COUNTIFS(개발일정표!$H:$H,$A5,개발일정표!$H:$H,"&lt;&gt;삭제",개발일정표!$U:$U,"&lt;&gt;검수제외",개발일정표!$Z:$Z,"=L2",개발일정표!$AA:$AA,"=Y",개발일정표!$Y:$Y,"&lt;="&amp;$B$1)</f>
        <v>0</v>
      </c>
      <c r="T5" s="56">
        <f>COUNTIFS(개발일정표!$H:$H,$A5,개발일정표!$H:$H,"&lt;&gt;삭제",개발일정표!$U:$U,"&lt;&gt;검수제외",개발일정표!$Z:$Z,"=L2")-COUNTIFS(개발일정표!$H:$H,$A5,개발일정표!$H:$H,"&lt;&gt;삭제",개발일정표!$U:$U,"&lt;&gt;검수제외",개발일정표!$Z:$Z,"=L2",개발일정표!$AA:$AA,"=Y",개발일정표!$Y:$Y,"&lt;="&amp;$B$1)</f>
        <v>0</v>
      </c>
      <c r="U5" s="57">
        <f t="shared" ref="U5:U14" si="4">R5-(S5+T5)</f>
        <v>0</v>
      </c>
      <c r="V5" s="56">
        <f>COUNTIFS(개발일정표!$H:$H,$A5,개발일정표!$H:$H,"&lt;&gt;삭제",개발일정표!$U:$U,"&lt;&gt;검수제외",개발일정표!$Z:$Z,"=L1")-COUNTIFS(개발일정표!$H:$H,$A5,개발일정표!$H:$H,"&lt;&gt;삭제",개발일정표!$U:$U,"&lt;&gt;검수제외",개발일정표!$Z:$Z,"=L1",개발일정표!$AA:$AA,"=Y",개발일정표!$Y:$Y,"&lt;="&amp;$B$1)</f>
        <v>0</v>
      </c>
      <c r="W5" s="58">
        <f t="shared" ref="W5:W15" si="5">IF(R5=0, 0,(S5+T5)/R5)</f>
        <v>0</v>
      </c>
      <c r="X5" s="58">
        <f t="shared" ref="X5:X15" si="6">IF(Q5=0,0,(S5+T5)/Q5)</f>
        <v>0</v>
      </c>
      <c r="Y5" s="56">
        <f>COUNTIFS(개발일정표!$H:$H,$A5,개발일정표!$H:$H,"&lt;&gt;삭제",개발일정표!$AB:$AB,"&lt;&gt;검수제외")</f>
        <v>27</v>
      </c>
      <c r="Z5" s="56">
        <f>COUNTIFS(개발일정표!$H:$H,$A5,개발일정표!$H:$H,"&lt;&gt;삭제",개발일정표!$AB:$AB,"&lt;&gt;검수제외",개발일정표!$AD:$AD,"&lt;="&amp;$B$1)</f>
        <v>0</v>
      </c>
      <c r="AA5" s="56">
        <f>COUNTIFS(개발일정표!$H:$H,$A5,개발일정표!$H:$H,"&lt;&gt;삭제",개발일정표!$AB:$AB,"&lt;&gt;검수제외",개발일정표!$AG:$AG,"=L3",개발일정표!$AF:$AF,"&lt;="&amp;$B$1)+COUNTIFS(개발일정표!$H:$H,$A5,개발일정표!$H:$H,"&lt;&gt;삭제",개발일정표!$AB:$AB,"&lt;&gt;검수제외",개발일정표!$AG:$AG,"=L1",개발일정표!$AH:$AH,"=Y",개발일정표!$AF:$AF,"&lt;="&amp;$B$1)+COUNTIFS(개발일정표!$H:$H,$A5,개발일정표!$H:$H,"&lt;&gt;삭제",개발일정표!$AB:$AB,"&lt;&gt;검수제외",개발일정표!$AG:$AG,"=L2",개발일정표!$AH:$AH,"=Y",개발일정표!$AF:$AF,"&lt;="&amp;$B$1)</f>
        <v>0</v>
      </c>
      <c r="AB5" s="56">
        <f>COUNTIFS(개발일정표!$H:$H,$A5,개발일정표!$H:$H,"&lt;&gt;삭제",개발일정표!$AB:$AB,"&lt;&gt;검수제외",개발일정표!$AG:$AG,"=L2")-COUNTIFS(개발일정표!$H:$H,$A5,개발일정표!$H:$H,"&lt;&gt;삭제",개발일정표!$AB:$AB,"&lt;&gt;검수제외",개발일정표!$AG:$AG,"=L2",개발일정표!$AH:$AH,"=Y",개발일정표!$AF:$AF,"&lt;="&amp;$B$1)</f>
        <v>0</v>
      </c>
      <c r="AC5" s="57">
        <f t="shared" ref="AC5:AC14" si="7">Z5-(AA5+AB5)</f>
        <v>0</v>
      </c>
      <c r="AD5" s="56">
        <f>COUNTIFS(개발일정표!$H:$H,$A5,개발일정표!$H:$H,"&lt;&gt;삭제",개발일정표!$AB:$AB,"&lt;&gt;검수제외",개발일정표!$AG:$AG,"=L1")-COUNTIFS(개발일정표!$H:$H,$A5,개발일정표!$H:$H,"&lt;&gt;삭제",개발일정표!$AB:$AB,"&lt;&gt;검수제외",개발일정표!$AG:$AG,"=L1",개발일정표!$AH:$AH,"=Y",개발일정표!$AF:$AF,"&lt;="&amp;$B$1)</f>
        <v>0</v>
      </c>
      <c r="AE5" s="58">
        <f t="shared" ref="AE5:AE14" si="8">IF(Z5=0, 0,(AA5+AB5)/Z5)</f>
        <v>0</v>
      </c>
      <c r="AF5" s="58">
        <f t="shared" ref="AF5:AF15" si="9">IF(Y5=0,0,(AA5+AB5)/Y5)</f>
        <v>0</v>
      </c>
      <c r="AG5" s="122">
        <f>B5/I5</f>
        <v>0.67500000000000004</v>
      </c>
      <c r="AH5" s="122">
        <f>I5/B5</f>
        <v>1.4814814814814814</v>
      </c>
      <c r="AI5" s="121">
        <f>SUMIFS(개발일정표!$M:$M,개발일정표!$H:$H,$A5)</f>
        <v>50</v>
      </c>
      <c r="AJ5" s="122">
        <f>D5/AI5</f>
        <v>0.54</v>
      </c>
      <c r="AK5" s="122">
        <f>AI5/D5</f>
        <v>1.8518518518518519</v>
      </c>
      <c r="AL5" s="121"/>
    </row>
    <row r="6" spans="1:38" s="54" customFormat="1" ht="13.5" customHeight="1">
      <c r="A6" s="115" t="s">
        <v>927</v>
      </c>
      <c r="B6" s="56">
        <f>COUNTIFS(개발일정표!$H:$H,$A6,개발일정표!$H:$H,"&lt;&gt;삭제")</f>
        <v>22</v>
      </c>
      <c r="C6" s="56">
        <f>COUNTIFS(개발일정표!$H:$H,$A6,개발일정표!$H:$H,"&lt;&gt;삭제",개발일정표!$J:$J,"&lt;="&amp;$B$1)</f>
        <v>6</v>
      </c>
      <c r="D6" s="56">
        <f>COUNTIFS(개발일정표!$H:$H,$A6,개발일정표!$H:$H,"&lt;&gt;삭제",개발일정표!$L:$L,"&lt;="&amp;$B$1)</f>
        <v>0</v>
      </c>
      <c r="E6" s="57">
        <f t="shared" ref="E6" si="10">C6-D6</f>
        <v>6</v>
      </c>
      <c r="F6" s="57">
        <f>COUNTIFS(개발일정표!$H:$H,$A6,개발일정표!$H:$H,"&lt;&gt;삭제",개발일정표!$J:$J,"="&amp;$B$1)</f>
        <v>1</v>
      </c>
      <c r="G6" s="58">
        <f>IF(C6=0,0,D6/C6)</f>
        <v>0</v>
      </c>
      <c r="H6" s="58">
        <f>IF(B6=0,0,D6/B6)</f>
        <v>0</v>
      </c>
      <c r="I6" s="119">
        <f>SUMIFS(개발일정표!$G:$G,개발일정표!$H:$H,$A6)</f>
        <v>25</v>
      </c>
      <c r="J6" s="56">
        <f>COUNTIFS(개발일정표!$H:$H,$A6,개발일정표!$H:$H,"&lt;&gt;삭제",개발일정표!$N:$N,"&lt;&gt;검수제외",개발일정표!$P:$P,"&lt;="&amp;$B$1)</f>
        <v>0</v>
      </c>
      <c r="K6" s="56">
        <f>COUNTIFS(개발일정표!$H:$H,$A6,개발일정표!$H:$H,"&lt;&gt;삭제",개발일정표!$N:$N,"&lt;&gt;검수제외",개발일정표!$S:$S,"=L3",개발일정표!$R:$R,"&lt;="&amp;$B$1)+COUNTIFS(개발일정표!$H:$H,$A6,개발일정표!$H:$H,"&lt;&gt;삭제",개발일정표!$N:$N,"&lt;&gt;검수제외",개발일정표!$S:$S,"=L1",개발일정표!$T:$T,"=Y",개발일정표!$R:$R,"&lt;="&amp;$B$1)+COUNTIFS(개발일정표!$H:$H,$A6,개발일정표!$H:$H,"&lt;&gt;삭제",개발일정표!$N:$N,"&lt;&gt;검수제외",개발일정표!$S:$S,"=L2",개발일정표!$T:$T,"=Y",개발일정표!$R:$R,"&lt;="&amp;$B$1)</f>
        <v>0</v>
      </c>
      <c r="L6" s="56">
        <f>COUNTIFS(개발일정표!$H:$H,$A6,개발일정표!$H:$H,"&lt;&gt;삭제",개발일정표!$N:$N,"&lt;&gt;검수제외",개발일정표!$S:$S,"=L2")-COUNTIFS(개발일정표!$H:$H,$A6,개발일정표!$H:$H,"&lt;&gt;삭제",개발일정표!$N:$N,"&lt;&gt;검수제외",개발일정표!$S:$S,"=L2",개발일정표!$T:$T,"=Y",개발일정표!$R:$R,"&lt;="&amp;$B$1)</f>
        <v>0</v>
      </c>
      <c r="M6" s="57">
        <f t="shared" ref="M6" si="11">J6-(K6+L6)</f>
        <v>0</v>
      </c>
      <c r="N6" s="56">
        <f>COUNTIFS(개발일정표!$H:$H,$A6,개발일정표!$H:$H,"&lt;&gt;삭제",개발일정표!$N:$N,"&lt;&gt;검수제외",개발일정표!$S:$S,"=L1")-COUNTIFS(개발일정표!$H:$H,$A6,개발일정표!$H:$H,"&lt;&gt;삭제",개발일정표!$N:$N,"&lt;&gt;검수제외",개발일정표!$S:$S,"=L1",개발일정표!$T:$T,"=Y",개발일정표!$R:$R,"&lt;="&amp;$B$1)</f>
        <v>0</v>
      </c>
      <c r="O6" s="58">
        <f t="shared" ref="O6" si="12">IF(J6=0, 0,(K6+L6)/J6)</f>
        <v>0</v>
      </c>
      <c r="P6" s="58">
        <f t="shared" ref="P6" si="13">IF(B6=0,0,(K6+L6)/B6)</f>
        <v>0</v>
      </c>
      <c r="Q6" s="56">
        <f>COUNTIFS(개발일정표!$H:$H,$A6,개발일정표!$H:$H,"&lt;&gt;삭제",개발일정표!$U:$U,"&lt;&gt;검수제외")</f>
        <v>22</v>
      </c>
      <c r="R6" s="56">
        <f>COUNTIFS(개발일정표!$H:$H,$A6,개발일정표!$H:$H,"&lt;&gt;삭제",개발일정표!$U:$U,"&lt;&gt;검수제외",개발일정표!$W:$W,"&lt;="&amp;$B$1)</f>
        <v>0</v>
      </c>
      <c r="S6" s="56">
        <f>COUNTIFS(개발일정표!$H:$H,$A6,개발일정표!$H:$H,"&lt;&gt;삭제",개발일정표!$U:$U,"&lt;&gt;검수제외",개발일정표!$Z:$Z,"=L3",개발일정표!$Y:$Y,"&lt;="&amp;$B$1)+COUNTIFS(개발일정표!$H:$H,$A6,개발일정표!$H:$H,"&lt;&gt;삭제",개발일정표!$U:$U,"&lt;&gt;검수제외",개발일정표!$Z:$Z,"=L1",개발일정표!$AA:$AA,"=Y",개발일정표!$Y:$Y,"&lt;="&amp;$B$1)+COUNTIFS(개발일정표!$H:$H,$A6,개발일정표!$H:$H,"&lt;&gt;삭제",개발일정표!$U:$U,"&lt;&gt;검수제외",개발일정표!$Z:$Z,"=L2",개발일정표!$AA:$AA,"=Y",개발일정표!$Y:$Y,"&lt;="&amp;$B$1)</f>
        <v>0</v>
      </c>
      <c r="T6" s="56">
        <f>COUNTIFS(개발일정표!$H:$H,$A6,개발일정표!$H:$H,"&lt;&gt;삭제",개발일정표!$U:$U,"&lt;&gt;검수제외",개발일정표!$Z:$Z,"=L2")-COUNTIFS(개발일정표!$H:$H,$A6,개발일정표!$H:$H,"&lt;&gt;삭제",개발일정표!$U:$U,"&lt;&gt;검수제외",개발일정표!$Z:$Z,"=L2",개발일정표!$AA:$AA,"=Y",개발일정표!$Y:$Y,"&lt;="&amp;$B$1)</f>
        <v>0</v>
      </c>
      <c r="U6" s="57">
        <f t="shared" ref="U6" si="14">R6-(S6+T6)</f>
        <v>0</v>
      </c>
      <c r="V6" s="56">
        <f>COUNTIFS(개발일정표!$H:$H,$A6,개발일정표!$H:$H,"&lt;&gt;삭제",개발일정표!$U:$U,"&lt;&gt;검수제외",개발일정표!$Z:$Z,"=L1")-COUNTIFS(개발일정표!$H:$H,$A6,개발일정표!$H:$H,"&lt;&gt;삭제",개발일정표!$U:$U,"&lt;&gt;검수제외",개발일정표!$Z:$Z,"=L1",개발일정표!$AA:$AA,"=Y",개발일정표!$Y:$Y,"&lt;="&amp;$B$1)</f>
        <v>0</v>
      </c>
      <c r="W6" s="58">
        <f t="shared" ref="W6" si="15">IF(R6=0, 0,(S6+T6)/R6)</f>
        <v>0</v>
      </c>
      <c r="X6" s="58">
        <f t="shared" ref="X6" si="16">IF(Q6=0,0,(S6+T6)/Q6)</f>
        <v>0</v>
      </c>
      <c r="Y6" s="56">
        <f>COUNTIFS(개발일정표!$H:$H,$A6,개발일정표!$H:$H,"&lt;&gt;삭제",개발일정표!$AB:$AB,"&lt;&gt;검수제외")</f>
        <v>22</v>
      </c>
      <c r="Z6" s="56">
        <f>COUNTIFS(개발일정표!$H:$H,$A6,개발일정표!$H:$H,"&lt;&gt;삭제",개발일정표!$AB:$AB,"&lt;&gt;검수제외",개발일정표!$AD:$AD,"&lt;="&amp;$B$1)</f>
        <v>0</v>
      </c>
      <c r="AA6" s="56">
        <f>COUNTIFS(개발일정표!$H:$H,$A6,개발일정표!$H:$H,"&lt;&gt;삭제",개발일정표!$AB:$AB,"&lt;&gt;검수제외",개발일정표!$AG:$AG,"=L3",개발일정표!$AF:$AF,"&lt;="&amp;$B$1)+COUNTIFS(개발일정표!$H:$H,$A6,개발일정표!$H:$H,"&lt;&gt;삭제",개발일정표!$AB:$AB,"&lt;&gt;검수제외",개발일정표!$AG:$AG,"=L1",개발일정표!$AH:$AH,"=Y",개발일정표!$AF:$AF,"&lt;="&amp;$B$1)+COUNTIFS(개발일정표!$H:$H,$A6,개발일정표!$H:$H,"&lt;&gt;삭제",개발일정표!$AB:$AB,"&lt;&gt;검수제외",개발일정표!$AG:$AG,"=L2",개발일정표!$AH:$AH,"=Y",개발일정표!$AF:$AF,"&lt;="&amp;$B$1)</f>
        <v>0</v>
      </c>
      <c r="AB6" s="56">
        <f>COUNTIFS(개발일정표!$H:$H,$A6,개발일정표!$H:$H,"&lt;&gt;삭제",개발일정표!$AB:$AB,"&lt;&gt;검수제외",개발일정표!$AG:$AG,"=L2")-COUNTIFS(개발일정표!$H:$H,$A6,개발일정표!$H:$H,"&lt;&gt;삭제",개발일정표!$AB:$AB,"&lt;&gt;검수제외",개발일정표!$AG:$AG,"=L2",개발일정표!$AH:$AH,"=Y",개발일정표!$AF:$AF,"&lt;="&amp;$B$1)</f>
        <v>0</v>
      </c>
      <c r="AC6" s="57">
        <f t="shared" ref="AC6" si="17">Z6-(AA6+AB6)</f>
        <v>0</v>
      </c>
      <c r="AD6" s="56">
        <f>COUNTIFS(개발일정표!$H:$H,$A6,개발일정표!$H:$H,"&lt;&gt;삭제",개발일정표!$AB:$AB,"&lt;&gt;검수제외",개발일정표!$AG:$AG,"=L1")-COUNTIFS(개발일정표!$H:$H,$A6,개발일정표!$H:$H,"&lt;&gt;삭제",개발일정표!$AB:$AB,"&lt;&gt;검수제외",개발일정표!$AG:$AG,"=L1",개발일정표!$AH:$AH,"=Y",개발일정표!$AF:$AF,"&lt;="&amp;$B$1)</f>
        <v>0</v>
      </c>
      <c r="AE6" s="58">
        <f t="shared" ref="AE6" si="18">IF(Z6=0, 0,(AA6+AB6)/Z6)</f>
        <v>0</v>
      </c>
      <c r="AF6" s="58">
        <f t="shared" ref="AF6" si="19">IF(Y6=0,0,(AA6+AB6)/Y6)</f>
        <v>0</v>
      </c>
      <c r="AG6" s="122">
        <f>B6/I6</f>
        <v>0.88</v>
      </c>
      <c r="AH6" s="122">
        <f>I6/B6</f>
        <v>1.1363636363636365</v>
      </c>
      <c r="AI6" s="121">
        <f>SUMIFS(개발일정표!$M:$M,개발일정표!$H:$H,$A6)</f>
        <v>0</v>
      </c>
      <c r="AJ6" s="122" t="e">
        <f>D6/AI6</f>
        <v>#DIV/0!</v>
      </c>
      <c r="AK6" s="122" t="e">
        <f>AI6/D6</f>
        <v>#DIV/0!</v>
      </c>
      <c r="AL6" s="121"/>
    </row>
    <row r="7" spans="1:38" ht="13.5" customHeight="1">
      <c r="A7" s="115" t="s">
        <v>439</v>
      </c>
      <c r="B7" s="56">
        <f>COUNTIFS(개발일정표!$H:$H,$A7,개발일정표!$H:$H,"&lt;&gt;삭제")</f>
        <v>34</v>
      </c>
      <c r="C7" s="56">
        <f>COUNTIFS(개발일정표!$H:$H,$A7,개발일정표!$H:$H,"&lt;&gt;삭제",개발일정표!$J:$J,"&lt;="&amp;$B$1)</f>
        <v>30</v>
      </c>
      <c r="D7" s="56">
        <f>COUNTIFS(개발일정표!$H:$H,$A7,개발일정표!$H:$H,"&lt;&gt;삭제",개발일정표!$L:$L,"&lt;="&amp;$B$1)</f>
        <v>23</v>
      </c>
      <c r="E7" s="57">
        <f t="shared" si="0"/>
        <v>7</v>
      </c>
      <c r="F7" s="57">
        <f>COUNTIFS(개발일정표!$H:$H,$A7,개발일정표!$H:$H,"&lt;&gt;삭제",개발일정표!$J:$J,"="&amp;$B$1)</f>
        <v>1</v>
      </c>
      <c r="G7" s="58">
        <f t="shared" ref="G7:G15" si="20">IF(C7=0,0,D7/C7)</f>
        <v>0.76666666666666672</v>
      </c>
      <c r="H7" s="58">
        <f t="shared" ref="H7:H15" si="21">IF(B7=0,0,D7/B7)</f>
        <v>0.67647058823529416</v>
      </c>
      <c r="I7" s="119">
        <f>SUMIFS(개발일정표!$G:$G,개발일정표!$H:$H,$A7)</f>
        <v>55</v>
      </c>
      <c r="J7" s="56">
        <f>COUNTIFS(개발일정표!$H:$H,$A7,개발일정표!$H:$H,"&lt;&gt;삭제",개발일정표!$N:$N,"&lt;&gt;검수제외",개발일정표!$P:$P,"&lt;="&amp;$B$1)</f>
        <v>21</v>
      </c>
      <c r="K7" s="56">
        <f>COUNTIFS(개발일정표!$H:$H,$A7,개발일정표!$H:$H,"&lt;&gt;삭제",개발일정표!$N:$N,"&lt;&gt;검수제외",개발일정표!$S:$S,"=L3",개발일정표!$R:$R,"&lt;="&amp;$B$1)+COUNTIFS(개발일정표!$H:$H,$A7,개발일정표!$H:$H,"&lt;&gt;삭제",개발일정표!$N:$N,"&lt;&gt;검수제외",개발일정표!$S:$S,"=L1",개발일정표!$T:$T,"=Y",개발일정표!$R:$R,"&lt;="&amp;$B$1)+COUNTIFS(개발일정표!$H:$H,$A7,개발일정표!$H:$H,"&lt;&gt;삭제",개발일정표!$N:$N,"&lt;&gt;검수제외",개발일정표!$S:$S,"=L2",개발일정표!$T:$T,"=Y",개발일정표!$R:$R,"&lt;="&amp;$B$1)</f>
        <v>2</v>
      </c>
      <c r="L7" s="56">
        <f>COUNTIFS(개발일정표!$H:$H,$A7,개발일정표!$H:$H,"&lt;&gt;삭제",개발일정표!$N:$N,"&lt;&gt;검수제외",개발일정표!$S:$S,"=L2")-COUNTIFS(개발일정표!$H:$H,$A7,개발일정표!$H:$H,"&lt;&gt;삭제",개발일정표!$N:$N,"&lt;&gt;검수제외",개발일정표!$S:$S,"=L2",개발일정표!$T:$T,"=Y",개발일정표!$R:$R,"&lt;="&amp;$B$1)</f>
        <v>4</v>
      </c>
      <c r="M7" s="57">
        <f t="shared" si="1"/>
        <v>15</v>
      </c>
      <c r="N7" s="56">
        <f>COUNTIFS(개발일정표!$H:$H,$A7,개발일정표!$H:$H,"&lt;&gt;삭제",개발일정표!$N:$N,"&lt;&gt;검수제외",개발일정표!$S:$S,"=L1")-COUNTIFS(개발일정표!$H:$H,$A7,개발일정표!$H:$H,"&lt;&gt;삭제",개발일정표!$N:$N,"&lt;&gt;검수제외",개발일정표!$S:$S,"=L1",개발일정표!$T:$T,"=Y",개발일정표!$R:$R,"&lt;="&amp;$B$1)</f>
        <v>2</v>
      </c>
      <c r="O7" s="58">
        <f t="shared" si="2"/>
        <v>0.2857142857142857</v>
      </c>
      <c r="P7" s="58">
        <f t="shared" si="3"/>
        <v>0.17647058823529413</v>
      </c>
      <c r="Q7" s="56">
        <f>COUNTIFS(개발일정표!$H:$H,$A7,개발일정표!$H:$H,"&lt;&gt;삭제",개발일정표!$U:$U,"&lt;&gt;검수제외")</f>
        <v>34</v>
      </c>
      <c r="R7" s="56">
        <f>COUNTIFS(개발일정표!$H:$H,$A7,개발일정표!$H:$H,"&lt;&gt;삭제",개발일정표!$U:$U,"&lt;&gt;검수제외",개발일정표!$W:$W,"&lt;="&amp;$B$1)</f>
        <v>0</v>
      </c>
      <c r="S7" s="56">
        <f>COUNTIFS(개발일정표!$H:$H,$A7,개발일정표!$H:$H,"&lt;&gt;삭제",개발일정표!$U:$U,"&lt;&gt;검수제외",개발일정표!$Z:$Z,"=L3",개발일정표!$Y:$Y,"&lt;="&amp;$B$1)+COUNTIFS(개발일정표!$H:$H,$A7,개발일정표!$H:$H,"&lt;&gt;삭제",개발일정표!$U:$U,"&lt;&gt;검수제외",개발일정표!$Z:$Z,"=L1",개발일정표!$AA:$AA,"=Y",개발일정표!$Y:$Y,"&lt;="&amp;$B$1)+COUNTIFS(개발일정표!$H:$H,$A7,개발일정표!$H:$H,"&lt;&gt;삭제",개발일정표!$U:$U,"&lt;&gt;검수제외",개발일정표!$Z:$Z,"=L2",개발일정표!$AA:$AA,"=Y",개발일정표!$Y:$Y,"&lt;="&amp;$B$1)</f>
        <v>0</v>
      </c>
      <c r="T7" s="56">
        <f>COUNTIFS(개발일정표!$H:$H,$A7,개발일정표!$H:$H,"&lt;&gt;삭제",개발일정표!$U:$U,"&lt;&gt;검수제외",개발일정표!$Z:$Z,"=L2")-COUNTIFS(개발일정표!$H:$H,$A7,개발일정표!$H:$H,"&lt;&gt;삭제",개발일정표!$U:$U,"&lt;&gt;검수제외",개발일정표!$Z:$Z,"=L2",개발일정표!$AA:$AA,"=Y",개발일정표!$Y:$Y,"&lt;="&amp;$B$1)</f>
        <v>0</v>
      </c>
      <c r="U7" s="57">
        <f t="shared" si="4"/>
        <v>0</v>
      </c>
      <c r="V7" s="56">
        <f>COUNTIFS(개발일정표!$H:$H,$A7,개발일정표!$H:$H,"&lt;&gt;삭제",개발일정표!$U:$U,"&lt;&gt;검수제외",개발일정표!$Z:$Z,"=L1")-COUNTIFS(개발일정표!$H:$H,$A7,개발일정표!$H:$H,"&lt;&gt;삭제",개발일정표!$U:$U,"&lt;&gt;검수제외",개발일정표!$Z:$Z,"=L1",개발일정표!$AA:$AA,"=Y",개발일정표!$Y:$Y,"&lt;="&amp;$B$1)</f>
        <v>0</v>
      </c>
      <c r="W7" s="58">
        <f t="shared" si="5"/>
        <v>0</v>
      </c>
      <c r="X7" s="58">
        <f t="shared" si="6"/>
        <v>0</v>
      </c>
      <c r="Y7" s="56">
        <f>COUNTIFS(개발일정표!$H:$H,$A7,개발일정표!$H:$H,"&lt;&gt;삭제",개발일정표!$AB:$AB,"&lt;&gt;검수제외")</f>
        <v>34</v>
      </c>
      <c r="Z7" s="56">
        <f>COUNTIFS(개발일정표!$H:$H,$A7,개발일정표!$H:$H,"&lt;&gt;삭제",개발일정표!$AB:$AB,"&lt;&gt;검수제외",개발일정표!$AD:$AD,"&lt;="&amp;$B$1)</f>
        <v>0</v>
      </c>
      <c r="AA7" s="56">
        <f>COUNTIFS(개발일정표!$H:$H,$A7,개발일정표!$H:$H,"&lt;&gt;삭제",개발일정표!$AB:$AB,"&lt;&gt;검수제외",개발일정표!$AG:$AG,"=L3",개발일정표!$AF:$AF,"&lt;="&amp;$B$1)+COUNTIFS(개발일정표!$H:$H,$A7,개발일정표!$H:$H,"&lt;&gt;삭제",개발일정표!$AB:$AB,"&lt;&gt;검수제외",개발일정표!$AG:$AG,"=L1",개발일정표!$AH:$AH,"=Y",개발일정표!$AF:$AF,"&lt;="&amp;$B$1)+COUNTIFS(개발일정표!$H:$H,$A7,개발일정표!$H:$H,"&lt;&gt;삭제",개발일정표!$AB:$AB,"&lt;&gt;검수제외",개발일정표!$AG:$AG,"=L2",개발일정표!$AH:$AH,"=Y",개발일정표!$AF:$AF,"&lt;="&amp;$B$1)</f>
        <v>0</v>
      </c>
      <c r="AB7" s="56">
        <f>COUNTIFS(개발일정표!$H:$H,$A7,개발일정표!$H:$H,"&lt;&gt;삭제",개발일정표!$AB:$AB,"&lt;&gt;검수제외",개발일정표!$AG:$AG,"=L2")-COUNTIFS(개발일정표!$H:$H,$A7,개발일정표!$H:$H,"&lt;&gt;삭제",개발일정표!$AB:$AB,"&lt;&gt;검수제외",개발일정표!$AG:$AG,"=L2",개발일정표!$AH:$AH,"=Y",개발일정표!$AF:$AF,"&lt;="&amp;$B$1)</f>
        <v>0</v>
      </c>
      <c r="AC7" s="57">
        <f t="shared" si="7"/>
        <v>0</v>
      </c>
      <c r="AD7" s="56">
        <f>COUNTIFS(개발일정표!$H:$H,$A7,개발일정표!$H:$H,"&lt;&gt;삭제",개발일정표!$AB:$AB,"&lt;&gt;검수제외",개발일정표!$AG:$AG,"=L1")-COUNTIFS(개발일정표!$H:$H,$A7,개발일정표!$H:$H,"&lt;&gt;삭제",개발일정표!$AB:$AB,"&lt;&gt;검수제외",개발일정표!$AG:$AG,"=L1",개발일정표!$AH:$AH,"=Y",개발일정표!$AF:$AF,"&lt;="&amp;$B$1)</f>
        <v>0</v>
      </c>
      <c r="AE7" s="58">
        <f t="shared" si="8"/>
        <v>0</v>
      </c>
      <c r="AF7" s="58">
        <f t="shared" si="9"/>
        <v>0</v>
      </c>
      <c r="AG7" s="122">
        <f t="shared" ref="AG7:AG14" si="22">B7/I7</f>
        <v>0.61818181818181817</v>
      </c>
      <c r="AH7" s="122">
        <f t="shared" ref="AH7:AH14" si="23">I7/B7</f>
        <v>1.6176470588235294</v>
      </c>
      <c r="AI7" s="121">
        <f>SUMIFS(개발일정표!$M:$M,개발일정표!$H:$H,$A7)</f>
        <v>87</v>
      </c>
      <c r="AJ7" s="122">
        <f>D7/AI7</f>
        <v>0.26436781609195403</v>
      </c>
      <c r="AK7" s="122">
        <f>AI7/D7</f>
        <v>3.7826086956521738</v>
      </c>
      <c r="AL7" s="121"/>
    </row>
    <row r="8" spans="1:38" s="54" customFormat="1" ht="13.5" customHeight="1">
      <c r="A8" s="115" t="s">
        <v>440</v>
      </c>
      <c r="B8" s="56">
        <f>COUNTIFS(개발일정표!$H:$H,$A8,개발일정표!$H:$H,"&lt;&gt;삭제")</f>
        <v>36</v>
      </c>
      <c r="C8" s="56">
        <f>COUNTIFS(개발일정표!$H:$H,$A8,개발일정표!$H:$H,"&lt;&gt;삭제",개발일정표!$J:$J,"&lt;="&amp;$B$1)</f>
        <v>36</v>
      </c>
      <c r="D8" s="56">
        <f>COUNTIFS(개발일정표!$H:$H,$A8,개발일정표!$H:$H,"&lt;&gt;삭제",개발일정표!$L:$L,"&lt;="&amp;$B$1)</f>
        <v>29</v>
      </c>
      <c r="E8" s="57">
        <f t="shared" ref="E8" si="24">C8-D8</f>
        <v>7</v>
      </c>
      <c r="F8" s="57">
        <f>COUNTIFS(개발일정표!$H:$H,$A8,개발일정표!$H:$H,"&lt;&gt;삭제",개발일정표!$J:$J,"="&amp;$B$1)</f>
        <v>0</v>
      </c>
      <c r="G8" s="58">
        <f t="shared" ref="G8" si="25">IF(C8=0,0,D8/C8)</f>
        <v>0.80555555555555558</v>
      </c>
      <c r="H8" s="58">
        <f t="shared" ref="H8" si="26">IF(B8=0,0,D8/B8)</f>
        <v>0.80555555555555558</v>
      </c>
      <c r="I8" s="119">
        <f>SUMIFS(개발일정표!$G:$G,개발일정표!$H:$H,$A8)</f>
        <v>40</v>
      </c>
      <c r="J8" s="56">
        <f>COUNTIFS(개발일정표!$H:$H,$A8,개발일정표!$H:$H,"&lt;&gt;삭제",개발일정표!$N:$N,"&lt;&gt;검수제외",개발일정표!$P:$P,"&lt;="&amp;$B$1)</f>
        <v>0</v>
      </c>
      <c r="K8" s="56">
        <f>COUNTIFS(개발일정표!$H:$H,$A8,개발일정표!$H:$H,"&lt;&gt;삭제",개발일정표!$N:$N,"&lt;&gt;검수제외",개발일정표!$S:$S,"=L3",개발일정표!$R:$R,"&lt;="&amp;$B$1)+COUNTIFS(개발일정표!$H:$H,$A8,개발일정표!$H:$H,"&lt;&gt;삭제",개발일정표!$N:$N,"&lt;&gt;검수제외",개발일정표!$S:$S,"=L1",개발일정표!$T:$T,"=Y",개발일정표!$R:$R,"&lt;="&amp;$B$1)+COUNTIFS(개발일정표!$H:$H,$A8,개발일정표!$H:$H,"&lt;&gt;삭제",개발일정표!$N:$N,"&lt;&gt;검수제외",개발일정표!$S:$S,"=L2",개발일정표!$T:$T,"=Y",개발일정표!$R:$R,"&lt;="&amp;$B$1)</f>
        <v>0</v>
      </c>
      <c r="L8" s="56">
        <f>COUNTIFS(개발일정표!$H:$H,$A8,개발일정표!$H:$H,"&lt;&gt;삭제",개발일정표!$N:$N,"&lt;&gt;검수제외",개발일정표!$S:$S,"=L2")-COUNTIFS(개발일정표!$H:$H,$A8,개발일정표!$H:$H,"&lt;&gt;삭제",개발일정표!$N:$N,"&lt;&gt;검수제외",개발일정표!$S:$S,"=L2",개발일정표!$T:$T,"=Y",개발일정표!$R:$R,"&lt;="&amp;$B$1)</f>
        <v>0</v>
      </c>
      <c r="M8" s="57">
        <f t="shared" ref="M8" si="27">J8-(K8+L8)</f>
        <v>0</v>
      </c>
      <c r="N8" s="56">
        <f>COUNTIFS(개발일정표!$H:$H,$A8,개발일정표!$H:$H,"&lt;&gt;삭제",개발일정표!$N:$N,"&lt;&gt;검수제외",개발일정표!$S:$S,"=L1")-COUNTIFS(개발일정표!$H:$H,$A8,개발일정표!$H:$H,"&lt;&gt;삭제",개발일정표!$N:$N,"&lt;&gt;검수제외",개발일정표!$S:$S,"=L1",개발일정표!$T:$T,"=Y",개발일정표!$R:$R,"&lt;="&amp;$B$1)</f>
        <v>0</v>
      </c>
      <c r="O8" s="58">
        <f t="shared" ref="O8" si="28">IF(J8=0, 0,(K8+L8)/J8)</f>
        <v>0</v>
      </c>
      <c r="P8" s="58">
        <f t="shared" ref="P8" si="29">IF(B8=0,0,(K8+L8)/B8)</f>
        <v>0</v>
      </c>
      <c r="Q8" s="56">
        <f>COUNTIFS(개발일정표!$H:$H,$A8,개발일정표!$H:$H,"&lt;&gt;삭제",개발일정표!$U:$U,"&lt;&gt;검수제외")</f>
        <v>36</v>
      </c>
      <c r="R8" s="56">
        <f>COUNTIFS(개발일정표!$H:$H,$A8,개발일정표!$H:$H,"&lt;&gt;삭제",개발일정표!$U:$U,"&lt;&gt;검수제외",개발일정표!$W:$W,"&lt;="&amp;$B$1)</f>
        <v>0</v>
      </c>
      <c r="S8" s="56">
        <f>COUNTIFS(개발일정표!$H:$H,$A8,개발일정표!$H:$H,"&lt;&gt;삭제",개발일정표!$U:$U,"&lt;&gt;검수제외",개발일정표!$Z:$Z,"=L3",개발일정표!$Y:$Y,"&lt;="&amp;$B$1)+COUNTIFS(개발일정표!$H:$H,$A8,개발일정표!$H:$H,"&lt;&gt;삭제",개발일정표!$U:$U,"&lt;&gt;검수제외",개발일정표!$Z:$Z,"=L1",개발일정표!$AA:$AA,"=Y",개발일정표!$Y:$Y,"&lt;="&amp;$B$1)+COUNTIFS(개발일정표!$H:$H,$A8,개발일정표!$H:$H,"&lt;&gt;삭제",개발일정표!$U:$U,"&lt;&gt;검수제외",개발일정표!$Z:$Z,"=L2",개발일정표!$AA:$AA,"=Y",개발일정표!$Y:$Y,"&lt;="&amp;$B$1)</f>
        <v>0</v>
      </c>
      <c r="T8" s="56">
        <f>COUNTIFS(개발일정표!$H:$H,$A8,개발일정표!$H:$H,"&lt;&gt;삭제",개발일정표!$U:$U,"&lt;&gt;검수제외",개발일정표!$Z:$Z,"=L2")-COUNTIFS(개발일정표!$H:$H,$A8,개발일정표!$H:$H,"&lt;&gt;삭제",개발일정표!$U:$U,"&lt;&gt;검수제외",개발일정표!$Z:$Z,"=L2",개발일정표!$AA:$AA,"=Y",개발일정표!$Y:$Y,"&lt;="&amp;$B$1)</f>
        <v>0</v>
      </c>
      <c r="U8" s="57">
        <f t="shared" ref="U8" si="30">R8-(S8+T8)</f>
        <v>0</v>
      </c>
      <c r="V8" s="56">
        <f>COUNTIFS(개발일정표!$H:$H,$A8,개발일정표!$H:$H,"&lt;&gt;삭제",개발일정표!$U:$U,"&lt;&gt;검수제외",개발일정표!$Z:$Z,"=L1")-COUNTIFS(개발일정표!$H:$H,$A8,개발일정표!$H:$H,"&lt;&gt;삭제",개발일정표!$U:$U,"&lt;&gt;검수제외",개발일정표!$Z:$Z,"=L1",개발일정표!$AA:$AA,"=Y",개발일정표!$Y:$Y,"&lt;="&amp;$B$1)</f>
        <v>0</v>
      </c>
      <c r="W8" s="58">
        <f t="shared" ref="W8" si="31">IF(R8=0, 0,(S8+T8)/R8)</f>
        <v>0</v>
      </c>
      <c r="X8" s="58">
        <f t="shared" ref="X8" si="32">IF(Q8=0,0,(S8+T8)/Q8)</f>
        <v>0</v>
      </c>
      <c r="Y8" s="56">
        <f>COUNTIFS(개발일정표!$H:$H,$A8,개발일정표!$H:$H,"&lt;&gt;삭제",개발일정표!$AB:$AB,"&lt;&gt;검수제외")</f>
        <v>36</v>
      </c>
      <c r="Z8" s="56">
        <f>COUNTIFS(개발일정표!$H:$H,$A8,개발일정표!$H:$H,"&lt;&gt;삭제",개발일정표!$AB:$AB,"&lt;&gt;검수제외",개발일정표!$AD:$AD,"&lt;="&amp;$B$1)</f>
        <v>0</v>
      </c>
      <c r="AA8" s="56">
        <f>COUNTIFS(개발일정표!$H:$H,$A8,개발일정표!$H:$H,"&lt;&gt;삭제",개발일정표!$AB:$AB,"&lt;&gt;검수제외",개발일정표!$AG:$AG,"=L3",개발일정표!$AF:$AF,"&lt;="&amp;$B$1)+COUNTIFS(개발일정표!$H:$H,$A8,개발일정표!$H:$H,"&lt;&gt;삭제",개발일정표!$AB:$AB,"&lt;&gt;검수제외",개발일정표!$AG:$AG,"=L1",개발일정표!$AH:$AH,"=Y",개발일정표!$AF:$AF,"&lt;="&amp;$B$1)+COUNTIFS(개발일정표!$H:$H,$A8,개발일정표!$H:$H,"&lt;&gt;삭제",개발일정표!$AB:$AB,"&lt;&gt;검수제외",개발일정표!$AG:$AG,"=L2",개발일정표!$AH:$AH,"=Y",개발일정표!$AF:$AF,"&lt;="&amp;$B$1)</f>
        <v>0</v>
      </c>
      <c r="AB8" s="56">
        <f>COUNTIFS(개발일정표!$H:$H,$A8,개발일정표!$H:$H,"&lt;&gt;삭제",개발일정표!$AB:$AB,"&lt;&gt;검수제외",개발일정표!$AG:$AG,"=L2")-COUNTIFS(개발일정표!$H:$H,$A8,개발일정표!$H:$H,"&lt;&gt;삭제",개발일정표!$AB:$AB,"&lt;&gt;검수제외",개발일정표!$AG:$AG,"=L2",개발일정표!$AH:$AH,"=Y",개발일정표!$AF:$AF,"&lt;="&amp;$B$1)</f>
        <v>0</v>
      </c>
      <c r="AC8" s="57">
        <f t="shared" ref="AC8" si="33">Z8-(AA8+AB8)</f>
        <v>0</v>
      </c>
      <c r="AD8" s="56">
        <f>COUNTIFS(개발일정표!$H:$H,$A8,개발일정표!$H:$H,"&lt;&gt;삭제",개발일정표!$AB:$AB,"&lt;&gt;검수제외",개발일정표!$AG:$AG,"=L1")-COUNTIFS(개발일정표!$H:$H,$A8,개발일정표!$H:$H,"&lt;&gt;삭제",개발일정표!$AB:$AB,"&lt;&gt;검수제외",개발일정표!$AG:$AG,"=L1",개발일정표!$AH:$AH,"=Y",개발일정표!$AF:$AF,"&lt;="&amp;$B$1)</f>
        <v>0</v>
      </c>
      <c r="AE8" s="58">
        <f t="shared" ref="AE8" si="34">IF(Z8=0, 0,(AA8+AB8)/Z8)</f>
        <v>0</v>
      </c>
      <c r="AF8" s="58">
        <f t="shared" ref="AF8" si="35">IF(Y8=0,0,(AA8+AB8)/Y8)</f>
        <v>0</v>
      </c>
      <c r="AG8" s="122">
        <f t="shared" ref="AG8:AG9" si="36">B8/I8</f>
        <v>0.9</v>
      </c>
      <c r="AH8" s="122">
        <f t="shared" ref="AH8:AH9" si="37">I8/B8</f>
        <v>1.1111111111111112</v>
      </c>
      <c r="AI8" s="121">
        <f>SUMIFS(개발일정표!$M:$M,개발일정표!$H:$H,$A8)</f>
        <v>49</v>
      </c>
      <c r="AJ8" s="122">
        <f t="shared" ref="AJ8:AJ9" si="38">D8/AI8</f>
        <v>0.59183673469387754</v>
      </c>
      <c r="AK8" s="122">
        <f t="shared" ref="AK8:AK9" si="39">AI8/D8</f>
        <v>1.6896551724137931</v>
      </c>
      <c r="AL8" s="121"/>
    </row>
    <row r="9" spans="1:38" ht="13.5" customHeight="1">
      <c r="A9" s="115" t="s">
        <v>843</v>
      </c>
      <c r="B9" s="56">
        <f>COUNTIFS(개발일정표!$H:$H,$A9,개발일정표!$H:$H,"&lt;&gt;삭제")</f>
        <v>30</v>
      </c>
      <c r="C9" s="56">
        <f>COUNTIFS(개발일정표!$H:$H,$A9,개발일정표!$H:$H,"&lt;&gt;삭제",개발일정표!$J:$J,"&lt;="&amp;$B$1)</f>
        <v>20</v>
      </c>
      <c r="D9" s="56">
        <f>COUNTIFS(개발일정표!$H:$H,$A9,개발일정표!$H:$H,"&lt;&gt;삭제",개발일정표!$L:$L,"&lt;="&amp;$B$1)</f>
        <v>12</v>
      </c>
      <c r="E9" s="57">
        <f t="shared" si="0"/>
        <v>8</v>
      </c>
      <c r="F9" s="57">
        <f>COUNTIFS(개발일정표!$H:$H,$A9,개발일정표!$H:$H,"&lt;&gt;삭제",개발일정표!$J:$J,"="&amp;$B$1)</f>
        <v>1</v>
      </c>
      <c r="G9" s="58">
        <f t="shared" si="20"/>
        <v>0.6</v>
      </c>
      <c r="H9" s="58">
        <f t="shared" si="21"/>
        <v>0.4</v>
      </c>
      <c r="I9" s="119">
        <f>SUMIFS(개발일정표!$G:$G,개발일정표!$H:$H,$A9)</f>
        <v>36</v>
      </c>
      <c r="J9" s="56">
        <f>COUNTIFS(개발일정표!$H:$H,$A9,개발일정표!$H:$H,"&lt;&gt;삭제",개발일정표!$N:$N,"&lt;&gt;검수제외",개발일정표!$P:$P,"&lt;="&amp;$B$1)</f>
        <v>0</v>
      </c>
      <c r="K9" s="56">
        <f>COUNTIFS(개발일정표!$H:$H,$A9,개발일정표!$H:$H,"&lt;&gt;삭제",개발일정표!$N:$N,"&lt;&gt;검수제외",개발일정표!$S:$S,"=L3",개발일정표!$R:$R,"&lt;="&amp;$B$1)+COUNTIFS(개발일정표!$H:$H,$A9,개발일정표!$H:$H,"&lt;&gt;삭제",개발일정표!$N:$N,"&lt;&gt;검수제외",개발일정표!$S:$S,"=L1",개발일정표!$T:$T,"=Y",개발일정표!$R:$R,"&lt;="&amp;$B$1)+COUNTIFS(개발일정표!$H:$H,$A9,개발일정표!$H:$H,"&lt;&gt;삭제",개발일정표!$N:$N,"&lt;&gt;검수제외",개발일정표!$S:$S,"=L2",개발일정표!$T:$T,"=Y",개발일정표!$R:$R,"&lt;="&amp;$B$1)</f>
        <v>0</v>
      </c>
      <c r="L9" s="56">
        <f>COUNTIFS(개발일정표!$H:$H,$A9,개발일정표!$H:$H,"&lt;&gt;삭제",개발일정표!$N:$N,"&lt;&gt;검수제외",개발일정표!$S:$S,"=L2")-COUNTIFS(개발일정표!$H:$H,$A9,개발일정표!$H:$H,"&lt;&gt;삭제",개발일정표!$N:$N,"&lt;&gt;검수제외",개발일정표!$S:$S,"=L2",개발일정표!$T:$T,"=Y",개발일정표!$R:$R,"&lt;="&amp;$B$1)</f>
        <v>0</v>
      </c>
      <c r="M9" s="57">
        <f t="shared" si="1"/>
        <v>0</v>
      </c>
      <c r="N9" s="56">
        <f>COUNTIFS(개발일정표!$H:$H,$A9,개발일정표!$H:$H,"&lt;&gt;삭제",개발일정표!$N:$N,"&lt;&gt;검수제외",개발일정표!$S:$S,"=L1")-COUNTIFS(개발일정표!$H:$H,$A9,개발일정표!$H:$H,"&lt;&gt;삭제",개발일정표!$N:$N,"&lt;&gt;검수제외",개발일정표!$S:$S,"=L1",개발일정표!$T:$T,"=Y",개발일정표!$R:$R,"&lt;="&amp;$B$1)</f>
        <v>0</v>
      </c>
      <c r="O9" s="58">
        <f t="shared" si="2"/>
        <v>0</v>
      </c>
      <c r="P9" s="58">
        <f t="shared" si="3"/>
        <v>0</v>
      </c>
      <c r="Q9" s="56">
        <f>COUNTIFS(개발일정표!$H:$H,$A9,개발일정표!$H:$H,"&lt;&gt;삭제",개발일정표!$U:$U,"&lt;&gt;검수제외")</f>
        <v>30</v>
      </c>
      <c r="R9" s="56">
        <f>COUNTIFS(개발일정표!$H:$H,$A9,개발일정표!$H:$H,"&lt;&gt;삭제",개발일정표!$U:$U,"&lt;&gt;검수제외",개발일정표!$W:$W,"&lt;="&amp;$B$1)</f>
        <v>0</v>
      </c>
      <c r="S9" s="56">
        <f>COUNTIFS(개발일정표!$H:$H,$A9,개발일정표!$H:$H,"&lt;&gt;삭제",개발일정표!$U:$U,"&lt;&gt;검수제외",개발일정표!$Z:$Z,"=L3",개발일정표!$Y:$Y,"&lt;="&amp;$B$1)+COUNTIFS(개발일정표!$H:$H,$A9,개발일정표!$H:$H,"&lt;&gt;삭제",개발일정표!$U:$U,"&lt;&gt;검수제외",개발일정표!$Z:$Z,"=L1",개발일정표!$AA:$AA,"=Y",개발일정표!$Y:$Y,"&lt;="&amp;$B$1)+COUNTIFS(개발일정표!$H:$H,$A9,개발일정표!$H:$H,"&lt;&gt;삭제",개발일정표!$U:$U,"&lt;&gt;검수제외",개발일정표!$Z:$Z,"=L2",개발일정표!$AA:$AA,"=Y",개발일정표!$Y:$Y,"&lt;="&amp;$B$1)</f>
        <v>0</v>
      </c>
      <c r="T9" s="56">
        <f>COUNTIFS(개발일정표!$H:$H,$A9,개발일정표!$H:$H,"&lt;&gt;삭제",개발일정표!$U:$U,"&lt;&gt;검수제외",개발일정표!$Z:$Z,"=L2")-COUNTIFS(개발일정표!$H:$H,$A9,개발일정표!$H:$H,"&lt;&gt;삭제",개발일정표!$U:$U,"&lt;&gt;검수제외",개발일정표!$Z:$Z,"=L2",개발일정표!$AA:$AA,"=Y",개발일정표!$Y:$Y,"&lt;="&amp;$B$1)</f>
        <v>0</v>
      </c>
      <c r="U9" s="57">
        <f t="shared" si="4"/>
        <v>0</v>
      </c>
      <c r="V9" s="56">
        <f>COUNTIFS(개발일정표!$H:$H,$A9,개발일정표!$H:$H,"&lt;&gt;삭제",개발일정표!$U:$U,"&lt;&gt;검수제외",개발일정표!$Z:$Z,"=L1")-COUNTIFS(개발일정표!$H:$H,$A9,개발일정표!$H:$H,"&lt;&gt;삭제",개발일정표!$U:$U,"&lt;&gt;검수제외",개발일정표!$Z:$Z,"=L1",개발일정표!$AA:$AA,"=Y",개발일정표!$Y:$Y,"&lt;="&amp;$B$1)</f>
        <v>0</v>
      </c>
      <c r="W9" s="58">
        <f t="shared" si="5"/>
        <v>0</v>
      </c>
      <c r="X9" s="58">
        <f t="shared" si="6"/>
        <v>0</v>
      </c>
      <c r="Y9" s="56">
        <f>COUNTIFS(개발일정표!$H:$H,$A9,개발일정표!$H:$H,"&lt;&gt;삭제",개발일정표!$AB:$AB,"&lt;&gt;검수제외")</f>
        <v>30</v>
      </c>
      <c r="Z9" s="56">
        <f>COUNTIFS(개발일정표!$H:$H,$A9,개발일정표!$H:$H,"&lt;&gt;삭제",개발일정표!$AB:$AB,"&lt;&gt;검수제외",개발일정표!$AD:$AD,"&lt;="&amp;$B$1)</f>
        <v>0</v>
      </c>
      <c r="AA9" s="56">
        <f>COUNTIFS(개발일정표!$H:$H,$A9,개발일정표!$H:$H,"&lt;&gt;삭제",개발일정표!$AB:$AB,"&lt;&gt;검수제외",개발일정표!$AG:$AG,"=L3",개발일정표!$AF:$AF,"&lt;="&amp;$B$1)+COUNTIFS(개발일정표!$H:$H,$A9,개발일정표!$H:$H,"&lt;&gt;삭제",개발일정표!$AB:$AB,"&lt;&gt;검수제외",개발일정표!$AG:$AG,"=L1",개발일정표!$AH:$AH,"=Y",개발일정표!$AF:$AF,"&lt;="&amp;$B$1)+COUNTIFS(개발일정표!$H:$H,$A9,개발일정표!$H:$H,"&lt;&gt;삭제",개발일정표!$AB:$AB,"&lt;&gt;검수제외",개발일정표!$AG:$AG,"=L2",개발일정표!$AH:$AH,"=Y",개발일정표!$AF:$AF,"&lt;="&amp;$B$1)</f>
        <v>0</v>
      </c>
      <c r="AB9" s="56">
        <f>COUNTIFS(개발일정표!$H:$H,$A9,개발일정표!$H:$H,"&lt;&gt;삭제",개발일정표!$AB:$AB,"&lt;&gt;검수제외",개발일정표!$AG:$AG,"=L2")-COUNTIFS(개발일정표!$H:$H,$A9,개발일정표!$H:$H,"&lt;&gt;삭제",개발일정표!$AB:$AB,"&lt;&gt;검수제외",개발일정표!$AG:$AG,"=L2",개발일정표!$AH:$AH,"=Y",개발일정표!$AF:$AF,"&lt;="&amp;$B$1)</f>
        <v>0</v>
      </c>
      <c r="AC9" s="57">
        <f t="shared" si="7"/>
        <v>0</v>
      </c>
      <c r="AD9" s="56">
        <f>COUNTIFS(개발일정표!$H:$H,$A9,개발일정표!$H:$H,"&lt;&gt;삭제",개발일정표!$AB:$AB,"&lt;&gt;검수제외",개발일정표!$AG:$AG,"=L1")-COUNTIFS(개발일정표!$H:$H,$A9,개발일정표!$H:$H,"&lt;&gt;삭제",개발일정표!$AB:$AB,"&lt;&gt;검수제외",개발일정표!$AG:$AG,"=L1",개발일정표!$AH:$AH,"=Y",개발일정표!$AF:$AF,"&lt;="&amp;$B$1)</f>
        <v>0</v>
      </c>
      <c r="AE9" s="58">
        <f t="shared" si="8"/>
        <v>0</v>
      </c>
      <c r="AF9" s="58">
        <f t="shared" si="9"/>
        <v>0</v>
      </c>
      <c r="AG9" s="122">
        <f t="shared" si="36"/>
        <v>0.83333333333333337</v>
      </c>
      <c r="AH9" s="122">
        <f t="shared" si="37"/>
        <v>1.2</v>
      </c>
      <c r="AI9" s="121">
        <f>SUMIFS(개발일정표!$M:$M,개발일정표!$H:$H,$A9)</f>
        <v>26</v>
      </c>
      <c r="AJ9" s="122">
        <f t="shared" si="38"/>
        <v>0.46153846153846156</v>
      </c>
      <c r="AK9" s="122">
        <f t="shared" si="39"/>
        <v>2.1666666666666665</v>
      </c>
      <c r="AL9" s="121"/>
    </row>
    <row r="10" spans="1:38" s="38" customFormat="1" ht="13.5" customHeight="1">
      <c r="A10" s="113" t="s">
        <v>929</v>
      </c>
      <c r="B10" s="56">
        <f>COUNTIFS(개발일정표!$H:$H,$A10,개발일정표!$H:$H,"&lt;&gt;삭제")</f>
        <v>13</v>
      </c>
      <c r="C10" s="56">
        <f>COUNTIFS(개발일정표!$H:$H,$A10,개발일정표!$H:$H,"&lt;&gt;삭제",개발일정표!$J:$J,"&lt;="&amp;$B$1)</f>
        <v>0</v>
      </c>
      <c r="D10" s="56">
        <f>COUNTIFS(개발일정표!$H:$H,$A10,개발일정표!$H:$H,"&lt;&gt;삭제",개발일정표!$L:$L,"&lt;="&amp;$B$1)</f>
        <v>0</v>
      </c>
      <c r="E10" s="57">
        <f>C10-D10</f>
        <v>0</v>
      </c>
      <c r="F10" s="57">
        <f>COUNTIFS(개발일정표!$H:$H,$A10,개발일정표!$H:$H,"&lt;&gt;삭제",개발일정표!$J:$J,"="&amp;$B$1)</f>
        <v>0</v>
      </c>
      <c r="G10" s="58">
        <f>IF(C10=0,0,D10/C10)</f>
        <v>0</v>
      </c>
      <c r="H10" s="58">
        <f>IF(B10=0,0,D10/B10)</f>
        <v>0</v>
      </c>
      <c r="I10" s="119">
        <f>SUMIFS(개발일정표!$G:$G,개발일정표!$H:$H,$A10)</f>
        <v>13</v>
      </c>
      <c r="J10" s="56">
        <f>COUNTIFS(개발일정표!$H:$H,$A10,개발일정표!$H:$H,"&lt;&gt;삭제",개발일정표!$N:$N,"&lt;&gt;검수제외",개발일정표!$P:$P,"&lt;="&amp;$B$1)</f>
        <v>0</v>
      </c>
      <c r="K10" s="56">
        <f>COUNTIFS(개발일정표!$H:$H,$A10,개발일정표!$H:$H,"&lt;&gt;삭제",개발일정표!$N:$N,"&lt;&gt;검수제외",개발일정표!$S:$S,"=L3",개발일정표!$R:$R,"&lt;="&amp;$B$1)+COUNTIFS(개발일정표!$H:$H,$A10,개발일정표!$H:$H,"&lt;&gt;삭제",개발일정표!$N:$N,"&lt;&gt;검수제외",개발일정표!$S:$S,"=L1",개발일정표!$T:$T,"=Y",개발일정표!$R:$R,"&lt;="&amp;$B$1)+COUNTIFS(개발일정표!$H:$H,$A10,개발일정표!$H:$H,"&lt;&gt;삭제",개발일정표!$N:$N,"&lt;&gt;검수제외",개발일정표!$S:$S,"=L2",개발일정표!$T:$T,"=Y",개발일정표!$R:$R,"&lt;="&amp;$B$1)</f>
        <v>0</v>
      </c>
      <c r="L10" s="56">
        <f>COUNTIFS(개발일정표!$H:$H,$A10,개발일정표!$H:$H,"&lt;&gt;삭제",개발일정표!$N:$N,"&lt;&gt;검수제외",개발일정표!$S:$S,"=L2")-COUNTIFS(개발일정표!$H:$H,$A10,개발일정표!$H:$H,"&lt;&gt;삭제",개발일정표!$N:$N,"&lt;&gt;검수제외",개발일정표!$S:$S,"=L2",개발일정표!$T:$T,"=Y",개발일정표!$R:$R,"&lt;="&amp;$B$1)</f>
        <v>0</v>
      </c>
      <c r="M10" s="57">
        <f t="shared" si="1"/>
        <v>0</v>
      </c>
      <c r="N10" s="56">
        <f>COUNTIFS(개발일정표!$H:$H,$A10,개발일정표!$H:$H,"&lt;&gt;삭제",개발일정표!$N:$N,"&lt;&gt;검수제외",개발일정표!$S:$S,"=L1")-COUNTIFS(개발일정표!$H:$H,$A10,개발일정표!$H:$H,"&lt;&gt;삭제",개발일정표!$N:$N,"&lt;&gt;검수제외",개발일정표!$S:$S,"=L1",개발일정표!$T:$T,"=Y",개발일정표!$R:$R,"&lt;="&amp;$B$1)</f>
        <v>0</v>
      </c>
      <c r="O10" s="58">
        <f t="shared" si="2"/>
        <v>0</v>
      </c>
      <c r="P10" s="58">
        <f t="shared" si="3"/>
        <v>0</v>
      </c>
      <c r="Q10" s="56">
        <f>COUNTIFS(개발일정표!$H:$H,$A10,개발일정표!$H:$H,"&lt;&gt;삭제",개발일정표!$U:$U,"&lt;&gt;검수제외")</f>
        <v>13</v>
      </c>
      <c r="R10" s="56">
        <f>COUNTIFS(개발일정표!$H:$H,$A10,개발일정표!$H:$H,"&lt;&gt;삭제",개발일정표!$U:$U,"&lt;&gt;검수제외",개발일정표!$W:$W,"&lt;="&amp;$B$1)</f>
        <v>0</v>
      </c>
      <c r="S10" s="56">
        <f>COUNTIFS(개발일정표!$H:$H,$A10,개발일정표!$H:$H,"&lt;&gt;삭제",개발일정표!$U:$U,"&lt;&gt;검수제외",개발일정표!$Z:$Z,"=L3",개발일정표!$Y:$Y,"&lt;="&amp;$B$1)+COUNTIFS(개발일정표!$H:$H,$A10,개발일정표!$H:$H,"&lt;&gt;삭제",개발일정표!$U:$U,"&lt;&gt;검수제외",개발일정표!$Z:$Z,"=L1",개발일정표!$AA:$AA,"=Y",개발일정표!$Y:$Y,"&lt;="&amp;$B$1)+COUNTIFS(개발일정표!$H:$H,$A10,개발일정표!$H:$H,"&lt;&gt;삭제",개발일정표!$U:$U,"&lt;&gt;검수제외",개발일정표!$Z:$Z,"=L2",개발일정표!$AA:$AA,"=Y",개발일정표!$Y:$Y,"&lt;="&amp;$B$1)</f>
        <v>0</v>
      </c>
      <c r="T10" s="56">
        <f>COUNTIFS(개발일정표!$H:$H,$A10,개발일정표!$H:$H,"&lt;&gt;삭제",개발일정표!$U:$U,"&lt;&gt;검수제외",개발일정표!$Z:$Z,"=L2")-COUNTIFS(개발일정표!$H:$H,$A10,개발일정표!$H:$H,"&lt;&gt;삭제",개발일정표!$U:$U,"&lt;&gt;검수제외",개발일정표!$Z:$Z,"=L2",개발일정표!$AA:$AA,"=Y",개발일정표!$Y:$Y,"&lt;="&amp;$B$1)</f>
        <v>0</v>
      </c>
      <c r="U10" s="57">
        <f t="shared" si="4"/>
        <v>0</v>
      </c>
      <c r="V10" s="56">
        <f>COUNTIFS(개발일정표!$H:$H,$A10,개발일정표!$H:$H,"&lt;&gt;삭제",개발일정표!$U:$U,"&lt;&gt;검수제외",개발일정표!$Z:$Z,"=L1")-COUNTIFS(개발일정표!$H:$H,$A10,개발일정표!$H:$H,"&lt;&gt;삭제",개발일정표!$U:$U,"&lt;&gt;검수제외",개발일정표!$Z:$Z,"=L1",개발일정표!$AA:$AA,"=Y",개발일정표!$Y:$Y,"&lt;="&amp;$B$1)</f>
        <v>0</v>
      </c>
      <c r="W10" s="58">
        <f t="shared" si="5"/>
        <v>0</v>
      </c>
      <c r="X10" s="58">
        <f t="shared" si="6"/>
        <v>0</v>
      </c>
      <c r="Y10" s="56">
        <f>COUNTIFS(개발일정표!$H:$H,$A10,개발일정표!$H:$H,"&lt;&gt;삭제",개발일정표!$AB:$AB,"&lt;&gt;검수제외")</f>
        <v>13</v>
      </c>
      <c r="Z10" s="56">
        <f>COUNTIFS(개발일정표!$H:$H,$A10,개발일정표!$H:$H,"&lt;&gt;삭제",개발일정표!$AB:$AB,"&lt;&gt;검수제외",개발일정표!$AD:$AD,"&lt;="&amp;$B$1)</f>
        <v>0</v>
      </c>
      <c r="AA10" s="56">
        <f>COUNTIFS(개발일정표!$H:$H,$A10,개발일정표!$H:$H,"&lt;&gt;삭제",개발일정표!$AB:$AB,"&lt;&gt;검수제외",개발일정표!$AG:$AG,"=L3",개발일정표!$AF:$AF,"&lt;="&amp;$B$1)+COUNTIFS(개발일정표!$H:$H,$A10,개발일정표!$H:$H,"&lt;&gt;삭제",개발일정표!$AB:$AB,"&lt;&gt;검수제외",개발일정표!$AG:$AG,"=L1",개발일정표!$AH:$AH,"=Y",개발일정표!$AF:$AF,"&lt;="&amp;$B$1)+COUNTIFS(개발일정표!$H:$H,$A10,개발일정표!$H:$H,"&lt;&gt;삭제",개발일정표!$AB:$AB,"&lt;&gt;검수제외",개발일정표!$AG:$AG,"=L2",개발일정표!$AH:$AH,"=Y",개발일정표!$AF:$AF,"&lt;="&amp;$B$1)</f>
        <v>0</v>
      </c>
      <c r="AB10" s="56">
        <f>COUNTIFS(개발일정표!$H:$H,$A10,개발일정표!$H:$H,"&lt;&gt;삭제",개발일정표!$AB:$AB,"&lt;&gt;검수제외",개발일정표!$AG:$AG,"=L2")-COUNTIFS(개발일정표!$H:$H,$A10,개발일정표!$H:$H,"&lt;&gt;삭제",개발일정표!$AB:$AB,"&lt;&gt;검수제외",개발일정표!$AG:$AG,"=L2",개발일정표!$AH:$AH,"=Y",개발일정표!$AF:$AF,"&lt;="&amp;$B$1)</f>
        <v>0</v>
      </c>
      <c r="AC10" s="57">
        <f t="shared" si="7"/>
        <v>0</v>
      </c>
      <c r="AD10" s="56">
        <f>COUNTIFS(개발일정표!$H:$H,$A10,개발일정표!$H:$H,"&lt;&gt;삭제",개발일정표!$AB:$AB,"&lt;&gt;검수제외",개발일정표!$AG:$AG,"=L1")-COUNTIFS(개발일정표!$H:$H,$A10,개발일정표!$H:$H,"&lt;&gt;삭제",개발일정표!$AB:$AB,"&lt;&gt;검수제외",개발일정표!$AG:$AG,"=L1",개발일정표!$AH:$AH,"=Y",개발일정표!$AF:$AF,"&lt;="&amp;$B$1)</f>
        <v>0</v>
      </c>
      <c r="AE10" s="58">
        <f t="shared" si="8"/>
        <v>0</v>
      </c>
      <c r="AF10" s="58">
        <f t="shared" si="9"/>
        <v>0</v>
      </c>
      <c r="AG10" s="122">
        <f t="shared" si="22"/>
        <v>1</v>
      </c>
      <c r="AH10" s="122">
        <f t="shared" si="23"/>
        <v>1</v>
      </c>
      <c r="AI10" s="121">
        <f>SUMIFS(개발일정표!$M:$M,개발일정표!$H:$H,$A10)</f>
        <v>0</v>
      </c>
      <c r="AJ10" s="122"/>
      <c r="AK10" s="122"/>
      <c r="AL10" s="121"/>
    </row>
    <row r="11" spans="1:38" s="54" customFormat="1" ht="13.5" customHeight="1">
      <c r="A11" s="113" t="s">
        <v>446</v>
      </c>
      <c r="B11" s="56">
        <f>COUNTIFS(개발일정표!$H:$H,$A11,개발일정표!$H:$H,"&lt;&gt;삭제")</f>
        <v>7</v>
      </c>
      <c r="C11" s="56">
        <f>COUNTIFS(개발일정표!$H:$H,$A11,개발일정표!$H:$H,"&lt;&gt;삭제",개발일정표!$J:$J,"&lt;="&amp;$B$1)</f>
        <v>0</v>
      </c>
      <c r="D11" s="56">
        <f>COUNTIFS(개발일정표!$H:$H,$A11,개발일정표!$H:$H,"&lt;&gt;삭제",개발일정표!$L:$L,"&lt;="&amp;$B$1)</f>
        <v>0</v>
      </c>
      <c r="E11" s="57">
        <f>C11-D11</f>
        <v>0</v>
      </c>
      <c r="F11" s="57">
        <f>COUNTIFS(개발일정표!$H:$H,$A11,개발일정표!$H:$H,"&lt;&gt;삭제",개발일정표!$J:$J,"="&amp;$B$1)</f>
        <v>0</v>
      </c>
      <c r="G11" s="58">
        <f>IF(C11=0,0,D11/C11)</f>
        <v>0</v>
      </c>
      <c r="H11" s="58">
        <f>IF(B11=0,0,D11/B11)</f>
        <v>0</v>
      </c>
      <c r="I11" s="119">
        <f>SUMIFS(개발일정표!$G:$G,개발일정표!$H:$H,$A11)</f>
        <v>7</v>
      </c>
      <c r="J11" s="56">
        <f>COUNTIFS(개발일정표!$H:$H,$A11,개발일정표!$H:$H,"&lt;&gt;삭제",개발일정표!$N:$N,"&lt;&gt;검수제외",개발일정표!$P:$P,"&lt;="&amp;$B$1)</f>
        <v>0</v>
      </c>
      <c r="K11" s="56">
        <f>COUNTIFS(개발일정표!$H:$H,$A11,개발일정표!$H:$H,"&lt;&gt;삭제",개발일정표!$N:$N,"&lt;&gt;검수제외",개발일정표!$S:$S,"=L3",개발일정표!$R:$R,"&lt;="&amp;$B$1)+COUNTIFS(개발일정표!$H:$H,$A11,개발일정표!$H:$H,"&lt;&gt;삭제",개발일정표!$N:$N,"&lt;&gt;검수제외",개발일정표!$S:$S,"=L1",개발일정표!$T:$T,"=Y",개발일정표!$R:$R,"&lt;="&amp;$B$1)+COUNTIFS(개발일정표!$H:$H,$A11,개발일정표!$H:$H,"&lt;&gt;삭제",개발일정표!$N:$N,"&lt;&gt;검수제외",개발일정표!$S:$S,"=L2",개발일정표!$T:$T,"=Y",개발일정표!$R:$R,"&lt;="&amp;$B$1)</f>
        <v>0</v>
      </c>
      <c r="L11" s="56">
        <f>COUNTIFS(개발일정표!$H:$H,$A11,개발일정표!$H:$H,"&lt;&gt;삭제",개발일정표!$N:$N,"&lt;&gt;검수제외",개발일정표!$S:$S,"=L2")-COUNTIFS(개발일정표!$H:$H,$A11,개발일정표!$H:$H,"&lt;&gt;삭제",개발일정표!$N:$N,"&lt;&gt;검수제외",개발일정표!$S:$S,"=L2",개발일정표!$T:$T,"=Y",개발일정표!$R:$R,"&lt;="&amp;$B$1)</f>
        <v>0</v>
      </c>
      <c r="M11" s="57">
        <f>J11-(K11+L11)</f>
        <v>0</v>
      </c>
      <c r="N11" s="56">
        <f>COUNTIFS(개발일정표!$H:$H,$A11,개발일정표!$H:$H,"&lt;&gt;삭제",개발일정표!$N:$N,"&lt;&gt;검수제외",개발일정표!$S:$S,"=L1")-COUNTIFS(개발일정표!$H:$H,$A11,개발일정표!$H:$H,"&lt;&gt;삭제",개발일정표!$N:$N,"&lt;&gt;검수제외",개발일정표!$S:$S,"=L1",개발일정표!$T:$T,"=Y",개발일정표!$R:$R,"&lt;="&amp;$B$1)</f>
        <v>0</v>
      </c>
      <c r="O11" s="58">
        <f>IF(J11=0, 0,(K11+L11)/J11)</f>
        <v>0</v>
      </c>
      <c r="P11" s="58">
        <f t="shared" si="3"/>
        <v>0</v>
      </c>
      <c r="Q11" s="56">
        <f>COUNTIFS(개발일정표!$H:$H,$A11,개발일정표!$H:$H,"&lt;&gt;삭제",개발일정표!$U:$U,"&lt;&gt;검수제외")</f>
        <v>7</v>
      </c>
      <c r="R11" s="56">
        <f>COUNTIFS(개발일정표!$H:$H,$A11,개발일정표!$H:$H,"&lt;&gt;삭제",개발일정표!$U:$U,"&lt;&gt;검수제외",개발일정표!$W:$W,"&lt;="&amp;$B$1)</f>
        <v>0</v>
      </c>
      <c r="S11" s="56">
        <f>COUNTIFS(개발일정표!$H:$H,$A11,개발일정표!$H:$H,"&lt;&gt;삭제",개발일정표!$U:$U,"&lt;&gt;검수제외",개발일정표!$Z:$Z,"=L3",개발일정표!$Y:$Y,"&lt;="&amp;$B$1)+COUNTIFS(개발일정표!$H:$H,$A11,개발일정표!$H:$H,"&lt;&gt;삭제",개발일정표!$U:$U,"&lt;&gt;검수제외",개발일정표!$Z:$Z,"=L1",개발일정표!$AA:$AA,"=Y",개발일정표!$Y:$Y,"&lt;="&amp;$B$1)+COUNTIFS(개발일정표!$H:$H,$A11,개발일정표!$H:$H,"&lt;&gt;삭제",개발일정표!$U:$U,"&lt;&gt;검수제외",개발일정표!$Z:$Z,"=L2",개발일정표!$AA:$AA,"=Y",개발일정표!$Y:$Y,"&lt;="&amp;$B$1)</f>
        <v>0</v>
      </c>
      <c r="T11" s="56">
        <f>COUNTIFS(개발일정표!$H:$H,$A11,개발일정표!$H:$H,"&lt;&gt;삭제",개발일정표!$U:$U,"&lt;&gt;검수제외",개발일정표!$Z:$Z,"=L2")-COUNTIFS(개발일정표!$H:$H,$A11,개발일정표!$H:$H,"&lt;&gt;삭제",개발일정표!$U:$U,"&lt;&gt;검수제외",개발일정표!$Z:$Z,"=L2",개발일정표!$AA:$AA,"=Y",개발일정표!$Y:$Y,"&lt;="&amp;$B$1)</f>
        <v>0</v>
      </c>
      <c r="U11" s="57">
        <f>R11-(S11+T11)</f>
        <v>0</v>
      </c>
      <c r="V11" s="56">
        <f>COUNTIFS(개발일정표!$H:$H,$A11,개발일정표!$H:$H,"&lt;&gt;삭제",개발일정표!$U:$U,"&lt;&gt;검수제외",개발일정표!$Z:$Z,"=L1")-COUNTIFS(개발일정표!$H:$H,$A11,개발일정표!$H:$H,"&lt;&gt;삭제",개발일정표!$U:$U,"&lt;&gt;검수제외",개발일정표!$Z:$Z,"=L1",개발일정표!$AA:$AA,"=Y",개발일정표!$Y:$Y,"&lt;="&amp;$B$1)</f>
        <v>0</v>
      </c>
      <c r="W11" s="58">
        <f>IF(R11=0, 0,(S11+T11)/R11)</f>
        <v>0</v>
      </c>
      <c r="X11" s="58">
        <f>IF(Q11=0,0,(S11+T11)/Q11)</f>
        <v>0</v>
      </c>
      <c r="Y11" s="56">
        <f>COUNTIFS(개발일정표!$H:$H,$A11,개발일정표!$H:$H,"&lt;&gt;삭제",개발일정표!$AB:$AB,"&lt;&gt;검수제외")</f>
        <v>7</v>
      </c>
      <c r="Z11" s="56">
        <f>COUNTIFS(개발일정표!$H:$H,$A11,개발일정표!$H:$H,"&lt;&gt;삭제",개발일정표!$AB:$AB,"&lt;&gt;검수제외",개발일정표!$AD:$AD,"&lt;="&amp;$B$1)</f>
        <v>0</v>
      </c>
      <c r="AA11" s="56">
        <f>COUNTIFS(개발일정표!$H:$H,$A11,개발일정표!$H:$H,"&lt;&gt;삭제",개발일정표!$AB:$AB,"&lt;&gt;검수제외",개발일정표!$AG:$AG,"=L3",개발일정표!$AF:$AF,"&lt;="&amp;$B$1)+COUNTIFS(개발일정표!$H:$H,$A11,개발일정표!$H:$H,"&lt;&gt;삭제",개발일정표!$AB:$AB,"&lt;&gt;검수제외",개발일정표!$AG:$AG,"=L1",개발일정표!$AH:$AH,"=Y",개발일정표!$AF:$AF,"&lt;="&amp;$B$1)+COUNTIFS(개발일정표!$H:$H,$A11,개발일정표!$H:$H,"&lt;&gt;삭제",개발일정표!$AB:$AB,"&lt;&gt;검수제외",개발일정표!$AG:$AG,"=L2",개발일정표!$AH:$AH,"=Y",개발일정표!$AF:$AF,"&lt;="&amp;$B$1)</f>
        <v>0</v>
      </c>
      <c r="AB11" s="56">
        <f>COUNTIFS(개발일정표!$H:$H,$A11,개발일정표!$H:$H,"&lt;&gt;삭제",개발일정표!$AB:$AB,"&lt;&gt;검수제외",개발일정표!$AG:$AG,"=L2")-COUNTIFS(개발일정표!$H:$H,$A11,개발일정표!$H:$H,"&lt;&gt;삭제",개발일정표!$AB:$AB,"&lt;&gt;검수제외",개발일정표!$AG:$AG,"=L2",개발일정표!$AH:$AH,"=Y",개발일정표!$AF:$AF,"&lt;="&amp;$B$1)</f>
        <v>0</v>
      </c>
      <c r="AC11" s="57">
        <f>Z11-(AA11+AB11)</f>
        <v>0</v>
      </c>
      <c r="AD11" s="56">
        <f>COUNTIFS(개발일정표!$H:$H,$A11,개발일정표!$H:$H,"&lt;&gt;삭제",개발일정표!$AB:$AB,"&lt;&gt;검수제외",개발일정표!$AG:$AG,"=L1")-COUNTIFS(개발일정표!$H:$H,$A11,개발일정표!$H:$H,"&lt;&gt;삭제",개발일정표!$AB:$AB,"&lt;&gt;검수제외",개발일정표!$AG:$AG,"=L1",개발일정표!$AH:$AH,"=Y",개발일정표!$AF:$AF,"&lt;="&amp;$B$1)</f>
        <v>0</v>
      </c>
      <c r="AE11" s="58">
        <f>IF(Z11=0, 0,(AA11+AB11)/Z11)</f>
        <v>0</v>
      </c>
      <c r="AF11" s="58">
        <f>IF(Y11=0,0,(AA11+AB11)/Y11)</f>
        <v>0</v>
      </c>
      <c r="AG11" s="122">
        <f t="shared" si="22"/>
        <v>1</v>
      </c>
      <c r="AH11" s="122">
        <f t="shared" si="23"/>
        <v>1</v>
      </c>
      <c r="AI11" s="121">
        <f>SUMIFS(개발일정표!$M:$M,개발일정표!$H:$H,$A11)</f>
        <v>0</v>
      </c>
      <c r="AJ11" s="122"/>
      <c r="AK11" s="122"/>
      <c r="AL11" s="121"/>
    </row>
    <row r="12" spans="1:38" s="38" customFormat="1" ht="13.5" customHeight="1">
      <c r="A12" s="114" t="s">
        <v>587</v>
      </c>
      <c r="B12" s="56">
        <f>COUNTIFS(개발일정표!$H:$H,$A12,개발일정표!$H:$H,"&lt;&gt;삭제")</f>
        <v>5</v>
      </c>
      <c r="C12" s="56">
        <f>COUNTIFS(개발일정표!$H:$H,$A12,개발일정표!$H:$H,"&lt;&gt;삭제",개발일정표!$J:$J,"&lt;="&amp;$B$1)</f>
        <v>0</v>
      </c>
      <c r="D12" s="56">
        <f>COUNTIFS(개발일정표!$H:$H,$A12,개발일정표!$H:$H,"&lt;&gt;삭제",개발일정표!$L:$L,"&lt;="&amp;$B$1)</f>
        <v>5</v>
      </c>
      <c r="E12" s="57">
        <f>C12-D12</f>
        <v>-5</v>
      </c>
      <c r="F12" s="57">
        <f>COUNTIFS(개발일정표!$H:$H,$A12,개발일정표!$H:$H,"&lt;&gt;삭제",개발일정표!$J:$J,"="&amp;$B$1)</f>
        <v>0</v>
      </c>
      <c r="G12" s="58">
        <f>IF(C12=0,0,D12/C12)</f>
        <v>0</v>
      </c>
      <c r="H12" s="58">
        <f>IF(B12=0,0,D12/B12)</f>
        <v>1</v>
      </c>
      <c r="I12" s="119">
        <f>SUMIFS(개발일정표!$G:$G,개발일정표!$H:$H,$A12)</f>
        <v>5</v>
      </c>
      <c r="J12" s="56">
        <f>COUNTIFS(개발일정표!$H:$H,$A12,개발일정표!$H:$H,"&lt;&gt;삭제",개발일정표!$N:$N,"&lt;&gt;검수제외",개발일정표!$P:$P,"&lt;="&amp;$B$1)</f>
        <v>0</v>
      </c>
      <c r="K12" s="56">
        <f>COUNTIFS(개발일정표!$H:$H,$A12,개발일정표!$H:$H,"&lt;&gt;삭제",개발일정표!$N:$N,"&lt;&gt;검수제외",개발일정표!$S:$S,"=L3",개발일정표!$R:$R,"&lt;="&amp;$B$1)+COUNTIFS(개발일정표!$H:$H,$A12,개발일정표!$H:$H,"&lt;&gt;삭제",개발일정표!$N:$N,"&lt;&gt;검수제외",개발일정표!$S:$S,"=L1",개발일정표!$T:$T,"=Y",개발일정표!$R:$R,"&lt;="&amp;$B$1)+COUNTIFS(개발일정표!$H:$H,$A12,개발일정표!$H:$H,"&lt;&gt;삭제",개발일정표!$N:$N,"&lt;&gt;검수제외",개발일정표!$S:$S,"=L2",개발일정표!$T:$T,"=Y",개발일정표!$R:$R,"&lt;="&amp;$B$1)</f>
        <v>0</v>
      </c>
      <c r="L12" s="56">
        <f>COUNTIFS(개발일정표!$H:$H,$A12,개발일정표!$H:$H,"&lt;&gt;삭제",개발일정표!$N:$N,"&lt;&gt;검수제외",개발일정표!$S:$S,"=L2")-COUNTIFS(개발일정표!$H:$H,$A12,개발일정표!$H:$H,"&lt;&gt;삭제",개발일정표!$N:$N,"&lt;&gt;검수제외",개발일정표!$S:$S,"=L2",개발일정표!$T:$T,"=Y",개발일정표!$R:$R,"&lt;="&amp;$B$1)</f>
        <v>0</v>
      </c>
      <c r="M12" s="57">
        <f t="shared" si="1"/>
        <v>0</v>
      </c>
      <c r="N12" s="56">
        <f>COUNTIFS(개발일정표!$H:$H,$A12,개발일정표!$H:$H,"&lt;&gt;삭제",개발일정표!$N:$N,"&lt;&gt;검수제외",개발일정표!$S:$S,"=L1")-COUNTIFS(개발일정표!$H:$H,$A12,개발일정표!$H:$H,"&lt;&gt;삭제",개발일정표!$N:$N,"&lt;&gt;검수제외",개발일정표!$S:$S,"=L1",개발일정표!$T:$T,"=Y",개발일정표!$R:$R,"&lt;="&amp;$B$1)</f>
        <v>0</v>
      </c>
      <c r="O12" s="58">
        <f t="shared" si="2"/>
        <v>0</v>
      </c>
      <c r="P12" s="58">
        <f t="shared" si="3"/>
        <v>0</v>
      </c>
      <c r="Q12" s="56">
        <f>COUNTIFS(개발일정표!$H:$H,$A12,개발일정표!$H:$H,"&lt;&gt;삭제",개발일정표!$U:$U,"&lt;&gt;검수제외")</f>
        <v>5</v>
      </c>
      <c r="R12" s="56">
        <f>COUNTIFS(개발일정표!$H:$H,$A12,개발일정표!$H:$H,"&lt;&gt;삭제",개발일정표!$U:$U,"&lt;&gt;검수제외",개발일정표!$W:$W,"&lt;="&amp;$B$1)</f>
        <v>0</v>
      </c>
      <c r="S12" s="56">
        <f>COUNTIFS(개발일정표!$H:$H,$A12,개발일정표!$H:$H,"&lt;&gt;삭제",개발일정표!$U:$U,"&lt;&gt;검수제외",개발일정표!$Z:$Z,"=L3",개발일정표!$Y:$Y,"&lt;="&amp;$B$1)+COUNTIFS(개발일정표!$H:$H,$A12,개발일정표!$H:$H,"&lt;&gt;삭제",개발일정표!$U:$U,"&lt;&gt;검수제외",개발일정표!$Z:$Z,"=L1",개발일정표!$AA:$AA,"=Y",개발일정표!$Y:$Y,"&lt;="&amp;$B$1)+COUNTIFS(개발일정표!$H:$H,$A12,개발일정표!$H:$H,"&lt;&gt;삭제",개발일정표!$U:$U,"&lt;&gt;검수제외",개발일정표!$Z:$Z,"=L2",개발일정표!$AA:$AA,"=Y",개발일정표!$Y:$Y,"&lt;="&amp;$B$1)</f>
        <v>0</v>
      </c>
      <c r="T12" s="56">
        <f>COUNTIFS(개발일정표!$H:$H,$A12,개발일정표!$H:$H,"&lt;&gt;삭제",개발일정표!$U:$U,"&lt;&gt;검수제외",개발일정표!$Z:$Z,"=L2")-COUNTIFS(개발일정표!$H:$H,$A12,개발일정표!$H:$H,"&lt;&gt;삭제",개발일정표!$U:$U,"&lt;&gt;검수제외",개발일정표!$Z:$Z,"=L2",개발일정표!$AA:$AA,"=Y",개발일정표!$Y:$Y,"&lt;="&amp;$B$1)</f>
        <v>0</v>
      </c>
      <c r="U12" s="57">
        <f t="shared" si="4"/>
        <v>0</v>
      </c>
      <c r="V12" s="56">
        <f>COUNTIFS(개발일정표!$H:$H,$A12,개발일정표!$H:$H,"&lt;&gt;삭제",개발일정표!$U:$U,"&lt;&gt;검수제외",개발일정표!$Z:$Z,"=L1")-COUNTIFS(개발일정표!$H:$H,$A12,개발일정표!$H:$H,"&lt;&gt;삭제",개발일정표!$U:$U,"&lt;&gt;검수제외",개발일정표!$Z:$Z,"=L1",개발일정표!$AA:$AA,"=Y",개발일정표!$Y:$Y,"&lt;="&amp;$B$1)</f>
        <v>0</v>
      </c>
      <c r="W12" s="58">
        <f t="shared" si="5"/>
        <v>0</v>
      </c>
      <c r="X12" s="58">
        <f t="shared" si="6"/>
        <v>0</v>
      </c>
      <c r="Y12" s="56">
        <f>COUNTIFS(개발일정표!$H:$H,$A12,개발일정표!$H:$H,"&lt;&gt;삭제",개발일정표!$AB:$AB,"&lt;&gt;검수제외")</f>
        <v>5</v>
      </c>
      <c r="Z12" s="56">
        <f>COUNTIFS(개발일정표!$H:$H,$A12,개발일정표!$H:$H,"&lt;&gt;삭제",개발일정표!$AB:$AB,"&lt;&gt;검수제외",개발일정표!$AD:$AD,"&lt;="&amp;$B$1)</f>
        <v>0</v>
      </c>
      <c r="AA12" s="56">
        <f>COUNTIFS(개발일정표!$H:$H,$A12,개발일정표!$H:$H,"&lt;&gt;삭제",개발일정표!$AB:$AB,"&lt;&gt;검수제외",개발일정표!$AG:$AG,"=L3",개발일정표!$AF:$AF,"&lt;="&amp;$B$1)+COUNTIFS(개발일정표!$H:$H,$A12,개발일정표!$H:$H,"&lt;&gt;삭제",개발일정표!$AB:$AB,"&lt;&gt;검수제외",개발일정표!$AG:$AG,"=L1",개발일정표!$AH:$AH,"=Y",개발일정표!$AF:$AF,"&lt;="&amp;$B$1)+COUNTIFS(개발일정표!$H:$H,$A12,개발일정표!$H:$H,"&lt;&gt;삭제",개발일정표!$AB:$AB,"&lt;&gt;검수제외",개발일정표!$AG:$AG,"=L2",개발일정표!$AH:$AH,"=Y",개발일정표!$AF:$AF,"&lt;="&amp;$B$1)</f>
        <v>0</v>
      </c>
      <c r="AB12" s="56">
        <f>COUNTIFS(개발일정표!$H:$H,$A12,개발일정표!$H:$H,"&lt;&gt;삭제",개발일정표!$AB:$AB,"&lt;&gt;검수제외",개발일정표!$AG:$AG,"=L2")-COUNTIFS(개발일정표!$H:$H,$A12,개발일정표!$H:$H,"&lt;&gt;삭제",개발일정표!$AB:$AB,"&lt;&gt;검수제외",개발일정표!$AG:$AG,"=L2",개발일정표!$AH:$AH,"=Y",개발일정표!$AF:$AF,"&lt;="&amp;$B$1)</f>
        <v>0</v>
      </c>
      <c r="AC12" s="57">
        <f t="shared" si="7"/>
        <v>0</v>
      </c>
      <c r="AD12" s="56">
        <f>COUNTIFS(개발일정표!$H:$H,$A12,개발일정표!$H:$H,"&lt;&gt;삭제",개발일정표!$AB:$AB,"&lt;&gt;검수제외",개발일정표!$AG:$AG,"=L1")-COUNTIFS(개발일정표!$H:$H,$A12,개발일정표!$H:$H,"&lt;&gt;삭제",개발일정표!$AB:$AB,"&lt;&gt;검수제외",개발일정표!$AG:$AG,"=L1",개발일정표!$AH:$AH,"=Y",개발일정표!$AF:$AF,"&lt;="&amp;$B$1)</f>
        <v>0</v>
      </c>
      <c r="AE12" s="58">
        <f t="shared" si="8"/>
        <v>0</v>
      </c>
      <c r="AF12" s="58">
        <f t="shared" si="9"/>
        <v>0</v>
      </c>
      <c r="AG12" s="122">
        <f t="shared" si="22"/>
        <v>1</v>
      </c>
      <c r="AH12" s="122">
        <f t="shared" si="23"/>
        <v>1</v>
      </c>
      <c r="AI12" s="121">
        <f>SUMIFS(개발일정표!$M:$M,개발일정표!$H:$H,$A12)</f>
        <v>5</v>
      </c>
      <c r="AJ12" s="122">
        <f t="shared" ref="AJ12" si="40">D12/AI12</f>
        <v>1</v>
      </c>
      <c r="AK12" s="122">
        <f t="shared" ref="AK12" si="41">AI12/D12</f>
        <v>1</v>
      </c>
      <c r="AL12" s="121"/>
    </row>
    <row r="13" spans="1:38" s="54" customFormat="1" ht="13.5" customHeight="1">
      <c r="A13" s="114" t="s">
        <v>930</v>
      </c>
      <c r="B13" s="56">
        <f>COUNTIFS(개발일정표!$H:$H,$A13,개발일정표!$H:$H,"&lt;&gt;삭제")</f>
        <v>10</v>
      </c>
      <c r="C13" s="56">
        <f>COUNTIFS(개발일정표!$H:$H,$A13,개발일정표!$H:$H,"&lt;&gt;삭제",개발일정표!$J:$J,"&lt;="&amp;$B$1)</f>
        <v>0</v>
      </c>
      <c r="D13" s="56">
        <f>COUNTIFS(개발일정표!$H:$H,$A13,개발일정표!$H:$H,"&lt;&gt;삭제",개발일정표!$L:$L,"&lt;="&amp;$B$1)</f>
        <v>0</v>
      </c>
      <c r="E13" s="57">
        <f>C13-D13</f>
        <v>0</v>
      </c>
      <c r="F13" s="57">
        <f>COUNTIFS(개발일정표!$H:$H,$A13,개발일정표!$H:$H,"&lt;&gt;삭제",개발일정표!$J:$J,"="&amp;$B$1)</f>
        <v>0</v>
      </c>
      <c r="G13" s="58">
        <f>IF(C13=0,0,D13/C13)</f>
        <v>0</v>
      </c>
      <c r="H13" s="58">
        <f>IF(B13=0,0,D13/B13)</f>
        <v>0</v>
      </c>
      <c r="I13" s="119">
        <f>SUMIFS(개발일정표!$G:$G,개발일정표!$H:$H,$A13)</f>
        <v>10</v>
      </c>
      <c r="J13" s="56">
        <f>COUNTIFS(개발일정표!$H:$H,$A13,개발일정표!$H:$H,"&lt;&gt;삭제",개발일정표!$N:$N,"&lt;&gt;검수제외",개발일정표!$P:$P,"&lt;="&amp;$B$1)</f>
        <v>0</v>
      </c>
      <c r="K13" s="56">
        <f>COUNTIFS(개발일정표!$H:$H,$A13,개발일정표!$H:$H,"&lt;&gt;삭제",개발일정표!$N:$N,"&lt;&gt;검수제외",개발일정표!$S:$S,"=L3",개발일정표!$R:$R,"&lt;="&amp;$B$1)+COUNTIFS(개발일정표!$H:$H,$A13,개발일정표!$H:$H,"&lt;&gt;삭제",개발일정표!$N:$N,"&lt;&gt;검수제외",개발일정표!$S:$S,"=L1",개발일정표!$T:$T,"=Y",개발일정표!$R:$R,"&lt;="&amp;$B$1)+COUNTIFS(개발일정표!$H:$H,$A13,개발일정표!$H:$H,"&lt;&gt;삭제",개발일정표!$N:$N,"&lt;&gt;검수제외",개발일정표!$S:$S,"=L2",개발일정표!$T:$T,"=Y",개발일정표!$R:$R,"&lt;="&amp;$B$1)</f>
        <v>0</v>
      </c>
      <c r="L13" s="56">
        <f>COUNTIFS(개발일정표!$H:$H,$A13,개발일정표!$H:$H,"&lt;&gt;삭제",개발일정표!$N:$N,"&lt;&gt;검수제외",개발일정표!$S:$S,"=L2")-COUNTIFS(개발일정표!$H:$H,$A13,개발일정표!$H:$H,"&lt;&gt;삭제",개발일정표!$N:$N,"&lt;&gt;검수제외",개발일정표!$S:$S,"=L2",개발일정표!$T:$T,"=Y",개발일정표!$R:$R,"&lt;="&amp;$B$1)</f>
        <v>0</v>
      </c>
      <c r="M13" s="57">
        <f t="shared" ref="M13" si="42">J13-(K13+L13)</f>
        <v>0</v>
      </c>
      <c r="N13" s="56">
        <f>COUNTIFS(개발일정표!$H:$H,$A13,개발일정표!$H:$H,"&lt;&gt;삭제",개발일정표!$N:$N,"&lt;&gt;검수제외",개발일정표!$S:$S,"=L1")-COUNTIFS(개발일정표!$H:$H,$A13,개발일정표!$H:$H,"&lt;&gt;삭제",개발일정표!$N:$N,"&lt;&gt;검수제외",개발일정표!$S:$S,"=L1",개발일정표!$T:$T,"=Y",개발일정표!$R:$R,"&lt;="&amp;$B$1)</f>
        <v>0</v>
      </c>
      <c r="O13" s="58">
        <f t="shared" ref="O13" si="43">IF(J13=0, 0,(K13+L13)/J13)</f>
        <v>0</v>
      </c>
      <c r="P13" s="58">
        <f t="shared" ref="P13" si="44">IF(B13=0,0,(K13+L13)/B13)</f>
        <v>0</v>
      </c>
      <c r="Q13" s="56">
        <f>COUNTIFS(개발일정표!$H:$H,$A13,개발일정표!$H:$H,"&lt;&gt;삭제",개발일정표!$U:$U,"&lt;&gt;검수제외")</f>
        <v>10</v>
      </c>
      <c r="R13" s="56">
        <f>COUNTIFS(개발일정표!$H:$H,$A13,개발일정표!$H:$H,"&lt;&gt;삭제",개발일정표!$U:$U,"&lt;&gt;검수제외",개발일정표!$W:$W,"&lt;="&amp;$B$1)</f>
        <v>0</v>
      </c>
      <c r="S13" s="56">
        <f>COUNTIFS(개발일정표!$H:$H,$A13,개발일정표!$H:$H,"&lt;&gt;삭제",개발일정표!$U:$U,"&lt;&gt;검수제외",개발일정표!$Z:$Z,"=L3",개발일정표!$Y:$Y,"&lt;="&amp;$B$1)+COUNTIFS(개발일정표!$H:$H,$A13,개발일정표!$H:$H,"&lt;&gt;삭제",개발일정표!$U:$U,"&lt;&gt;검수제외",개발일정표!$Z:$Z,"=L1",개발일정표!$AA:$AA,"=Y",개발일정표!$Y:$Y,"&lt;="&amp;$B$1)+COUNTIFS(개발일정표!$H:$H,$A13,개발일정표!$H:$H,"&lt;&gt;삭제",개발일정표!$U:$U,"&lt;&gt;검수제외",개발일정표!$Z:$Z,"=L2",개발일정표!$AA:$AA,"=Y",개발일정표!$Y:$Y,"&lt;="&amp;$B$1)</f>
        <v>0</v>
      </c>
      <c r="T13" s="56">
        <f>COUNTIFS(개발일정표!$H:$H,$A13,개발일정표!$H:$H,"&lt;&gt;삭제",개발일정표!$U:$U,"&lt;&gt;검수제외",개발일정표!$Z:$Z,"=L2")-COUNTIFS(개발일정표!$H:$H,$A13,개발일정표!$H:$H,"&lt;&gt;삭제",개발일정표!$U:$U,"&lt;&gt;검수제외",개발일정표!$Z:$Z,"=L2",개발일정표!$AA:$AA,"=Y",개발일정표!$Y:$Y,"&lt;="&amp;$B$1)</f>
        <v>0</v>
      </c>
      <c r="U13" s="57">
        <f t="shared" ref="U13" si="45">R13-(S13+T13)</f>
        <v>0</v>
      </c>
      <c r="V13" s="56">
        <f>COUNTIFS(개발일정표!$H:$H,$A13,개발일정표!$H:$H,"&lt;&gt;삭제",개발일정표!$U:$U,"&lt;&gt;검수제외",개발일정표!$Z:$Z,"=L1")-COUNTIFS(개발일정표!$H:$H,$A13,개발일정표!$H:$H,"&lt;&gt;삭제",개발일정표!$U:$U,"&lt;&gt;검수제외",개발일정표!$Z:$Z,"=L1",개발일정표!$AA:$AA,"=Y",개발일정표!$Y:$Y,"&lt;="&amp;$B$1)</f>
        <v>0</v>
      </c>
      <c r="W13" s="58">
        <f t="shared" ref="W13" si="46">IF(R13=0, 0,(S13+T13)/R13)</f>
        <v>0</v>
      </c>
      <c r="X13" s="58">
        <f t="shared" ref="X13" si="47">IF(Q13=0,0,(S13+T13)/Q13)</f>
        <v>0</v>
      </c>
      <c r="Y13" s="56">
        <f>COUNTIFS(개발일정표!$H:$H,$A13,개발일정표!$H:$H,"&lt;&gt;삭제",개발일정표!$AB:$AB,"&lt;&gt;검수제외")</f>
        <v>10</v>
      </c>
      <c r="Z13" s="56">
        <f>COUNTIFS(개발일정표!$H:$H,$A13,개발일정표!$H:$H,"&lt;&gt;삭제",개발일정표!$AB:$AB,"&lt;&gt;검수제외",개발일정표!$AD:$AD,"&lt;="&amp;$B$1)</f>
        <v>0</v>
      </c>
      <c r="AA13" s="56">
        <f>COUNTIFS(개발일정표!$H:$H,$A13,개발일정표!$H:$H,"&lt;&gt;삭제",개발일정표!$AB:$AB,"&lt;&gt;검수제외",개발일정표!$AG:$AG,"=L3",개발일정표!$AF:$AF,"&lt;="&amp;$B$1)+COUNTIFS(개발일정표!$H:$H,$A13,개발일정표!$H:$H,"&lt;&gt;삭제",개발일정표!$AB:$AB,"&lt;&gt;검수제외",개발일정표!$AG:$AG,"=L1",개발일정표!$AH:$AH,"=Y",개발일정표!$AF:$AF,"&lt;="&amp;$B$1)+COUNTIFS(개발일정표!$H:$H,$A13,개발일정표!$H:$H,"&lt;&gt;삭제",개발일정표!$AB:$AB,"&lt;&gt;검수제외",개발일정표!$AG:$AG,"=L2",개발일정표!$AH:$AH,"=Y",개발일정표!$AF:$AF,"&lt;="&amp;$B$1)</f>
        <v>0</v>
      </c>
      <c r="AB13" s="56">
        <f>COUNTIFS(개발일정표!$H:$H,$A13,개발일정표!$H:$H,"&lt;&gt;삭제",개발일정표!$AB:$AB,"&lt;&gt;검수제외",개발일정표!$AG:$AG,"=L2")-COUNTIFS(개발일정표!$H:$H,$A13,개발일정표!$H:$H,"&lt;&gt;삭제",개발일정표!$AB:$AB,"&lt;&gt;검수제외",개발일정표!$AG:$AG,"=L2",개발일정표!$AH:$AH,"=Y",개발일정표!$AF:$AF,"&lt;="&amp;$B$1)</f>
        <v>0</v>
      </c>
      <c r="AC13" s="57">
        <f t="shared" ref="AC13" si="48">Z13-(AA13+AB13)</f>
        <v>0</v>
      </c>
      <c r="AD13" s="56">
        <f>COUNTIFS(개발일정표!$H:$H,$A13,개발일정표!$H:$H,"&lt;&gt;삭제",개발일정표!$AB:$AB,"&lt;&gt;검수제외",개발일정표!$AG:$AG,"=L1")-COUNTIFS(개발일정표!$H:$H,$A13,개발일정표!$H:$H,"&lt;&gt;삭제",개발일정표!$AB:$AB,"&lt;&gt;검수제외",개발일정표!$AG:$AG,"=L1",개발일정표!$AH:$AH,"=Y",개발일정표!$AF:$AF,"&lt;="&amp;$B$1)</f>
        <v>0</v>
      </c>
      <c r="AE13" s="58">
        <f t="shared" ref="AE13" si="49">IF(Z13=0, 0,(AA13+AB13)/Z13)</f>
        <v>0</v>
      </c>
      <c r="AF13" s="58">
        <f t="shared" ref="AF13" si="50">IF(Y13=0,0,(AA13+AB13)/Y13)</f>
        <v>0</v>
      </c>
      <c r="AG13" s="122">
        <f t="shared" ref="AG13" si="51">B13/I13</f>
        <v>1</v>
      </c>
      <c r="AH13" s="122">
        <f t="shared" ref="AH13" si="52">I13/B13</f>
        <v>1</v>
      </c>
      <c r="AI13" s="121">
        <f>SUMIFS(개발일정표!$M:$M,개발일정표!$H:$H,$A13)</f>
        <v>0</v>
      </c>
      <c r="AJ13" s="122" t="e">
        <f t="shared" ref="AJ13" si="53">D13/AI13</f>
        <v>#DIV/0!</v>
      </c>
      <c r="AK13" s="122" t="e">
        <f t="shared" ref="AK13" si="54">AI13/D13</f>
        <v>#DIV/0!</v>
      </c>
      <c r="AL13" s="121"/>
    </row>
    <row r="14" spans="1:38" ht="13.5" customHeight="1">
      <c r="A14" s="114" t="s">
        <v>588</v>
      </c>
      <c r="B14" s="56">
        <f>COUNTIFS(개발일정표!$H:$H,$A14,개발일정표!$H:$H,"&lt;&gt;삭제")</f>
        <v>12</v>
      </c>
      <c r="C14" s="56">
        <f>COUNTIFS(개발일정표!$H:$H,$A14,개발일정표!$H:$H,"&lt;&gt;삭제",개발일정표!$J:$J,"&lt;="&amp;$B$1)</f>
        <v>0</v>
      </c>
      <c r="D14" s="56">
        <f>COUNTIFS(개발일정표!$H:$H,$A14,개발일정표!$H:$H,"&lt;&gt;삭제",개발일정표!$L:$L,"&lt;="&amp;$B$1)</f>
        <v>0</v>
      </c>
      <c r="E14" s="57">
        <f t="shared" si="0"/>
        <v>0</v>
      </c>
      <c r="F14" s="57">
        <f>COUNTIFS(개발일정표!$H:$H,$A14,개발일정표!$H:$H,"&lt;&gt;삭제",개발일정표!$J:$J,"="&amp;$B$1)</f>
        <v>0</v>
      </c>
      <c r="G14" s="58">
        <f t="shared" si="20"/>
        <v>0</v>
      </c>
      <c r="H14" s="58">
        <f t="shared" si="21"/>
        <v>0</v>
      </c>
      <c r="I14" s="119">
        <f>SUMIFS(개발일정표!$G:$G,개발일정표!$H:$H,$A14)</f>
        <v>12</v>
      </c>
      <c r="J14" s="56">
        <f>COUNTIFS(개발일정표!$H:$H,$A14,개발일정표!$H:$H,"&lt;&gt;삭제",개발일정표!$N:$N,"&lt;&gt;검수제외",개발일정표!$P:$P,"&lt;="&amp;$B$1)</f>
        <v>0</v>
      </c>
      <c r="K14" s="56">
        <f>COUNTIFS(개발일정표!$H:$H,$A14,개발일정표!$H:$H,"&lt;&gt;삭제",개발일정표!$N:$N,"&lt;&gt;검수제외",개발일정표!$S:$S,"=L3",개발일정표!$R:$R,"&lt;="&amp;$B$1)+COUNTIFS(개발일정표!$H:$H,$A14,개발일정표!$H:$H,"&lt;&gt;삭제",개발일정표!$N:$N,"&lt;&gt;검수제외",개발일정표!$S:$S,"=L1",개발일정표!$T:$T,"=Y",개발일정표!$R:$R,"&lt;="&amp;$B$1)+COUNTIFS(개발일정표!$H:$H,$A14,개발일정표!$H:$H,"&lt;&gt;삭제",개발일정표!$N:$N,"&lt;&gt;검수제외",개발일정표!$S:$S,"=L2",개발일정표!$T:$T,"=Y",개발일정표!$R:$R,"&lt;="&amp;$B$1)</f>
        <v>0</v>
      </c>
      <c r="L14" s="56">
        <f>COUNTIFS(개발일정표!$H:$H,$A14,개발일정표!$H:$H,"&lt;&gt;삭제",개발일정표!$N:$N,"&lt;&gt;검수제외",개발일정표!$S:$S,"=L2")-COUNTIFS(개발일정표!$H:$H,$A14,개발일정표!$H:$H,"&lt;&gt;삭제",개발일정표!$N:$N,"&lt;&gt;검수제외",개발일정표!$S:$S,"=L2",개발일정표!$T:$T,"=Y",개발일정표!$R:$R,"&lt;="&amp;$B$1)</f>
        <v>0</v>
      </c>
      <c r="M14" s="57">
        <f t="shared" si="1"/>
        <v>0</v>
      </c>
      <c r="N14" s="56">
        <f>COUNTIFS(개발일정표!$H:$H,$A14,개발일정표!$H:$H,"&lt;&gt;삭제",개발일정표!$N:$N,"&lt;&gt;검수제외",개발일정표!$S:$S,"=L1")-COUNTIFS(개발일정표!$H:$H,$A14,개발일정표!$H:$H,"&lt;&gt;삭제",개발일정표!$N:$N,"&lt;&gt;검수제외",개발일정표!$S:$S,"=L1",개발일정표!$T:$T,"=Y",개발일정표!$R:$R,"&lt;="&amp;$B$1)</f>
        <v>0</v>
      </c>
      <c r="O14" s="58">
        <f t="shared" si="2"/>
        <v>0</v>
      </c>
      <c r="P14" s="58">
        <f t="shared" si="3"/>
        <v>0</v>
      </c>
      <c r="Q14" s="56">
        <f>COUNTIFS(개발일정표!$H:$H,$A14,개발일정표!$H:$H,"&lt;&gt;삭제",개발일정표!$U:$U,"&lt;&gt;검수제외")</f>
        <v>12</v>
      </c>
      <c r="R14" s="56">
        <f>COUNTIFS(개발일정표!$H:$H,$A14,개발일정표!$H:$H,"&lt;&gt;삭제",개발일정표!$U:$U,"&lt;&gt;검수제외",개발일정표!$W:$W,"&lt;="&amp;$B$1)</f>
        <v>0</v>
      </c>
      <c r="S14" s="56">
        <f>COUNTIFS(개발일정표!$H:$H,$A14,개발일정표!$H:$H,"&lt;&gt;삭제",개발일정표!$U:$U,"&lt;&gt;검수제외",개발일정표!$Z:$Z,"=L3",개발일정표!$Y:$Y,"&lt;="&amp;$B$1)+COUNTIFS(개발일정표!$H:$H,$A14,개발일정표!$H:$H,"&lt;&gt;삭제",개발일정표!$U:$U,"&lt;&gt;검수제외",개발일정표!$Z:$Z,"=L1",개발일정표!$AA:$AA,"=Y",개발일정표!$Y:$Y,"&lt;="&amp;$B$1)+COUNTIFS(개발일정표!$H:$H,$A14,개발일정표!$H:$H,"&lt;&gt;삭제",개발일정표!$U:$U,"&lt;&gt;검수제외",개발일정표!$Z:$Z,"=L2",개발일정표!$AA:$AA,"=Y",개발일정표!$Y:$Y,"&lt;="&amp;$B$1)</f>
        <v>0</v>
      </c>
      <c r="T14" s="56">
        <f>COUNTIFS(개발일정표!$H:$H,$A14,개발일정표!$H:$H,"&lt;&gt;삭제",개발일정표!$U:$U,"&lt;&gt;검수제외",개발일정표!$Z:$Z,"=L2")-COUNTIFS(개발일정표!$H:$H,$A14,개발일정표!$H:$H,"&lt;&gt;삭제",개발일정표!$U:$U,"&lt;&gt;검수제외",개발일정표!$Z:$Z,"=L2",개발일정표!$AA:$AA,"=Y",개발일정표!$Y:$Y,"&lt;="&amp;$B$1)</f>
        <v>0</v>
      </c>
      <c r="U14" s="57">
        <f t="shared" si="4"/>
        <v>0</v>
      </c>
      <c r="V14" s="56">
        <f>COUNTIFS(개발일정표!$H:$H,$A14,개발일정표!$H:$H,"&lt;&gt;삭제",개발일정표!$U:$U,"&lt;&gt;검수제외",개발일정표!$Z:$Z,"=L1")-COUNTIFS(개발일정표!$H:$H,$A14,개발일정표!$H:$H,"&lt;&gt;삭제",개발일정표!$U:$U,"&lt;&gt;검수제외",개발일정표!$Z:$Z,"=L1",개발일정표!$AA:$AA,"=Y",개발일정표!$Y:$Y,"&lt;="&amp;$B$1)</f>
        <v>0</v>
      </c>
      <c r="W14" s="58">
        <f t="shared" si="5"/>
        <v>0</v>
      </c>
      <c r="X14" s="58">
        <f t="shared" si="6"/>
        <v>0</v>
      </c>
      <c r="Y14" s="56">
        <f>COUNTIFS(개발일정표!$H:$H,$A14,개발일정표!$H:$H,"&lt;&gt;삭제",개발일정표!$AB:$AB,"&lt;&gt;검수제외")</f>
        <v>12</v>
      </c>
      <c r="Z14" s="56">
        <f>COUNTIFS(개발일정표!$H:$H,$A14,개발일정표!$H:$H,"&lt;&gt;삭제",개발일정표!$AB:$AB,"&lt;&gt;검수제외",개발일정표!$AD:$AD,"&lt;="&amp;$B$1)</f>
        <v>0</v>
      </c>
      <c r="AA14" s="56">
        <f>COUNTIFS(개발일정표!$H:$H,$A14,개발일정표!$H:$H,"&lt;&gt;삭제",개발일정표!$AB:$AB,"&lt;&gt;검수제외",개발일정표!$AG:$AG,"=L3",개발일정표!$AF:$AF,"&lt;="&amp;$B$1)+COUNTIFS(개발일정표!$H:$H,$A14,개발일정표!$H:$H,"&lt;&gt;삭제",개발일정표!$AB:$AB,"&lt;&gt;검수제외",개발일정표!$AG:$AG,"=L1",개발일정표!$AH:$AH,"=Y",개발일정표!$AF:$AF,"&lt;="&amp;$B$1)+COUNTIFS(개발일정표!$H:$H,$A14,개발일정표!$H:$H,"&lt;&gt;삭제",개발일정표!$AB:$AB,"&lt;&gt;검수제외",개발일정표!$AG:$AG,"=L2",개발일정표!$AH:$AH,"=Y",개발일정표!$AF:$AF,"&lt;="&amp;$B$1)</f>
        <v>0</v>
      </c>
      <c r="AB14" s="56">
        <f>COUNTIFS(개발일정표!$H:$H,$A14,개발일정표!$H:$H,"&lt;&gt;삭제",개발일정표!$AB:$AB,"&lt;&gt;검수제외",개발일정표!$AG:$AG,"=L2")-COUNTIFS(개발일정표!$H:$H,$A14,개발일정표!$H:$H,"&lt;&gt;삭제",개발일정표!$AB:$AB,"&lt;&gt;검수제외",개발일정표!$AG:$AG,"=L2",개발일정표!$AH:$AH,"=Y",개발일정표!$AF:$AF,"&lt;="&amp;$B$1)</f>
        <v>0</v>
      </c>
      <c r="AC14" s="57">
        <f t="shared" si="7"/>
        <v>0</v>
      </c>
      <c r="AD14" s="56">
        <f>COUNTIFS(개발일정표!$H:$H,$A14,개발일정표!$H:$H,"&lt;&gt;삭제",개발일정표!$AB:$AB,"&lt;&gt;검수제외",개발일정표!$AG:$AG,"=L1")-COUNTIFS(개발일정표!$H:$H,$A14,개발일정표!$H:$H,"&lt;&gt;삭제",개발일정표!$AB:$AB,"&lt;&gt;검수제외",개발일정표!$AG:$AG,"=L1",개발일정표!$AH:$AH,"=Y",개발일정표!$AF:$AF,"&lt;="&amp;$B$1)</f>
        <v>0</v>
      </c>
      <c r="AE14" s="58">
        <f t="shared" si="8"/>
        <v>0</v>
      </c>
      <c r="AF14" s="58">
        <f t="shared" si="9"/>
        <v>0</v>
      </c>
      <c r="AG14" s="122">
        <f t="shared" si="22"/>
        <v>1</v>
      </c>
      <c r="AH14" s="122">
        <f t="shared" si="23"/>
        <v>1</v>
      </c>
      <c r="AI14" s="121">
        <f>SUMIFS(개발일정표!$M:$M,개발일정표!$H:$H,$A14)</f>
        <v>0</v>
      </c>
      <c r="AJ14" s="122"/>
      <c r="AK14" s="122"/>
      <c r="AL14" s="121"/>
    </row>
    <row r="15" spans="1:38" ht="13.5" customHeight="1">
      <c r="A15" s="15" t="s">
        <v>443</v>
      </c>
      <c r="B15" s="59">
        <f>SUM(B5:B14)</f>
        <v>196</v>
      </c>
      <c r="C15" s="59">
        <f>SUM(C5:C14)</f>
        <v>115</v>
      </c>
      <c r="D15" s="59">
        <f>SUM(D5:D14)</f>
        <v>96</v>
      </c>
      <c r="E15" s="59">
        <f>SUM(E5:E14)</f>
        <v>19</v>
      </c>
      <c r="F15" s="59">
        <f>SUM(F5:F14)</f>
        <v>3</v>
      </c>
      <c r="G15" s="21">
        <f t="shared" si="20"/>
        <v>0.83478260869565213</v>
      </c>
      <c r="H15" s="21">
        <f t="shared" si="21"/>
        <v>0.48979591836734693</v>
      </c>
      <c r="I15" s="120">
        <f t="shared" ref="I15:N15" si="55">SUM(I5:I14)</f>
        <v>243</v>
      </c>
      <c r="J15" s="20">
        <f t="shared" si="55"/>
        <v>40</v>
      </c>
      <c r="K15" s="20">
        <f t="shared" si="55"/>
        <v>4</v>
      </c>
      <c r="L15" s="20">
        <f t="shared" si="55"/>
        <v>10</v>
      </c>
      <c r="M15" s="20">
        <f t="shared" si="55"/>
        <v>26</v>
      </c>
      <c r="N15" s="20">
        <f t="shared" si="55"/>
        <v>8</v>
      </c>
      <c r="O15" s="21">
        <f t="shared" si="2"/>
        <v>0.35</v>
      </c>
      <c r="P15" s="21">
        <f t="shared" si="3"/>
        <v>7.1428571428571425E-2</v>
      </c>
      <c r="Q15" s="20">
        <f t="shared" ref="Q15:V15" si="56">SUM(Q5:Q14)</f>
        <v>196</v>
      </c>
      <c r="R15" s="20">
        <f t="shared" si="56"/>
        <v>0</v>
      </c>
      <c r="S15" s="20">
        <f t="shared" si="56"/>
        <v>0</v>
      </c>
      <c r="T15" s="20">
        <f t="shared" si="56"/>
        <v>0</v>
      </c>
      <c r="U15" s="20">
        <f t="shared" si="56"/>
        <v>0</v>
      </c>
      <c r="V15" s="20">
        <f t="shared" si="56"/>
        <v>0</v>
      </c>
      <c r="W15" s="21">
        <f t="shared" si="5"/>
        <v>0</v>
      </c>
      <c r="X15" s="21">
        <f t="shared" si="6"/>
        <v>0</v>
      </c>
      <c r="Y15" s="20">
        <f t="shared" ref="Y15:AD15" si="57">SUM(Y5:Y14)</f>
        <v>196</v>
      </c>
      <c r="Z15" s="20">
        <f t="shared" si="57"/>
        <v>0</v>
      </c>
      <c r="AA15" s="20">
        <f t="shared" si="57"/>
        <v>0</v>
      </c>
      <c r="AB15" s="20">
        <f t="shared" si="57"/>
        <v>0</v>
      </c>
      <c r="AC15" s="20">
        <f t="shared" si="57"/>
        <v>0</v>
      </c>
      <c r="AD15" s="20">
        <f t="shared" si="57"/>
        <v>0</v>
      </c>
      <c r="AE15" s="21">
        <f>IF(Z15=0,0,(AA15+AB15)/Z15)</f>
        <v>0</v>
      </c>
      <c r="AF15" s="21">
        <f t="shared" si="9"/>
        <v>0</v>
      </c>
      <c r="AI15" s="121">
        <f>SUM(AI5:AI14)</f>
        <v>217</v>
      </c>
      <c r="AJ15" s="121"/>
      <c r="AK15" s="121"/>
      <c r="AL15" s="121"/>
    </row>
    <row r="16" spans="1:38" s="54" customFormat="1">
      <c r="A16" s="2"/>
      <c r="B16" s="2"/>
      <c r="C16" s="2"/>
      <c r="D16" s="2"/>
      <c r="E16" s="2"/>
      <c r="F16" s="2"/>
      <c r="G16" s="17"/>
      <c r="H16" s="17"/>
      <c r="K16" s="66"/>
      <c r="L16" s="2"/>
      <c r="M16" s="66"/>
      <c r="N16" s="67"/>
      <c r="O16" s="67"/>
      <c r="P16" s="68"/>
      <c r="Q16" s="68"/>
      <c r="R16" s="68"/>
      <c r="S16" s="69"/>
      <c r="T16" s="68"/>
      <c r="U16" s="69"/>
      <c r="V16" s="67"/>
      <c r="W16" s="67"/>
      <c r="X16" s="68"/>
      <c r="Y16" s="68"/>
      <c r="Z16" s="68"/>
      <c r="AA16" s="69"/>
      <c r="AB16" s="68"/>
      <c r="AC16" s="69"/>
      <c r="AD16" s="67"/>
      <c r="AE16" s="67"/>
      <c r="AG16" s="121"/>
      <c r="AH16" s="121"/>
    </row>
    <row r="17" spans="1:34" ht="17.25">
      <c r="A17" s="4" t="s">
        <v>106</v>
      </c>
      <c r="B17" s="6" t="str">
        <f>개발진척현황!C1</f>
        <v>2017.04.21</v>
      </c>
      <c r="C17" s="5"/>
      <c r="D17" s="5"/>
      <c r="E17" s="5"/>
      <c r="F17" s="5"/>
      <c r="G17" s="7"/>
      <c r="H17" s="8"/>
    </row>
    <row r="18" spans="1:34">
      <c r="A18" s="237" t="s">
        <v>491</v>
      </c>
      <c r="B18" s="170" t="s">
        <v>34</v>
      </c>
      <c r="C18" s="230" t="s">
        <v>77</v>
      </c>
      <c r="D18" s="231"/>
      <c r="E18" s="231"/>
      <c r="F18" s="231"/>
      <c r="G18" s="231"/>
      <c r="H18" s="231"/>
      <c r="I18" s="232"/>
      <c r="K18" s="1"/>
      <c r="L18" s="1"/>
      <c r="M18" s="1"/>
      <c r="N18" s="1"/>
    </row>
    <row r="19" spans="1:34" ht="6.75" customHeight="1">
      <c r="A19" s="238"/>
      <c r="B19" s="171"/>
      <c r="C19" s="200" t="s">
        <v>38</v>
      </c>
      <c r="D19" s="200" t="s">
        <v>39</v>
      </c>
      <c r="E19" s="200" t="s">
        <v>40</v>
      </c>
      <c r="F19" s="200" t="s">
        <v>76</v>
      </c>
      <c r="G19" s="233" t="s">
        <v>41</v>
      </c>
      <c r="H19" s="233" t="s">
        <v>42</v>
      </c>
      <c r="I19" s="235" t="s">
        <v>80</v>
      </c>
      <c r="K19" s="1"/>
      <c r="L19" s="1"/>
      <c r="M19" s="1"/>
      <c r="N19" s="1"/>
    </row>
    <row r="20" spans="1:34" ht="6.75" customHeight="1">
      <c r="A20" s="239"/>
      <c r="B20" s="172"/>
      <c r="C20" s="234"/>
      <c r="D20" s="234"/>
      <c r="E20" s="234"/>
      <c r="F20" s="200"/>
      <c r="G20" s="234"/>
      <c r="H20" s="234"/>
      <c r="I20" s="236"/>
      <c r="K20" s="1"/>
      <c r="L20" s="1"/>
      <c r="M20" s="1"/>
      <c r="N20" s="1"/>
    </row>
    <row r="21" spans="1:34">
      <c r="A21" s="44" t="s">
        <v>853</v>
      </c>
      <c r="B21" s="39">
        <f>COUNTIFS(개발일정표!$N:$N,$A21,개발일정표!$H:$H,"&lt;&gt;삭제",개발일정표!$N:$N,"&lt;&gt;검수제외")</f>
        <v>20</v>
      </c>
      <c r="C21" s="56">
        <f>COUNTIFS(개발일정표!$N:$N,$A21,개발일정표!$H:$H,"&lt;&gt;삭제",개발일정표!$N:$N,"&lt;&gt;검수제외",개발일정표!$P:$P,"&lt;="&amp;$B$17)</f>
        <v>18</v>
      </c>
      <c r="D21" s="56">
        <f>COUNTIFS(개발일정표!$N:$N,$A21,개발일정표!$H:$H,"&lt;&gt;삭제",개발일정표!$N:$N,"&lt;&gt;검수제외",개발일정표!$S:$S,"=L3")+COUNTIFS(개발일정표!$N:$N,$A21,개발일정표!$H:$H,"&lt;&gt;삭제",개발일정표!$N:$N,"&lt;&gt;검수제외",개발일정표!$S:$S,"=L2")+COUNTIFS(개발일정표!$N:$N,$A21,개발일정표!$H:$H,"&lt;&gt;삭제",개발일정표!$N:$N,"&lt;&gt;검수제외",개발일정표!$S:$S,"=L1",개발일정표!$T:$T,"=Y",개발일정표!$R:$R,"&lt;="&amp;$B$17)</f>
        <v>14</v>
      </c>
      <c r="E21" s="57">
        <f>C21-D21</f>
        <v>4</v>
      </c>
      <c r="F21" s="57">
        <f>COUNTIFS(개발일정표!$H:$H,$A21,개발일정표!$H:$H,"&lt;&gt;삭제",개발일정표!$J:$J,"="&amp;$B$1)</f>
        <v>0</v>
      </c>
      <c r="G21" s="58">
        <f>IF(C21=0,0,D21/C21)</f>
        <v>0.77777777777777779</v>
      </c>
      <c r="H21" s="58">
        <f>IF(B21=0,0,D21/B21)</f>
        <v>0.7</v>
      </c>
      <c r="I21" s="57">
        <f>COUNTIFS(개발일정표!$N:$N,$A21,개발일정표!$H:$H,"&lt;&gt;삭제",개발일정표!$N:$N,"&lt;&gt;검수제외",개발일정표!$S:$S,"=L1",개발일정표!$T:$T,"&lt;&gt;Y")</f>
        <v>4</v>
      </c>
      <c r="K21" s="1"/>
      <c r="L21" s="1"/>
      <c r="M21" s="1"/>
      <c r="N21" s="1"/>
    </row>
    <row r="22" spans="1:34">
      <c r="A22" s="44" t="s">
        <v>854</v>
      </c>
      <c r="B22" s="56">
        <f>COUNTIFS(개발일정표!$N:$N,$A22,개발일정표!$H:$H,"&lt;&gt;삭제",개발일정표!$N:$N,"&lt;&gt;검수제외")</f>
        <v>22</v>
      </c>
      <c r="C22" s="56">
        <f>COUNTIFS(개발일정표!$N:$N,$A22,개발일정표!$H:$H,"&lt;&gt;삭제",개발일정표!$N:$N,"&lt;&gt;검수제외",개발일정표!$P:$P,"&lt;="&amp;$B$17)</f>
        <v>22</v>
      </c>
      <c r="D22" s="56">
        <f>COUNTIFS(개발일정표!$N:$N,$A22,개발일정표!$H:$H,"&lt;&gt;삭제",개발일정표!$N:$N,"&lt;&gt;검수제외",개발일정표!$S:$S,"=L3")+COUNTIFS(개발일정표!$N:$N,$A22,개발일정표!$H:$H,"&lt;&gt;삭제",개발일정표!$N:$N,"&lt;&gt;검수제외",개발일정표!$S:$S,"=L2")+COUNTIFS(개발일정표!$N:$N,$A22,개발일정표!$H:$H,"&lt;&gt;삭제",개발일정표!$N:$N,"&lt;&gt;검수제외",개발일정표!$S:$S,"=L1",개발일정표!$T:$T,"=Y",개발일정표!$R:$R,"&lt;="&amp;$B$17)</f>
        <v>0</v>
      </c>
      <c r="E22" s="57">
        <f>C22-D22</f>
        <v>22</v>
      </c>
      <c r="F22" s="57">
        <f>COUNTIFS(개발일정표!$H:$H,$A22,개발일정표!$H:$H,"&lt;&gt;삭제",개발일정표!$J:$J,"="&amp;$B$1)</f>
        <v>0</v>
      </c>
      <c r="G22" s="58">
        <f>IF(C22=0,0,D22/C22)</f>
        <v>0</v>
      </c>
      <c r="H22" s="58">
        <f>IF(B22=0,0,D22/B22)</f>
        <v>0</v>
      </c>
      <c r="I22" s="57">
        <f>COUNTIFS(개발일정표!$N:$N,$A22,개발일정표!$H:$H,"&lt;&gt;삭제",개발일정표!$N:$N,"&lt;&gt;검수제외",개발일정표!$S:$S,"=L1",개발일정표!$T:$T,"&lt;&gt;Y")</f>
        <v>4</v>
      </c>
      <c r="K22" s="1"/>
      <c r="L22" s="1"/>
      <c r="M22" s="1"/>
      <c r="N22" s="1"/>
    </row>
    <row r="23" spans="1:34">
      <c r="A23" s="44"/>
      <c r="B23" s="39">
        <f>COUNTIFS(개발일정표!$A:$A,#REF!,개발일정표!$N:$N,$A23,개발일정표!$H:$H,"&lt;&gt;삭제",개발일정표!$N:$N,"&lt;&gt;검수제외")</f>
        <v>0</v>
      </c>
      <c r="C23" s="56">
        <f>COUNTIFS(개발일정표!$A:$A,#REF!,개발일정표!$N:$N,$A23,개발일정표!$H:$H,"&lt;&gt;삭제",개발일정표!$N:$N,"&lt;&gt;검수제외",개발일정표!$P:$P,"&lt;="&amp;$B$17)</f>
        <v>0</v>
      </c>
      <c r="D23" s="56">
        <f>COUNTIFS(개발일정표!$A:$A,#REF!,개발일정표!$N:$N,$A23,개발일정표!$H:$H,"&lt;&gt;삭제",개발일정표!$N:$N,"&lt;&gt;검수제외",개발일정표!$S:$S,"=L3")+COUNTIFS(개발일정표!$A:$A,#REF!,개발일정표!$N:$N,$A23,개발일정표!$H:$H,"&lt;&gt;삭제",개발일정표!$N:$N,"&lt;&gt;검수제외",개발일정표!$S:$S,"=L2")+COUNTIFS(개발일정표!$A:$A,#REF!,개발일정표!$N:$N,$A23,개발일정표!$H:$H,"&lt;&gt;삭제",개발일정표!$N:$N,"&lt;&gt;검수제외",개발일정표!$S:$S,"=L1",개발일정표!$T:$T,"=Y",개발일정표!$R:$R,"&lt;="&amp;$B$17)</f>
        <v>0</v>
      </c>
      <c r="E23" s="57">
        <f>C23-D23</f>
        <v>0</v>
      </c>
      <c r="F23" s="57">
        <f>COUNTIFS(개발일정표!$H:$H,$A23,개발일정표!$H:$H,"&lt;&gt;삭제",개발일정표!$J:$J,"="&amp;$B$1)</f>
        <v>0</v>
      </c>
      <c r="G23" s="58">
        <f>IF(C23=0,0,D23/C23)</f>
        <v>0</v>
      </c>
      <c r="H23" s="58">
        <f>IF(B23=0,0,D23/B23)</f>
        <v>0</v>
      </c>
      <c r="I23" s="57">
        <f>COUNTIFS(개발일정표!$A:$A,#REF!,개발일정표!$N:$N,$A23,개발일정표!$H:$H,"&lt;&gt;삭제",개발일정표!$N:$N,"&lt;&gt;검수제외",개발일정표!$S:$S,"=L1",개발일정표!$T:$T,"&lt;&gt;Y")</f>
        <v>0</v>
      </c>
      <c r="K23" s="1"/>
      <c r="L23" s="1"/>
      <c r="M23" s="1"/>
      <c r="N23" s="1"/>
    </row>
    <row r="24" spans="1:34" s="54" customFormat="1">
      <c r="A24" s="71"/>
      <c r="B24" s="56">
        <f>COUNTIFS(개발일정표!$A:$A,#REF!,개발일정표!$N:$N,$A24,개발일정표!$H:$H,"&lt;&gt;삭제",개발일정표!$N:$N,"&lt;&gt;검수제외")</f>
        <v>0</v>
      </c>
      <c r="C24" s="56">
        <f>COUNTIFS(개발일정표!$A:$A,#REF!,개발일정표!$N:$N,$A24,개발일정표!$H:$H,"&lt;&gt;삭제",개발일정표!$N:$N,"&lt;&gt;검수제외",개발일정표!$P:$P,"&lt;="&amp;$B$17)</f>
        <v>0</v>
      </c>
      <c r="D24" s="56">
        <f>COUNTIFS(개발일정표!$A:$A,#REF!,개발일정표!$N:$N,$A24,개발일정표!$H:$H,"&lt;&gt;삭제",개발일정표!$N:$N,"&lt;&gt;검수제외",개발일정표!$S:$S,"=L3")+COUNTIFS(개발일정표!$A:$A,#REF!,개발일정표!$N:$N,$A24,개발일정표!$H:$H,"&lt;&gt;삭제",개발일정표!$N:$N,"&lt;&gt;검수제외",개발일정표!$S:$S,"=L2")+COUNTIFS(개발일정표!$A:$A,#REF!,개발일정표!$N:$N,$A24,개발일정표!$H:$H,"&lt;&gt;삭제",개발일정표!$N:$N,"&lt;&gt;검수제외",개발일정표!$S:$S,"=L1",개발일정표!$T:$T,"=Y",개발일정표!$R:$R,"&lt;="&amp;$B$17)</f>
        <v>0</v>
      </c>
      <c r="E24" s="57">
        <f>C24-D24</f>
        <v>0</v>
      </c>
      <c r="F24" s="57">
        <f>COUNTIFS(개발일정표!$H:$H,$A24,개발일정표!$H:$H,"&lt;&gt;삭제",개발일정표!$J:$J,"="&amp;$B$1)</f>
        <v>0</v>
      </c>
      <c r="G24" s="58">
        <f>IF(C24=0,0,D24/C24)</f>
        <v>0</v>
      </c>
      <c r="H24" s="58">
        <f>IF(B24=0,0,D24/B24)</f>
        <v>0</v>
      </c>
      <c r="I24" s="57">
        <f>COUNTIFS(개발일정표!$A:$A,#REF!,개발일정표!$N:$N,$A24,개발일정표!$H:$H,"&lt;&gt;삭제",개발일정표!$N:$N,"&lt;&gt;검수제외",개발일정표!$S:$S,"=L1",개발일정표!$T:$T,"&lt;&gt;Y")</f>
        <v>0</v>
      </c>
      <c r="AG24" s="121"/>
      <c r="AH24" s="121"/>
    </row>
    <row r="25" spans="1:34" s="54" customFormat="1">
      <c r="A25" s="15" t="s">
        <v>443</v>
      </c>
      <c r="B25" s="59">
        <f>SUM(B19:B24)</f>
        <v>42</v>
      </c>
      <c r="C25" s="59">
        <f>SUM(C19:C24)</f>
        <v>40</v>
      </c>
      <c r="D25" s="59">
        <f>SUM(D19:D24)</f>
        <v>14</v>
      </c>
      <c r="E25" s="59">
        <f>SUM(E19:E24)</f>
        <v>26</v>
      </c>
      <c r="F25" s="59">
        <f>SUM(F19:F24)</f>
        <v>0</v>
      </c>
      <c r="G25" s="21">
        <f>IF(C25=0,0,D25/C25)</f>
        <v>0.35</v>
      </c>
      <c r="H25" s="21">
        <f>IF(B25=0,0,D25/B25)</f>
        <v>0.33333333333333331</v>
      </c>
      <c r="I25" s="59">
        <f>SUM(I19:I24)</f>
        <v>8</v>
      </c>
      <c r="AG25" s="121"/>
      <c r="AH25" s="121"/>
    </row>
    <row r="26" spans="1:34" ht="8.25" customHeight="1"/>
    <row r="27" spans="1:34" ht="17.25" hidden="1">
      <c r="A27" s="4" t="s">
        <v>78</v>
      </c>
      <c r="B27" s="6" t="str">
        <f>개발진척현황!C1</f>
        <v>2017.04.21</v>
      </c>
      <c r="C27" s="5"/>
      <c r="D27" s="5"/>
      <c r="E27" s="5"/>
      <c r="F27" s="5"/>
      <c r="G27" s="7"/>
      <c r="H27" s="8"/>
    </row>
    <row r="28" spans="1:34" hidden="1">
      <c r="A28" s="237" t="s">
        <v>492</v>
      </c>
      <c r="B28" s="170" t="s">
        <v>34</v>
      </c>
      <c r="C28" s="202" t="s">
        <v>79</v>
      </c>
      <c r="D28" s="203"/>
      <c r="E28" s="203"/>
      <c r="F28" s="203"/>
      <c r="G28" s="203"/>
      <c r="H28" s="203"/>
      <c r="I28" s="204"/>
    </row>
    <row r="29" spans="1:34" ht="6" hidden="1" customHeight="1">
      <c r="A29" s="238"/>
      <c r="B29" s="171"/>
      <c r="C29" s="246" t="s">
        <v>38</v>
      </c>
      <c r="D29" s="246" t="s">
        <v>39</v>
      </c>
      <c r="E29" s="246" t="s">
        <v>40</v>
      </c>
      <c r="F29" s="246" t="s">
        <v>76</v>
      </c>
      <c r="G29" s="248" t="s">
        <v>41</v>
      </c>
      <c r="H29" s="248" t="s">
        <v>42</v>
      </c>
      <c r="I29" s="240" t="s">
        <v>81</v>
      </c>
    </row>
    <row r="30" spans="1:34" ht="6" hidden="1" customHeight="1">
      <c r="A30" s="239"/>
      <c r="B30" s="172"/>
      <c r="C30" s="247"/>
      <c r="D30" s="247"/>
      <c r="E30" s="247"/>
      <c r="F30" s="246"/>
      <c r="G30" s="247"/>
      <c r="H30" s="247"/>
      <c r="I30" s="241"/>
    </row>
    <row r="31" spans="1:34" hidden="1">
      <c r="A31" s="52"/>
      <c r="B31" s="45">
        <f>COUNTIFS(개발일정표!$U:$U,$A31,개발일정표!$H:$H,"&lt;&gt;삭제",개발일정표!$U:$U,"&lt;&gt;검수제외")</f>
        <v>0</v>
      </c>
      <c r="C31" s="56">
        <f>COUNTIFS(개발일정표!$U:$U,$A31,개발일정표!$H:$H,"&lt;&gt;삭제",개발일정표!$U:$U,"&lt;&gt;검수제외",개발일정표!$W:$W,"&lt;="&amp;$B$27)</f>
        <v>0</v>
      </c>
      <c r="D31" s="56">
        <f>COUNTIFS(개발일정표!$U:$U,$A31,개발일정표!$H:$H,"&lt;&gt;삭제",개발일정표!$U:$U,"&lt;&gt;검수제외",개발일정표!$Z:$Z,"=L3")+COUNTIFS(개발일정표!$U:$U,$A31,개발일정표!$H:$H,"&lt;&gt;삭제",개발일정표!$U:$U,"&lt;&gt;검수제외",개발일정표!$Z:$Z,"=L2")+COUNTIFS(개발일정표!$U:$U,$A31,개발일정표!$H:$H,"&lt;&gt;삭제",개발일정표!$U:$U,"&lt;&gt;검수제외",개발일정표!$Z:$Z,"=L1",개발일정표!$AA:$AA,"=Y",개발일정표!$Y:$Y,"&lt;="&amp;$B$27)</f>
        <v>0</v>
      </c>
      <c r="E31" s="57">
        <f>C31-D31</f>
        <v>0</v>
      </c>
      <c r="F31" s="57">
        <f>COUNTIFS(개발일정표!$H:$H,$A31,개발일정표!$H:$H,"&lt;&gt;삭제",개발일정표!$J:$J,"="&amp;$B$1)</f>
        <v>0</v>
      </c>
      <c r="G31" s="58">
        <f>IF(C31=0,0,D31/C31)</f>
        <v>0</v>
      </c>
      <c r="H31" s="58">
        <f>IF(B31=0,0,D31/B31)</f>
        <v>0</v>
      </c>
      <c r="I31" s="57">
        <f>COUNTIFS(개발일정표!$U:$U,$A31,개발일정표!$H:$H,"&lt;&gt;삭제",개발일정표!$U:$U,"&lt;&gt;검수제외",개발일정표!$Z:$Z,"=L1",개발일정표!$AA:$AA,"&lt;&gt;Y")</f>
        <v>0</v>
      </c>
    </row>
    <row r="32" spans="1:34" s="54" customFormat="1" hidden="1">
      <c r="A32" s="77"/>
      <c r="B32" s="56">
        <f>COUNTIFS(개발일정표!$U:$U,$A32,개발일정표!$H:$H,"&lt;&gt;삭제",개발일정표!$U:$U,"&lt;&gt;검수제외")</f>
        <v>0</v>
      </c>
      <c r="C32" s="56">
        <f>COUNTIFS(개발일정표!$U:$U,$A32,개발일정표!$H:$H,"&lt;&gt;삭제",개발일정표!$U:$U,"&lt;&gt;검수제외",개발일정표!$W:$W,"&lt;="&amp;$B$27)</f>
        <v>0</v>
      </c>
      <c r="D32" s="56">
        <f>COUNTIFS(개발일정표!$U:$U,$A32,개발일정표!$H:$H,"&lt;&gt;삭제",개발일정표!$U:$U,"&lt;&gt;검수제외",개발일정표!$Z:$Z,"=L3")+COUNTIFS(개발일정표!$U:$U,$A32,개발일정표!$H:$H,"&lt;&gt;삭제",개발일정표!$U:$U,"&lt;&gt;검수제외",개발일정표!$Z:$Z,"=L2")+COUNTIFS(개발일정표!$U:$U,$A32,개발일정표!$H:$H,"&lt;&gt;삭제",개발일정표!$U:$U,"&lt;&gt;검수제외",개발일정표!$Z:$Z,"=L1",개발일정표!$AA:$AA,"=Y",개발일정표!$Y:$Y,"&lt;="&amp;$B$27)</f>
        <v>0</v>
      </c>
      <c r="E32" s="57">
        <f>C32-D32</f>
        <v>0</v>
      </c>
      <c r="F32" s="57">
        <f>COUNTIFS(개발일정표!$H:$H,$A32,개발일정표!$H:$H,"&lt;&gt;삭제",개발일정표!$J:$J,"="&amp;$B$1)</f>
        <v>0</v>
      </c>
      <c r="G32" s="58">
        <f>IF(C32=0,0,D32/C32)</f>
        <v>0</v>
      </c>
      <c r="H32" s="58">
        <f>IF(B32=0,0,D32/B32)</f>
        <v>0</v>
      </c>
      <c r="I32" s="57">
        <f>COUNTIFS(개발일정표!$U:$U,$A32,개발일정표!$H:$H,"&lt;&gt;삭제",개발일정표!$U:$U,"&lt;&gt;검수제외",개발일정표!$Z:$Z,"=L1",개발일정표!$AA:$AA,"&lt;&gt;Y")</f>
        <v>0</v>
      </c>
      <c r="AG32" s="121"/>
      <c r="AH32" s="121"/>
    </row>
    <row r="33" spans="1:34" hidden="1">
      <c r="A33" s="52"/>
      <c r="B33" s="56">
        <f>COUNTIFS(개발일정표!$U:$U,$A33,개발일정표!$H:$H,"&lt;&gt;삭제",개발일정표!$U:$U,"&lt;&gt;검수제외")</f>
        <v>0</v>
      </c>
      <c r="C33" s="56">
        <f>COUNTIFS(개발일정표!$A:$A,#REF!,개발일정표!$U:$U,$A33,개발일정표!$H:$H,"&lt;&gt;삭제",개발일정표!$U:$U,"&lt;&gt;검수제외",개발일정표!$W:$W,"&lt;="&amp;$B$27)</f>
        <v>0</v>
      </c>
      <c r="D33" s="56">
        <f>COUNTIFS(개발일정표!$A:$A,#REF!,개발일정표!$U:$U,$A33,개발일정표!$H:$H,"&lt;&gt;삭제",개발일정표!$U:$U,"&lt;&gt;검수제외",개발일정표!$Z:$Z,"=L3")+COUNTIFS(개발일정표!$A:$A,#REF!,개발일정표!$U:$U,$A33,개발일정표!$H:$H,"&lt;&gt;삭제",개발일정표!$U:$U,"&lt;&gt;검수제외",개발일정표!$Z:$Z,"=L2")+COUNTIFS(개발일정표!$A:$A,#REF!,개발일정표!$U:$U,$A33,개발일정표!$H:$H,"&lt;&gt;삭제",개발일정표!$U:$U,"&lt;&gt;검수제외",개발일정표!$Z:$Z,"=L1",개발일정표!$AA:$AA,"=Y",개발일정표!$Y:$Y,"&lt;="&amp;$B$27)</f>
        <v>0</v>
      </c>
      <c r="E33" s="57">
        <f>C33-D33</f>
        <v>0</v>
      </c>
      <c r="F33" s="57">
        <f>COUNTIFS(개발일정표!$H:$H,$A33,개발일정표!$H:$H,"&lt;&gt;삭제",개발일정표!$J:$J,"="&amp;$B$1)</f>
        <v>0</v>
      </c>
      <c r="G33" s="58">
        <f>IF(C33=0,0,D33/C33)</f>
        <v>0</v>
      </c>
      <c r="H33" s="58">
        <f>IF(B33=0,0,D33/B33)</f>
        <v>0</v>
      </c>
      <c r="I33" s="57">
        <f>COUNTIFS(개발일정표!$A:$A,#REF!,개발일정표!$U:$U,$A33,개발일정표!$H:$H,"&lt;&gt;삭제",개발일정표!$U:$U,"&lt;&gt;검수제외",개발일정표!$Z:$Z,"=L1",개발일정표!$AA:$AA,"&lt;&gt;Y")</f>
        <v>0</v>
      </c>
    </row>
    <row r="34" spans="1:34" s="54" customFormat="1" hidden="1">
      <c r="A34" s="71"/>
      <c r="B34" s="56">
        <f>COUNTIFS(개발일정표!$U:$U,$A34,개발일정표!$H:$H,"&lt;&gt;삭제",개발일정표!$U:$U,"&lt;&gt;검수제외")</f>
        <v>0</v>
      </c>
      <c r="C34" s="56">
        <f>COUNTIFS(개발일정표!$A:$A,#REF!,개발일정표!$U:$U,$A34,개발일정표!$H:$H,"&lt;&gt;삭제",개발일정표!$U:$U,"&lt;&gt;검수제외",개발일정표!$W:$W,"&lt;="&amp;$B$27)</f>
        <v>0</v>
      </c>
      <c r="D34" s="56">
        <f>COUNTIFS(개발일정표!$A:$A,#REF!,개발일정표!$U:$U,$A34,개발일정표!$H:$H,"&lt;&gt;삭제",개발일정표!$U:$U,"&lt;&gt;검수제외",개발일정표!$Z:$Z,"=L3")+COUNTIFS(개발일정표!$A:$A,#REF!,개발일정표!$U:$U,$A34,개발일정표!$H:$H,"&lt;&gt;삭제",개발일정표!$U:$U,"&lt;&gt;검수제외",개발일정표!$Z:$Z,"=L2")+COUNTIFS(개발일정표!$A:$A,#REF!,개발일정표!$U:$U,$A34,개발일정표!$H:$H,"&lt;&gt;삭제",개발일정표!$U:$U,"&lt;&gt;검수제외",개발일정표!$Z:$Z,"=L1",개발일정표!$AA:$AA,"=Y",개발일정표!$Y:$Y,"&lt;="&amp;$B$27)</f>
        <v>0</v>
      </c>
      <c r="E34" s="57">
        <f>C34-D34</f>
        <v>0</v>
      </c>
      <c r="F34" s="57">
        <f>COUNTIFS(개발일정표!$H:$H,$A34,개발일정표!$H:$H,"&lt;&gt;삭제",개발일정표!$J:$J,"="&amp;$B$1)</f>
        <v>0</v>
      </c>
      <c r="G34" s="58">
        <f>IF(C34=0,0,D34/C34)</f>
        <v>0</v>
      </c>
      <c r="H34" s="58">
        <f>IF(B34=0,0,D34/B34)</f>
        <v>0</v>
      </c>
      <c r="I34" s="57">
        <f>COUNTIFS(개발일정표!$A:$A,#REF!,개발일정표!$U:$U,$A34,개발일정표!$H:$H,"&lt;&gt;삭제",개발일정표!$U:$U,"&lt;&gt;검수제외",개발일정표!$Z:$Z,"=L1",개발일정표!$AA:$AA,"&lt;&gt;Y")</f>
        <v>0</v>
      </c>
      <c r="AG34" s="121"/>
      <c r="AH34" s="121"/>
    </row>
    <row r="35" spans="1:34" s="54" customFormat="1" hidden="1">
      <c r="A35" s="15" t="s">
        <v>443</v>
      </c>
      <c r="B35" s="59">
        <f>SUM(B29:B34)</f>
        <v>0</v>
      </c>
      <c r="C35" s="59">
        <f>SUM(C29:C34)</f>
        <v>0</v>
      </c>
      <c r="D35" s="59">
        <f>SUM(D29:D34)</f>
        <v>0</v>
      </c>
      <c r="E35" s="59">
        <f>SUM(E29:E34)</f>
        <v>0</v>
      </c>
      <c r="F35" s="59">
        <f>SUM(F29:F34)</f>
        <v>0</v>
      </c>
      <c r="G35" s="21">
        <f>IF(C35=0,0,D35/C35)</f>
        <v>0</v>
      </c>
      <c r="H35" s="21">
        <f>IF(B35=0,0,D35/B35)</f>
        <v>0</v>
      </c>
      <c r="I35" s="59">
        <f>SUM(I29:I34)</f>
        <v>0</v>
      </c>
      <c r="AG35" s="121"/>
      <c r="AH35" s="121"/>
    </row>
    <row r="36" spans="1:34" ht="8.25" hidden="1" customHeight="1"/>
    <row r="37" spans="1:34" ht="17.25" hidden="1">
      <c r="A37" s="4" t="s">
        <v>441</v>
      </c>
      <c r="B37" s="6" t="str">
        <f>개발진척현황!C1</f>
        <v>2017.04.21</v>
      </c>
      <c r="C37" s="5"/>
      <c r="D37" s="5"/>
      <c r="E37" s="5"/>
      <c r="F37" s="5"/>
      <c r="G37" s="7"/>
      <c r="H37" s="8"/>
    </row>
    <row r="38" spans="1:34" ht="13.5" hidden="1" customHeight="1">
      <c r="A38" s="237" t="s">
        <v>493</v>
      </c>
      <c r="B38" s="170" t="s">
        <v>34</v>
      </c>
      <c r="C38" s="178" t="s">
        <v>442</v>
      </c>
      <c r="D38" s="179"/>
      <c r="E38" s="179"/>
      <c r="F38" s="179"/>
      <c r="G38" s="179"/>
      <c r="H38" s="179"/>
      <c r="I38" s="180"/>
    </row>
    <row r="39" spans="1:34" ht="6" hidden="1" customHeight="1">
      <c r="A39" s="238"/>
      <c r="B39" s="171"/>
      <c r="C39" s="243" t="s">
        <v>38</v>
      </c>
      <c r="D39" s="243" t="s">
        <v>39</v>
      </c>
      <c r="E39" s="243" t="s">
        <v>40</v>
      </c>
      <c r="F39" s="243" t="s">
        <v>76</v>
      </c>
      <c r="G39" s="245" t="s">
        <v>41</v>
      </c>
      <c r="H39" s="245" t="s">
        <v>42</v>
      </c>
      <c r="I39" s="185" t="s">
        <v>81</v>
      </c>
    </row>
    <row r="40" spans="1:34" ht="6" hidden="1" customHeight="1">
      <c r="A40" s="239"/>
      <c r="B40" s="172"/>
      <c r="C40" s="244"/>
      <c r="D40" s="244"/>
      <c r="E40" s="244"/>
      <c r="F40" s="243"/>
      <c r="G40" s="244"/>
      <c r="H40" s="244"/>
      <c r="I40" s="242"/>
    </row>
    <row r="41" spans="1:34" hidden="1">
      <c r="A41" s="52"/>
      <c r="B41" s="45">
        <f>COUNTIFS(개발일정표!$AB:$AB,$A41,개발일정표!$H:$H,"&lt;&gt;삭제",개발일정표!$AB:$AB,"&lt;&gt;검수제외")</f>
        <v>0</v>
      </c>
      <c r="C41" s="56">
        <f>COUNTIFS(개발일정표!$AB:$AB,$A41,개발일정표!$H:$H,"&lt;&gt;삭제",개발일정표!$AB:$AB,"&lt;&gt;검수제외",개발일정표!$AD:$AD,"&lt;="&amp;$B$37)</f>
        <v>0</v>
      </c>
      <c r="D41" s="56">
        <f>COUNTIFS(개발일정표!$AB:$AB,$A41,개발일정표!$H:$H,"&lt;&gt;삭제",개발일정표!$AB:$AB,"&lt;&gt;검수제외",개발일정표!$AG:$AG,"=L3")+COUNTIFS(개발일정표!$AB:$AB,$A41,개발일정표!$H:$H,"&lt;&gt;삭제",개발일정표!$AB:$AB,"&lt;&gt;검수제외",개발일정표!$AG:$AG,"=L2")+COUNTIFS(개발일정표!$AB:$AB,$A41,개발일정표!$H:$H,"&lt;&gt;삭제",개발일정표!$AB:$AB,"&lt;&gt;검수제외",개발일정표!$AG:$AG,"=L1",개발일정표!$AH:$AH,"=Y",개발일정표!$AF:$AF,"&lt;="&amp;$B$37)</f>
        <v>0</v>
      </c>
      <c r="E41" s="57">
        <f>C41-D41</f>
        <v>0</v>
      </c>
      <c r="F41" s="57">
        <f>COUNTIFS(개발일정표!$H:$H,$A41,개발일정표!$H:$H,"&lt;&gt;삭제",개발일정표!$J:$J,"="&amp;$B$1)</f>
        <v>0</v>
      </c>
      <c r="G41" s="58">
        <f>IF(C41=0,0,D41/C41)</f>
        <v>0</v>
      </c>
      <c r="H41" s="58">
        <f>IF(B41=0,0,D41/B41)</f>
        <v>0</v>
      </c>
      <c r="I41" s="57">
        <f>COUNTIFS(개발일정표!$AB:$AB,$A41,개발일정표!$H:$H,"&lt;&gt;삭제",개발일정표!$AB:$AB,"&lt;&gt;검수제외",개발일정표!$AG:$AG,"=L1",개발일정표!$AH:$AH,"&lt;&gt;Y")</f>
        <v>0</v>
      </c>
    </row>
    <row r="42" spans="1:34" hidden="1">
      <c r="A42" s="55"/>
      <c r="B42" s="56">
        <f>COUNTIFS(개발일정표!$AB:$AB,$A42,개발일정표!$H:$H,"&lt;&gt;삭제",개발일정표!$AB:$AB,"&lt;&gt;검수제외")</f>
        <v>0</v>
      </c>
      <c r="C42" s="56">
        <f>COUNTIFS(개발일정표!$A:$A,#REF!,개발일정표!$AB:$AB,$A42,개발일정표!$H:$H,"&lt;&gt;삭제",개발일정표!$AB:$AB,"&lt;&gt;검수제외",개발일정표!$AD:$AD,"&lt;="&amp;$B$37)</f>
        <v>0</v>
      </c>
      <c r="D42" s="56">
        <f>COUNTIFS(개발일정표!$A:$A,#REF!,개발일정표!$AB:$AB,$A42,개발일정표!$H:$H,"&lt;&gt;삭제",개발일정표!$AB:$AB,"&lt;&gt;검수제외",개발일정표!$AG:$AG,"=L3")+COUNTIFS(개발일정표!$A:$A,#REF!,개발일정표!$AB:$AB,$A42,개발일정표!$H:$H,"&lt;&gt;삭제",개발일정표!$AB:$AB,"&lt;&gt;검수제외",개발일정표!$AG:$AG,"=L2")+COUNTIFS(개발일정표!$A:$A,#REF!,개발일정표!$AB:$AB,$A42,개발일정표!$H:$H,"&lt;&gt;삭제",개발일정표!$AB:$AB,"&lt;&gt;검수제외",개발일정표!$AG:$AG,"=L1",개발일정표!$AH:$AH,"=Y",개발일정표!$AF:$AF,"&lt;="&amp;$B$37)</f>
        <v>0</v>
      </c>
      <c r="E42" s="57">
        <f>C42-D42</f>
        <v>0</v>
      </c>
      <c r="F42" s="57">
        <f>COUNTIFS(개발일정표!$H:$H,$A42,개발일정표!$H:$H,"&lt;&gt;삭제",개발일정표!$J:$J,"="&amp;$B$1)</f>
        <v>0</v>
      </c>
      <c r="G42" s="58">
        <f>IF(C42=0,0,D42/C42)</f>
        <v>0</v>
      </c>
      <c r="H42" s="58">
        <f>IF(B42=0,0,D42/B42)</f>
        <v>0</v>
      </c>
      <c r="I42" s="57">
        <f>COUNTIFS(개발일정표!$A:$A,#REF!,개발일정표!$AB:$AB,$A42,개발일정표!$H:$H,"&lt;&gt;삭제",개발일정표!$AB:$AB,"&lt;&gt;검수제외",개발일정표!$AG:$AG,"=L1",개발일정표!$AH:$AH,"&lt;&gt;Y")</f>
        <v>0</v>
      </c>
    </row>
    <row r="43" spans="1:34" hidden="1">
      <c r="A43" s="55"/>
      <c r="B43" s="56">
        <f>COUNTIFS(개발일정표!$AB:$AB,$A43,개발일정표!$H:$H,"&lt;&gt;삭제",개발일정표!$AB:$AB,"&lt;&gt;검수제외")</f>
        <v>0</v>
      </c>
      <c r="C43" s="56">
        <f>COUNTIFS(개발일정표!$A:$A,#REF!,개발일정표!$AB:$AB,$A43,개발일정표!$H:$H,"&lt;&gt;삭제",개발일정표!$AB:$AB,"&lt;&gt;검수제외",개발일정표!$AD:$AD,"&lt;="&amp;$B$37)</f>
        <v>0</v>
      </c>
      <c r="D43" s="56">
        <f>COUNTIFS(개발일정표!$A:$A,#REF!,개발일정표!$AB:$AB,$A43,개발일정표!$H:$H,"&lt;&gt;삭제",개발일정표!$AB:$AB,"&lt;&gt;검수제외",개발일정표!$AG:$AG,"=L3")+COUNTIFS(개발일정표!$A:$A,#REF!,개발일정표!$AB:$AB,$A43,개발일정표!$H:$H,"&lt;&gt;삭제",개발일정표!$AB:$AB,"&lt;&gt;검수제외",개발일정표!$AG:$AG,"=L2")+COUNTIFS(개발일정표!$A:$A,#REF!,개발일정표!$AB:$AB,$A43,개발일정표!$H:$H,"&lt;&gt;삭제",개발일정표!$AB:$AB,"&lt;&gt;검수제외",개발일정표!$AG:$AG,"=L1",개발일정표!$AH:$AH,"=Y",개발일정표!$AF:$AF,"&lt;="&amp;$B$37)</f>
        <v>0</v>
      </c>
      <c r="E43" s="57">
        <f>C43-D43</f>
        <v>0</v>
      </c>
      <c r="F43" s="57">
        <f>COUNTIFS(개발일정표!$H:$H,$A43,개발일정표!$H:$H,"&lt;&gt;삭제",개발일정표!$J:$J,"="&amp;$B$1)</f>
        <v>0</v>
      </c>
      <c r="G43" s="58">
        <f>IF(C43=0,0,D43/C43)</f>
        <v>0</v>
      </c>
      <c r="H43" s="58">
        <f>IF(B43=0,0,D43/B43)</f>
        <v>0</v>
      </c>
      <c r="I43" s="57">
        <f>COUNTIFS(개발일정표!$A:$A,#REF!,개발일정표!$AB:$AB,$A43,개발일정표!$H:$H,"&lt;&gt;삭제",개발일정표!$AB:$AB,"&lt;&gt;검수제외",개발일정표!$AG:$AG,"=L1",개발일정표!$AH:$AH,"&lt;&gt;Y")</f>
        <v>0</v>
      </c>
    </row>
    <row r="44" spans="1:34" s="54" customFormat="1" hidden="1">
      <c r="A44" s="71"/>
      <c r="B44" s="56">
        <f>COUNTIFS(개발일정표!$AB:$AB,$A44,개발일정표!$H:$H,"&lt;&gt;삭제",개발일정표!$AB:$AB,"&lt;&gt;검수제외")</f>
        <v>0</v>
      </c>
      <c r="C44" s="56">
        <f>COUNTIFS(개발일정표!$A:$A,#REF!,개발일정표!$AB:$AB,$A44,개발일정표!$H:$H,"&lt;&gt;삭제",개발일정표!$AB:$AB,"&lt;&gt;검수제외",개발일정표!$AD:$AD,"&lt;="&amp;$B$37)</f>
        <v>0</v>
      </c>
      <c r="D44" s="56">
        <f>COUNTIFS(개발일정표!$A:$A,#REF!,개발일정표!$AB:$AB,$A44,개발일정표!$H:$H,"&lt;&gt;삭제",개발일정표!$AB:$AB,"&lt;&gt;검수제외",개발일정표!$AG:$AG,"=L3")+COUNTIFS(개발일정표!$A:$A,#REF!,개발일정표!$AB:$AB,$A44,개발일정표!$H:$H,"&lt;&gt;삭제",개발일정표!$AB:$AB,"&lt;&gt;검수제외",개발일정표!$AG:$AG,"=L2")+COUNTIFS(개발일정표!$A:$A,#REF!,개발일정표!$AB:$AB,$A44,개발일정표!$H:$H,"&lt;&gt;삭제",개발일정표!$AB:$AB,"&lt;&gt;검수제외",개발일정표!$AG:$AG,"=L1",개발일정표!$AH:$AH,"=Y",개발일정표!$AF:$AF,"&lt;="&amp;$B$37)</f>
        <v>0</v>
      </c>
      <c r="E44" s="57">
        <f>C44-D44</f>
        <v>0</v>
      </c>
      <c r="F44" s="57">
        <f>COUNTIFS(개발일정표!$H:$H,$A44,개발일정표!$H:$H,"&lt;&gt;삭제",개발일정표!$J:$J,"="&amp;$B$1)</f>
        <v>0</v>
      </c>
      <c r="G44" s="58">
        <f>IF(C44=0,0,D44/C44)</f>
        <v>0</v>
      </c>
      <c r="H44" s="58">
        <f>IF(B44=0,0,D44/B44)</f>
        <v>0</v>
      </c>
      <c r="I44" s="57">
        <f>COUNTIFS(개발일정표!$A:$A,#REF!,개발일정표!$AB:$AB,$A44,개발일정표!$H:$H,"&lt;&gt;삭제",개발일정표!$AB:$AB,"&lt;&gt;검수제외",개발일정표!$AG:$AG,"=L1",개발일정표!$AH:$AH,"&lt;&gt;Y")</f>
        <v>0</v>
      </c>
      <c r="AG44" s="121"/>
      <c r="AH44" s="121"/>
    </row>
    <row r="45" spans="1:34" s="54" customFormat="1" hidden="1">
      <c r="A45" s="15" t="s">
        <v>443</v>
      </c>
      <c r="B45" s="59">
        <f>SUM(B39:B44)</f>
        <v>0</v>
      </c>
      <c r="C45" s="59">
        <f>SUM(C39:C44)</f>
        <v>0</v>
      </c>
      <c r="D45" s="59">
        <f>SUM(D39:D44)</f>
        <v>0</v>
      </c>
      <c r="E45" s="59">
        <f>SUM(E39:E44)</f>
        <v>0</v>
      </c>
      <c r="F45" s="59">
        <f>SUM(F39:F44)</f>
        <v>0</v>
      </c>
      <c r="G45" s="21">
        <f>IF(C45=0,0,D45/C45)</f>
        <v>0</v>
      </c>
      <c r="H45" s="21">
        <f>IF(B45=0,0,D45/B45)</f>
        <v>0</v>
      </c>
      <c r="I45" s="59">
        <f>SUM(I39:I44)</f>
        <v>0</v>
      </c>
      <c r="AG45" s="121"/>
      <c r="AH45" s="121"/>
    </row>
  </sheetData>
  <mergeCells count="63"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I29:I30"/>
    <mergeCell ref="I39:I40"/>
    <mergeCell ref="C38:I38"/>
    <mergeCell ref="C39:C40"/>
    <mergeCell ref="D39:D40"/>
    <mergeCell ref="E39:E40"/>
    <mergeCell ref="F39:F40"/>
    <mergeCell ref="G39:G40"/>
    <mergeCell ref="H39:H40"/>
    <mergeCell ref="C29:C30"/>
    <mergeCell ref="D29:D30"/>
    <mergeCell ref="E29:E30"/>
    <mergeCell ref="F29:F30"/>
    <mergeCell ref="G29:G30"/>
    <mergeCell ref="H29:H30"/>
    <mergeCell ref="A38:A40"/>
    <mergeCell ref="B38:B40"/>
    <mergeCell ref="A28:A30"/>
    <mergeCell ref="B28:B30"/>
    <mergeCell ref="C28:I28"/>
    <mergeCell ref="A18:A20"/>
    <mergeCell ref="B18:B20"/>
    <mergeCell ref="C19:C20"/>
    <mergeCell ref="D19:D20"/>
    <mergeCell ref="E19:E20"/>
    <mergeCell ref="F19:F20"/>
    <mergeCell ref="G19:G20"/>
    <mergeCell ref="H19:H20"/>
    <mergeCell ref="C18:I18"/>
    <mergeCell ref="I19:I20"/>
  </mergeCells>
  <phoneticPr fontId="23" type="noConversion"/>
  <conditionalFormatting sqref="E5 E24 I24 E12 E9:E10 E7 E14">
    <cfRule type="cellIs" dxfId="55" priority="238" stopIfTrue="1" operator="greaterThan">
      <formula>0</formula>
    </cfRule>
  </conditionalFormatting>
  <conditionalFormatting sqref="E21:E23">
    <cfRule type="cellIs" dxfId="54" priority="229" stopIfTrue="1" operator="greaterThan">
      <formula>0</formula>
    </cfRule>
  </conditionalFormatting>
  <conditionalFormatting sqref="E31:E33">
    <cfRule type="cellIs" dxfId="53" priority="228" stopIfTrue="1" operator="greaterThan">
      <formula>0</formula>
    </cfRule>
  </conditionalFormatting>
  <conditionalFormatting sqref="E41:E43">
    <cfRule type="cellIs" dxfId="52" priority="227" stopIfTrue="1" operator="greaterThan">
      <formula>0</formula>
    </cfRule>
  </conditionalFormatting>
  <conditionalFormatting sqref="I21:I23">
    <cfRule type="cellIs" dxfId="51" priority="226" stopIfTrue="1" operator="greaterThan">
      <formula>0</formula>
    </cfRule>
  </conditionalFormatting>
  <conditionalFormatting sqref="I31:I34">
    <cfRule type="cellIs" dxfId="50" priority="225" stopIfTrue="1" operator="greaterThan">
      <formula>0</formula>
    </cfRule>
  </conditionalFormatting>
  <conditionalFormatting sqref="I41:I44">
    <cfRule type="cellIs" dxfId="49" priority="224" stopIfTrue="1" operator="greaterThan">
      <formula>0</formula>
    </cfRule>
  </conditionalFormatting>
  <conditionalFormatting sqref="U5 U12 U9:U10 U7 U14">
    <cfRule type="cellIs" dxfId="48" priority="222" stopIfTrue="1" operator="greaterThan">
      <formula>0</formula>
    </cfRule>
  </conditionalFormatting>
  <conditionalFormatting sqref="N5 V5 AD5 AD12 V12 N12 AD9:AD10 V9:V10 N9:N10 AD7 V7 N7 N14 V14 AD14">
    <cfRule type="cellIs" dxfId="47" priority="221" stopIfTrue="1" operator="greaterThan">
      <formula>0</formula>
    </cfRule>
  </conditionalFormatting>
  <conditionalFormatting sqref="K5:L5 N5:AB5 AD5:AF5 N16:O16 V16:W16 AD16:AE16 AD12:AF12 N12:AB12 K12:L12 AD9:AF10 N9:AB10 K9:L10 AD7:AF7 N7:AB7 K7:L7 K14:L14 N14:AB14 AD14:AF14">
    <cfRule type="cellIs" dxfId="46" priority="220" stopIfTrue="1" operator="lessThan">
      <formula>0</formula>
    </cfRule>
  </conditionalFormatting>
  <conditionalFormatting sqref="N5 N12 N9:N10 N7 N14">
    <cfRule type="cellIs" dxfId="45" priority="219" stopIfTrue="1" operator="greaterThan">
      <formula>1</formula>
    </cfRule>
  </conditionalFormatting>
  <conditionalFormatting sqref="N5 V5 AD5 AD12 V12 N12 AD9:AD10 V9:V10 N9:N10 AD7 V7 N7 N14 V14 AD14">
    <cfRule type="cellIs" dxfId="44" priority="218" stopIfTrue="1" operator="greaterThan">
      <formula>0</formula>
    </cfRule>
  </conditionalFormatting>
  <conditionalFormatting sqref="M5 M12 M9:M10 M7 M14">
    <cfRule type="cellIs" dxfId="43" priority="217" stopIfTrue="1" operator="greaterThan">
      <formula>0</formula>
    </cfRule>
  </conditionalFormatting>
  <conditionalFormatting sqref="J15:AD15">
    <cfRule type="cellIs" dxfId="42" priority="216" stopIfTrue="1" operator="lessThan">
      <formula>0</formula>
    </cfRule>
  </conditionalFormatting>
  <conditionalFormatting sqref="AF15">
    <cfRule type="cellIs" dxfId="41" priority="215" stopIfTrue="1" operator="lessThan">
      <formula>0</formula>
    </cfRule>
  </conditionalFormatting>
  <conditionalFormatting sqref="AE15">
    <cfRule type="cellIs" dxfId="40" priority="164" stopIfTrue="1" operator="lessThan">
      <formula>0</formula>
    </cfRule>
  </conditionalFormatting>
  <conditionalFormatting sqref="AC5 AC12 AC9:AC10 AC7 AC14">
    <cfRule type="cellIs" dxfId="39" priority="157" stopIfTrue="1" operator="greaterThan">
      <formula>0</formula>
    </cfRule>
  </conditionalFormatting>
  <conditionalFormatting sqref="AC5 AC12 AC9:AC10 AC7 AC14">
    <cfRule type="cellIs" dxfId="38" priority="156" stopIfTrue="1" operator="lessThan">
      <formula>0</formula>
    </cfRule>
  </conditionalFormatting>
  <conditionalFormatting sqref="E34">
    <cfRule type="cellIs" dxfId="37" priority="126" stopIfTrue="1" operator="greaterThan">
      <formula>0</formula>
    </cfRule>
  </conditionalFormatting>
  <conditionalFormatting sqref="E44">
    <cfRule type="cellIs" dxfId="36" priority="124" stopIfTrue="1" operator="greaterThan">
      <formula>0</formula>
    </cfRule>
  </conditionalFormatting>
  <conditionalFormatting sqref="M11">
    <cfRule type="cellIs" dxfId="35" priority="30" stopIfTrue="1" operator="greaterThan">
      <formula>0</formula>
    </cfRule>
  </conditionalFormatting>
  <conditionalFormatting sqref="AC11">
    <cfRule type="cellIs" dxfId="34" priority="29" stopIfTrue="1" operator="greaterThan">
      <formula>0</formula>
    </cfRule>
  </conditionalFormatting>
  <conditionalFormatting sqref="E11">
    <cfRule type="cellIs" dxfId="33" priority="36" stopIfTrue="1" operator="greaterThan">
      <formula>0</formula>
    </cfRule>
  </conditionalFormatting>
  <conditionalFormatting sqref="U11">
    <cfRule type="cellIs" dxfId="32" priority="35" stopIfTrue="1" operator="greaterThan">
      <formula>0</formula>
    </cfRule>
  </conditionalFormatting>
  <conditionalFormatting sqref="N11 V11 AD11">
    <cfRule type="cellIs" dxfId="31" priority="34" stopIfTrue="1" operator="greaterThan">
      <formula>0</formula>
    </cfRule>
  </conditionalFormatting>
  <conditionalFormatting sqref="K11:L11 N11:AB11 AD11:AF11">
    <cfRule type="cellIs" dxfId="30" priority="33" stopIfTrue="1" operator="lessThan">
      <formula>0</formula>
    </cfRule>
  </conditionalFormatting>
  <conditionalFormatting sqref="N11">
    <cfRule type="cellIs" dxfId="29" priority="32" stopIfTrue="1" operator="greaterThan">
      <formula>1</formula>
    </cfRule>
  </conditionalFormatting>
  <conditionalFormatting sqref="N11 V11 AD11">
    <cfRule type="cellIs" dxfId="28" priority="31" stopIfTrue="1" operator="greaterThan">
      <formula>0</formula>
    </cfRule>
  </conditionalFormatting>
  <conditionalFormatting sqref="AC11">
    <cfRule type="cellIs" dxfId="27" priority="28" stopIfTrue="1" operator="lessThan">
      <formula>0</formula>
    </cfRule>
  </conditionalFormatting>
  <conditionalFormatting sqref="E8">
    <cfRule type="cellIs" dxfId="26" priority="27" stopIfTrue="1" operator="greaterThan">
      <formula>0</formula>
    </cfRule>
  </conditionalFormatting>
  <conditionalFormatting sqref="U8">
    <cfRule type="cellIs" dxfId="25" priority="26" stopIfTrue="1" operator="greaterThan">
      <formula>0</formula>
    </cfRule>
  </conditionalFormatting>
  <conditionalFormatting sqref="AD8 V8 N8">
    <cfRule type="cellIs" dxfId="24" priority="25" stopIfTrue="1" operator="greaterThan">
      <formula>0</formula>
    </cfRule>
  </conditionalFormatting>
  <conditionalFormatting sqref="AD8:AF8 N8:AB8 K8:L8">
    <cfRule type="cellIs" dxfId="23" priority="24" stopIfTrue="1" operator="lessThan">
      <formula>0</formula>
    </cfRule>
  </conditionalFormatting>
  <conditionalFormatting sqref="N8">
    <cfRule type="cellIs" dxfId="22" priority="23" stopIfTrue="1" operator="greaterThan">
      <formula>1</formula>
    </cfRule>
  </conditionalFormatting>
  <conditionalFormatting sqref="AD8 V8 N8">
    <cfRule type="cellIs" dxfId="21" priority="22" stopIfTrue="1" operator="greaterThan">
      <formula>0</formula>
    </cfRule>
  </conditionalFormatting>
  <conditionalFormatting sqref="M8">
    <cfRule type="cellIs" dxfId="20" priority="21" stopIfTrue="1" operator="greaterThan">
      <formula>0</formula>
    </cfRule>
  </conditionalFormatting>
  <conditionalFormatting sqref="AC8">
    <cfRule type="cellIs" dxfId="19" priority="20" stopIfTrue="1" operator="greaterThan">
      <formula>0</formula>
    </cfRule>
  </conditionalFormatting>
  <conditionalFormatting sqref="AC8">
    <cfRule type="cellIs" dxfId="18" priority="19" stopIfTrue="1" operator="lessThan">
      <formula>0</formula>
    </cfRule>
  </conditionalFormatting>
  <conditionalFormatting sqref="E6">
    <cfRule type="cellIs" dxfId="17" priority="18" stopIfTrue="1" operator="greaterThan">
      <formula>0</formula>
    </cfRule>
  </conditionalFormatting>
  <conditionalFormatting sqref="U6">
    <cfRule type="cellIs" dxfId="16" priority="17" stopIfTrue="1" operator="greaterThan">
      <formula>0</formula>
    </cfRule>
  </conditionalFormatting>
  <conditionalFormatting sqref="N6 V6 AD6">
    <cfRule type="cellIs" dxfId="15" priority="16" stopIfTrue="1" operator="greaterThan">
      <formula>0</formula>
    </cfRule>
  </conditionalFormatting>
  <conditionalFormatting sqref="K6:L6 N6:AB6 AD6:AF6">
    <cfRule type="cellIs" dxfId="14" priority="15" stopIfTrue="1" operator="lessThan">
      <formula>0</formula>
    </cfRule>
  </conditionalFormatting>
  <conditionalFormatting sqref="N6">
    <cfRule type="cellIs" dxfId="13" priority="14" stopIfTrue="1" operator="greaterThan">
      <formula>1</formula>
    </cfRule>
  </conditionalFormatting>
  <conditionalFormatting sqref="N6 V6 AD6">
    <cfRule type="cellIs" dxfId="12" priority="13" stopIfTrue="1" operator="greaterThan">
      <formula>0</formula>
    </cfRule>
  </conditionalFormatting>
  <conditionalFormatting sqref="M6">
    <cfRule type="cellIs" dxfId="11" priority="12" stopIfTrue="1" operator="greaterThan">
      <formula>0</formula>
    </cfRule>
  </conditionalFormatting>
  <conditionalFormatting sqref="AC6">
    <cfRule type="cellIs" dxfId="10" priority="11" stopIfTrue="1" operator="greaterThan">
      <formula>0</formula>
    </cfRule>
  </conditionalFormatting>
  <conditionalFormatting sqref="AC6">
    <cfRule type="cellIs" dxfId="9" priority="10" stopIfTrue="1" operator="lessThan">
      <formula>0</formula>
    </cfRule>
  </conditionalFormatting>
  <conditionalFormatting sqref="E13">
    <cfRule type="cellIs" dxfId="8" priority="9" stopIfTrue="1" operator="greaterThan">
      <formula>0</formula>
    </cfRule>
  </conditionalFormatting>
  <conditionalFormatting sqref="U13">
    <cfRule type="cellIs" dxfId="7" priority="8" stopIfTrue="1" operator="greaterThan">
      <formula>0</formula>
    </cfRule>
  </conditionalFormatting>
  <conditionalFormatting sqref="AD13 V13 N13">
    <cfRule type="cellIs" dxfId="6" priority="7" stopIfTrue="1" operator="greaterThan">
      <formula>0</formula>
    </cfRule>
  </conditionalFormatting>
  <conditionalFormatting sqref="AD13:AF13 N13:AB13 K13:L13">
    <cfRule type="cellIs" dxfId="5" priority="6" stopIfTrue="1" operator="lessThan">
      <formula>0</formula>
    </cfRule>
  </conditionalFormatting>
  <conditionalFormatting sqref="N13">
    <cfRule type="cellIs" dxfId="4" priority="5" stopIfTrue="1" operator="greaterThan">
      <formula>1</formula>
    </cfRule>
  </conditionalFormatting>
  <conditionalFormatting sqref="AD13 V13 N13">
    <cfRule type="cellIs" dxfId="3" priority="4" stopIfTrue="1" operator="greaterThan">
      <formula>0</formula>
    </cfRule>
  </conditionalFormatting>
  <conditionalFormatting sqref="M13">
    <cfRule type="cellIs" dxfId="2" priority="3" stopIfTrue="1" operator="greaterThan">
      <formula>0</formula>
    </cfRule>
  </conditionalFormatting>
  <conditionalFormatting sqref="AC13">
    <cfRule type="cellIs" dxfId="1" priority="2" stopIfTrue="1" operator="greaterThan">
      <formula>0</formula>
    </cfRule>
  </conditionalFormatting>
  <conditionalFormatting sqref="AC13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F8" sqref="F8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2017.04.21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75" t="s">
        <v>61</v>
      </c>
      <c r="B2" s="277" t="s">
        <v>62</v>
      </c>
      <c r="C2" s="279" t="s">
        <v>63</v>
      </c>
      <c r="D2" s="280"/>
      <c r="E2" s="281"/>
      <c r="F2" s="282" t="s">
        <v>64</v>
      </c>
      <c r="G2" s="283"/>
      <c r="H2" s="284"/>
      <c r="I2" s="272" t="s">
        <v>426</v>
      </c>
      <c r="J2" s="273"/>
      <c r="K2" s="274"/>
    </row>
    <row r="3" spans="1:31" s="1" customFormat="1" ht="21" customHeight="1">
      <c r="A3" s="276"/>
      <c r="B3" s="278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66" t="s">
        <v>157</v>
      </c>
      <c r="B4" s="88" t="s">
        <v>69</v>
      </c>
      <c r="C4" s="25">
        <f>COUNTIFS(개발일정표!$A:$A,$A$4,개발일정표!$H:$H,"&lt;&gt;삭제",개발일정표!$N:$N,"&lt;&gt;검수제외",개발일정표!$S:$S,"=L1")</f>
        <v>6</v>
      </c>
      <c r="D4" s="25">
        <f>COUNTIFS(개발일정표!$A:$A,$A$4,개발일정표!$H:$H,"&lt;&gt;삭제",개발일정표!$N:$N,"&lt;&gt;검수제외",개발일정표!$S:$S,"=L1",개발일정표!$T:$T,"=Y",개발일정표!$R:$R,"&lt;="&amp;$C$1)</f>
        <v>2</v>
      </c>
      <c r="E4" s="26">
        <f>IF(C4=0,0,D4/C4)</f>
        <v>0.33333333333333331</v>
      </c>
      <c r="F4" s="25">
        <f>COUNTIFS(개발일정표!$A:$A,$A$4,개발일정표!$H:$H,"&lt;&gt;삭제",개발일정표!$U:$U,"&lt;&gt;검수제외",개발일정표!$Z:$Z,"=L1")</f>
        <v>0</v>
      </c>
      <c r="G4" s="25">
        <f>COUNTIFS(개발일정표!$A:$A,$A$4,개발일정표!$H:$H,"&lt;&gt;삭제",개발일정표!$U:$U,"&lt;&gt;검수제외",개발일정표!$Z:$Z,"=L1",개발일정표!$AA:$AA,"=Y",개발일정표!$Y:$Y,"&lt;="&amp;$C$1)</f>
        <v>0</v>
      </c>
      <c r="H4" s="26">
        <f>IF(F4=0,0,G4/F4)</f>
        <v>0</v>
      </c>
      <c r="I4" s="25">
        <f>COUNTIFS(개발일정표!$A:$A,$A$4,개발일정표!$H:$H,"&lt;&gt;삭제",개발일정표!$AB:$AB,"&lt;&gt;검수제외",개발일정표!$AG:$AG,"=L1")</f>
        <v>0</v>
      </c>
      <c r="J4" s="25">
        <f>COUNTIFS(개발일정표!$A:$A,$A$4,개발일정표!$H:$H,"&lt;&gt;삭제",개발일정표!$AB:$AB,"&lt;&gt;검수제외",개발일정표!$AG:$AG,"=L1",개발일정표!$AH:$AH,"=Y",개발일정표!$AF:$AF,"&lt;="&amp;$C$1)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67"/>
      <c r="B5" s="88" t="s">
        <v>70</v>
      </c>
      <c r="C5" s="25">
        <f>COUNTIFS(개발일정표!$A:$A,$A$4,개발일정표!$H:$H,"&lt;&gt;삭제",개발일정표!$N:$N,"&lt;&gt;검수제외",개발일정표!$S:$S,"=L2")</f>
        <v>10</v>
      </c>
      <c r="D5" s="25">
        <f>COUNTIFS(개발일정표!$A:$A,$A$4,개발일정표!$H:$H,"&lt;&gt;삭제",개발일정표!$N:$N,"&lt;&gt;검수제외",개발일정표!$S:$S,"=L2",개발일정표!$T:$T,"=Y",개발일정표!$R:$R,"&lt;="&amp;$C$1)</f>
        <v>0</v>
      </c>
      <c r="E5" s="26">
        <f>IF(C5=0,0,D5/C5)</f>
        <v>0</v>
      </c>
      <c r="F5" s="25">
        <f>COUNTIFS(개발일정표!$A:$A,$A$4,개발일정표!$H:$H,"&lt;&gt;삭제",개발일정표!$U:$U,"&lt;&gt;검수제외",개발일정표!$Z:$Z,"=L2")</f>
        <v>0</v>
      </c>
      <c r="G5" s="25">
        <f>COUNTIFS(개발일정표!$A:$A,$A$4,개발일정표!$H:$H,"&lt;&gt;삭제",개발일정표!$U:$U,"&lt;&gt;검수제외",개발일정표!$Z:$Z,"=L2",개발일정표!$AA:$AA,"=Y",개발일정표!$Y:$Y,"&lt;="&amp;$C$1)</f>
        <v>0</v>
      </c>
      <c r="H5" s="26">
        <f>IF(F5=0,0,G5/F5)</f>
        <v>0</v>
      </c>
      <c r="I5" s="25">
        <f>COUNTIFS(개발일정표!$A:$A,$A$4,개발일정표!$H:$H,"&lt;&gt;삭제",개발일정표!$AB:$AB,"&lt;&gt;검수제외",개발일정표!$AG:$AG,"=L2")</f>
        <v>0</v>
      </c>
      <c r="J5" s="25">
        <f>COUNTIFS(개발일정표!$A:$A,$A$4,개발일정표!$H:$H,"&lt;&gt;삭제",개발일정표!$AB:$AB,"&lt;&gt;검수제외",개발일정표!$AG:$AG,"=L2",개발일정표!$AH:$AH,"=Y",개발일정표!$AF:$AF,"&lt;="&amp;$C$1)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68"/>
      <c r="B6" s="30" t="s">
        <v>71</v>
      </c>
      <c r="C6" s="31">
        <f>SUM(C4:C5)</f>
        <v>16</v>
      </c>
      <c r="D6" s="31">
        <f>SUM(D4:D5)</f>
        <v>2</v>
      </c>
      <c r="E6" s="32">
        <f>IF(C6=0,0,D6/C6)</f>
        <v>0.125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66" t="s">
        <v>119</v>
      </c>
      <c r="B7" s="88" t="s">
        <v>69</v>
      </c>
      <c r="C7" s="25">
        <f>COUNTIFS(개발일정표!$A:$A,$A$7,개발일정표!$H:$H,"&lt;&gt;삭제",개발일정표!$N:$N,"&lt;&gt;검수제외",개발일정표!$S:$S,"=L1")</f>
        <v>4</v>
      </c>
      <c r="D7" s="25">
        <f>COUNTIFS(개발일정표!$A:$A,$A$7,개발일정표!$H:$H,"&lt;&gt;삭제",개발일정표!$N:$N,"&lt;&gt;검수제외",개발일정표!$S:$S,"=L1",개발일정표!$T:$T,"=Y",개발일정표!$R:$R,"&lt;="&amp;$C$1)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COUNTIFS(개발일정표!$A:$A,$A$7,개발일정표!$H:$H,"&lt;&gt;삭제",개발일정표!$U:$U,"&lt;&gt;검수제외",개발일정표!$Z:$Z,"=L1")</f>
        <v>0</v>
      </c>
      <c r="G7" s="25">
        <f>COUNTIFS(개발일정표!$A:$A,$A$7,개발일정표!$H:$H,"&lt;&gt;삭제",개발일정표!$U:$U,"&lt;&gt;검수제외",개발일정표!$AA:$AA,"=Y",개발일정표!$Z:$Z,"=L1",개발일정표!$Y:$Y,"&lt;="&amp;$C$1)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COUNTIFS(개발일정표!$A:$A,$A$7,개발일정표!$H:$H,"&lt;&gt;삭제",개발일정표!$AB:$AB,"&lt;&gt;검수제외",개발일정표!$AG:$AG,"=L1")</f>
        <v>0</v>
      </c>
      <c r="J7" s="25">
        <f>COUNTIFS(개발일정표!$A:$A,$A$7,개발일정표!$H:$H,"&lt;&gt;삭제",개발일정표!$AB:$AB,"&lt;&gt;검수제외",개발일정표!$AG:$AG,"=L1",개발일정표!$AH:$AH,"=Y",개발일정표!$AF:$AF,"&lt;="&amp;$C$1)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67"/>
      <c r="B8" s="88" t="s">
        <v>70</v>
      </c>
      <c r="C8" s="25">
        <f>COUNTIFS(개발일정표!$A:$A,$A$7,개발일정표!$H:$H,"&lt;&gt;삭제",개발일정표!$N:$N,"&lt;&gt;검수제외",개발일정표!$S:$S,"=L2")</f>
        <v>0</v>
      </c>
      <c r="D8" s="25">
        <f>COUNTIFS(개발일정표!$A:$A,$A$7,개발일정표!$H:$H,"&lt;&gt;삭제",개발일정표!$N:$N,"&lt;&gt;검수제외",개발일정표!$S:$S,"=L2",개발일정표!$T:$T,"=Y",개발일정표!$R:$R,"&lt;="&amp;$C$1)</f>
        <v>0</v>
      </c>
      <c r="E8" s="26">
        <f t="shared" si="0"/>
        <v>0</v>
      </c>
      <c r="F8" s="25">
        <f>COUNTIFS(개발일정표!$A:$A,$A$7,개발일정표!$H:$H,"&lt;&gt;삭제",개발일정표!$U:$U,"&lt;&gt;검수제외",개발일정표!$Z:$Z,"=L2")</f>
        <v>0</v>
      </c>
      <c r="G8" s="25">
        <f>COUNTIFS(개발일정표!$A:$A,$A$7,개발일정표!$H:$H,"&lt;&gt;삭제",개발일정표!$U:$U,"&lt;&gt;검수제외",개발일정표!$Z:$Z,"=L2",개발일정표!$AA:$AA,"=Y",개발일정표!$Y:$Y,"&lt;="&amp;$C$1)</f>
        <v>0</v>
      </c>
      <c r="H8" s="26">
        <f t="shared" si="1"/>
        <v>0</v>
      </c>
      <c r="I8" s="25">
        <f>COUNTIFS(개발일정표!$A:$A,$A$7,개발일정표!$H:$H,"&lt;&gt;삭제",개발일정표!$AB:$AB,"&lt;&gt;검수제외",개발일정표!$AG:$AG,"=L2")</f>
        <v>0</v>
      </c>
      <c r="J8" s="25">
        <f>COUNTIFS(개발일정표!$A:$A,$A$7,개발일정표!$H:$H,"&lt;&gt;삭제",개발일정표!$AB:$AB,"&lt;&gt;검수제외",개발일정표!$AG:$AG,"=L2",개발일정표!$AH:$AH,"=Y",개발일정표!$AF:$AF,"&lt;="&amp;$C$1)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68"/>
      <c r="B9" s="30" t="s">
        <v>71</v>
      </c>
      <c r="C9" s="31">
        <f>SUM(C7:C8)</f>
        <v>4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66" t="s">
        <v>197</v>
      </c>
      <c r="B10" s="88" t="s">
        <v>69</v>
      </c>
      <c r="C10" s="25">
        <f>COUNTIFS(개발일정표!$A:$A,$A$10,개발일정표!$H:$H,"&lt;&gt;삭제",개발일정표!$N:$N,"&lt;&gt;검수제외",개발일정표!$S:$S,"=L1")</f>
        <v>0</v>
      </c>
      <c r="D10" s="25">
        <f>COUNTIFS(개발일정표!$A:$A,$A$10,개발일정표!$H:$H,"&lt;&gt;삭제",개발일정표!$N:$N,"&lt;&gt;검수제외",개발일정표!$S:$S,"=L1",개발일정표!$T:$T,"=Y",개발일정표!$R:$R,"&lt;="&amp;$C$1)</f>
        <v>0</v>
      </c>
      <c r="E10" s="26">
        <f t="shared" si="0"/>
        <v>0</v>
      </c>
      <c r="F10" s="25">
        <f>COUNTIFS(개발일정표!$A:$A,$A$10,개발일정표!$H:$H,"&lt;&gt;삭제",개발일정표!$U:$U,"&lt;&gt;검수제외",개발일정표!$Z:$Z,"=L1")</f>
        <v>0</v>
      </c>
      <c r="G10" s="25">
        <f>COUNTIFS(개발일정표!$A:$A,$A$10,개발일정표!$H:$H,"&lt;&gt;삭제",개발일정표!$U:$U,"&lt;&gt;검수제외",개발일정표!$Z:$Z,"=L1",개발일정표!$AA:$AA,"=Y",개발일정표!$Y:$Y,"&lt;="&amp;$C$1)</f>
        <v>0</v>
      </c>
      <c r="H10" s="26">
        <f t="shared" si="1"/>
        <v>0</v>
      </c>
      <c r="I10" s="25">
        <f>COUNTIFS(개발일정표!$A:$A,$A$10,개발일정표!$H:$H,"&lt;&gt;삭제",개발일정표!$AB:$AB,"&lt;&gt;검수제외",개발일정표!$AG:$AG,"=L1")</f>
        <v>0</v>
      </c>
      <c r="J10" s="25">
        <f>COUNTIFS(개발일정표!$A:$A,$A$10,개발일정표!$H:$H,"&lt;&gt;삭제",개발일정표!$AB:$AB,"&lt;&gt;검수제외",개발일정표!$AG:$AG,"=L1",개발일정표!$AH:$AH,"=Y",개발일정표!$AF:$AF,"&lt;="&amp;$C$1)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67"/>
      <c r="B11" s="88" t="s">
        <v>70</v>
      </c>
      <c r="C11" s="25">
        <f>COUNTIFS(개발일정표!$A:$A,$A$10,개발일정표!$H:$H,"&lt;&gt;삭제",개발일정표!$N:$N,"&lt;&gt;검수제외",개발일정표!$S:$S,"=L2")</f>
        <v>0</v>
      </c>
      <c r="D11" s="25">
        <f>COUNTIFS(개발일정표!$A:$A,$A$10,개발일정표!$H:$H,"&lt;&gt;삭제",개발일정표!$N:$N,"&lt;&gt;검수제외",개발일정표!$S:$S,"=L2",개발일정표!$T:$T,"=Y",개발일정표!$R:$R,"&lt;="&amp;$C$1)</f>
        <v>0</v>
      </c>
      <c r="E11" s="26">
        <f t="shared" si="0"/>
        <v>0</v>
      </c>
      <c r="F11" s="25">
        <f>COUNTIFS(개발일정표!$A:$A,$A$10,개발일정표!$H:$H,"&lt;&gt;삭제",개발일정표!$U:$U,"&lt;&gt;검수제외",개발일정표!$Z:$Z,"=L2")</f>
        <v>0</v>
      </c>
      <c r="G11" s="25">
        <f>COUNTIFS(개발일정표!$A:$A,$A$10,개발일정표!$H:$H,"&lt;&gt;삭제",개발일정표!$U:$U,"&lt;&gt;검수제외",개발일정표!$Z:$Z,"=L2",개발일정표!$AA:$AA,"=Y",개발일정표!$Y:$Y,"&lt;="&amp;$C$1)</f>
        <v>0</v>
      </c>
      <c r="H11" s="26">
        <f t="shared" si="1"/>
        <v>0</v>
      </c>
      <c r="I11" s="25">
        <f>COUNTIFS(개발일정표!$A:$A,$A$10,개발일정표!$H:$H,"&lt;&gt;삭제",개발일정표!$AB:$AB,"&lt;&gt;검수제외",개발일정표!$AG:$AG,"=L2")</f>
        <v>0</v>
      </c>
      <c r="J11" s="25">
        <f>COUNTIFS(개발일정표!$A:$A,$A$10,개발일정표!$H:$H,"&lt;&gt;삭제",개발일정표!$AB:$AB,"&lt;&gt;검수제외",개발일정표!$AG:$AG,"=L2",개발일정표!$AH:$AH,"=Y",개발일정표!$AF:$AF,"&lt;="&amp;$C$1)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68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4" customFormat="1" ht="21" customHeight="1">
      <c r="A13" s="266" t="s">
        <v>418</v>
      </c>
      <c r="B13" s="88" t="s">
        <v>69</v>
      </c>
      <c r="C13" s="25">
        <f>COUNTIFS(개발일정표!$A:$A,$A$16,개발일정표!$H:$H,"&lt;&gt;삭제",개발일정표!$N:$N,"&lt;&gt;검수제외",개발일정표!$S:$S,"=L1")</f>
        <v>0</v>
      </c>
      <c r="D13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3" s="26">
        <f>IF(C13=0,0,D13/C13)</f>
        <v>0</v>
      </c>
      <c r="F13" s="25">
        <f>COUNTIFS(개발일정표!$A:$A,$A$16,개발일정표!$H:$H,"&lt;&gt;삭제",개발일정표!$U:$U,"&lt;&gt;검수제외",개발일정표!$Z:$Z,"=L1")</f>
        <v>0</v>
      </c>
      <c r="G13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3" s="26">
        <f>IF(F13=0,0,G13/F13)</f>
        <v>0</v>
      </c>
      <c r="I13" s="25">
        <f>COUNTIFS(개발일정표!$A:$A,$A$16,개발일정표!$H:$H,"&lt;&gt;삭제",개발일정표!$AB:$AB,"&lt;&gt;검수제외",개발일정표!$AG:$AG,"=L1")</f>
        <v>0</v>
      </c>
      <c r="J13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3" s="26">
        <f>IF(I13=0,0,J13/I13)</f>
        <v>0</v>
      </c>
      <c r="P13" s="17"/>
      <c r="Q13" s="17"/>
    </row>
    <row r="14" spans="1:31" s="54" customFormat="1" ht="21" customHeight="1">
      <c r="A14" s="267"/>
      <c r="B14" s="88" t="s">
        <v>70</v>
      </c>
      <c r="C14" s="25">
        <f>COUNTIFS(개발일정표!$A:$A,$A$16,개발일정표!$H:$H,"&lt;&gt;삭제",개발일정표!$N:$N,"&lt;&gt;검수제외",개발일정표!$S:$S,"=L2")</f>
        <v>0</v>
      </c>
      <c r="D14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4" s="26">
        <f>IF(C14=0,0,D14/C14)</f>
        <v>0</v>
      </c>
      <c r="F14" s="25">
        <f>COUNTIFS(개발일정표!$A:$A,$A$16,개발일정표!$H:$H,"&lt;&gt;삭제",개발일정표!$U:$U,"&lt;&gt;검수제외",개발일정표!$Z:$Z,"=L2")</f>
        <v>0</v>
      </c>
      <c r="G14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4" s="26">
        <f>IF(F14=0,0,G14/F14)</f>
        <v>0</v>
      </c>
      <c r="I14" s="25">
        <f>COUNTIFS(개발일정표!$A:$A,$A$16,개발일정표!$H:$H,"&lt;&gt;삭제",개발일정표!$AB:$AB,"&lt;&gt;검수제외",개발일정표!$AG:$AG,"=L2")</f>
        <v>0</v>
      </c>
      <c r="J14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4" s="26">
        <f>IF(I14=0,0,J14/I14)</f>
        <v>0</v>
      </c>
      <c r="P14" s="17"/>
      <c r="Q14" s="17"/>
    </row>
    <row r="15" spans="1:31" s="54" customFormat="1" ht="21" customHeight="1">
      <c r="A15" s="268"/>
      <c r="B15" s="30" t="s">
        <v>71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66" t="s">
        <v>417</v>
      </c>
      <c r="B16" s="88" t="s">
        <v>69</v>
      </c>
      <c r="C16" s="25">
        <f>COUNTIFS(개발일정표!$A:$A,$A$16,개발일정표!$H:$H,"&lt;&gt;삭제",개발일정표!$N:$N,"&lt;&gt;검수제외",개발일정표!$S:$S,"=L1")</f>
        <v>0</v>
      </c>
      <c r="D16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6" s="26">
        <f t="shared" si="0"/>
        <v>0</v>
      </c>
      <c r="F16" s="25">
        <f>COUNTIFS(개발일정표!$A:$A,$A$16,개발일정표!$H:$H,"&lt;&gt;삭제",개발일정표!$U:$U,"&lt;&gt;검수제외",개발일정표!$Z:$Z,"=L1")</f>
        <v>0</v>
      </c>
      <c r="G16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6" s="26">
        <f t="shared" si="1"/>
        <v>0</v>
      </c>
      <c r="I16" s="25">
        <f>COUNTIFS(개발일정표!$A:$A,$A$16,개발일정표!$H:$H,"&lt;&gt;삭제",개발일정표!$AB:$AB,"&lt;&gt;검수제외",개발일정표!$AG:$AG,"=L1")</f>
        <v>0</v>
      </c>
      <c r="J16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67"/>
      <c r="B17" s="88" t="s">
        <v>70</v>
      </c>
      <c r="C17" s="25">
        <f>COUNTIFS(개발일정표!$A:$A,$A$16,개발일정표!$H:$H,"&lt;&gt;삭제",개발일정표!$N:$N,"&lt;&gt;검수제외",개발일정표!$S:$S,"=L2")</f>
        <v>0</v>
      </c>
      <c r="D17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7" s="26">
        <f t="shared" si="0"/>
        <v>0</v>
      </c>
      <c r="F17" s="25">
        <f>COUNTIFS(개발일정표!$A:$A,$A$16,개발일정표!$H:$H,"&lt;&gt;삭제",개발일정표!$U:$U,"&lt;&gt;검수제외",개발일정표!$Z:$Z,"=L2")</f>
        <v>0</v>
      </c>
      <c r="G17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7" s="26">
        <f t="shared" si="1"/>
        <v>0</v>
      </c>
      <c r="I17" s="25">
        <f>COUNTIFS(개발일정표!$A:$A,$A$16,개발일정표!$H:$H,"&lt;&gt;삭제",개발일정표!$AB:$AB,"&lt;&gt;검수제외",개발일정표!$AG:$AG,"=L2")</f>
        <v>0</v>
      </c>
      <c r="J17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68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66" t="s">
        <v>415</v>
      </c>
      <c r="B19" s="88" t="s">
        <v>69</v>
      </c>
      <c r="C19" s="25">
        <f>COUNTIFS(개발일정표!$A:$A,$A$19,개발일정표!$H:$H,"&lt;&gt;삭제",개발일정표!$N:$N,"&lt;&gt;검수제외",개발일정표!$S:$S,"=L1")</f>
        <v>0</v>
      </c>
      <c r="D19" s="25">
        <f>COUNTIFS(개발일정표!$A:$A,$A$19,개발일정표!$H:$H,"&lt;&gt;삭제",개발일정표!$N:$N,"&lt;&gt;검수제외",개발일정표!$S:$S,"=L1",개발일정표!$T:$T,"=Y",개발일정표!$R:$R,"&lt;="&amp;$C$1)</f>
        <v>0</v>
      </c>
      <c r="E19" s="26">
        <f t="shared" si="0"/>
        <v>0</v>
      </c>
      <c r="F19" s="25">
        <f>COUNTIFS(개발일정표!$A:$A,$A$19,개발일정표!$H:$H,"&lt;&gt;삭제",개발일정표!$U:$U,"&lt;&gt;검수제외",개발일정표!$Z:$Z,"=L1")</f>
        <v>0</v>
      </c>
      <c r="G19" s="25">
        <f>COUNTIFS(개발일정표!$A:$A,$A$19,개발일정표!$H:$H,"&lt;&gt;삭제",개발일정표!$U:$U,"&lt;&gt;검수제외",개발일정표!$Z:$Z,"=L1",개발일정표!$AA:$AA,"=Y",개발일정표!$Y:$Y,"&lt;="&amp;$C$1)</f>
        <v>0</v>
      </c>
      <c r="H19" s="26">
        <f t="shared" si="1"/>
        <v>0</v>
      </c>
      <c r="I19" s="25">
        <f>COUNTIFS(개발일정표!$A:$A,$A$19,개발일정표!$H:$H,"&lt;&gt;삭제",개발일정표!$AB:$AB,"&lt;&gt;검수제외",개발일정표!$AG:$AG,"=L1")</f>
        <v>0</v>
      </c>
      <c r="J19" s="25">
        <f>COUNTIFS(개발일정표!$A:$A,$A$19,개발일정표!$H:$H,"&lt;&gt;삭제",개발일정표!$AB:$AB,"&lt;&gt;검수제외",개발일정표!$AG:$AG,"=L1",개발일정표!$AH:$AH,"=Y",개발일정표!$AF:$AF,"&lt;="&amp;$C$1)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67"/>
      <c r="B20" s="88" t="s">
        <v>70</v>
      </c>
      <c r="C20" s="25">
        <f>COUNTIFS(개발일정표!$A:$A,$A$19,개발일정표!$H:$H,"&lt;&gt;삭제",개발일정표!$N:$N,"&lt;&gt;검수제외",개발일정표!$S:$S,"=L2")</f>
        <v>0</v>
      </c>
      <c r="D20" s="25">
        <f>COUNTIFS(개발일정표!$A:$A,$A$19,개발일정표!$H:$H,"&lt;&gt;삭제",개발일정표!$N:$N,"&lt;&gt;검수제외",개발일정표!$S:$S,"=L2",개발일정표!$T:$T,"=Y",개발일정표!$R:$R,"&lt;="&amp;$C$1)</f>
        <v>0</v>
      </c>
      <c r="E20" s="26">
        <f t="shared" si="0"/>
        <v>0</v>
      </c>
      <c r="F20" s="25">
        <f>COUNTIFS(개발일정표!$A:$A,$A$19,개발일정표!$H:$H,"&lt;&gt;삭제",개발일정표!$U:$U,"&lt;&gt;검수제외",개발일정표!$Z:$Z,"=L2")</f>
        <v>0</v>
      </c>
      <c r="G20" s="25">
        <f>COUNTIFS(개발일정표!$A:$A,$A$19,개발일정표!$H:$H,"&lt;&gt;삭제",개발일정표!$U:$U,"&lt;&gt;검수제외",개발일정표!$Z:$Z,"=L2",개발일정표!$AA:$AA,"=Y",개발일정표!$Y:$Y,"&lt;="&amp;$C$1)</f>
        <v>0</v>
      </c>
      <c r="H20" s="26">
        <f t="shared" si="1"/>
        <v>0</v>
      </c>
      <c r="I20" s="25">
        <f>COUNTIFS(개발일정표!$A:$A,$A$19,개발일정표!$H:$H,"&lt;&gt;삭제",개발일정표!$AB:$AB,"&lt;&gt;검수제외",개발일정표!$AG:$AG,"=L2")</f>
        <v>0</v>
      </c>
      <c r="J20" s="25">
        <f>COUNTIFS(개발일정표!$A:$A,$A$19,개발일정표!$H:$H,"&lt;&gt;삭제",개발일정표!$AB:$AB,"&lt;&gt;검수제외",개발일정표!$AG:$AG,"=L2",개발일정표!$AH:$AH,"=Y",개발일정표!$AF:$AF,"&lt;="&amp;$C$1)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68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66" t="s">
        <v>413</v>
      </c>
      <c r="B22" s="88" t="s">
        <v>69</v>
      </c>
      <c r="C22" s="25">
        <f>COUNTIFS(개발일정표!$A:$A,$A$22,개발일정표!$H:$H,"&lt;&gt;삭제",개발일정표!$N:$N,"&lt;&gt;검수제외",개발일정표!$S:$S,"=L1")</f>
        <v>0</v>
      </c>
      <c r="D22" s="25">
        <f>COUNTIFS(개발일정표!$A:$A,$A$22,개발일정표!$H:$H,"&lt;&gt;삭제",개발일정표!$N:$N,"&lt;&gt;검수제외",개발일정표!$S:$S,"=L1",개발일정표!$T:$T,"=Y",개발일정표!$R:$R,"&lt;="&amp;$C$1)</f>
        <v>0</v>
      </c>
      <c r="E22" s="26">
        <f t="shared" si="0"/>
        <v>0</v>
      </c>
      <c r="F22" s="25">
        <f>COUNTIFS(개발일정표!$A:$A,$A$22,개발일정표!$H:$H,"&lt;&gt;삭제",개발일정표!$U:$U,"&lt;&gt;검수제외",개발일정표!$Z:$Z,"=L1")</f>
        <v>0</v>
      </c>
      <c r="G22" s="25">
        <f>COUNTIFS(개발일정표!$A:$A,$A$22,개발일정표!$H:$H,"&lt;&gt;삭제",개발일정표!$U:$U,"&lt;&gt;검수제외",개발일정표!$Z:$Z,"=L1",개발일정표!$AA:$AA,"=Y",개발일정표!$Y:$Y,"&lt;="&amp;$C$1)</f>
        <v>0</v>
      </c>
      <c r="H22" s="26">
        <f t="shared" si="1"/>
        <v>0</v>
      </c>
      <c r="I22" s="25">
        <f>COUNTIFS(개발일정표!$A:$A,$A$22,개발일정표!$H:$H,"&lt;&gt;삭제",개발일정표!$AB:$AB,"&lt;&gt;검수제외",개발일정표!$AG:$AG,"=L1")</f>
        <v>0</v>
      </c>
      <c r="J22" s="25">
        <f>COUNTIFS(개발일정표!$A:$A,$A$22,개발일정표!$H:$H,"&lt;&gt;삭제",개발일정표!$AB:$AB,"&lt;&gt;검수제외",개발일정표!$AG:$AG,"=L1",개발일정표!$AH:$AH,"=Y",개발일정표!$AF:$AF,"&lt;="&amp;$C$1)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67"/>
      <c r="B23" s="88" t="s">
        <v>70</v>
      </c>
      <c r="C23" s="25">
        <f>COUNTIFS(개발일정표!$A:$A,$A$22,개발일정표!$H:$H,"&lt;&gt;삭제",개발일정표!$N:$N,"&lt;&gt;검수제외",개발일정표!$S:$S,"=L2")</f>
        <v>0</v>
      </c>
      <c r="D23" s="25">
        <f>COUNTIFS(개발일정표!$A:$A,$A$22,개발일정표!$H:$H,"&lt;&gt;삭제",개발일정표!$N:$N,"&lt;&gt;검수제외",개발일정표!$S:$S,"=L2",개발일정표!$T:$T,"=Y",개발일정표!$R:$R,"&lt;="&amp;$C$1)</f>
        <v>0</v>
      </c>
      <c r="E23" s="26">
        <f t="shared" si="0"/>
        <v>0</v>
      </c>
      <c r="F23" s="25">
        <f>COUNTIFS(개발일정표!$A:$A,$A$22,개발일정표!$H:$H,"&lt;&gt;삭제",개발일정표!$U:$U,"&lt;&gt;검수제외",개발일정표!$Z:$Z,"=L2")</f>
        <v>0</v>
      </c>
      <c r="G23" s="25">
        <f>COUNTIFS(개발일정표!$A:$A,$A$22,개발일정표!$H:$H,"&lt;&gt;삭제",개발일정표!$U:$U,"&lt;&gt;검수제외",개발일정표!$Z:$Z,"=L2",개발일정표!$AA:$AA,"=Y",개발일정표!$Y:$Y,"&lt;="&amp;$C$1)</f>
        <v>0</v>
      </c>
      <c r="H23" s="26">
        <f t="shared" si="1"/>
        <v>0</v>
      </c>
      <c r="I23" s="25">
        <f>COUNTIFS(개발일정표!$A:$A,$A$22,개발일정표!$H:$H,"&lt;&gt;삭제",개발일정표!$AB:$AB,"&lt;&gt;검수제외",개발일정표!$AG:$AG,"=L2")</f>
        <v>0</v>
      </c>
      <c r="J23" s="25">
        <f>COUNTIFS(개발일정표!$A:$A,$A$22,개발일정표!$H:$H,"&lt;&gt;삭제",개발일정표!$AB:$AB,"&lt;&gt;검수제외",개발일정표!$AG:$AG,"=L2",개발일정표!$AH:$AH,"=Y",개발일정표!$AF:$AF,"&lt;="&amp;$C$1)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68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69" t="s">
        <v>72</v>
      </c>
      <c r="B25" s="30" t="s">
        <v>24</v>
      </c>
      <c r="C25" s="42">
        <f>C4+C7+C10+C13+C16+C19+C22</f>
        <v>10</v>
      </c>
      <c r="D25" s="42">
        <f>D4+D7+D10+D13+D16+D19+D22</f>
        <v>2</v>
      </c>
      <c r="E25" s="43">
        <f t="shared" si="0"/>
        <v>0.2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85">
        <f>C25+F25+I25</f>
        <v>10</v>
      </c>
      <c r="P25" s="17"/>
      <c r="Q25" s="17"/>
    </row>
    <row r="26" spans="1:17" s="40" customFormat="1" ht="21" customHeight="1">
      <c r="A26" s="270"/>
      <c r="B26" s="30" t="s">
        <v>51</v>
      </c>
      <c r="C26" s="42">
        <f>C5+C8+C11+C14+C17+C20+C23</f>
        <v>10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85">
        <f>C26+F26+I26</f>
        <v>10</v>
      </c>
      <c r="P26" s="17"/>
      <c r="Q26" s="17"/>
    </row>
    <row r="27" spans="1:17" ht="21.75" customHeight="1" thickBot="1">
      <c r="A27" s="271"/>
      <c r="B27" s="41"/>
      <c r="C27" s="33">
        <f>C24+C21+C18+C12+C9+C6</f>
        <v>20</v>
      </c>
      <c r="D27" s="33">
        <f>D24+D21+D18+D12+D9+D6</f>
        <v>2</v>
      </c>
      <c r="E27" s="34">
        <f t="shared" si="0"/>
        <v>0.1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2"/>
    </row>
    <row r="28" spans="1:17" s="54" customFormat="1" ht="21" customHeight="1">
      <c r="A28" s="266" t="s">
        <v>416</v>
      </c>
      <c r="B28" s="88" t="s">
        <v>24</v>
      </c>
      <c r="C28" s="25">
        <f>COUNTIFS(개발일정표!$A:$A,$A$28,개발일정표!$H:$H,"&lt;&gt;삭제",개발일정표!$N:$N,"&lt;&gt;검수제외",개발일정표!$S:$S,"=L1")</f>
        <v>0</v>
      </c>
      <c r="D28" s="25">
        <f>COUNTIFS(개발일정표!$A:$A,$A$28,개발일정표!$H:$H,"&lt;&gt;삭제",개발일정표!$N:$N,"&lt;&gt;검수제외",개발일정표!$S:$S,"=L1",개발일정표!$T:$T,"=Y",개발일정표!$R:$R,"&lt;="&amp;$C$1)</f>
        <v>0</v>
      </c>
      <c r="E28" s="26">
        <f t="shared" ref="E28:E33" si="3">IF(C28=0,0,D28/C28)</f>
        <v>0</v>
      </c>
      <c r="F28" s="25">
        <f>COUNTIFS(개발일정표!$A:$A,$A$28,개발일정표!$H:$H,"&lt;&gt;삭제",개발일정표!$U:$U,"&lt;&gt;검수제외",개발일정표!$Z:$Z,"=L1")</f>
        <v>0</v>
      </c>
      <c r="G28" s="25">
        <f>COUNTIFS(개발일정표!$A:$A,$A$28,개발일정표!$H:$H,"&lt;&gt;삭제",개발일정표!$U:$U,"&lt;&gt;검수제외",개발일정표!$Z:$Z,"=L1",개발일정표!$AA:$AA,"=Y",개발일정표!$Y:$Y,"&lt;="&amp;$C$1)</f>
        <v>0</v>
      </c>
      <c r="H28" s="26">
        <f t="shared" ref="H28:H33" si="4">IF(F28=0,0,G28/F28)</f>
        <v>0</v>
      </c>
      <c r="I28" s="25">
        <f>COUNTIFS(개발일정표!$A:$A,$A$28,개발일정표!$H:$H,"&lt;&gt;삭제",개발일정표!$AB:$AB,"&lt;&gt;검수제외",개발일정표!$AG:$AG,"=L1")</f>
        <v>0</v>
      </c>
      <c r="J28" s="25">
        <f>COUNTIFS(개발일정표!$A:$A,$A$28,개발일정표!$H:$H,"&lt;&gt;삭제",개발일정표!$AB:$AB,"&lt;&gt;검수제외",개발일정표!$AG:$AG,"=L1",개발일정표!$AH:$AH,"=Y",개발일정표!$AF:$AF,"&lt;="&amp;$C$1)</f>
        <v>0</v>
      </c>
      <c r="K28" s="26">
        <f t="shared" ref="K28:K33" si="5">IF(I28=0,0,J28/I28)</f>
        <v>0</v>
      </c>
      <c r="P28" s="17"/>
      <c r="Q28" s="17"/>
    </row>
    <row r="29" spans="1:17" s="54" customFormat="1" ht="21" customHeight="1">
      <c r="A29" s="267"/>
      <c r="B29" s="88" t="s">
        <v>51</v>
      </c>
      <c r="C29" s="25">
        <f>COUNTIFS(개발일정표!$A:$A,$A$28,개발일정표!$H:$H,"&lt;&gt;삭제",개발일정표!$N:$N,"&lt;&gt;검수제외",개발일정표!$S:$S,"=L2")</f>
        <v>0</v>
      </c>
      <c r="D29" s="25">
        <f>COUNTIFS(개발일정표!$A:$A,$A$28,개발일정표!$H:$H,"&lt;&gt;삭제",개발일정표!$N:$N,"&lt;&gt;검수제외",개발일정표!$S:$S,"=L2",개발일정표!$T:$T,"=Y",개발일정표!$R:$R,"&lt;="&amp;$C$1)</f>
        <v>0</v>
      </c>
      <c r="E29" s="26">
        <f t="shared" si="3"/>
        <v>0</v>
      </c>
      <c r="F29" s="25">
        <f>COUNTIFS(개발일정표!$A:$A,$A$28,개발일정표!$H:$H,"&lt;&gt;삭제",개발일정표!$U:$U,"&lt;&gt;검수제외",개발일정표!$Z:$Z,"=L2")</f>
        <v>0</v>
      </c>
      <c r="G29" s="25">
        <f>COUNTIFS(개발일정표!$A:$A,$A$28,개발일정표!$H:$H,"&lt;&gt;삭제",개발일정표!$U:$U,"&lt;&gt;검수제외",개발일정표!$Z:$Z,"=L2",개발일정표!$AA:$AA,"=Y",개발일정표!$Y:$Y,"&lt;="&amp;$C$1)</f>
        <v>0</v>
      </c>
      <c r="H29" s="26">
        <f t="shared" si="4"/>
        <v>0</v>
      </c>
      <c r="I29" s="25">
        <f>COUNTIFS(개발일정표!$A:$A,$A$28,개발일정표!$H:$H,"&lt;&gt;삭제",개발일정표!$AB:$AB,"&lt;&gt;검수제외",개발일정표!$AG:$AG,"=L2")</f>
        <v>0</v>
      </c>
      <c r="J29" s="25">
        <f>COUNTIFS(개발일정표!$A:$A,$A$28,개발일정표!$H:$H,"&lt;&gt;삭제",개발일정표!$AB:$AB,"&lt;&gt;검수제외",개발일정표!$AG:$AG,"=L2",개발일정표!$AH:$AH,"=Y",개발일정표!$AF:$AF,"&lt;="&amp;$C$1)</f>
        <v>0</v>
      </c>
      <c r="K29" s="26">
        <f t="shared" si="5"/>
        <v>0</v>
      </c>
      <c r="P29" s="17"/>
      <c r="Q29" s="17"/>
    </row>
    <row r="30" spans="1:17" s="54" customFormat="1" ht="21" customHeight="1">
      <c r="A30" s="268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4" customFormat="1" ht="21" customHeight="1">
      <c r="A31" s="269" t="s">
        <v>107</v>
      </c>
      <c r="B31" s="30" t="s">
        <v>24</v>
      </c>
      <c r="C31" s="42">
        <f t="shared" ref="C31:D33" si="6">C25+C28</f>
        <v>10</v>
      </c>
      <c r="D31" s="42">
        <f t="shared" si="6"/>
        <v>2</v>
      </c>
      <c r="E31" s="43">
        <f t="shared" si="3"/>
        <v>0.2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85">
        <f>C31+F31+I31</f>
        <v>10</v>
      </c>
      <c r="P31" s="17"/>
      <c r="Q31" s="17"/>
    </row>
    <row r="32" spans="1:17" s="54" customFormat="1" ht="21" customHeight="1">
      <c r="A32" s="270"/>
      <c r="B32" s="30" t="s">
        <v>51</v>
      </c>
      <c r="C32" s="42">
        <f t="shared" si="6"/>
        <v>10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85">
        <f>C32+F32+I32</f>
        <v>10</v>
      </c>
      <c r="P32" s="17"/>
      <c r="Q32" s="17"/>
    </row>
    <row r="33" spans="1:12" ht="21.75" customHeight="1" thickBot="1">
      <c r="A33" s="271"/>
      <c r="B33" s="41"/>
      <c r="C33" s="33">
        <f t="shared" si="6"/>
        <v>20</v>
      </c>
      <c r="D33" s="33">
        <f t="shared" si="6"/>
        <v>2</v>
      </c>
      <c r="E33" s="34">
        <f t="shared" si="3"/>
        <v>0.1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2"/>
    </row>
    <row r="34" spans="1:12" ht="4.5" customHeight="1"/>
    <row r="35" spans="1:12">
      <c r="A35" s="73"/>
      <c r="B35" s="74" t="s">
        <v>82</v>
      </c>
      <c r="C35" s="42">
        <f>COUNTIFS(개발일정표!$H:$H,"&lt;&gt;삭제",개발일정표!$N:$N,"&lt;&gt;검수제외",개발일정표!$S:$S,"=L3")</f>
        <v>2</v>
      </c>
      <c r="D35" s="42"/>
      <c r="E35" s="42"/>
      <c r="F35" s="42">
        <f>(COUNTIFS(개발일정표!$H:$H,"&lt;&gt;삭제",개발일정표!$U:$U,"&lt;&gt;검수제외",개발일정표!$Z:$Z,"=L3"))</f>
        <v>0</v>
      </c>
      <c r="G35" s="42"/>
      <c r="H35" s="42"/>
      <c r="I35" s="42">
        <f>COUNTIFS(개발일정표!$H:$H,"&lt;&gt;삭제",개발일정표!$AB:$AB,"&lt;&gt;검수제외",개발일정표!$AG:$AG,"=L3")</f>
        <v>0</v>
      </c>
      <c r="J35" s="42"/>
      <c r="K35" s="42"/>
      <c r="L35" s="85">
        <f>C35+F35+I35</f>
        <v>2</v>
      </c>
    </row>
    <row r="36" spans="1:12">
      <c r="A36" s="75"/>
      <c r="B36" s="76" t="s">
        <v>83</v>
      </c>
      <c r="C36" s="31">
        <f>C33+C35</f>
        <v>22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2">
        <f>L31+L32+L35</f>
        <v>22</v>
      </c>
    </row>
    <row r="38" spans="1:12">
      <c r="A38" t="s">
        <v>84</v>
      </c>
      <c r="B38" t="s">
        <v>85</v>
      </c>
      <c r="D38" s="72">
        <f>C31-D31</f>
        <v>8</v>
      </c>
      <c r="G38" s="72">
        <f>F25-G25</f>
        <v>0</v>
      </c>
      <c r="J38" s="72">
        <f>I25-J25</f>
        <v>0</v>
      </c>
    </row>
    <row r="39" spans="1:12">
      <c r="B39" t="s">
        <v>25</v>
      </c>
      <c r="D39" s="72">
        <f>C32-D32</f>
        <v>10</v>
      </c>
      <c r="G39" s="72">
        <f>F26-G26</f>
        <v>0</v>
      </c>
      <c r="J39" s="72">
        <f>I26-J26</f>
        <v>0</v>
      </c>
    </row>
    <row r="41" spans="1:12">
      <c r="A41" t="s">
        <v>104</v>
      </c>
      <c r="B41" t="s">
        <v>105</v>
      </c>
      <c r="C41" s="84">
        <f>C31/C$36</f>
        <v>0.45454545454545453</v>
      </c>
      <c r="F41" s="84" t="e">
        <f>F31/F$36</f>
        <v>#DIV/0!</v>
      </c>
      <c r="I41" s="84" t="e">
        <f>I31/I$36</f>
        <v>#DIV/0!</v>
      </c>
      <c r="L41" s="84">
        <f>L31/L$36</f>
        <v>0.45454545454545453</v>
      </c>
    </row>
    <row r="42" spans="1:12">
      <c r="B42" t="s">
        <v>25</v>
      </c>
      <c r="C42" s="84">
        <f>C32/C$36</f>
        <v>0.45454545454545453</v>
      </c>
      <c r="F42" s="84" t="e">
        <f>F32/F$36</f>
        <v>#DIV/0!</v>
      </c>
      <c r="I42" s="84" t="e">
        <f>I32/I$36</f>
        <v>#DIV/0!</v>
      </c>
      <c r="L42" s="84">
        <f>L32/L$36</f>
        <v>0.45454545454545453</v>
      </c>
    </row>
    <row r="43" spans="1:12">
      <c r="B43" t="s">
        <v>26</v>
      </c>
      <c r="C43" s="84">
        <f>C35/C$36</f>
        <v>9.0909090909090912E-2</v>
      </c>
      <c r="F43" s="84" t="e">
        <f>F35/F$36</f>
        <v>#DIV/0!</v>
      </c>
      <c r="I43" s="84" t="e">
        <f>I35/I$36</f>
        <v>#DIV/0!</v>
      </c>
      <c r="L43" s="84">
        <f>L35/L$36</f>
        <v>9.0909090909090912E-2</v>
      </c>
    </row>
    <row r="44" spans="1:12">
      <c r="C44" s="8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G5" sqref="G5"/>
    </sheetView>
  </sheetViews>
  <sheetFormatPr defaultRowHeight="13.5"/>
  <cols>
    <col min="1" max="2" width="10.77734375" style="78" customWidth="1"/>
    <col min="3" max="3" width="6.44140625" style="78" customWidth="1"/>
    <col min="4" max="19" width="10" style="78" customWidth="1"/>
    <col min="20" max="16384" width="8.88671875" style="78"/>
  </cols>
  <sheetData>
    <row r="1" spans="1:19">
      <c r="A1" s="285" t="s">
        <v>711</v>
      </c>
      <c r="B1" s="285" t="s">
        <v>712</v>
      </c>
      <c r="C1" s="154" t="s">
        <v>713</v>
      </c>
      <c r="D1" s="155" t="s">
        <v>720</v>
      </c>
      <c r="E1" s="155" t="s">
        <v>722</v>
      </c>
      <c r="F1" s="155" t="s">
        <v>709</v>
      </c>
      <c r="G1" s="155" t="s">
        <v>642</v>
      </c>
      <c r="H1" s="155" t="s">
        <v>730</v>
      </c>
      <c r="I1" s="155" t="s">
        <v>731</v>
      </c>
      <c r="J1" s="155" t="s">
        <v>732</v>
      </c>
      <c r="K1" s="155" t="s">
        <v>738</v>
      </c>
      <c r="L1" s="155" t="s">
        <v>540</v>
      </c>
      <c r="M1" s="155" t="s">
        <v>741</v>
      </c>
      <c r="N1" s="155" t="s">
        <v>742</v>
      </c>
      <c r="O1" s="155" t="s">
        <v>755</v>
      </c>
      <c r="P1" s="155" t="s">
        <v>758</v>
      </c>
      <c r="Q1" s="155" t="s">
        <v>760</v>
      </c>
      <c r="R1" s="155" t="s">
        <v>761</v>
      </c>
      <c r="S1" s="155" t="s">
        <v>763</v>
      </c>
    </row>
    <row r="2" spans="1:19">
      <c r="A2" s="286"/>
      <c r="B2" s="286"/>
      <c r="C2" s="154" t="s">
        <v>714</v>
      </c>
      <c r="D2" s="155" t="s">
        <v>721</v>
      </c>
      <c r="E2" s="155" t="s">
        <v>723</v>
      </c>
      <c r="F2" s="155" t="s">
        <v>726</v>
      </c>
      <c r="G2" s="155" t="s">
        <v>728</v>
      </c>
      <c r="H2" s="155" t="s">
        <v>665</v>
      </c>
      <c r="I2" s="155" t="s">
        <v>733</v>
      </c>
      <c r="J2" s="155" t="s">
        <v>734</v>
      </c>
      <c r="K2" s="155" t="s">
        <v>739</v>
      </c>
      <c r="L2" s="155" t="s">
        <v>740</v>
      </c>
      <c r="M2" s="155" t="s">
        <v>675</v>
      </c>
      <c r="N2" s="155" t="s">
        <v>743</v>
      </c>
      <c r="O2" s="155" t="s">
        <v>756</v>
      </c>
      <c r="P2" s="155" t="s">
        <v>759</v>
      </c>
      <c r="Q2" s="155" t="s">
        <v>688</v>
      </c>
      <c r="R2" s="155" t="s">
        <v>762</v>
      </c>
      <c r="S2" s="155" t="s">
        <v>764</v>
      </c>
    </row>
    <row r="3" spans="1:19">
      <c r="A3" s="287"/>
      <c r="B3" s="287"/>
      <c r="C3" s="154"/>
      <c r="D3" s="154" t="s">
        <v>724</v>
      </c>
      <c r="E3" s="154" t="s">
        <v>725</v>
      </c>
      <c r="F3" s="154" t="s">
        <v>727</v>
      </c>
      <c r="G3" s="154" t="s">
        <v>729</v>
      </c>
      <c r="H3" s="154" t="s">
        <v>735</v>
      </c>
      <c r="I3" s="154" t="s">
        <v>736</v>
      </c>
      <c r="J3" s="154" t="s">
        <v>737</v>
      </c>
      <c r="K3" s="154" t="s">
        <v>876</v>
      </c>
      <c r="L3" s="154" t="s">
        <v>744</v>
      </c>
      <c r="M3" s="154" t="s">
        <v>745</v>
      </c>
      <c r="N3" s="154" t="s">
        <v>757</v>
      </c>
      <c r="O3" s="154" t="s">
        <v>765</v>
      </c>
      <c r="P3" s="154" t="s">
        <v>766</v>
      </c>
      <c r="Q3" s="154" t="s">
        <v>767</v>
      </c>
      <c r="R3" s="154" t="s">
        <v>768</v>
      </c>
      <c r="S3" s="154" t="s">
        <v>769</v>
      </c>
    </row>
    <row r="4" spans="1:19">
      <c r="A4" s="288" t="s">
        <v>715</v>
      </c>
      <c r="B4" s="288" t="s">
        <v>770</v>
      </c>
      <c r="C4" s="156" t="s">
        <v>717</v>
      </c>
      <c r="D4" s="157">
        <f t="shared" ref="D4:D11" si="0">D12+D20+D28+D36+D44+D52+D60+D68</f>
        <v>2</v>
      </c>
      <c r="E4" s="157">
        <f t="shared" ref="E4:S4" si="1">E12+E20+E28+E36+E44+E52+E60+E68</f>
        <v>12</v>
      </c>
      <c r="F4" s="157">
        <f t="shared" si="1"/>
        <v>20</v>
      </c>
      <c r="G4" s="157">
        <f t="shared" si="1"/>
        <v>24</v>
      </c>
      <c r="H4" s="157">
        <f t="shared" si="1"/>
        <v>33</v>
      </c>
      <c r="I4" s="157">
        <f>I12+I20+I28+I36+I44+I52+I60+I68</f>
        <v>51</v>
      </c>
      <c r="J4" s="157">
        <f t="shared" si="1"/>
        <v>63</v>
      </c>
      <c r="K4" s="157">
        <f t="shared" si="1"/>
        <v>83</v>
      </c>
      <c r="L4" s="157">
        <f t="shared" si="1"/>
        <v>99</v>
      </c>
      <c r="M4" s="157">
        <f t="shared" si="1"/>
        <v>115</v>
      </c>
      <c r="N4" s="157">
        <f t="shared" si="1"/>
        <v>122</v>
      </c>
      <c r="O4" s="157">
        <f t="shared" si="1"/>
        <v>125</v>
      </c>
      <c r="P4" s="157">
        <f t="shared" si="1"/>
        <v>131</v>
      </c>
      <c r="Q4" s="157">
        <f t="shared" si="1"/>
        <v>135</v>
      </c>
      <c r="R4" s="157">
        <f t="shared" si="1"/>
        <v>139</v>
      </c>
      <c r="S4" s="157">
        <f t="shared" si="1"/>
        <v>139</v>
      </c>
    </row>
    <row r="5" spans="1:19">
      <c r="A5" s="292"/>
      <c r="B5" s="289"/>
      <c r="C5" s="156" t="s">
        <v>716</v>
      </c>
      <c r="D5" s="157">
        <f t="shared" si="0"/>
        <v>1</v>
      </c>
      <c r="E5" s="157">
        <f t="shared" ref="E5:S5" si="2">E13+E21+E29+E37+E45+E53+E61+E69</f>
        <v>5</v>
      </c>
      <c r="F5" s="157">
        <f t="shared" si="2"/>
        <v>12</v>
      </c>
      <c r="G5" s="157">
        <f t="shared" si="2"/>
        <v>19</v>
      </c>
      <c r="H5" s="157">
        <f t="shared" si="2"/>
        <v>25</v>
      </c>
      <c r="I5" s="157">
        <f t="shared" si="2"/>
        <v>42</v>
      </c>
      <c r="J5" s="157">
        <f t="shared" si="2"/>
        <v>55</v>
      </c>
      <c r="K5" s="157">
        <f t="shared" si="2"/>
        <v>77</v>
      </c>
      <c r="L5" s="157">
        <f t="shared" si="2"/>
        <v>81</v>
      </c>
      <c r="M5" s="157">
        <f t="shared" si="2"/>
        <v>96</v>
      </c>
      <c r="N5" s="157">
        <f t="shared" si="2"/>
        <v>96</v>
      </c>
      <c r="O5" s="157">
        <f t="shared" si="2"/>
        <v>96</v>
      </c>
      <c r="P5" s="157">
        <f t="shared" si="2"/>
        <v>96</v>
      </c>
      <c r="Q5" s="157">
        <f t="shared" si="2"/>
        <v>96</v>
      </c>
      <c r="R5" s="157">
        <f t="shared" si="2"/>
        <v>96</v>
      </c>
      <c r="S5" s="157">
        <f t="shared" si="2"/>
        <v>96</v>
      </c>
    </row>
    <row r="6" spans="1:19">
      <c r="A6" s="292"/>
      <c r="B6" s="288" t="s">
        <v>718</v>
      </c>
      <c r="C6" s="156" t="s">
        <v>717</v>
      </c>
      <c r="D6" s="157">
        <f t="shared" si="0"/>
        <v>0</v>
      </c>
      <c r="E6" s="157">
        <f t="shared" ref="E6:S6" si="3">E14+E22+E30+E38+E46+E54+E62+E70</f>
        <v>0</v>
      </c>
      <c r="F6" s="157">
        <f t="shared" si="3"/>
        <v>0</v>
      </c>
      <c r="G6" s="157">
        <f t="shared" si="3"/>
        <v>7</v>
      </c>
      <c r="H6" s="157">
        <f t="shared" si="3"/>
        <v>26</v>
      </c>
      <c r="I6" s="157">
        <f t="shared" si="3"/>
        <v>30</v>
      </c>
      <c r="J6" s="157">
        <f t="shared" si="3"/>
        <v>33</v>
      </c>
      <c r="K6" s="157">
        <f t="shared" si="3"/>
        <v>35</v>
      </c>
      <c r="L6" s="157">
        <f t="shared" si="3"/>
        <v>39</v>
      </c>
      <c r="M6" s="157">
        <f t="shared" si="3"/>
        <v>40</v>
      </c>
      <c r="N6" s="157">
        <f t="shared" si="3"/>
        <v>40</v>
      </c>
      <c r="O6" s="157">
        <f t="shared" si="3"/>
        <v>40</v>
      </c>
      <c r="P6" s="157">
        <f t="shared" si="3"/>
        <v>40</v>
      </c>
      <c r="Q6" s="157">
        <f t="shared" si="3"/>
        <v>40</v>
      </c>
      <c r="R6" s="157">
        <f t="shared" si="3"/>
        <v>40</v>
      </c>
      <c r="S6" s="157">
        <f t="shared" si="3"/>
        <v>40</v>
      </c>
    </row>
    <row r="7" spans="1:19">
      <c r="A7" s="292"/>
      <c r="B7" s="289"/>
      <c r="C7" s="156" t="s">
        <v>873</v>
      </c>
      <c r="D7" s="157">
        <f t="shared" si="0"/>
        <v>0</v>
      </c>
      <c r="E7" s="157">
        <f t="shared" ref="E7:S7" si="4">E15+E23+E31+E39+E47+E55+E63+E71</f>
        <v>0</v>
      </c>
      <c r="F7" s="157">
        <f t="shared" si="4"/>
        <v>0</v>
      </c>
      <c r="G7" s="157">
        <f t="shared" si="4"/>
        <v>1</v>
      </c>
      <c r="H7" s="157">
        <f t="shared" si="4"/>
        <v>16</v>
      </c>
      <c r="I7" s="157">
        <f t="shared" si="4"/>
        <v>16</v>
      </c>
      <c r="J7" s="157">
        <f t="shared" si="4"/>
        <v>20</v>
      </c>
      <c r="K7" s="157">
        <f t="shared" si="4"/>
        <v>22</v>
      </c>
      <c r="L7" s="157">
        <f t="shared" si="4"/>
        <v>22</v>
      </c>
      <c r="M7" s="157">
        <f t="shared" si="4"/>
        <v>22</v>
      </c>
      <c r="N7" s="157">
        <f t="shared" si="4"/>
        <v>22</v>
      </c>
      <c r="O7" s="157">
        <f t="shared" si="4"/>
        <v>22</v>
      </c>
      <c r="P7" s="157">
        <f t="shared" si="4"/>
        <v>22</v>
      </c>
      <c r="Q7" s="157">
        <f t="shared" si="4"/>
        <v>22</v>
      </c>
      <c r="R7" s="157">
        <f t="shared" si="4"/>
        <v>22</v>
      </c>
      <c r="S7" s="157">
        <f t="shared" si="4"/>
        <v>22</v>
      </c>
    </row>
    <row r="8" spans="1:19" hidden="1">
      <c r="A8" s="292"/>
      <c r="B8" s="288" t="s">
        <v>719</v>
      </c>
      <c r="C8" s="156" t="s">
        <v>717</v>
      </c>
      <c r="D8" s="157">
        <f t="shared" si="0"/>
        <v>0</v>
      </c>
      <c r="E8" s="157">
        <f t="shared" ref="E8:S8" si="5">E16+E24+E32+E40+E48+E56+E64+E72</f>
        <v>0</v>
      </c>
      <c r="F8" s="157">
        <f t="shared" si="5"/>
        <v>0</v>
      </c>
      <c r="G8" s="157">
        <f t="shared" si="5"/>
        <v>0</v>
      </c>
      <c r="H8" s="157">
        <f t="shared" si="5"/>
        <v>0</v>
      </c>
      <c r="I8" s="157">
        <f t="shared" si="5"/>
        <v>0</v>
      </c>
      <c r="J8" s="157">
        <f t="shared" si="5"/>
        <v>0</v>
      </c>
      <c r="K8" s="157">
        <f t="shared" si="5"/>
        <v>0</v>
      </c>
      <c r="L8" s="157">
        <f t="shared" si="5"/>
        <v>0</v>
      </c>
      <c r="M8" s="157">
        <f t="shared" si="5"/>
        <v>0</v>
      </c>
      <c r="N8" s="157">
        <f t="shared" si="5"/>
        <v>0</v>
      </c>
      <c r="O8" s="157">
        <f t="shared" si="5"/>
        <v>0</v>
      </c>
      <c r="P8" s="157">
        <f t="shared" si="5"/>
        <v>0</v>
      </c>
      <c r="Q8" s="157">
        <f t="shared" si="5"/>
        <v>0</v>
      </c>
      <c r="R8" s="157">
        <f t="shared" si="5"/>
        <v>0</v>
      </c>
      <c r="S8" s="157">
        <f t="shared" si="5"/>
        <v>0</v>
      </c>
    </row>
    <row r="9" spans="1:19" hidden="1">
      <c r="A9" s="292"/>
      <c r="B9" s="289"/>
      <c r="C9" s="156" t="s">
        <v>716</v>
      </c>
      <c r="D9" s="157">
        <f t="shared" si="0"/>
        <v>0</v>
      </c>
      <c r="E9" s="157">
        <f t="shared" ref="E9:S9" si="6">E17+E25+E33+E41+E49+E57+E65+E73</f>
        <v>0</v>
      </c>
      <c r="F9" s="157">
        <f t="shared" si="6"/>
        <v>0</v>
      </c>
      <c r="G9" s="157">
        <f t="shared" si="6"/>
        <v>0</v>
      </c>
      <c r="H9" s="157">
        <f t="shared" si="6"/>
        <v>0</v>
      </c>
      <c r="I9" s="157">
        <f t="shared" si="6"/>
        <v>0</v>
      </c>
      <c r="J9" s="157">
        <f t="shared" si="6"/>
        <v>0</v>
      </c>
      <c r="K9" s="157">
        <f t="shared" si="6"/>
        <v>0</v>
      </c>
      <c r="L9" s="157">
        <f t="shared" si="6"/>
        <v>0</v>
      </c>
      <c r="M9" s="157">
        <f t="shared" si="6"/>
        <v>0</v>
      </c>
      <c r="N9" s="157">
        <f t="shared" si="6"/>
        <v>0</v>
      </c>
      <c r="O9" s="157">
        <f t="shared" si="6"/>
        <v>0</v>
      </c>
      <c r="P9" s="157">
        <f t="shared" si="6"/>
        <v>0</v>
      </c>
      <c r="Q9" s="157">
        <f t="shared" si="6"/>
        <v>0</v>
      </c>
      <c r="R9" s="157">
        <f t="shared" si="6"/>
        <v>0</v>
      </c>
      <c r="S9" s="157">
        <f t="shared" si="6"/>
        <v>0</v>
      </c>
    </row>
    <row r="10" spans="1:19" hidden="1">
      <c r="A10" s="292"/>
      <c r="B10" s="288" t="s">
        <v>754</v>
      </c>
      <c r="C10" s="156" t="s">
        <v>717</v>
      </c>
      <c r="D10" s="157">
        <f t="shared" si="0"/>
        <v>0</v>
      </c>
      <c r="E10" s="157">
        <f t="shared" ref="E10:S10" si="7">E18+E26+E34+E42+E50+E58+E66+E74</f>
        <v>0</v>
      </c>
      <c r="F10" s="157">
        <f t="shared" si="7"/>
        <v>0</v>
      </c>
      <c r="G10" s="157">
        <f t="shared" si="7"/>
        <v>0</v>
      </c>
      <c r="H10" s="157">
        <f t="shared" si="7"/>
        <v>0</v>
      </c>
      <c r="I10" s="157">
        <f t="shared" si="7"/>
        <v>0</v>
      </c>
      <c r="J10" s="157">
        <f t="shared" si="7"/>
        <v>0</v>
      </c>
      <c r="K10" s="157">
        <f t="shared" si="7"/>
        <v>0</v>
      </c>
      <c r="L10" s="157">
        <f t="shared" si="7"/>
        <v>0</v>
      </c>
      <c r="M10" s="157">
        <f t="shared" si="7"/>
        <v>0</v>
      </c>
      <c r="N10" s="157">
        <f t="shared" si="7"/>
        <v>0</v>
      </c>
      <c r="O10" s="157">
        <f t="shared" si="7"/>
        <v>0</v>
      </c>
      <c r="P10" s="157">
        <f t="shared" si="7"/>
        <v>0</v>
      </c>
      <c r="Q10" s="157">
        <f t="shared" si="7"/>
        <v>0</v>
      </c>
      <c r="R10" s="157">
        <f t="shared" si="7"/>
        <v>0</v>
      </c>
      <c r="S10" s="157">
        <f t="shared" si="7"/>
        <v>0</v>
      </c>
    </row>
    <row r="11" spans="1:19" hidden="1">
      <c r="A11" s="289"/>
      <c r="B11" s="294"/>
      <c r="C11" s="156" t="s">
        <v>716</v>
      </c>
      <c r="D11" s="157">
        <f t="shared" si="0"/>
        <v>0</v>
      </c>
      <c r="E11" s="157">
        <f t="shared" ref="E11:S11" si="8">E19+E27+E35+E43+E51+E59+E67+E75</f>
        <v>0</v>
      </c>
      <c r="F11" s="157">
        <f t="shared" si="8"/>
        <v>0</v>
      </c>
      <c r="G11" s="157">
        <f t="shared" si="8"/>
        <v>0</v>
      </c>
      <c r="H11" s="157">
        <f t="shared" si="8"/>
        <v>0</v>
      </c>
      <c r="I11" s="157">
        <f t="shared" si="8"/>
        <v>0</v>
      </c>
      <c r="J11" s="157">
        <f t="shared" si="8"/>
        <v>0</v>
      </c>
      <c r="K11" s="157">
        <f t="shared" si="8"/>
        <v>0</v>
      </c>
      <c r="L11" s="157">
        <f t="shared" si="8"/>
        <v>0</v>
      </c>
      <c r="M11" s="157">
        <f t="shared" si="8"/>
        <v>0</v>
      </c>
      <c r="N11" s="157">
        <f t="shared" si="8"/>
        <v>0</v>
      </c>
      <c r="O11" s="157">
        <f t="shared" si="8"/>
        <v>0</v>
      </c>
      <c r="P11" s="157">
        <f t="shared" si="8"/>
        <v>0</v>
      </c>
      <c r="Q11" s="157">
        <f t="shared" si="8"/>
        <v>0</v>
      </c>
      <c r="R11" s="157">
        <f t="shared" si="8"/>
        <v>0</v>
      </c>
      <c r="S11" s="157">
        <f t="shared" si="8"/>
        <v>0</v>
      </c>
    </row>
    <row r="12" spans="1:19">
      <c r="A12" s="290" t="s">
        <v>746</v>
      </c>
      <c r="B12" s="290" t="s">
        <v>770</v>
      </c>
      <c r="C12" s="158" t="s">
        <v>717</v>
      </c>
      <c r="D12" s="159">
        <f>COUNTIFS(개발일정표!$A:$A,$A$12,개발일정표!$H:$H,"&lt;&gt;삭제",개발일정표!$J:$J,"&gt;="&amp;$D$1,개발일정표!$J:$J,"&lt;="&amp;D2)</f>
        <v>2</v>
      </c>
      <c r="E12" s="159">
        <f>COUNTIFS(개발일정표!$A:$A,$A$12,개발일정표!$H:$H,"&lt;&gt;삭제",개발일정표!$J:$J,"&gt;="&amp;$D$1,개발일정표!$J:$J,"&lt;="&amp;E2)</f>
        <v>12</v>
      </c>
      <c r="F12" s="159">
        <f>COUNTIFS(개발일정표!$A:$A,$A$12,개발일정표!$H:$H,"&lt;&gt;삭제",개발일정표!$J:$J,"&gt;="&amp;$D$1,개발일정표!$J:$J,"&lt;="&amp;F2)</f>
        <v>20</v>
      </c>
      <c r="G12" s="159">
        <f>COUNTIFS(개발일정표!$A:$A,$A$12,개발일정표!$H:$H,"&lt;&gt;삭제",개발일정표!$J:$J,"&gt;="&amp;$D$1,개발일정표!$J:$J,"&lt;="&amp;G2)</f>
        <v>20</v>
      </c>
      <c r="H12" s="159">
        <f>COUNTIFS(개발일정표!$A:$A,$A$12,개발일정표!$H:$H,"&lt;&gt;삭제",개발일정표!$J:$J,"&gt;="&amp;$D$1,개발일정표!$J:$J,"&lt;="&amp;H2)</f>
        <v>20</v>
      </c>
      <c r="I12" s="159">
        <f>COUNTIFS(개발일정표!$A:$A,$A$12,개발일정표!$H:$H,"&lt;&gt;삭제",개발일정표!$J:$J,"&gt;="&amp;$D$1,개발일정표!$J:$J,"&lt;="&amp;I2)</f>
        <v>20</v>
      </c>
      <c r="J12" s="159">
        <f>COUNTIFS(개발일정표!$A:$A,$A$12,개발일정표!$H:$H,"&lt;&gt;삭제",개발일정표!$J:$J,"&gt;="&amp;$D$1,개발일정표!$J:$J,"&lt;="&amp;J2)</f>
        <v>20</v>
      </c>
      <c r="K12" s="159">
        <f>COUNTIFS(개발일정표!$A:$A,$A$12,개발일정표!$H:$H,"&lt;&gt;삭제",개발일정표!$J:$J,"&gt;="&amp;$D$1,개발일정표!$J:$J,"&lt;="&amp;K2)</f>
        <v>20</v>
      </c>
      <c r="L12" s="159">
        <f>COUNTIFS(개발일정표!$A:$A,$A$12,개발일정표!$H:$H,"&lt;&gt;삭제",개발일정표!$J:$J,"&gt;="&amp;$D$1,개발일정표!$J:$J,"&lt;="&amp;L2)</f>
        <v>20</v>
      </c>
      <c r="M12" s="159">
        <f>COUNTIFS(개발일정표!$A:$A,$A$12,개발일정표!$H:$H,"&lt;&gt;삭제",개발일정표!$J:$J,"&gt;="&amp;$D$1,개발일정표!$J:$J,"&lt;="&amp;M2)</f>
        <v>20</v>
      </c>
      <c r="N12" s="159">
        <f>COUNTIFS(개발일정표!$A:$A,$A$12,개발일정표!$H:$H,"&lt;&gt;삭제",개발일정표!$J:$J,"&gt;="&amp;$D$1,개발일정표!$J:$J,"&lt;="&amp;N2)</f>
        <v>20</v>
      </c>
      <c r="O12" s="159">
        <f>COUNTIFS(개발일정표!$A:$A,$A$12,개발일정표!$H:$H,"&lt;&gt;삭제",개발일정표!$J:$J,"&gt;="&amp;$D$1,개발일정표!$J:$J,"&lt;="&amp;O2)</f>
        <v>20</v>
      </c>
      <c r="P12" s="159">
        <f>COUNTIFS(개발일정표!$A:$A,$A$12,개발일정표!$H:$H,"&lt;&gt;삭제",개발일정표!$J:$J,"&gt;="&amp;$D$1,개발일정표!$J:$J,"&lt;="&amp;P2)</f>
        <v>20</v>
      </c>
      <c r="Q12" s="159">
        <f>COUNTIFS(개발일정표!$A:$A,$A$12,개발일정표!$H:$H,"&lt;&gt;삭제",개발일정표!$J:$J,"&gt;="&amp;$D$1,개발일정표!$J:$J,"&lt;="&amp;Q2)</f>
        <v>20</v>
      </c>
      <c r="R12" s="159">
        <f>COUNTIFS(개발일정표!$A:$A,$A$12,개발일정표!$H:$H,"&lt;&gt;삭제",개발일정표!$J:$J,"&gt;="&amp;$D$1,개발일정표!$J:$J,"&lt;="&amp;R2)</f>
        <v>20</v>
      </c>
      <c r="S12" s="159">
        <f>COUNTIFS(개발일정표!$A:$A,$A$12,개발일정표!$H:$H,"&lt;&gt;삭제",개발일정표!$J:$J,"&gt;="&amp;$D$1,개발일정표!$J:$J,"&lt;="&amp;S2)</f>
        <v>20</v>
      </c>
    </row>
    <row r="13" spans="1:19">
      <c r="A13" s="292"/>
      <c r="B13" s="289"/>
      <c r="C13" s="158" t="s">
        <v>716</v>
      </c>
      <c r="D13" s="159">
        <f>COUNTIFS(개발일정표!$A:$A,$A$12,개발일정표!$H:$H,"&lt;&gt;삭제",개발일정표!$L:$L,"&gt;="&amp;$D$1,개발일정표!$L:$L,"&lt;="&amp;D2)</f>
        <v>1</v>
      </c>
      <c r="E13" s="159">
        <f>COUNTIFS(개발일정표!$A:$A,$A$12,개발일정표!$H:$H,"&lt;&gt;삭제",개발일정표!$L:$L,"&gt;="&amp;$D$1,개발일정표!$L:$L,"&lt;="&amp;E2)</f>
        <v>5</v>
      </c>
      <c r="F13" s="159">
        <f>COUNTIFS(개발일정표!$A:$A,$A$12,개발일정표!$H:$H,"&lt;&gt;삭제",개발일정표!$L:$L,"&gt;="&amp;$D$1,개발일정표!$L:$L,"&lt;="&amp;F2)</f>
        <v>12</v>
      </c>
      <c r="G13" s="159">
        <f>COUNTIFS(개발일정표!$A:$A,$A$12,개발일정표!$H:$H,"&lt;&gt;삭제",개발일정표!$L:$L,"&gt;="&amp;$D$1,개발일정표!$L:$L,"&lt;="&amp;G2)</f>
        <v>19</v>
      </c>
      <c r="H13" s="159">
        <f>COUNTIFS(개발일정표!$A:$A,$A$12,개발일정표!$H:$H,"&lt;&gt;삭제",개발일정표!$L:$L,"&gt;="&amp;$D$1,개발일정표!$L:$L,"&lt;="&amp;H2)</f>
        <v>20</v>
      </c>
      <c r="I13" s="159">
        <f>COUNTIFS(개발일정표!$A:$A,$A$12,개발일정표!$H:$H,"&lt;&gt;삭제",개발일정표!$L:$L,"&gt;="&amp;$D$1,개발일정표!$L:$L,"&lt;="&amp;I2)</f>
        <v>20</v>
      </c>
      <c r="J13" s="159">
        <f>COUNTIFS(개발일정표!$A:$A,$A$12,개발일정표!$H:$H,"&lt;&gt;삭제",개발일정표!$L:$L,"&gt;="&amp;$D$1,개발일정표!$L:$L,"&lt;="&amp;J2)</f>
        <v>20</v>
      </c>
      <c r="K13" s="159">
        <f>COUNTIFS(개발일정표!$A:$A,$A$12,개발일정표!$H:$H,"&lt;&gt;삭제",개발일정표!$L:$L,"&gt;="&amp;$D$1,개발일정표!$L:$L,"&lt;="&amp;K2)</f>
        <v>20</v>
      </c>
      <c r="L13" s="159">
        <f>COUNTIFS(개발일정표!$A:$A,$A$12,개발일정표!$H:$H,"&lt;&gt;삭제",개발일정표!$L:$L,"&gt;="&amp;$D$1,개발일정표!$L:$L,"&lt;="&amp;L2)</f>
        <v>20</v>
      </c>
      <c r="M13" s="159">
        <f>COUNTIFS(개발일정표!$A:$A,$A$12,개발일정표!$H:$H,"&lt;&gt;삭제",개발일정표!$L:$L,"&gt;="&amp;$D$1,개발일정표!$L:$L,"&lt;="&amp;M2)</f>
        <v>20</v>
      </c>
      <c r="N13" s="159">
        <f>COUNTIFS(개발일정표!$A:$A,$A$12,개발일정표!$H:$H,"&lt;&gt;삭제",개발일정표!$L:$L,"&gt;="&amp;$D$1,개발일정표!$L:$L,"&lt;="&amp;N2)</f>
        <v>20</v>
      </c>
      <c r="O13" s="159">
        <f>COUNTIFS(개발일정표!$A:$A,$A$12,개발일정표!$H:$H,"&lt;&gt;삭제",개발일정표!$L:$L,"&gt;="&amp;$D$1,개발일정표!$L:$L,"&lt;="&amp;O2)</f>
        <v>20</v>
      </c>
      <c r="P13" s="159">
        <f>COUNTIFS(개발일정표!$A:$A,$A$12,개발일정표!$H:$H,"&lt;&gt;삭제",개발일정표!$L:$L,"&gt;="&amp;$D$1,개발일정표!$L:$L,"&lt;="&amp;P2)</f>
        <v>20</v>
      </c>
      <c r="Q13" s="159">
        <f>COUNTIFS(개발일정표!$A:$A,$A$12,개발일정표!$H:$H,"&lt;&gt;삭제",개발일정표!$L:$L,"&gt;="&amp;$D$1,개발일정표!$L:$L,"&lt;="&amp;Q2)</f>
        <v>20</v>
      </c>
      <c r="R13" s="159">
        <f>COUNTIFS(개발일정표!$A:$A,$A$12,개발일정표!$H:$H,"&lt;&gt;삭제",개발일정표!$L:$L,"&gt;="&amp;$D$1,개발일정표!$L:$L,"&lt;="&amp;R2)</f>
        <v>20</v>
      </c>
      <c r="S13" s="159">
        <f>COUNTIFS(개발일정표!$A:$A,$A$12,개발일정표!$H:$H,"&lt;&gt;삭제",개발일정표!$L:$L,"&gt;="&amp;$D$1,개발일정표!$L:$L,"&lt;="&amp;S2)</f>
        <v>20</v>
      </c>
    </row>
    <row r="14" spans="1:19">
      <c r="A14" s="292"/>
      <c r="B14" s="290" t="s">
        <v>718</v>
      </c>
      <c r="C14" s="158" t="s">
        <v>717</v>
      </c>
      <c r="D14" s="159">
        <f>COUNTIFS(개발일정표!$A:$A,$A$12,개발일정표!$H:$H,"&lt;&gt;삭제",개발일정표!$M:$M,"&lt;&gt;검수제외",개발일정표!$O:$O,"&gt;="&amp;$D$1,개발일정표!$O:$O,"&lt;="&amp;D2)</f>
        <v>0</v>
      </c>
      <c r="E14" s="159">
        <f>COUNTIFS(개발일정표!$A:$A,$A$12,개발일정표!$H:$H,"&lt;&gt;삭제",개발일정표!$M:$M,"&lt;&gt;검수제외",개발일정표!$O:$O,"&gt;="&amp;$D$1,개발일정표!$O:$O,"&lt;="&amp;E2)</f>
        <v>0</v>
      </c>
      <c r="F14" s="159">
        <f>COUNTIFS(개발일정표!$A:$A,$A$12,개발일정표!$H:$H,"&lt;&gt;삭제",개발일정표!$M:$M,"&lt;&gt;검수제외",개발일정표!$O:$O,"&gt;="&amp;$D$1,개발일정표!$O:$O,"&lt;="&amp;F2)</f>
        <v>0</v>
      </c>
      <c r="G14" s="159">
        <f>COUNTIFS(개발일정표!$A:$A,$A$12,개발일정표!$H:$H,"&lt;&gt;삭제",개발일정표!$M:$M,"&lt;&gt;검수제외",개발일정표!$O:$O,"&gt;="&amp;$D$1,개발일정표!$O:$O,"&lt;="&amp;G2)</f>
        <v>3</v>
      </c>
      <c r="H14" s="159">
        <f>COUNTIFS(개발일정표!$A:$A,$A$12,개발일정표!$H:$H,"&lt;&gt;삭제",개발일정표!$M:$M,"&lt;&gt;검수제외",개발일정표!$O:$O,"&gt;="&amp;$D$1,개발일정표!$O:$O,"&lt;="&amp;H2)</f>
        <v>16</v>
      </c>
      <c r="I14" s="159">
        <f>COUNTIFS(개발일정표!$A:$A,$A$12,개발일정표!$H:$H,"&lt;&gt;삭제",개발일정표!$M:$M,"&lt;&gt;검수제외",개발일정표!$O:$O,"&gt;="&amp;$D$1,개발일정표!$O:$O,"&lt;="&amp;I2)</f>
        <v>16</v>
      </c>
      <c r="J14" s="159">
        <f>COUNTIFS(개발일정표!$A:$A,$A$12,개발일정표!$H:$H,"&lt;&gt;삭제",개발일정표!$M:$M,"&lt;&gt;검수제외",개발일정표!$O:$O,"&gt;="&amp;$D$1,개발일정표!$O:$O,"&lt;="&amp;J2)</f>
        <v>16</v>
      </c>
      <c r="K14" s="159">
        <f>COUNTIFS(개발일정표!$A:$A,$A$12,개발일정표!$H:$H,"&lt;&gt;삭제",개발일정표!$M:$M,"&lt;&gt;검수제외",개발일정표!$O:$O,"&gt;="&amp;$D$1,개발일정표!$O:$O,"&lt;="&amp;K2)</f>
        <v>18</v>
      </c>
      <c r="L14" s="159">
        <f>COUNTIFS(개발일정표!$A:$A,$A$12,개발일정표!$H:$H,"&lt;&gt;삭제",개발일정표!$M:$M,"&lt;&gt;검수제외",개발일정표!$O:$O,"&gt;="&amp;$D$1,개발일정표!$O:$O,"&lt;="&amp;L2)</f>
        <v>18</v>
      </c>
      <c r="M14" s="159">
        <f>COUNTIFS(개발일정표!$A:$A,$A$12,개발일정표!$H:$H,"&lt;&gt;삭제",개발일정표!$M:$M,"&lt;&gt;검수제외",개발일정표!$O:$O,"&gt;="&amp;$D$1,개발일정표!$O:$O,"&lt;="&amp;M2)</f>
        <v>18</v>
      </c>
      <c r="N14" s="159">
        <f>COUNTIFS(개발일정표!$A:$A,$A$12,개발일정표!$H:$H,"&lt;&gt;삭제",개발일정표!$M:$M,"&lt;&gt;검수제외",개발일정표!$O:$O,"&gt;="&amp;$D$1,개발일정표!$O:$O,"&lt;="&amp;N2)</f>
        <v>18</v>
      </c>
      <c r="O14" s="159">
        <f>COUNTIFS(개발일정표!$A:$A,$A$12,개발일정표!$H:$H,"&lt;&gt;삭제",개발일정표!$M:$M,"&lt;&gt;검수제외",개발일정표!$O:$O,"&gt;="&amp;$D$1,개발일정표!$O:$O,"&lt;="&amp;O2)</f>
        <v>18</v>
      </c>
      <c r="P14" s="159">
        <f>COUNTIFS(개발일정표!$A:$A,$A$12,개발일정표!$H:$H,"&lt;&gt;삭제",개발일정표!$M:$M,"&lt;&gt;검수제외",개발일정표!$O:$O,"&gt;="&amp;$D$1,개발일정표!$O:$O,"&lt;="&amp;P2)</f>
        <v>18</v>
      </c>
      <c r="Q14" s="159">
        <f>COUNTIFS(개발일정표!$A:$A,$A$12,개발일정표!$H:$H,"&lt;&gt;삭제",개발일정표!$M:$M,"&lt;&gt;검수제외",개발일정표!$O:$O,"&gt;="&amp;$D$1,개발일정표!$O:$O,"&lt;="&amp;Q2)</f>
        <v>18</v>
      </c>
      <c r="R14" s="159">
        <f>COUNTIFS(개발일정표!$A:$A,$A$12,개발일정표!$H:$H,"&lt;&gt;삭제",개발일정표!$M:$M,"&lt;&gt;검수제외",개발일정표!$O:$O,"&gt;="&amp;$D$1,개발일정표!$O:$O,"&lt;="&amp;R2)</f>
        <v>18</v>
      </c>
      <c r="S14" s="159">
        <f>COUNTIFS(개발일정표!$A:$A,$A$12,개발일정표!$H:$H,"&lt;&gt;삭제",개발일정표!$M:$M,"&lt;&gt;검수제외",개발일정표!$O:$O,"&gt;="&amp;$D$1,개발일정표!$O:$O,"&lt;="&amp;S2)</f>
        <v>18</v>
      </c>
    </row>
    <row r="15" spans="1:19">
      <c r="A15" s="292"/>
      <c r="B15" s="289"/>
      <c r="C15" s="158" t="s">
        <v>716</v>
      </c>
      <c r="D15" s="159">
        <f>COUNTIFS(개발일정표!$A:$A,$A$12,개발일정표!$H:$H,"&lt;&gt;삭제",개발일정표!$M:$M,"&lt;&gt;검수제외",개발일정표!$Q:$Q,"&gt;="&amp;$D$1,개발일정표!$Q:$Q,"&lt;="&amp;D2)</f>
        <v>0</v>
      </c>
      <c r="E15" s="159">
        <f>COUNTIFS(개발일정표!$A:$A,$A$12,개발일정표!$H:$H,"&lt;&gt;삭제",개발일정표!$M:$M,"&lt;&gt;검수제외",개발일정표!$Q:$Q,"&gt;="&amp;$D$1,개발일정표!$Q:$Q,"&lt;="&amp;E2)</f>
        <v>0</v>
      </c>
      <c r="F15" s="159">
        <f>COUNTIFS(개발일정표!$A:$A,$A$12,개발일정표!$H:$H,"&lt;&gt;삭제",개발일정표!$M:$M,"&lt;&gt;검수제외",개발일정표!$Q:$Q,"&gt;="&amp;$D$1,개발일정표!$Q:$Q,"&lt;="&amp;F2)</f>
        <v>0</v>
      </c>
      <c r="G15" s="159">
        <f>COUNTIFS(개발일정표!$A:$A,$A$12,개발일정표!$H:$H,"&lt;&gt;삭제",개발일정표!$M:$M,"&lt;&gt;검수제외",개발일정표!$Q:$Q,"&gt;="&amp;$D$1,개발일정표!$Q:$Q,"&lt;="&amp;G2)</f>
        <v>1</v>
      </c>
      <c r="H15" s="159">
        <f>COUNTIFS(개발일정표!$A:$A,$A$12,개발일정표!$H:$H,"&lt;&gt;삭제",개발일정표!$M:$M,"&lt;&gt;검수제외",개발일정표!$Q:$Q,"&gt;="&amp;$D$1,개발일정표!$Q:$Q,"&lt;="&amp;H2)</f>
        <v>16</v>
      </c>
      <c r="I15" s="159">
        <f>COUNTIFS(개발일정표!$A:$A,$A$12,개발일정표!$H:$H,"&lt;&gt;삭제",개발일정표!$M:$M,"&lt;&gt;검수제외",개발일정표!$Q:$Q,"&gt;="&amp;$D$1,개발일정표!$Q:$Q,"&lt;="&amp;I2)</f>
        <v>16</v>
      </c>
      <c r="J15" s="159">
        <f>COUNTIFS(개발일정표!$A:$A,$A$12,개발일정표!$H:$H,"&lt;&gt;삭제",개발일정표!$M:$M,"&lt;&gt;검수제외",개발일정표!$Q:$Q,"&gt;="&amp;$D$1,개발일정표!$Q:$Q,"&lt;="&amp;J2)</f>
        <v>16</v>
      </c>
      <c r="K15" s="159">
        <f>COUNTIFS(개발일정표!$A:$A,$A$12,개발일정표!$H:$H,"&lt;&gt;삭제",개발일정표!$M:$M,"&lt;&gt;검수제외",개발일정표!$Q:$Q,"&gt;="&amp;$D$1,개발일정표!$Q:$Q,"&lt;="&amp;K2)</f>
        <v>18</v>
      </c>
      <c r="L15" s="159">
        <f>COUNTIFS(개발일정표!$A:$A,$A$12,개발일정표!$H:$H,"&lt;&gt;삭제",개발일정표!$M:$M,"&lt;&gt;검수제외",개발일정표!$Q:$Q,"&gt;="&amp;$D$1,개발일정표!$Q:$Q,"&lt;="&amp;L2)</f>
        <v>18</v>
      </c>
      <c r="M15" s="159">
        <f>COUNTIFS(개발일정표!$A:$A,$A$12,개발일정표!$H:$H,"&lt;&gt;삭제",개발일정표!$M:$M,"&lt;&gt;검수제외",개발일정표!$Q:$Q,"&gt;="&amp;$D$1,개발일정표!$Q:$Q,"&lt;="&amp;M2)</f>
        <v>18</v>
      </c>
      <c r="N15" s="159">
        <f>COUNTIFS(개발일정표!$A:$A,$A$12,개발일정표!$H:$H,"&lt;&gt;삭제",개발일정표!$M:$M,"&lt;&gt;검수제외",개발일정표!$Q:$Q,"&gt;="&amp;$D$1,개발일정표!$Q:$Q,"&lt;="&amp;N2)</f>
        <v>18</v>
      </c>
      <c r="O15" s="159">
        <f>COUNTIFS(개발일정표!$A:$A,$A$12,개발일정표!$H:$H,"&lt;&gt;삭제",개발일정표!$M:$M,"&lt;&gt;검수제외",개발일정표!$Q:$Q,"&gt;="&amp;$D$1,개발일정표!$Q:$Q,"&lt;="&amp;O2)</f>
        <v>18</v>
      </c>
      <c r="P15" s="159">
        <f>COUNTIFS(개발일정표!$A:$A,$A$12,개발일정표!$H:$H,"&lt;&gt;삭제",개발일정표!$M:$M,"&lt;&gt;검수제외",개발일정표!$Q:$Q,"&gt;="&amp;$D$1,개발일정표!$Q:$Q,"&lt;="&amp;P2)</f>
        <v>18</v>
      </c>
      <c r="Q15" s="159">
        <f>COUNTIFS(개발일정표!$A:$A,$A$12,개발일정표!$H:$H,"&lt;&gt;삭제",개발일정표!$M:$M,"&lt;&gt;검수제외",개발일정표!$Q:$Q,"&gt;="&amp;$D$1,개발일정표!$Q:$Q,"&lt;="&amp;Q2)</f>
        <v>18</v>
      </c>
      <c r="R15" s="159">
        <f>COUNTIFS(개발일정표!$A:$A,$A$12,개발일정표!$H:$H,"&lt;&gt;삭제",개발일정표!$M:$M,"&lt;&gt;검수제외",개발일정표!$Q:$Q,"&gt;="&amp;$D$1,개발일정표!$Q:$Q,"&lt;="&amp;R2)</f>
        <v>18</v>
      </c>
      <c r="S15" s="159">
        <f>COUNTIFS(개발일정표!$A:$A,$A$12,개발일정표!$H:$H,"&lt;&gt;삭제",개발일정표!$M:$M,"&lt;&gt;검수제외",개발일정표!$Q:$Q,"&gt;="&amp;$D$1,개발일정표!$Q:$Q,"&lt;="&amp;S2)</f>
        <v>18</v>
      </c>
    </row>
    <row r="16" spans="1:19" hidden="1">
      <c r="A16" s="292"/>
      <c r="B16" s="290" t="s">
        <v>719</v>
      </c>
      <c r="C16" s="158" t="s">
        <v>717</v>
      </c>
      <c r="D16" s="159">
        <f>COUNTIFS(개발일정표!$A:$A,$A$12,개발일정표!$H:$H,"&lt;&gt;삭제",개발일정표!$T:$T,"&lt;&gt;검수제외",개발일정표!$V:$V,"&gt;="&amp;$D$1,개발일정표!$V:$V,"&lt;="&amp;D2)</f>
        <v>0</v>
      </c>
      <c r="E16" s="159">
        <f>COUNTIFS(개발일정표!$A:$A,$A$12,개발일정표!$H:$H,"&lt;&gt;삭제",개발일정표!$T:$T,"&lt;&gt;검수제외",개발일정표!$V:$V,"&gt;="&amp;$D$1,개발일정표!$V:$V,"&lt;="&amp;E2)</f>
        <v>0</v>
      </c>
      <c r="F16" s="159">
        <f>COUNTIFS(개발일정표!$A:$A,$A$12,개발일정표!$H:$H,"&lt;&gt;삭제",개발일정표!$T:$T,"&lt;&gt;검수제외",개발일정표!$V:$V,"&gt;="&amp;$D$1,개발일정표!$V:$V,"&lt;="&amp;F2)</f>
        <v>0</v>
      </c>
      <c r="G16" s="159">
        <f>COUNTIFS(개발일정표!$A:$A,$A$12,개발일정표!$H:$H,"&lt;&gt;삭제",개발일정표!$T:$T,"&lt;&gt;검수제외",개발일정표!$V:$V,"&gt;="&amp;$D$1,개발일정표!$V:$V,"&lt;="&amp;G2)</f>
        <v>0</v>
      </c>
      <c r="H16" s="159">
        <f>COUNTIFS(개발일정표!$A:$A,$A$12,개발일정표!$H:$H,"&lt;&gt;삭제",개발일정표!$T:$T,"&lt;&gt;검수제외",개발일정표!$V:$V,"&gt;="&amp;$D$1,개발일정표!$V:$V,"&lt;="&amp;H2)</f>
        <v>0</v>
      </c>
      <c r="I16" s="159">
        <f>COUNTIFS(개발일정표!$A:$A,$A$12,개발일정표!$H:$H,"&lt;&gt;삭제",개발일정표!$T:$T,"&lt;&gt;검수제외",개발일정표!$V:$V,"&gt;="&amp;$D$1,개발일정표!$V:$V,"&lt;="&amp;I2)</f>
        <v>0</v>
      </c>
      <c r="J16" s="159">
        <f>COUNTIFS(개발일정표!$A:$A,$A$12,개발일정표!$H:$H,"&lt;&gt;삭제",개발일정표!$T:$T,"&lt;&gt;검수제외",개발일정표!$V:$V,"&gt;="&amp;$D$1,개발일정표!$V:$V,"&lt;="&amp;J2)</f>
        <v>0</v>
      </c>
      <c r="K16" s="159">
        <f>COUNTIFS(개발일정표!$A:$A,$A$12,개발일정표!$H:$H,"&lt;&gt;삭제",개발일정표!$T:$T,"&lt;&gt;검수제외",개발일정표!$V:$V,"&gt;="&amp;$D$1,개발일정표!$V:$V,"&lt;="&amp;K2)</f>
        <v>0</v>
      </c>
      <c r="L16" s="159">
        <f>COUNTIFS(개발일정표!$A:$A,$A$12,개발일정표!$H:$H,"&lt;&gt;삭제",개발일정표!$T:$T,"&lt;&gt;검수제외",개발일정표!$V:$V,"&gt;="&amp;$D$1,개발일정표!$V:$V,"&lt;="&amp;L2)</f>
        <v>0</v>
      </c>
      <c r="M16" s="159">
        <f>COUNTIFS(개발일정표!$A:$A,$A$12,개발일정표!$H:$H,"&lt;&gt;삭제",개발일정표!$T:$T,"&lt;&gt;검수제외",개발일정표!$V:$V,"&gt;="&amp;$D$1,개발일정표!$V:$V,"&lt;="&amp;M2)</f>
        <v>0</v>
      </c>
      <c r="N16" s="159">
        <f>COUNTIFS(개발일정표!$A:$A,$A$12,개발일정표!$H:$H,"&lt;&gt;삭제",개발일정표!$T:$T,"&lt;&gt;검수제외",개발일정표!$V:$V,"&gt;="&amp;$D$1,개발일정표!$V:$V,"&lt;="&amp;N2)</f>
        <v>0</v>
      </c>
      <c r="O16" s="159">
        <f>COUNTIFS(개발일정표!$A:$A,$A$12,개발일정표!$H:$H,"&lt;&gt;삭제",개발일정표!$T:$T,"&lt;&gt;검수제외",개발일정표!$V:$V,"&gt;="&amp;$D$1,개발일정표!$V:$V,"&lt;="&amp;O2)</f>
        <v>0</v>
      </c>
      <c r="P16" s="159">
        <f>COUNTIFS(개발일정표!$A:$A,$A$12,개발일정표!$H:$H,"&lt;&gt;삭제",개발일정표!$T:$T,"&lt;&gt;검수제외",개발일정표!$V:$V,"&gt;="&amp;$D$1,개발일정표!$V:$V,"&lt;="&amp;P2)</f>
        <v>0</v>
      </c>
      <c r="Q16" s="159">
        <f>COUNTIFS(개발일정표!$A:$A,$A$12,개발일정표!$H:$H,"&lt;&gt;삭제",개발일정표!$T:$T,"&lt;&gt;검수제외",개발일정표!$V:$V,"&gt;="&amp;$D$1,개발일정표!$V:$V,"&lt;="&amp;Q2)</f>
        <v>0</v>
      </c>
      <c r="R16" s="159">
        <f>COUNTIFS(개발일정표!$A:$A,$A$12,개발일정표!$H:$H,"&lt;&gt;삭제",개발일정표!$T:$T,"&lt;&gt;검수제외",개발일정표!$V:$V,"&gt;="&amp;$D$1,개발일정표!$V:$V,"&lt;="&amp;R2)</f>
        <v>0</v>
      </c>
      <c r="S16" s="159">
        <f>COUNTIFS(개발일정표!$A:$A,$A$12,개발일정표!$H:$H,"&lt;&gt;삭제",개발일정표!$T:$T,"&lt;&gt;검수제외",개발일정표!$V:$V,"&gt;="&amp;$D$1,개발일정표!$V:$V,"&lt;="&amp;S2)</f>
        <v>0</v>
      </c>
    </row>
    <row r="17" spans="1:19" hidden="1">
      <c r="A17" s="292"/>
      <c r="B17" s="289"/>
      <c r="C17" s="158" t="s">
        <v>716</v>
      </c>
      <c r="D17" s="159">
        <f>COUNTIFS(개발일정표!$A:$A,$A$12,개발일정표!$H:$H,"&lt;&gt;삭제",개발일정표!$T:$T,"&lt;&gt;검수제외",개발일정표!$X:$X,"&gt;="&amp;$D$1,개발일정표!$X:$X,"&lt;="&amp;D2)</f>
        <v>0</v>
      </c>
      <c r="E17" s="159">
        <f>COUNTIFS(개발일정표!$A:$A,$A$12,개발일정표!$H:$H,"&lt;&gt;삭제",개발일정표!$T:$T,"&lt;&gt;검수제외",개발일정표!$X:$X,"&gt;="&amp;$D$1,개발일정표!$X:$X,"&lt;="&amp;E2)</f>
        <v>0</v>
      </c>
      <c r="F17" s="159">
        <f>COUNTIFS(개발일정표!$A:$A,$A$12,개발일정표!$H:$H,"&lt;&gt;삭제",개발일정표!$T:$T,"&lt;&gt;검수제외",개발일정표!$X:$X,"&gt;="&amp;$D$1,개발일정표!$X:$X,"&lt;="&amp;F2)</f>
        <v>0</v>
      </c>
      <c r="G17" s="159">
        <f>COUNTIFS(개발일정표!$A:$A,$A$12,개발일정표!$H:$H,"&lt;&gt;삭제",개발일정표!$T:$T,"&lt;&gt;검수제외",개발일정표!$X:$X,"&gt;="&amp;$D$1,개발일정표!$X:$X,"&lt;="&amp;G2)</f>
        <v>0</v>
      </c>
      <c r="H17" s="159">
        <f>COUNTIFS(개발일정표!$A:$A,$A$12,개발일정표!$H:$H,"&lt;&gt;삭제",개발일정표!$T:$T,"&lt;&gt;검수제외",개발일정표!$X:$X,"&gt;="&amp;$D$1,개발일정표!$X:$X,"&lt;="&amp;H2)</f>
        <v>0</v>
      </c>
      <c r="I17" s="159">
        <f>COUNTIFS(개발일정표!$A:$A,$A$12,개발일정표!$H:$H,"&lt;&gt;삭제",개발일정표!$T:$T,"&lt;&gt;검수제외",개발일정표!$X:$X,"&gt;="&amp;$D$1,개발일정표!$X:$X,"&lt;="&amp;I2)</f>
        <v>0</v>
      </c>
      <c r="J17" s="159">
        <f>COUNTIFS(개발일정표!$A:$A,$A$12,개발일정표!$H:$H,"&lt;&gt;삭제",개발일정표!$T:$T,"&lt;&gt;검수제외",개발일정표!$X:$X,"&gt;="&amp;$D$1,개발일정표!$X:$X,"&lt;="&amp;J2)</f>
        <v>0</v>
      </c>
      <c r="K17" s="159">
        <f>COUNTIFS(개발일정표!$A:$A,$A$12,개발일정표!$H:$H,"&lt;&gt;삭제",개발일정표!$T:$T,"&lt;&gt;검수제외",개발일정표!$X:$X,"&gt;="&amp;$D$1,개발일정표!$X:$X,"&lt;="&amp;K2)</f>
        <v>0</v>
      </c>
      <c r="L17" s="159">
        <f>COUNTIFS(개발일정표!$A:$A,$A$12,개발일정표!$H:$H,"&lt;&gt;삭제",개발일정표!$T:$T,"&lt;&gt;검수제외",개발일정표!$X:$X,"&gt;="&amp;$D$1,개발일정표!$X:$X,"&lt;="&amp;L2)</f>
        <v>0</v>
      </c>
      <c r="M17" s="159">
        <f>COUNTIFS(개발일정표!$A:$A,$A$12,개발일정표!$H:$H,"&lt;&gt;삭제",개발일정표!$T:$T,"&lt;&gt;검수제외",개발일정표!$X:$X,"&gt;="&amp;$D$1,개발일정표!$X:$X,"&lt;="&amp;M2)</f>
        <v>0</v>
      </c>
      <c r="N17" s="159">
        <f>COUNTIFS(개발일정표!$A:$A,$A$12,개발일정표!$H:$H,"&lt;&gt;삭제",개발일정표!$T:$T,"&lt;&gt;검수제외",개발일정표!$X:$X,"&gt;="&amp;$D$1,개발일정표!$X:$X,"&lt;="&amp;N2)</f>
        <v>0</v>
      </c>
      <c r="O17" s="159">
        <f>COUNTIFS(개발일정표!$A:$A,$A$12,개발일정표!$H:$H,"&lt;&gt;삭제",개발일정표!$T:$T,"&lt;&gt;검수제외",개발일정표!$X:$X,"&gt;="&amp;$D$1,개발일정표!$X:$X,"&lt;="&amp;O2)</f>
        <v>0</v>
      </c>
      <c r="P17" s="159">
        <f>COUNTIFS(개발일정표!$A:$A,$A$12,개발일정표!$H:$H,"&lt;&gt;삭제",개발일정표!$T:$T,"&lt;&gt;검수제외",개발일정표!$X:$X,"&gt;="&amp;$D$1,개발일정표!$X:$X,"&lt;="&amp;P2)</f>
        <v>0</v>
      </c>
      <c r="Q17" s="159">
        <f>COUNTIFS(개발일정표!$A:$A,$A$12,개발일정표!$H:$H,"&lt;&gt;삭제",개발일정표!$T:$T,"&lt;&gt;검수제외",개발일정표!$X:$X,"&gt;="&amp;$D$1,개발일정표!$X:$X,"&lt;="&amp;Q2)</f>
        <v>0</v>
      </c>
      <c r="R17" s="159">
        <f>COUNTIFS(개발일정표!$A:$A,$A$12,개발일정표!$H:$H,"&lt;&gt;삭제",개발일정표!$T:$T,"&lt;&gt;검수제외",개발일정표!$X:$X,"&gt;="&amp;$D$1,개발일정표!$X:$X,"&lt;="&amp;R2)</f>
        <v>0</v>
      </c>
      <c r="S17" s="159">
        <f>COUNTIFS(개발일정표!$A:$A,$A$12,개발일정표!$H:$H,"&lt;&gt;삭제",개발일정표!$T:$T,"&lt;&gt;검수제외",개발일정표!$X:$X,"&gt;="&amp;$D$1,개발일정표!$X:$X,"&lt;="&amp;S2)</f>
        <v>0</v>
      </c>
    </row>
    <row r="18" spans="1:19" hidden="1">
      <c r="A18" s="292"/>
      <c r="B18" s="290" t="s">
        <v>754</v>
      </c>
      <c r="C18" s="158" t="s">
        <v>717</v>
      </c>
      <c r="D18" s="159">
        <f>COUNTIFS(개발일정표!$A:$A,$A$12,개발일정표!$H:$H,"&lt;&gt;삭제",개발일정표!$AA:$AA,"&lt;&gt;검수제외",개발일정표!$AC:$AC,"&gt;="&amp;$D$1,개발일정표!$AC:$AC,"&lt;="&amp;D2)</f>
        <v>0</v>
      </c>
      <c r="E18" s="159">
        <f>COUNTIFS(개발일정표!$A:$A,$A$12,개발일정표!$H:$H,"&lt;&gt;삭제",개발일정표!$AA:$AA,"&lt;&gt;검수제외",개발일정표!$AC:$AC,"&gt;="&amp;$D$1,개발일정표!$AC:$AC,"&lt;="&amp;E2)</f>
        <v>0</v>
      </c>
      <c r="F18" s="159">
        <f>COUNTIFS(개발일정표!$A:$A,$A$12,개발일정표!$H:$H,"&lt;&gt;삭제",개발일정표!$AA:$AA,"&lt;&gt;검수제외",개발일정표!$AC:$AC,"&gt;="&amp;$D$1,개발일정표!$AC:$AC,"&lt;="&amp;F2)</f>
        <v>0</v>
      </c>
      <c r="G18" s="159">
        <f>COUNTIFS(개발일정표!$A:$A,$A$12,개발일정표!$H:$H,"&lt;&gt;삭제",개발일정표!$AA:$AA,"&lt;&gt;검수제외",개발일정표!$AC:$AC,"&gt;="&amp;$D$1,개발일정표!$AC:$AC,"&lt;="&amp;G2)</f>
        <v>0</v>
      </c>
      <c r="H18" s="159">
        <f>COUNTIFS(개발일정표!$A:$A,$A$12,개발일정표!$H:$H,"&lt;&gt;삭제",개발일정표!$AA:$AA,"&lt;&gt;검수제외",개발일정표!$AC:$AC,"&gt;="&amp;$D$1,개발일정표!$AC:$AC,"&lt;="&amp;H2)</f>
        <v>0</v>
      </c>
      <c r="I18" s="159">
        <f>COUNTIFS(개발일정표!$A:$A,$A$12,개발일정표!$H:$H,"&lt;&gt;삭제",개발일정표!$AA:$AA,"&lt;&gt;검수제외",개발일정표!$AC:$AC,"&gt;="&amp;$D$1,개발일정표!$AC:$AC,"&lt;="&amp;I2)</f>
        <v>0</v>
      </c>
      <c r="J18" s="159">
        <f>COUNTIFS(개발일정표!$A:$A,$A$12,개발일정표!$H:$H,"&lt;&gt;삭제",개발일정표!$AA:$AA,"&lt;&gt;검수제외",개발일정표!$AC:$AC,"&gt;="&amp;$D$1,개발일정표!$AC:$AC,"&lt;="&amp;J2)</f>
        <v>0</v>
      </c>
      <c r="K18" s="159">
        <f>COUNTIFS(개발일정표!$A:$A,$A$12,개발일정표!$H:$H,"&lt;&gt;삭제",개발일정표!$AA:$AA,"&lt;&gt;검수제외",개발일정표!$AC:$AC,"&gt;="&amp;$D$1,개발일정표!$AC:$AC,"&lt;="&amp;K2)</f>
        <v>0</v>
      </c>
      <c r="L18" s="159">
        <f>COUNTIFS(개발일정표!$A:$A,$A$12,개발일정표!$H:$H,"&lt;&gt;삭제",개발일정표!$AA:$AA,"&lt;&gt;검수제외",개발일정표!$AC:$AC,"&gt;="&amp;$D$1,개발일정표!$AC:$AC,"&lt;="&amp;L2)</f>
        <v>0</v>
      </c>
      <c r="M18" s="159">
        <f>COUNTIFS(개발일정표!$A:$A,$A$12,개발일정표!$H:$H,"&lt;&gt;삭제",개발일정표!$AA:$AA,"&lt;&gt;검수제외",개발일정표!$AC:$AC,"&gt;="&amp;$D$1,개발일정표!$AC:$AC,"&lt;="&amp;M2)</f>
        <v>0</v>
      </c>
      <c r="N18" s="159">
        <f>COUNTIFS(개발일정표!$A:$A,$A$12,개발일정표!$H:$H,"&lt;&gt;삭제",개발일정표!$AA:$AA,"&lt;&gt;검수제외",개발일정표!$AC:$AC,"&gt;="&amp;$D$1,개발일정표!$AC:$AC,"&lt;="&amp;N2)</f>
        <v>0</v>
      </c>
      <c r="O18" s="159">
        <f>COUNTIFS(개발일정표!$A:$A,$A$12,개발일정표!$H:$H,"&lt;&gt;삭제",개발일정표!$AA:$AA,"&lt;&gt;검수제외",개발일정표!$AC:$AC,"&gt;="&amp;$D$1,개발일정표!$AC:$AC,"&lt;="&amp;O2)</f>
        <v>0</v>
      </c>
      <c r="P18" s="159">
        <f>COUNTIFS(개발일정표!$A:$A,$A$12,개발일정표!$H:$H,"&lt;&gt;삭제",개발일정표!$AA:$AA,"&lt;&gt;검수제외",개발일정표!$AC:$AC,"&gt;="&amp;$D$1,개발일정표!$AC:$AC,"&lt;="&amp;P2)</f>
        <v>0</v>
      </c>
      <c r="Q18" s="159">
        <f>COUNTIFS(개발일정표!$A:$A,$A$12,개발일정표!$H:$H,"&lt;&gt;삭제",개발일정표!$AA:$AA,"&lt;&gt;검수제외",개발일정표!$AC:$AC,"&gt;="&amp;$D$1,개발일정표!$AC:$AC,"&lt;="&amp;Q2)</f>
        <v>0</v>
      </c>
      <c r="R18" s="159">
        <f>COUNTIFS(개발일정표!$A:$A,$A$12,개발일정표!$H:$H,"&lt;&gt;삭제",개발일정표!$AA:$AA,"&lt;&gt;검수제외",개발일정표!$AC:$AC,"&gt;="&amp;$D$1,개발일정표!$AC:$AC,"&lt;="&amp;R2)</f>
        <v>0</v>
      </c>
      <c r="S18" s="159">
        <f>COUNTIFS(개발일정표!$A:$A,$A$12,개발일정표!$H:$H,"&lt;&gt;삭제",개발일정표!$AA:$AA,"&lt;&gt;검수제외",개발일정표!$AC:$AC,"&gt;="&amp;$D$1,개발일정표!$AC:$AC,"&lt;="&amp;S2)</f>
        <v>0</v>
      </c>
    </row>
    <row r="19" spans="1:19" hidden="1">
      <c r="A19" s="289"/>
      <c r="B19" s="291"/>
      <c r="C19" s="158" t="s">
        <v>716</v>
      </c>
      <c r="D19" s="159">
        <f>COUNTIFS(개발일정표!$A:$A,$A$12,개발일정표!$H:$H,"&lt;&gt;삭제",개발일정표!$AA:$AA,"&lt;&gt;검수제외",개발일정표!$AE:$AE,"&gt;="&amp;$D$1,개발일정표!$AE:$AE,"&lt;="&amp;D2)</f>
        <v>0</v>
      </c>
      <c r="E19" s="159">
        <f>COUNTIFS(개발일정표!$A:$A,$A$12,개발일정표!$H:$H,"&lt;&gt;삭제",개발일정표!$AA:$AA,"&lt;&gt;검수제외",개발일정표!$AE:$AE,"&gt;="&amp;$D$1,개발일정표!$AE:$AE,"&lt;="&amp;E2)</f>
        <v>0</v>
      </c>
      <c r="F19" s="159">
        <f>COUNTIFS(개발일정표!$A:$A,$A$12,개발일정표!$H:$H,"&lt;&gt;삭제",개발일정표!$AA:$AA,"&lt;&gt;검수제외",개발일정표!$AE:$AE,"&gt;="&amp;$D$1,개발일정표!$AE:$AE,"&lt;="&amp;F2)</f>
        <v>0</v>
      </c>
      <c r="G19" s="159">
        <f>COUNTIFS(개발일정표!$A:$A,$A$12,개발일정표!$H:$H,"&lt;&gt;삭제",개발일정표!$AA:$AA,"&lt;&gt;검수제외",개발일정표!$AE:$AE,"&gt;="&amp;$D$1,개발일정표!$AE:$AE,"&lt;="&amp;G2)</f>
        <v>0</v>
      </c>
      <c r="H19" s="159">
        <f>COUNTIFS(개발일정표!$A:$A,$A$12,개발일정표!$H:$H,"&lt;&gt;삭제",개발일정표!$AA:$AA,"&lt;&gt;검수제외",개발일정표!$AE:$AE,"&gt;="&amp;$D$1,개발일정표!$AE:$AE,"&lt;="&amp;H2)</f>
        <v>0</v>
      </c>
      <c r="I19" s="159">
        <f>COUNTIFS(개발일정표!$A:$A,$A$12,개발일정표!$H:$H,"&lt;&gt;삭제",개발일정표!$AA:$AA,"&lt;&gt;검수제외",개발일정표!$AE:$AE,"&gt;="&amp;$D$1,개발일정표!$AE:$AE,"&lt;="&amp;I2)</f>
        <v>0</v>
      </c>
      <c r="J19" s="159">
        <f>COUNTIFS(개발일정표!$A:$A,$A$12,개발일정표!$H:$H,"&lt;&gt;삭제",개발일정표!$AA:$AA,"&lt;&gt;검수제외",개발일정표!$AE:$AE,"&gt;="&amp;$D$1,개발일정표!$AE:$AE,"&lt;="&amp;J2)</f>
        <v>0</v>
      </c>
      <c r="K19" s="159">
        <f>COUNTIFS(개발일정표!$A:$A,$A$12,개발일정표!$H:$H,"&lt;&gt;삭제",개발일정표!$AA:$AA,"&lt;&gt;검수제외",개발일정표!$AE:$AE,"&gt;="&amp;$D$1,개발일정표!$AE:$AE,"&lt;="&amp;K2)</f>
        <v>0</v>
      </c>
      <c r="L19" s="159">
        <f>COUNTIFS(개발일정표!$A:$A,$A$12,개발일정표!$H:$H,"&lt;&gt;삭제",개발일정표!$AA:$AA,"&lt;&gt;검수제외",개발일정표!$AE:$AE,"&gt;="&amp;$D$1,개발일정표!$AE:$AE,"&lt;="&amp;L2)</f>
        <v>0</v>
      </c>
      <c r="M19" s="159">
        <f>COUNTIFS(개발일정표!$A:$A,$A$12,개발일정표!$H:$H,"&lt;&gt;삭제",개발일정표!$AA:$AA,"&lt;&gt;검수제외",개발일정표!$AE:$AE,"&gt;="&amp;$D$1,개발일정표!$AE:$AE,"&lt;="&amp;M2)</f>
        <v>0</v>
      </c>
      <c r="N19" s="159">
        <f>COUNTIFS(개발일정표!$A:$A,$A$12,개발일정표!$H:$H,"&lt;&gt;삭제",개발일정표!$AA:$AA,"&lt;&gt;검수제외",개발일정표!$AE:$AE,"&gt;="&amp;$D$1,개발일정표!$AE:$AE,"&lt;="&amp;N2)</f>
        <v>0</v>
      </c>
      <c r="O19" s="159">
        <f>COUNTIFS(개발일정표!$A:$A,$A$12,개발일정표!$H:$H,"&lt;&gt;삭제",개발일정표!$AA:$AA,"&lt;&gt;검수제외",개발일정표!$AE:$AE,"&gt;="&amp;$D$1,개발일정표!$AE:$AE,"&lt;="&amp;O2)</f>
        <v>0</v>
      </c>
      <c r="P19" s="159">
        <f>COUNTIFS(개발일정표!$A:$A,$A$12,개발일정표!$H:$H,"&lt;&gt;삭제",개발일정표!$AA:$AA,"&lt;&gt;검수제외",개발일정표!$AE:$AE,"&gt;="&amp;$D$1,개발일정표!$AE:$AE,"&lt;="&amp;P2)</f>
        <v>0</v>
      </c>
      <c r="Q19" s="159">
        <f>COUNTIFS(개발일정표!$A:$A,$A$12,개발일정표!$H:$H,"&lt;&gt;삭제",개발일정표!$AA:$AA,"&lt;&gt;검수제외",개발일정표!$AE:$AE,"&gt;="&amp;$D$1,개발일정표!$AE:$AE,"&lt;="&amp;Q2)</f>
        <v>0</v>
      </c>
      <c r="R19" s="159">
        <f>COUNTIFS(개발일정표!$A:$A,$A$12,개발일정표!$H:$H,"&lt;&gt;삭제",개발일정표!$AA:$AA,"&lt;&gt;검수제외",개발일정표!$AE:$AE,"&gt;="&amp;$D$1,개발일정표!$AE:$AE,"&lt;="&amp;R2)</f>
        <v>0</v>
      </c>
      <c r="S19" s="159">
        <f>COUNTIFS(개발일정표!$A:$A,$A$12,개발일정표!$H:$H,"&lt;&gt;삭제",개발일정표!$AA:$AA,"&lt;&gt;검수제외",개발일정표!$AE:$AE,"&gt;="&amp;$D$1,개발일정표!$AE:$AE,"&lt;="&amp;S2)</f>
        <v>0</v>
      </c>
    </row>
    <row r="20" spans="1:19">
      <c r="A20" s="290" t="s">
        <v>747</v>
      </c>
      <c r="B20" s="290" t="s">
        <v>770</v>
      </c>
      <c r="C20" s="158" t="s">
        <v>717</v>
      </c>
      <c r="D20" s="159">
        <f>COUNTIFS(개발일정표!$A:$A,$A$20,개발일정표!$H:$H,"&lt;&gt;삭제",개발일정표!$J:$J,"&gt;="&amp;$D$1,개발일정표!$J:$J,"&lt;="&amp;D2)</f>
        <v>0</v>
      </c>
      <c r="E20" s="159">
        <f>COUNTIFS(개발일정표!$A:$A,$A$20,개발일정표!$H:$H,"&lt;&gt;삭제",개발일정표!$J:$J,"&gt;="&amp;$D$1,개발일정표!$J:$J,"&lt;="&amp;E2)</f>
        <v>0</v>
      </c>
      <c r="F20" s="159">
        <f>COUNTIFS(개발일정표!$A:$A,$A$20,개발일정표!$H:$H,"&lt;&gt;삭제",개발일정표!$J:$J,"&gt;="&amp;$D$1,개발일정표!$J:$J,"&lt;="&amp;F2)</f>
        <v>0</v>
      </c>
      <c r="G20" s="159">
        <f>COUNTIFS(개발일정표!$A:$A,$A$20,개발일정표!$H:$H,"&lt;&gt;삭제",개발일정표!$J:$J,"&gt;="&amp;$D$1,개발일정표!$J:$J,"&lt;="&amp;G2)</f>
        <v>2</v>
      </c>
      <c r="H20" s="159">
        <f>COUNTIFS(개발일정표!$A:$A,$A$20,개발일정표!$H:$H,"&lt;&gt;삭제",개발일정표!$J:$J,"&gt;="&amp;$D$1,개발일정표!$J:$J,"&lt;="&amp;H2)</f>
        <v>5</v>
      </c>
      <c r="I20" s="159">
        <f>COUNTIFS(개발일정표!$A:$A,$A$20,개발일정표!$H:$H,"&lt;&gt;삭제",개발일정표!$J:$J,"&gt;="&amp;$D$1,개발일정표!$J:$J,"&lt;="&amp;I2)</f>
        <v>7</v>
      </c>
      <c r="J20" s="159">
        <f>COUNTIFS(개발일정표!$A:$A,$A$20,개발일정표!$H:$H,"&lt;&gt;삭제",개발일정표!$J:$J,"&gt;="&amp;$D$1,개발일정표!$J:$J,"&lt;="&amp;J2)</f>
        <v>9</v>
      </c>
      <c r="K20" s="159">
        <f>COUNTIFS(개발일정표!$A:$A,$A$20,개발일정표!$H:$H,"&lt;&gt;삭제",개발일정표!$J:$J,"&gt;="&amp;$D$1,개발일정표!$J:$J,"&lt;="&amp;K2)</f>
        <v>9</v>
      </c>
      <c r="L20" s="159">
        <f>COUNTIFS(개발일정표!$A:$A,$A$20,개발일정표!$H:$H,"&lt;&gt;삭제",개발일정표!$J:$J,"&gt;="&amp;$D$1,개발일정표!$J:$J,"&lt;="&amp;L2)</f>
        <v>9</v>
      </c>
      <c r="M20" s="159">
        <f>COUNTIFS(개발일정표!$A:$A,$A$20,개발일정표!$H:$H,"&lt;&gt;삭제",개발일정표!$J:$J,"&gt;="&amp;$D$1,개발일정표!$J:$J,"&lt;="&amp;M2)</f>
        <v>9</v>
      </c>
      <c r="N20" s="159">
        <f>COUNTIFS(개발일정표!$A:$A,$A$20,개발일정표!$H:$H,"&lt;&gt;삭제",개발일정표!$J:$J,"&gt;="&amp;$D$1,개발일정표!$J:$J,"&lt;="&amp;N2)</f>
        <v>9</v>
      </c>
      <c r="O20" s="159">
        <f>COUNTIFS(개발일정표!$A:$A,$A$20,개발일정표!$H:$H,"&lt;&gt;삭제",개발일정표!$J:$J,"&gt;="&amp;$D$1,개발일정표!$J:$J,"&lt;="&amp;O2)</f>
        <v>9</v>
      </c>
      <c r="P20" s="159">
        <f>COUNTIFS(개발일정표!$A:$A,$A$20,개발일정표!$H:$H,"&lt;&gt;삭제",개발일정표!$J:$J,"&gt;="&amp;$D$1,개발일정표!$J:$J,"&lt;="&amp;P2)</f>
        <v>9</v>
      </c>
      <c r="Q20" s="159">
        <f>COUNTIFS(개발일정표!$A:$A,$A$20,개발일정표!$H:$H,"&lt;&gt;삭제",개발일정표!$J:$J,"&gt;="&amp;$D$1,개발일정표!$J:$J,"&lt;="&amp;Q2)</f>
        <v>9</v>
      </c>
      <c r="R20" s="159">
        <f>COUNTIFS(개발일정표!$A:$A,$A$20,개발일정표!$H:$H,"&lt;&gt;삭제",개발일정표!$J:$J,"&gt;="&amp;$D$1,개발일정표!$J:$J,"&lt;="&amp;R2)</f>
        <v>9</v>
      </c>
      <c r="S20" s="159">
        <f>COUNTIFS(개발일정표!$A:$A,$A$20,개발일정표!$H:$H,"&lt;&gt;삭제",개발일정표!$J:$J,"&gt;="&amp;$D$1,개발일정표!$J:$J,"&lt;="&amp;S2)</f>
        <v>9</v>
      </c>
    </row>
    <row r="21" spans="1:19">
      <c r="A21" s="293"/>
      <c r="B21" s="291"/>
      <c r="C21" s="158" t="s">
        <v>716</v>
      </c>
      <c r="D21" s="159">
        <f>COUNTIFS(개발일정표!$A:$A,$A$20,개발일정표!$H:$H,"&lt;&gt;삭제",개발일정표!$L:$L,"&gt;="&amp;$D$1,개발일정표!$L:$L,"&lt;="&amp;D2)</f>
        <v>0</v>
      </c>
      <c r="E21" s="159">
        <f>COUNTIFS(개발일정표!$A:$A,$A$20,개발일정표!$H:$H,"&lt;&gt;삭제",개발일정표!$L:$L,"&gt;="&amp;$D$1,개발일정표!$L:$L,"&lt;="&amp;E2)</f>
        <v>0</v>
      </c>
      <c r="F21" s="159">
        <f>COUNTIFS(개발일정표!$A:$A,$A$20,개발일정표!$H:$H,"&lt;&gt;삭제",개발일정표!$L:$L,"&gt;="&amp;$D$1,개발일정표!$L:$L,"&lt;="&amp;F2)</f>
        <v>0</v>
      </c>
      <c r="G21" s="159">
        <f>COUNTIFS(개발일정표!$A:$A,$A$20,개발일정표!$H:$H,"&lt;&gt;삭제",개발일정표!$L:$L,"&gt;="&amp;$D$1,개발일정표!$L:$L,"&lt;="&amp;G2)</f>
        <v>0</v>
      </c>
      <c r="H21" s="159">
        <f>COUNTIFS(개발일정표!$A:$A,$A$20,개발일정표!$H:$H,"&lt;&gt;삭제",개발일정표!$L:$L,"&gt;="&amp;$D$1,개발일정표!$L:$L,"&lt;="&amp;H2)</f>
        <v>1</v>
      </c>
      <c r="I21" s="159">
        <f>COUNTIFS(개발일정표!$A:$A,$A$20,개발일정표!$H:$H,"&lt;&gt;삭제",개발일정표!$L:$L,"&gt;="&amp;$D$1,개발일정표!$L:$L,"&lt;="&amp;I2)</f>
        <v>3</v>
      </c>
      <c r="J21" s="159">
        <f>COUNTIFS(개발일정표!$A:$A,$A$20,개발일정표!$H:$H,"&lt;&gt;삭제",개발일정표!$L:$L,"&gt;="&amp;$D$1,개발일정표!$L:$L,"&lt;="&amp;J2)</f>
        <v>7</v>
      </c>
      <c r="K21" s="159">
        <f>COUNTIFS(개발일정표!$A:$A,$A$20,개발일정표!$H:$H,"&lt;&gt;삭제",개발일정표!$L:$L,"&gt;="&amp;$D$1,개발일정표!$L:$L,"&lt;="&amp;K2)</f>
        <v>9</v>
      </c>
      <c r="L21" s="159">
        <f>COUNTIFS(개발일정표!$A:$A,$A$20,개발일정표!$H:$H,"&lt;&gt;삭제",개발일정표!$L:$L,"&gt;="&amp;$D$1,개발일정표!$L:$L,"&lt;="&amp;L2)</f>
        <v>9</v>
      </c>
      <c r="M21" s="159">
        <f>COUNTIFS(개발일정표!$A:$A,$A$20,개발일정표!$H:$H,"&lt;&gt;삭제",개발일정표!$L:$L,"&gt;="&amp;$D$1,개발일정표!$L:$L,"&lt;="&amp;M2)</f>
        <v>9</v>
      </c>
      <c r="N21" s="159">
        <f>COUNTIFS(개발일정표!$A:$A,$A$20,개발일정표!$H:$H,"&lt;&gt;삭제",개발일정표!$L:$L,"&gt;="&amp;$D$1,개발일정표!$L:$L,"&lt;="&amp;N2)</f>
        <v>9</v>
      </c>
      <c r="O21" s="159">
        <f>COUNTIFS(개발일정표!$A:$A,$A$20,개발일정표!$H:$H,"&lt;&gt;삭제",개발일정표!$L:$L,"&gt;="&amp;$D$1,개발일정표!$L:$L,"&lt;="&amp;O2)</f>
        <v>9</v>
      </c>
      <c r="P21" s="159">
        <f>COUNTIFS(개발일정표!$A:$A,$A$20,개발일정표!$H:$H,"&lt;&gt;삭제",개발일정표!$L:$L,"&gt;="&amp;$D$1,개발일정표!$L:$L,"&lt;="&amp;P2)</f>
        <v>9</v>
      </c>
      <c r="Q21" s="159">
        <f>COUNTIFS(개발일정표!$A:$A,$A$20,개발일정표!$H:$H,"&lt;&gt;삭제",개발일정표!$L:$L,"&gt;="&amp;$D$1,개발일정표!$L:$L,"&lt;="&amp;Q2)</f>
        <v>9</v>
      </c>
      <c r="R21" s="159">
        <f>COUNTIFS(개발일정표!$A:$A,$A$20,개발일정표!$H:$H,"&lt;&gt;삭제",개발일정표!$L:$L,"&gt;="&amp;$D$1,개발일정표!$L:$L,"&lt;="&amp;R2)</f>
        <v>9</v>
      </c>
      <c r="S21" s="159">
        <f>COUNTIFS(개발일정표!$A:$A,$A$20,개발일정표!$H:$H,"&lt;&gt;삭제",개발일정표!$L:$L,"&gt;="&amp;$D$1,개발일정표!$L:$L,"&lt;="&amp;S2)</f>
        <v>9</v>
      </c>
    </row>
    <row r="22" spans="1:19">
      <c r="A22" s="293"/>
      <c r="B22" s="290" t="s">
        <v>718</v>
      </c>
      <c r="C22" s="158" t="s">
        <v>717</v>
      </c>
      <c r="D22" s="159">
        <f>COUNTIFS(개발일정표!$A:$A,$A$20,개발일정표!$H:$H,"&lt;&gt;삭제",개발일정표!$M:$M,"&lt;&gt;검수제외",개발일정표!$O:$O,"&gt;="&amp;$D$1,개발일정표!$O:$O,"&lt;="&amp;D2)</f>
        <v>0</v>
      </c>
      <c r="E22" s="159">
        <f>COUNTIFS(개발일정표!$A:$A,$A$20,개발일정표!$H:$H,"&lt;&gt;삭제",개발일정표!$M:$M,"&lt;&gt;검수제외",개발일정표!$O:$O,"&gt;="&amp;$D$1,개발일정표!$O:$O,"&lt;="&amp;E2)</f>
        <v>0</v>
      </c>
      <c r="F22" s="159">
        <f>COUNTIFS(개발일정표!$A:$A,$A$20,개발일정표!$H:$H,"&lt;&gt;삭제",개발일정표!$M:$M,"&lt;&gt;검수제외",개발일정표!$O:$O,"&gt;="&amp;$D$1,개발일정표!$O:$O,"&lt;="&amp;F2)</f>
        <v>0</v>
      </c>
      <c r="G22" s="159">
        <f>COUNTIFS(개발일정표!$A:$A,$A$20,개발일정표!$H:$H,"&lt;&gt;삭제",개발일정표!$M:$M,"&lt;&gt;검수제외",개발일정표!$O:$O,"&gt;="&amp;$D$1,개발일정표!$O:$O,"&lt;="&amp;G2)</f>
        <v>2</v>
      </c>
      <c r="H22" s="159">
        <f>COUNTIFS(개발일정표!$A:$A,$A$20,개발일정표!$H:$H,"&lt;&gt;삭제",개발일정표!$M:$M,"&lt;&gt;검수제외",개발일정표!$O:$O,"&gt;="&amp;$D$1,개발일정표!$O:$O,"&lt;="&amp;H2)</f>
        <v>5</v>
      </c>
      <c r="I22" s="159">
        <f>COUNTIFS(개발일정표!$A:$A,$A$20,개발일정표!$H:$H,"&lt;&gt;삭제",개발일정표!$M:$M,"&lt;&gt;검수제외",개발일정표!$O:$O,"&gt;="&amp;$D$1,개발일정표!$O:$O,"&lt;="&amp;I2)</f>
        <v>6</v>
      </c>
      <c r="J22" s="159">
        <f>COUNTIFS(개발일정표!$A:$A,$A$20,개발일정표!$H:$H,"&lt;&gt;삭제",개발일정표!$M:$M,"&lt;&gt;검수제외",개발일정표!$O:$O,"&gt;="&amp;$D$1,개발일정표!$O:$O,"&lt;="&amp;J2)</f>
        <v>8</v>
      </c>
      <c r="K22" s="159">
        <f>COUNTIFS(개발일정표!$A:$A,$A$20,개발일정표!$H:$H,"&lt;&gt;삭제",개발일정표!$M:$M,"&lt;&gt;검수제외",개발일정표!$O:$O,"&gt;="&amp;$D$1,개발일정표!$O:$O,"&lt;="&amp;K2)</f>
        <v>8</v>
      </c>
      <c r="L22" s="159">
        <f>COUNTIFS(개발일정표!$A:$A,$A$20,개발일정표!$H:$H,"&lt;&gt;삭제",개발일정표!$M:$M,"&lt;&gt;검수제외",개발일정표!$O:$O,"&gt;="&amp;$D$1,개발일정표!$O:$O,"&lt;="&amp;L2)</f>
        <v>9</v>
      </c>
      <c r="M22" s="159">
        <f>COUNTIFS(개발일정표!$A:$A,$A$20,개발일정표!$H:$H,"&lt;&gt;삭제",개발일정표!$M:$M,"&lt;&gt;검수제외",개발일정표!$O:$O,"&gt;="&amp;$D$1,개발일정표!$O:$O,"&lt;="&amp;M2)</f>
        <v>9</v>
      </c>
      <c r="N22" s="159">
        <f>COUNTIFS(개발일정표!$A:$A,$A$20,개발일정표!$H:$H,"&lt;&gt;삭제",개발일정표!$M:$M,"&lt;&gt;검수제외",개발일정표!$O:$O,"&gt;="&amp;$D$1,개발일정표!$O:$O,"&lt;="&amp;N2)</f>
        <v>9</v>
      </c>
      <c r="O22" s="159">
        <f>COUNTIFS(개발일정표!$A:$A,$A$20,개발일정표!$H:$H,"&lt;&gt;삭제",개발일정표!$M:$M,"&lt;&gt;검수제외",개발일정표!$O:$O,"&gt;="&amp;$D$1,개발일정표!$O:$O,"&lt;="&amp;O2)</f>
        <v>9</v>
      </c>
      <c r="P22" s="159">
        <f>COUNTIFS(개발일정표!$A:$A,$A$20,개발일정표!$H:$H,"&lt;&gt;삭제",개발일정표!$M:$M,"&lt;&gt;검수제외",개발일정표!$O:$O,"&gt;="&amp;$D$1,개발일정표!$O:$O,"&lt;="&amp;P2)</f>
        <v>9</v>
      </c>
      <c r="Q22" s="159">
        <f>COUNTIFS(개발일정표!$A:$A,$A$20,개발일정표!$H:$H,"&lt;&gt;삭제",개발일정표!$M:$M,"&lt;&gt;검수제외",개발일정표!$O:$O,"&gt;="&amp;$D$1,개발일정표!$O:$O,"&lt;="&amp;Q2)</f>
        <v>9</v>
      </c>
      <c r="R22" s="159">
        <f>COUNTIFS(개발일정표!$A:$A,$A$20,개발일정표!$H:$H,"&lt;&gt;삭제",개발일정표!$M:$M,"&lt;&gt;검수제외",개발일정표!$O:$O,"&gt;="&amp;$D$1,개발일정표!$O:$O,"&lt;="&amp;R2)</f>
        <v>9</v>
      </c>
      <c r="S22" s="159">
        <f>COUNTIFS(개발일정표!$A:$A,$A$20,개발일정표!$H:$H,"&lt;&gt;삭제",개발일정표!$M:$M,"&lt;&gt;검수제외",개발일정표!$O:$O,"&gt;="&amp;$D$1,개발일정표!$O:$O,"&lt;="&amp;S2)</f>
        <v>9</v>
      </c>
    </row>
    <row r="23" spans="1:19">
      <c r="A23" s="293"/>
      <c r="B23" s="291"/>
      <c r="C23" s="158" t="s">
        <v>716</v>
      </c>
      <c r="D23" s="159">
        <f>COUNTIFS(개발일정표!$A:$A,$A$20,개발일정표!$H:$H,"&lt;&gt;삭제",개발일정표!$M:$M,"&lt;&gt;검수제외",개발일정표!$Q:$Q,"&gt;="&amp;$D$1,개발일정표!$Q:$Q,"&lt;="&amp;D2)</f>
        <v>0</v>
      </c>
      <c r="E23" s="159">
        <f>COUNTIFS(개발일정표!$A:$A,$A$20,개발일정표!$H:$H,"&lt;&gt;삭제",개발일정표!$M:$M,"&lt;&gt;검수제외",개발일정표!$Q:$Q,"&gt;="&amp;$D$1,개발일정표!$Q:$Q,"&lt;="&amp;E2)</f>
        <v>0</v>
      </c>
      <c r="F23" s="159">
        <f>COUNTIFS(개발일정표!$A:$A,$A$20,개발일정표!$H:$H,"&lt;&gt;삭제",개발일정표!$M:$M,"&lt;&gt;검수제외",개발일정표!$Q:$Q,"&gt;="&amp;$D$1,개발일정표!$Q:$Q,"&lt;="&amp;F2)</f>
        <v>0</v>
      </c>
      <c r="G23" s="159">
        <f>COUNTIFS(개발일정표!$A:$A,$A$20,개발일정표!$H:$H,"&lt;&gt;삭제",개발일정표!$M:$M,"&lt;&gt;검수제외",개발일정표!$Q:$Q,"&gt;="&amp;$D$1,개발일정표!$Q:$Q,"&lt;="&amp;G2)</f>
        <v>0</v>
      </c>
      <c r="H23" s="159">
        <f>COUNTIFS(개발일정표!$A:$A,$A$20,개발일정표!$H:$H,"&lt;&gt;삭제",개발일정표!$M:$M,"&lt;&gt;검수제외",개발일정표!$Q:$Q,"&gt;="&amp;$D$1,개발일정표!$Q:$Q,"&lt;="&amp;H2)</f>
        <v>0</v>
      </c>
      <c r="I23" s="159">
        <f>COUNTIFS(개발일정표!$A:$A,$A$20,개발일정표!$H:$H,"&lt;&gt;삭제",개발일정표!$M:$M,"&lt;&gt;검수제외",개발일정표!$Q:$Q,"&gt;="&amp;$D$1,개발일정표!$Q:$Q,"&lt;="&amp;I2)</f>
        <v>0</v>
      </c>
      <c r="J23" s="159">
        <f>COUNTIFS(개발일정표!$A:$A,$A$20,개발일정표!$H:$H,"&lt;&gt;삭제",개발일정표!$M:$M,"&lt;&gt;검수제외",개발일정표!$Q:$Q,"&gt;="&amp;$D$1,개발일정표!$Q:$Q,"&lt;="&amp;J2)</f>
        <v>4</v>
      </c>
      <c r="K23" s="159">
        <f>COUNTIFS(개발일정표!$A:$A,$A$20,개발일정표!$H:$H,"&lt;&gt;삭제",개발일정표!$M:$M,"&lt;&gt;검수제외",개발일정표!$Q:$Q,"&gt;="&amp;$D$1,개발일정표!$Q:$Q,"&lt;="&amp;K2)</f>
        <v>4</v>
      </c>
      <c r="L23" s="159">
        <f>COUNTIFS(개발일정표!$A:$A,$A$20,개발일정표!$H:$H,"&lt;&gt;삭제",개발일정표!$M:$M,"&lt;&gt;검수제외",개발일정표!$Q:$Q,"&gt;="&amp;$D$1,개발일정표!$Q:$Q,"&lt;="&amp;L2)</f>
        <v>4</v>
      </c>
      <c r="M23" s="159">
        <f>COUNTIFS(개발일정표!$A:$A,$A$20,개발일정표!$H:$H,"&lt;&gt;삭제",개발일정표!$M:$M,"&lt;&gt;검수제외",개발일정표!$Q:$Q,"&gt;="&amp;$D$1,개발일정표!$Q:$Q,"&lt;="&amp;M2)</f>
        <v>4</v>
      </c>
      <c r="N23" s="159">
        <f>COUNTIFS(개발일정표!$A:$A,$A$20,개발일정표!$H:$H,"&lt;&gt;삭제",개발일정표!$M:$M,"&lt;&gt;검수제외",개발일정표!$Q:$Q,"&gt;="&amp;$D$1,개발일정표!$Q:$Q,"&lt;="&amp;N2)</f>
        <v>4</v>
      </c>
      <c r="O23" s="159">
        <f>COUNTIFS(개발일정표!$A:$A,$A$20,개발일정표!$H:$H,"&lt;&gt;삭제",개발일정표!$M:$M,"&lt;&gt;검수제외",개발일정표!$Q:$Q,"&gt;="&amp;$D$1,개발일정표!$Q:$Q,"&lt;="&amp;O2)</f>
        <v>4</v>
      </c>
      <c r="P23" s="159">
        <f>COUNTIFS(개발일정표!$A:$A,$A$20,개발일정표!$H:$H,"&lt;&gt;삭제",개발일정표!$M:$M,"&lt;&gt;검수제외",개발일정표!$Q:$Q,"&gt;="&amp;$D$1,개발일정표!$Q:$Q,"&lt;="&amp;P2)</f>
        <v>4</v>
      </c>
      <c r="Q23" s="159">
        <f>COUNTIFS(개발일정표!$A:$A,$A$20,개발일정표!$H:$H,"&lt;&gt;삭제",개발일정표!$M:$M,"&lt;&gt;검수제외",개발일정표!$Q:$Q,"&gt;="&amp;$D$1,개발일정표!$Q:$Q,"&lt;="&amp;Q2)</f>
        <v>4</v>
      </c>
      <c r="R23" s="159">
        <f>COUNTIFS(개발일정표!$A:$A,$A$20,개발일정표!$H:$H,"&lt;&gt;삭제",개발일정표!$M:$M,"&lt;&gt;검수제외",개발일정표!$Q:$Q,"&gt;="&amp;$D$1,개발일정표!$Q:$Q,"&lt;="&amp;R2)</f>
        <v>4</v>
      </c>
      <c r="S23" s="159">
        <f>COUNTIFS(개발일정표!$A:$A,$A$20,개발일정표!$H:$H,"&lt;&gt;삭제",개발일정표!$M:$M,"&lt;&gt;검수제외",개발일정표!$Q:$Q,"&gt;="&amp;$D$1,개발일정표!$Q:$Q,"&lt;="&amp;S2)</f>
        <v>4</v>
      </c>
    </row>
    <row r="24" spans="1:19" hidden="1">
      <c r="A24" s="293"/>
      <c r="B24" s="290" t="s">
        <v>719</v>
      </c>
      <c r="C24" s="158" t="s">
        <v>717</v>
      </c>
      <c r="D24" s="159">
        <f>COUNTIFS(개발일정표!$A:$A,$A$20,개발일정표!$H:$H,"&lt;&gt;삭제",개발일정표!$T:$T,"&lt;&gt;검수제외",개발일정표!$V:$V,"&gt;="&amp;$D$1,개발일정표!$V:$V,"&lt;="&amp;D2)</f>
        <v>0</v>
      </c>
      <c r="E24" s="159">
        <f>COUNTIFS(개발일정표!$A:$A,$A$20,개발일정표!$H:$H,"&lt;&gt;삭제",개발일정표!$T:$T,"&lt;&gt;검수제외",개발일정표!$V:$V,"&gt;="&amp;$D$1,개발일정표!$V:$V,"&lt;="&amp;E2)</f>
        <v>0</v>
      </c>
      <c r="F24" s="159">
        <f>COUNTIFS(개발일정표!$A:$A,$A$20,개발일정표!$H:$H,"&lt;&gt;삭제",개발일정표!$T:$T,"&lt;&gt;검수제외",개발일정표!$V:$V,"&gt;="&amp;$D$1,개발일정표!$V:$V,"&lt;="&amp;F2)</f>
        <v>0</v>
      </c>
      <c r="G24" s="159">
        <f>COUNTIFS(개발일정표!$A:$A,$A$20,개발일정표!$H:$H,"&lt;&gt;삭제",개발일정표!$T:$T,"&lt;&gt;검수제외",개발일정표!$V:$V,"&gt;="&amp;$D$1,개발일정표!$V:$V,"&lt;="&amp;G2)</f>
        <v>0</v>
      </c>
      <c r="H24" s="159">
        <f>COUNTIFS(개발일정표!$A:$A,$A$20,개발일정표!$H:$H,"&lt;&gt;삭제",개발일정표!$T:$T,"&lt;&gt;검수제외",개발일정표!$V:$V,"&gt;="&amp;$D$1,개발일정표!$V:$V,"&lt;="&amp;H2)</f>
        <v>0</v>
      </c>
      <c r="I24" s="159">
        <f>COUNTIFS(개발일정표!$A:$A,$A$20,개발일정표!$H:$H,"&lt;&gt;삭제",개발일정표!$T:$T,"&lt;&gt;검수제외",개발일정표!$V:$V,"&gt;="&amp;$D$1,개발일정표!$V:$V,"&lt;="&amp;I2)</f>
        <v>0</v>
      </c>
      <c r="J24" s="159">
        <f>COUNTIFS(개발일정표!$A:$A,$A$20,개발일정표!$H:$H,"&lt;&gt;삭제",개발일정표!$T:$T,"&lt;&gt;검수제외",개발일정표!$V:$V,"&gt;="&amp;$D$1,개발일정표!$V:$V,"&lt;="&amp;J2)</f>
        <v>0</v>
      </c>
      <c r="K24" s="159">
        <f>COUNTIFS(개발일정표!$A:$A,$A$20,개발일정표!$H:$H,"&lt;&gt;삭제",개발일정표!$T:$T,"&lt;&gt;검수제외",개발일정표!$V:$V,"&gt;="&amp;$D$1,개발일정표!$V:$V,"&lt;="&amp;K2)</f>
        <v>0</v>
      </c>
      <c r="L24" s="159">
        <f>COUNTIFS(개발일정표!$A:$A,$A$20,개발일정표!$H:$H,"&lt;&gt;삭제",개발일정표!$T:$T,"&lt;&gt;검수제외",개발일정표!$V:$V,"&gt;="&amp;$D$1,개발일정표!$V:$V,"&lt;="&amp;L2)</f>
        <v>0</v>
      </c>
      <c r="M24" s="159">
        <f>COUNTIFS(개발일정표!$A:$A,$A$20,개발일정표!$H:$H,"&lt;&gt;삭제",개발일정표!$T:$T,"&lt;&gt;검수제외",개발일정표!$V:$V,"&gt;="&amp;$D$1,개발일정표!$V:$V,"&lt;="&amp;M2)</f>
        <v>0</v>
      </c>
      <c r="N24" s="159">
        <f>COUNTIFS(개발일정표!$A:$A,$A$20,개발일정표!$H:$H,"&lt;&gt;삭제",개발일정표!$T:$T,"&lt;&gt;검수제외",개발일정표!$V:$V,"&gt;="&amp;$D$1,개발일정표!$V:$V,"&lt;="&amp;N2)</f>
        <v>0</v>
      </c>
      <c r="O24" s="159">
        <f>COUNTIFS(개발일정표!$A:$A,$A$20,개발일정표!$H:$H,"&lt;&gt;삭제",개발일정표!$T:$T,"&lt;&gt;검수제외",개발일정표!$V:$V,"&gt;="&amp;$D$1,개발일정표!$V:$V,"&lt;="&amp;O2)</f>
        <v>0</v>
      </c>
      <c r="P24" s="159">
        <f>COUNTIFS(개발일정표!$A:$A,$A$20,개발일정표!$H:$H,"&lt;&gt;삭제",개발일정표!$T:$T,"&lt;&gt;검수제외",개발일정표!$V:$V,"&gt;="&amp;$D$1,개발일정표!$V:$V,"&lt;="&amp;P2)</f>
        <v>0</v>
      </c>
      <c r="Q24" s="159">
        <f>COUNTIFS(개발일정표!$A:$A,$A$20,개발일정표!$H:$H,"&lt;&gt;삭제",개발일정표!$T:$T,"&lt;&gt;검수제외",개발일정표!$V:$V,"&gt;="&amp;$D$1,개발일정표!$V:$V,"&lt;="&amp;Q2)</f>
        <v>0</v>
      </c>
      <c r="R24" s="159">
        <f>COUNTIFS(개발일정표!$A:$A,$A$20,개발일정표!$H:$H,"&lt;&gt;삭제",개발일정표!$T:$T,"&lt;&gt;검수제외",개발일정표!$V:$V,"&gt;="&amp;$D$1,개발일정표!$V:$V,"&lt;="&amp;R2)</f>
        <v>0</v>
      </c>
      <c r="S24" s="159">
        <f>COUNTIFS(개발일정표!$A:$A,$A$20,개발일정표!$H:$H,"&lt;&gt;삭제",개발일정표!$T:$T,"&lt;&gt;검수제외",개발일정표!$V:$V,"&gt;="&amp;$D$1,개발일정표!$V:$V,"&lt;="&amp;S2)</f>
        <v>0</v>
      </c>
    </row>
    <row r="25" spans="1:19" hidden="1">
      <c r="A25" s="293"/>
      <c r="B25" s="291"/>
      <c r="C25" s="158" t="s">
        <v>716</v>
      </c>
      <c r="D25" s="159">
        <f>COUNTIFS(개발일정표!$A:$A,$A$20,개발일정표!$H:$H,"&lt;&gt;삭제",개발일정표!$T:$T,"&lt;&gt;검수제외",개발일정표!$X:$X,"&gt;="&amp;$D$1,개발일정표!$X:$X,"&lt;="&amp;D2)</f>
        <v>0</v>
      </c>
      <c r="E25" s="159">
        <f>COUNTIFS(개발일정표!$A:$A,$A$20,개발일정표!$H:$H,"&lt;&gt;삭제",개발일정표!$T:$T,"&lt;&gt;검수제외",개발일정표!$X:$X,"&gt;="&amp;$D$1,개발일정표!$X:$X,"&lt;="&amp;E2)</f>
        <v>0</v>
      </c>
      <c r="F25" s="159">
        <f>COUNTIFS(개발일정표!$A:$A,$A$20,개발일정표!$H:$H,"&lt;&gt;삭제",개발일정표!$T:$T,"&lt;&gt;검수제외",개발일정표!$X:$X,"&gt;="&amp;$D$1,개발일정표!$X:$X,"&lt;="&amp;F2)</f>
        <v>0</v>
      </c>
      <c r="G25" s="159">
        <f>COUNTIFS(개발일정표!$A:$A,$A$20,개발일정표!$H:$H,"&lt;&gt;삭제",개발일정표!$T:$T,"&lt;&gt;검수제외",개발일정표!$X:$X,"&gt;="&amp;$D$1,개발일정표!$X:$X,"&lt;="&amp;G2)</f>
        <v>0</v>
      </c>
      <c r="H25" s="159">
        <f>COUNTIFS(개발일정표!$A:$A,$A$20,개발일정표!$H:$H,"&lt;&gt;삭제",개발일정표!$T:$T,"&lt;&gt;검수제외",개발일정표!$X:$X,"&gt;="&amp;$D$1,개발일정표!$X:$X,"&lt;="&amp;H2)</f>
        <v>0</v>
      </c>
      <c r="I25" s="159">
        <f>COUNTIFS(개발일정표!$A:$A,$A$20,개발일정표!$H:$H,"&lt;&gt;삭제",개발일정표!$T:$T,"&lt;&gt;검수제외",개발일정표!$X:$X,"&gt;="&amp;$D$1,개발일정표!$X:$X,"&lt;="&amp;I2)</f>
        <v>0</v>
      </c>
      <c r="J25" s="159">
        <f>COUNTIFS(개발일정표!$A:$A,$A$20,개발일정표!$H:$H,"&lt;&gt;삭제",개발일정표!$T:$T,"&lt;&gt;검수제외",개발일정표!$X:$X,"&gt;="&amp;$D$1,개발일정표!$X:$X,"&lt;="&amp;J2)</f>
        <v>0</v>
      </c>
      <c r="K25" s="159">
        <f>COUNTIFS(개발일정표!$A:$A,$A$20,개발일정표!$H:$H,"&lt;&gt;삭제",개발일정표!$T:$T,"&lt;&gt;검수제외",개발일정표!$X:$X,"&gt;="&amp;$D$1,개발일정표!$X:$X,"&lt;="&amp;K2)</f>
        <v>0</v>
      </c>
      <c r="L25" s="159">
        <f>COUNTIFS(개발일정표!$A:$A,$A$20,개발일정표!$H:$H,"&lt;&gt;삭제",개발일정표!$T:$T,"&lt;&gt;검수제외",개발일정표!$X:$X,"&gt;="&amp;$D$1,개발일정표!$X:$X,"&lt;="&amp;L2)</f>
        <v>0</v>
      </c>
      <c r="M25" s="159">
        <f>COUNTIFS(개발일정표!$A:$A,$A$20,개발일정표!$H:$H,"&lt;&gt;삭제",개발일정표!$T:$T,"&lt;&gt;검수제외",개발일정표!$X:$X,"&gt;="&amp;$D$1,개발일정표!$X:$X,"&lt;="&amp;M2)</f>
        <v>0</v>
      </c>
      <c r="N25" s="159">
        <f>COUNTIFS(개발일정표!$A:$A,$A$20,개발일정표!$H:$H,"&lt;&gt;삭제",개발일정표!$T:$T,"&lt;&gt;검수제외",개발일정표!$X:$X,"&gt;="&amp;$D$1,개발일정표!$X:$X,"&lt;="&amp;N2)</f>
        <v>0</v>
      </c>
      <c r="O25" s="159">
        <f>COUNTIFS(개발일정표!$A:$A,$A$20,개발일정표!$H:$H,"&lt;&gt;삭제",개발일정표!$T:$T,"&lt;&gt;검수제외",개발일정표!$X:$X,"&gt;="&amp;$D$1,개발일정표!$X:$X,"&lt;="&amp;O2)</f>
        <v>0</v>
      </c>
      <c r="P25" s="159">
        <f>COUNTIFS(개발일정표!$A:$A,$A$20,개발일정표!$H:$H,"&lt;&gt;삭제",개발일정표!$T:$T,"&lt;&gt;검수제외",개발일정표!$X:$X,"&gt;="&amp;$D$1,개발일정표!$X:$X,"&lt;="&amp;P2)</f>
        <v>0</v>
      </c>
      <c r="Q25" s="159">
        <f>COUNTIFS(개발일정표!$A:$A,$A$20,개발일정표!$H:$H,"&lt;&gt;삭제",개발일정표!$T:$T,"&lt;&gt;검수제외",개발일정표!$X:$X,"&gt;="&amp;$D$1,개발일정표!$X:$X,"&lt;="&amp;Q2)</f>
        <v>0</v>
      </c>
      <c r="R25" s="159">
        <f>COUNTIFS(개발일정표!$A:$A,$A$20,개발일정표!$H:$H,"&lt;&gt;삭제",개발일정표!$T:$T,"&lt;&gt;검수제외",개발일정표!$X:$X,"&gt;="&amp;$D$1,개발일정표!$X:$X,"&lt;="&amp;R2)</f>
        <v>0</v>
      </c>
      <c r="S25" s="159">
        <f>COUNTIFS(개발일정표!$A:$A,$A$20,개발일정표!$H:$H,"&lt;&gt;삭제",개발일정표!$T:$T,"&lt;&gt;검수제외",개발일정표!$X:$X,"&gt;="&amp;$D$1,개발일정표!$X:$X,"&lt;="&amp;S2)</f>
        <v>0</v>
      </c>
    </row>
    <row r="26" spans="1:19" hidden="1">
      <c r="A26" s="293"/>
      <c r="B26" s="290" t="s">
        <v>754</v>
      </c>
      <c r="C26" s="158" t="s">
        <v>717</v>
      </c>
      <c r="D26" s="159">
        <f>COUNTIFS(개발일정표!$A:$A,$A$20,개발일정표!$H:$H,"&lt;&gt;삭제",개발일정표!$AA:$AA,"&lt;&gt;검수제외",개발일정표!$AC:$AC,"&gt;="&amp;$D$1,개발일정표!$AC:$AC,"&lt;="&amp;D2)</f>
        <v>0</v>
      </c>
      <c r="E26" s="159">
        <f>COUNTIFS(개발일정표!$A:$A,$A$20,개발일정표!$H:$H,"&lt;&gt;삭제",개발일정표!$AA:$AA,"&lt;&gt;검수제외",개발일정표!$AC:$AC,"&gt;="&amp;$D$1,개발일정표!$AC:$AC,"&lt;="&amp;E2)</f>
        <v>0</v>
      </c>
      <c r="F26" s="159">
        <f>COUNTIFS(개발일정표!$A:$A,$A$20,개발일정표!$H:$H,"&lt;&gt;삭제",개발일정표!$AA:$AA,"&lt;&gt;검수제외",개발일정표!$AC:$AC,"&gt;="&amp;$D$1,개발일정표!$AC:$AC,"&lt;="&amp;F2)</f>
        <v>0</v>
      </c>
      <c r="G26" s="159">
        <f>COUNTIFS(개발일정표!$A:$A,$A$20,개발일정표!$H:$H,"&lt;&gt;삭제",개발일정표!$AA:$AA,"&lt;&gt;검수제외",개발일정표!$AC:$AC,"&gt;="&amp;$D$1,개발일정표!$AC:$AC,"&lt;="&amp;G2)</f>
        <v>0</v>
      </c>
      <c r="H26" s="159">
        <f>COUNTIFS(개발일정표!$A:$A,$A$20,개발일정표!$H:$H,"&lt;&gt;삭제",개발일정표!$AA:$AA,"&lt;&gt;검수제외",개발일정표!$AC:$AC,"&gt;="&amp;$D$1,개발일정표!$AC:$AC,"&lt;="&amp;H2)</f>
        <v>0</v>
      </c>
      <c r="I26" s="159">
        <f>COUNTIFS(개발일정표!$A:$A,$A$20,개발일정표!$H:$H,"&lt;&gt;삭제",개발일정표!$AA:$AA,"&lt;&gt;검수제외",개발일정표!$AC:$AC,"&gt;="&amp;$D$1,개발일정표!$AC:$AC,"&lt;="&amp;I2)</f>
        <v>0</v>
      </c>
      <c r="J26" s="159">
        <f>COUNTIFS(개발일정표!$A:$A,$A$20,개발일정표!$H:$H,"&lt;&gt;삭제",개발일정표!$AA:$AA,"&lt;&gt;검수제외",개발일정표!$AC:$AC,"&gt;="&amp;$D$1,개발일정표!$AC:$AC,"&lt;="&amp;J2)</f>
        <v>0</v>
      </c>
      <c r="K26" s="159">
        <f>COUNTIFS(개발일정표!$A:$A,$A$20,개발일정표!$H:$H,"&lt;&gt;삭제",개발일정표!$AA:$AA,"&lt;&gt;검수제외",개발일정표!$AC:$AC,"&gt;="&amp;$D$1,개발일정표!$AC:$AC,"&lt;="&amp;K2)</f>
        <v>0</v>
      </c>
      <c r="L26" s="159">
        <f>COUNTIFS(개발일정표!$A:$A,$A$20,개발일정표!$H:$H,"&lt;&gt;삭제",개발일정표!$AA:$AA,"&lt;&gt;검수제외",개발일정표!$AC:$AC,"&gt;="&amp;$D$1,개발일정표!$AC:$AC,"&lt;="&amp;L2)</f>
        <v>0</v>
      </c>
      <c r="M26" s="159">
        <f>COUNTIFS(개발일정표!$A:$A,$A$20,개발일정표!$H:$H,"&lt;&gt;삭제",개발일정표!$AA:$AA,"&lt;&gt;검수제외",개발일정표!$AC:$AC,"&gt;="&amp;$D$1,개발일정표!$AC:$AC,"&lt;="&amp;M2)</f>
        <v>0</v>
      </c>
      <c r="N26" s="159">
        <f>COUNTIFS(개발일정표!$A:$A,$A$20,개발일정표!$H:$H,"&lt;&gt;삭제",개발일정표!$AA:$AA,"&lt;&gt;검수제외",개발일정표!$AC:$AC,"&gt;="&amp;$D$1,개발일정표!$AC:$AC,"&lt;="&amp;N2)</f>
        <v>0</v>
      </c>
      <c r="O26" s="159">
        <f>COUNTIFS(개발일정표!$A:$A,$A$20,개발일정표!$H:$H,"&lt;&gt;삭제",개발일정표!$AA:$AA,"&lt;&gt;검수제외",개발일정표!$AC:$AC,"&gt;="&amp;$D$1,개발일정표!$AC:$AC,"&lt;="&amp;O2)</f>
        <v>0</v>
      </c>
      <c r="P26" s="159">
        <f>COUNTIFS(개발일정표!$A:$A,$A$20,개발일정표!$H:$H,"&lt;&gt;삭제",개발일정표!$AA:$AA,"&lt;&gt;검수제외",개발일정표!$AC:$AC,"&gt;="&amp;$D$1,개발일정표!$AC:$AC,"&lt;="&amp;P2)</f>
        <v>0</v>
      </c>
      <c r="Q26" s="159">
        <f>COUNTIFS(개발일정표!$A:$A,$A$20,개발일정표!$H:$H,"&lt;&gt;삭제",개발일정표!$AA:$AA,"&lt;&gt;검수제외",개발일정표!$AC:$AC,"&gt;="&amp;$D$1,개발일정표!$AC:$AC,"&lt;="&amp;Q2)</f>
        <v>0</v>
      </c>
      <c r="R26" s="159">
        <f>COUNTIFS(개발일정표!$A:$A,$A$20,개발일정표!$H:$H,"&lt;&gt;삭제",개발일정표!$AA:$AA,"&lt;&gt;검수제외",개발일정표!$AC:$AC,"&gt;="&amp;$D$1,개발일정표!$AC:$AC,"&lt;="&amp;R2)</f>
        <v>0</v>
      </c>
      <c r="S26" s="159">
        <f>COUNTIFS(개발일정표!$A:$A,$A$20,개발일정표!$H:$H,"&lt;&gt;삭제",개발일정표!$AA:$AA,"&lt;&gt;검수제외",개발일정표!$AC:$AC,"&gt;="&amp;$D$1,개발일정표!$AC:$AC,"&lt;="&amp;S2)</f>
        <v>0</v>
      </c>
    </row>
    <row r="27" spans="1:19" hidden="1">
      <c r="A27" s="291"/>
      <c r="B27" s="291"/>
      <c r="C27" s="158" t="s">
        <v>716</v>
      </c>
      <c r="D27" s="159">
        <f>COUNTIFS(개발일정표!$A:$A,$A$20,개발일정표!$H:$H,"&lt;&gt;삭제",개발일정표!$AA:$AA,"&lt;&gt;검수제외",개발일정표!$AE:$AE,"&gt;="&amp;$D$1,개발일정표!$AE:$AE,"&lt;="&amp;D2)</f>
        <v>0</v>
      </c>
      <c r="E27" s="159">
        <f>COUNTIFS(개발일정표!$A:$A,$A$20,개발일정표!$H:$H,"&lt;&gt;삭제",개발일정표!$AA:$AA,"&lt;&gt;검수제외",개발일정표!$AE:$AE,"&gt;="&amp;$D$1,개발일정표!$AE:$AE,"&lt;="&amp;E2)</f>
        <v>0</v>
      </c>
      <c r="F27" s="159">
        <f>COUNTIFS(개발일정표!$A:$A,$A$20,개발일정표!$H:$H,"&lt;&gt;삭제",개발일정표!$AA:$AA,"&lt;&gt;검수제외",개발일정표!$AE:$AE,"&gt;="&amp;$D$1,개발일정표!$AE:$AE,"&lt;="&amp;F2)</f>
        <v>0</v>
      </c>
      <c r="G27" s="159">
        <f>COUNTIFS(개발일정표!$A:$A,$A$20,개발일정표!$H:$H,"&lt;&gt;삭제",개발일정표!$AA:$AA,"&lt;&gt;검수제외",개발일정표!$AE:$AE,"&gt;="&amp;$D$1,개발일정표!$AE:$AE,"&lt;="&amp;G2)</f>
        <v>0</v>
      </c>
      <c r="H27" s="159">
        <f>COUNTIFS(개발일정표!$A:$A,$A$20,개발일정표!$H:$H,"&lt;&gt;삭제",개발일정표!$AA:$AA,"&lt;&gt;검수제외",개발일정표!$AE:$AE,"&gt;="&amp;$D$1,개발일정표!$AE:$AE,"&lt;="&amp;H2)</f>
        <v>0</v>
      </c>
      <c r="I27" s="159">
        <f>COUNTIFS(개발일정표!$A:$A,$A$20,개발일정표!$H:$H,"&lt;&gt;삭제",개발일정표!$AA:$AA,"&lt;&gt;검수제외",개발일정표!$AE:$AE,"&gt;="&amp;$D$1,개발일정표!$AE:$AE,"&lt;="&amp;I2)</f>
        <v>0</v>
      </c>
      <c r="J27" s="159">
        <f>COUNTIFS(개발일정표!$A:$A,$A$20,개발일정표!$H:$H,"&lt;&gt;삭제",개발일정표!$AA:$AA,"&lt;&gt;검수제외",개발일정표!$AE:$AE,"&gt;="&amp;$D$1,개발일정표!$AE:$AE,"&lt;="&amp;J2)</f>
        <v>0</v>
      </c>
      <c r="K27" s="159">
        <f>COUNTIFS(개발일정표!$A:$A,$A$20,개발일정표!$H:$H,"&lt;&gt;삭제",개발일정표!$AA:$AA,"&lt;&gt;검수제외",개발일정표!$AE:$AE,"&gt;="&amp;$D$1,개발일정표!$AE:$AE,"&lt;="&amp;K2)</f>
        <v>0</v>
      </c>
      <c r="L27" s="159">
        <f>COUNTIFS(개발일정표!$A:$A,$A$20,개발일정표!$H:$H,"&lt;&gt;삭제",개발일정표!$AA:$AA,"&lt;&gt;검수제외",개발일정표!$AE:$AE,"&gt;="&amp;$D$1,개발일정표!$AE:$AE,"&lt;="&amp;L2)</f>
        <v>0</v>
      </c>
      <c r="M27" s="159">
        <f>COUNTIFS(개발일정표!$A:$A,$A$20,개발일정표!$H:$H,"&lt;&gt;삭제",개발일정표!$AA:$AA,"&lt;&gt;검수제외",개발일정표!$AE:$AE,"&gt;="&amp;$D$1,개발일정표!$AE:$AE,"&lt;="&amp;M2)</f>
        <v>0</v>
      </c>
      <c r="N27" s="159">
        <f>COUNTIFS(개발일정표!$A:$A,$A$20,개발일정표!$H:$H,"&lt;&gt;삭제",개발일정표!$AA:$AA,"&lt;&gt;검수제외",개발일정표!$AE:$AE,"&gt;="&amp;$D$1,개발일정표!$AE:$AE,"&lt;="&amp;N2)</f>
        <v>0</v>
      </c>
      <c r="O27" s="159">
        <f>COUNTIFS(개발일정표!$A:$A,$A$20,개발일정표!$H:$H,"&lt;&gt;삭제",개발일정표!$AA:$AA,"&lt;&gt;검수제외",개발일정표!$AE:$AE,"&gt;="&amp;$D$1,개발일정표!$AE:$AE,"&lt;="&amp;O2)</f>
        <v>0</v>
      </c>
      <c r="P27" s="159">
        <f>COUNTIFS(개발일정표!$A:$A,$A$20,개발일정표!$H:$H,"&lt;&gt;삭제",개발일정표!$AA:$AA,"&lt;&gt;검수제외",개발일정표!$AE:$AE,"&gt;="&amp;$D$1,개발일정표!$AE:$AE,"&lt;="&amp;P2)</f>
        <v>0</v>
      </c>
      <c r="Q27" s="159">
        <f>COUNTIFS(개발일정표!$A:$A,$A$20,개발일정표!$H:$H,"&lt;&gt;삭제",개발일정표!$AA:$AA,"&lt;&gt;검수제외",개발일정표!$AE:$AE,"&gt;="&amp;$D$1,개발일정표!$AE:$AE,"&lt;="&amp;Q2)</f>
        <v>0</v>
      </c>
      <c r="R27" s="159">
        <f>COUNTIFS(개발일정표!$A:$A,$A$20,개발일정표!$H:$H,"&lt;&gt;삭제",개발일정표!$AA:$AA,"&lt;&gt;검수제외",개발일정표!$AE:$AE,"&gt;="&amp;$D$1,개발일정표!$AE:$AE,"&lt;="&amp;R2)</f>
        <v>0</v>
      </c>
      <c r="S27" s="159">
        <f>COUNTIFS(개발일정표!$A:$A,$A$20,개발일정표!$H:$H,"&lt;&gt;삭제",개발일정표!$AA:$AA,"&lt;&gt;검수제외",개발일정표!$AE:$AE,"&gt;="&amp;$D$1,개발일정표!$AE:$AE,"&lt;="&amp;S2)</f>
        <v>0</v>
      </c>
    </row>
    <row r="28" spans="1:19">
      <c r="A28" s="290" t="s">
        <v>748</v>
      </c>
      <c r="B28" s="290" t="s">
        <v>770</v>
      </c>
      <c r="C28" s="158" t="s">
        <v>717</v>
      </c>
      <c r="D28" s="159">
        <f>COUNTIFS(개발일정표!$A:$A,$A$28,개발일정표!$H:$H,"&lt;&gt;삭제",개발일정표!$J:$J,"&gt;="&amp;$D$1,개발일정표!$J:$J,"&lt;="&amp;D2)</f>
        <v>0</v>
      </c>
      <c r="E28" s="159">
        <f>COUNTIFS(개발일정표!$A:$A,$A$28,개발일정표!$H:$H,"&lt;&gt;삭제",개발일정표!$J:$J,"&gt;="&amp;$D$1,개발일정표!$J:$J,"&lt;="&amp;E2)</f>
        <v>0</v>
      </c>
      <c r="F28" s="159">
        <f>COUNTIFS(개발일정표!$A:$A,$A$28,개발일정표!$H:$H,"&lt;&gt;삭제",개발일정표!$J:$J,"&gt;="&amp;$D$1,개발일정표!$J:$J,"&lt;="&amp;F2)</f>
        <v>0</v>
      </c>
      <c r="G28" s="159">
        <f>COUNTIFS(개발일정표!$A:$A,$A$28,개발일정표!$H:$H,"&lt;&gt;삭제",개발일정표!$J:$J,"&gt;="&amp;$D$1,개발일정표!$J:$J,"&lt;="&amp;G2)</f>
        <v>2</v>
      </c>
      <c r="H28" s="159">
        <f>COUNTIFS(개발일정표!$A:$A,$A$28,개발일정표!$H:$H,"&lt;&gt;삭제",개발일정표!$J:$J,"&gt;="&amp;$D$1,개발일정표!$J:$J,"&lt;="&amp;H2)</f>
        <v>5</v>
      </c>
      <c r="I28" s="159">
        <f>COUNTIFS(개발일정표!$A:$A,$A$28,개발일정표!$H:$H,"&lt;&gt;삭제",개발일정표!$J:$J,"&gt;="&amp;$D$1,개발일정표!$J:$J,"&lt;="&amp;I2)</f>
        <v>8</v>
      </c>
      <c r="J28" s="159">
        <f>COUNTIFS(개발일정표!$A:$A,$A$28,개발일정표!$H:$H,"&lt;&gt;삭제",개발일정표!$J:$J,"&gt;="&amp;$D$1,개발일정표!$J:$J,"&lt;="&amp;J2)</f>
        <v>10</v>
      </c>
      <c r="K28" s="159">
        <f>COUNTIFS(개발일정표!$A:$A,$A$28,개발일정표!$H:$H,"&lt;&gt;삭제",개발일정표!$J:$J,"&gt;="&amp;$D$1,개발일정표!$J:$J,"&lt;="&amp;K2)</f>
        <v>13</v>
      </c>
      <c r="L28" s="159">
        <f>COUNTIFS(개발일정표!$A:$A,$A$28,개발일정표!$H:$H,"&lt;&gt;삭제",개발일정표!$J:$J,"&gt;="&amp;$D$1,개발일정표!$J:$J,"&lt;="&amp;L2)</f>
        <v>13</v>
      </c>
      <c r="M28" s="159">
        <f>COUNTIFS(개발일정표!$A:$A,$A$28,개발일정표!$H:$H,"&lt;&gt;삭제",개발일정표!$J:$J,"&gt;="&amp;$D$1,개발일정표!$J:$J,"&lt;="&amp;M2)</f>
        <v>13</v>
      </c>
      <c r="N28" s="159">
        <f>COUNTIFS(개발일정표!$A:$A,$A$28,개발일정표!$H:$H,"&lt;&gt;삭제",개발일정표!$J:$J,"&gt;="&amp;$D$1,개발일정표!$J:$J,"&lt;="&amp;N2)</f>
        <v>13</v>
      </c>
      <c r="O28" s="159">
        <f>COUNTIFS(개발일정표!$A:$A,$A$28,개발일정표!$H:$H,"&lt;&gt;삭제",개발일정표!$J:$J,"&gt;="&amp;$D$1,개발일정표!$J:$J,"&lt;="&amp;O2)</f>
        <v>13</v>
      </c>
      <c r="P28" s="159">
        <f>COUNTIFS(개발일정표!$A:$A,$A$28,개발일정표!$H:$H,"&lt;&gt;삭제",개발일정표!$J:$J,"&gt;="&amp;$D$1,개발일정표!$J:$J,"&lt;="&amp;P2)</f>
        <v>13</v>
      </c>
      <c r="Q28" s="159">
        <f>COUNTIFS(개발일정표!$A:$A,$A$28,개발일정표!$H:$H,"&lt;&gt;삭제",개발일정표!$J:$J,"&gt;="&amp;$D$1,개발일정표!$J:$J,"&lt;="&amp;Q2)</f>
        <v>13</v>
      </c>
      <c r="R28" s="159">
        <f>COUNTIFS(개발일정표!$A:$A,$A$28,개발일정표!$H:$H,"&lt;&gt;삭제",개발일정표!$J:$J,"&gt;="&amp;$D$1,개발일정표!$J:$J,"&lt;="&amp;R2)</f>
        <v>13</v>
      </c>
      <c r="S28" s="159">
        <f>COUNTIFS(개발일정표!$A:$A,$A$28,개발일정표!$H:$H,"&lt;&gt;삭제",개발일정표!$J:$J,"&gt;="&amp;$D$1,개발일정표!$J:$J,"&lt;="&amp;S2)</f>
        <v>13</v>
      </c>
    </row>
    <row r="29" spans="1:19">
      <c r="A29" s="293"/>
      <c r="B29" s="291"/>
      <c r="C29" s="158" t="s">
        <v>716</v>
      </c>
      <c r="D29" s="159">
        <f>COUNTIFS(개발일정표!$A:$A,$A$28,개발일정표!$H:$H,"&lt;&gt;삭제",개발일정표!$L:$L,"&gt;="&amp;$D$1,개발일정표!$L:$L,"&lt;="&amp;D2)</f>
        <v>0</v>
      </c>
      <c r="E29" s="159">
        <f>COUNTIFS(개발일정표!$A:$A,$A$28,개발일정표!$H:$H,"&lt;&gt;삭제",개발일정표!$L:$L,"&gt;="&amp;$D$1,개발일정표!$L:$L,"&lt;="&amp;E2)</f>
        <v>0</v>
      </c>
      <c r="F29" s="159">
        <f>COUNTIFS(개발일정표!$A:$A,$A$28,개발일정표!$H:$H,"&lt;&gt;삭제",개발일정표!$L:$L,"&gt;="&amp;$D$1,개발일정표!$L:$L,"&lt;="&amp;F2)</f>
        <v>0</v>
      </c>
      <c r="G29" s="159">
        <f>COUNTIFS(개발일정표!$A:$A,$A$28,개발일정표!$H:$H,"&lt;&gt;삭제",개발일정표!$L:$L,"&gt;="&amp;$D$1,개발일정표!$L:$L,"&lt;="&amp;G2)</f>
        <v>0</v>
      </c>
      <c r="H29" s="159">
        <f>COUNTIFS(개발일정표!$A:$A,$A$28,개발일정표!$H:$H,"&lt;&gt;삭제",개발일정표!$L:$L,"&gt;="&amp;$D$1,개발일정표!$L:$L,"&lt;="&amp;H2)</f>
        <v>1</v>
      </c>
      <c r="I29" s="159">
        <f>COUNTIFS(개발일정표!$A:$A,$A$28,개발일정표!$H:$H,"&lt;&gt;삭제",개발일정표!$L:$L,"&gt;="&amp;$D$1,개발일정표!$L:$L,"&lt;="&amp;I2)</f>
        <v>3</v>
      </c>
      <c r="J29" s="159">
        <f>COUNTIFS(개발일정표!$A:$A,$A$28,개발일정표!$H:$H,"&lt;&gt;삭제",개발일정표!$L:$L,"&gt;="&amp;$D$1,개발일정표!$L:$L,"&lt;="&amp;J2)</f>
        <v>5</v>
      </c>
      <c r="K29" s="159">
        <f>COUNTIFS(개발일정표!$A:$A,$A$28,개발일정표!$H:$H,"&lt;&gt;삭제",개발일정표!$L:$L,"&gt;="&amp;$D$1,개발일정표!$L:$L,"&lt;="&amp;K2)</f>
        <v>8</v>
      </c>
      <c r="L29" s="159">
        <f>COUNTIFS(개발일정표!$A:$A,$A$28,개발일정표!$H:$H,"&lt;&gt;삭제",개발일정표!$L:$L,"&gt;="&amp;$D$1,개발일정표!$L:$L,"&lt;="&amp;L2)</f>
        <v>11</v>
      </c>
      <c r="M29" s="159">
        <f>COUNTIFS(개발일정표!$A:$A,$A$28,개발일정표!$H:$H,"&lt;&gt;삭제",개발일정표!$L:$L,"&gt;="&amp;$D$1,개발일정표!$L:$L,"&lt;="&amp;M2)</f>
        <v>13</v>
      </c>
      <c r="N29" s="159">
        <f>COUNTIFS(개발일정표!$A:$A,$A$28,개발일정표!$H:$H,"&lt;&gt;삭제",개발일정표!$L:$L,"&gt;="&amp;$D$1,개발일정표!$L:$L,"&lt;="&amp;N2)</f>
        <v>13</v>
      </c>
      <c r="O29" s="159">
        <f>COUNTIFS(개발일정표!$A:$A,$A$28,개발일정표!$H:$H,"&lt;&gt;삭제",개발일정표!$L:$L,"&gt;="&amp;$D$1,개발일정표!$L:$L,"&lt;="&amp;O2)</f>
        <v>13</v>
      </c>
      <c r="P29" s="159">
        <f>COUNTIFS(개발일정표!$A:$A,$A$28,개발일정표!$H:$H,"&lt;&gt;삭제",개발일정표!$L:$L,"&gt;="&amp;$D$1,개발일정표!$L:$L,"&lt;="&amp;P2)</f>
        <v>13</v>
      </c>
      <c r="Q29" s="159">
        <f>COUNTIFS(개발일정표!$A:$A,$A$28,개발일정표!$H:$H,"&lt;&gt;삭제",개발일정표!$L:$L,"&gt;="&amp;$D$1,개발일정표!$L:$L,"&lt;="&amp;Q2)</f>
        <v>13</v>
      </c>
      <c r="R29" s="159">
        <f>COUNTIFS(개발일정표!$A:$A,$A$28,개발일정표!$H:$H,"&lt;&gt;삭제",개발일정표!$L:$L,"&gt;="&amp;$D$1,개발일정표!$L:$L,"&lt;="&amp;R2)</f>
        <v>13</v>
      </c>
      <c r="S29" s="159">
        <f>COUNTIFS(개발일정표!$A:$A,$A$28,개발일정표!$H:$H,"&lt;&gt;삭제",개발일정표!$L:$L,"&gt;="&amp;$D$1,개발일정표!$L:$L,"&lt;="&amp;S2)</f>
        <v>13</v>
      </c>
    </row>
    <row r="30" spans="1:19">
      <c r="A30" s="293"/>
      <c r="B30" s="290" t="s">
        <v>718</v>
      </c>
      <c r="C30" s="158" t="s">
        <v>717</v>
      </c>
      <c r="D30" s="159">
        <f>COUNTIFS(개발일정표!$A:$A,$A$28,개발일정표!$H:$H,"&lt;&gt;삭제",개발일정표!$M:$M,"&lt;&gt;검수제외",개발일정표!$O:$O,"&gt;="&amp;$D$1,개발일정표!$O:$O,"&lt;="&amp;D2)</f>
        <v>0</v>
      </c>
      <c r="E30" s="159">
        <f>COUNTIFS(개발일정표!$A:$A,$A$28,개발일정표!$H:$H,"&lt;&gt;삭제",개발일정표!$M:$M,"&lt;&gt;검수제외",개발일정표!$O:$O,"&gt;="&amp;$D$1,개발일정표!$O:$O,"&lt;="&amp;E2)</f>
        <v>0</v>
      </c>
      <c r="F30" s="159">
        <f>COUNTIFS(개발일정표!$A:$A,$A$28,개발일정표!$H:$H,"&lt;&gt;삭제",개발일정표!$M:$M,"&lt;&gt;검수제외",개발일정표!$O:$O,"&gt;="&amp;$D$1,개발일정표!$O:$O,"&lt;="&amp;F2)</f>
        <v>0</v>
      </c>
      <c r="G30" s="159">
        <f>COUNTIFS(개발일정표!$A:$A,$A$28,개발일정표!$H:$H,"&lt;&gt;삭제",개발일정표!$M:$M,"&lt;&gt;검수제외",개발일정표!$O:$O,"&gt;="&amp;$D$1,개발일정표!$O:$O,"&lt;="&amp;G2)</f>
        <v>2</v>
      </c>
      <c r="H30" s="159">
        <f>COUNTIFS(개발일정표!$A:$A,$A$28,개발일정표!$H:$H,"&lt;&gt;삭제",개발일정표!$M:$M,"&lt;&gt;검수제외",개발일정표!$O:$O,"&gt;="&amp;$D$1,개발일정표!$O:$O,"&lt;="&amp;H2)</f>
        <v>5</v>
      </c>
      <c r="I30" s="159">
        <f>COUNTIFS(개발일정표!$A:$A,$A$28,개발일정표!$H:$H,"&lt;&gt;삭제",개발일정표!$M:$M,"&lt;&gt;검수제외",개발일정표!$O:$O,"&gt;="&amp;$D$1,개발일정표!$O:$O,"&lt;="&amp;I2)</f>
        <v>8</v>
      </c>
      <c r="J30" s="159">
        <f>COUNTIFS(개발일정표!$A:$A,$A$28,개발일정표!$H:$H,"&lt;&gt;삭제",개발일정표!$M:$M,"&lt;&gt;검수제외",개발일정표!$O:$O,"&gt;="&amp;$D$1,개발일정표!$O:$O,"&lt;="&amp;J2)</f>
        <v>9</v>
      </c>
      <c r="K30" s="159">
        <f>COUNTIFS(개발일정표!$A:$A,$A$28,개발일정표!$H:$H,"&lt;&gt;삭제",개발일정표!$M:$M,"&lt;&gt;검수제외",개발일정표!$O:$O,"&gt;="&amp;$D$1,개발일정표!$O:$O,"&lt;="&amp;K2)</f>
        <v>9</v>
      </c>
      <c r="L30" s="159">
        <f>COUNTIFS(개발일정표!$A:$A,$A$28,개발일정표!$H:$H,"&lt;&gt;삭제",개발일정표!$M:$M,"&lt;&gt;검수제외",개발일정표!$O:$O,"&gt;="&amp;$D$1,개발일정표!$O:$O,"&lt;="&amp;L2)</f>
        <v>12</v>
      </c>
      <c r="M30" s="159">
        <f>COUNTIFS(개발일정표!$A:$A,$A$28,개발일정표!$H:$H,"&lt;&gt;삭제",개발일정표!$M:$M,"&lt;&gt;검수제외",개발일정표!$O:$O,"&gt;="&amp;$D$1,개발일정표!$O:$O,"&lt;="&amp;M2)</f>
        <v>13</v>
      </c>
      <c r="N30" s="159">
        <f>COUNTIFS(개발일정표!$A:$A,$A$28,개발일정표!$H:$H,"&lt;&gt;삭제",개발일정표!$M:$M,"&lt;&gt;검수제외",개발일정표!$O:$O,"&gt;="&amp;$D$1,개발일정표!$O:$O,"&lt;="&amp;N2)</f>
        <v>13</v>
      </c>
      <c r="O30" s="159">
        <f>COUNTIFS(개발일정표!$A:$A,$A$28,개발일정표!$H:$H,"&lt;&gt;삭제",개발일정표!$M:$M,"&lt;&gt;검수제외",개발일정표!$O:$O,"&gt;="&amp;$D$1,개발일정표!$O:$O,"&lt;="&amp;O2)</f>
        <v>13</v>
      </c>
      <c r="P30" s="159">
        <f>COUNTIFS(개발일정표!$A:$A,$A$28,개발일정표!$H:$H,"&lt;&gt;삭제",개발일정표!$M:$M,"&lt;&gt;검수제외",개발일정표!$O:$O,"&gt;="&amp;$D$1,개발일정표!$O:$O,"&lt;="&amp;P2)</f>
        <v>13</v>
      </c>
      <c r="Q30" s="159">
        <f>COUNTIFS(개발일정표!$A:$A,$A$28,개발일정표!$H:$H,"&lt;&gt;삭제",개발일정표!$M:$M,"&lt;&gt;검수제외",개발일정표!$O:$O,"&gt;="&amp;$D$1,개발일정표!$O:$O,"&lt;="&amp;Q2)</f>
        <v>13</v>
      </c>
      <c r="R30" s="159">
        <f>COUNTIFS(개발일정표!$A:$A,$A$28,개발일정표!$H:$H,"&lt;&gt;삭제",개발일정표!$M:$M,"&lt;&gt;검수제외",개발일정표!$O:$O,"&gt;="&amp;$D$1,개발일정표!$O:$O,"&lt;="&amp;R2)</f>
        <v>13</v>
      </c>
      <c r="S30" s="159">
        <f>COUNTIFS(개발일정표!$A:$A,$A$28,개발일정표!$H:$H,"&lt;&gt;삭제",개발일정표!$M:$M,"&lt;&gt;검수제외",개발일정표!$O:$O,"&gt;="&amp;$D$1,개발일정표!$O:$O,"&lt;="&amp;S2)</f>
        <v>13</v>
      </c>
    </row>
    <row r="31" spans="1:19">
      <c r="A31" s="293"/>
      <c r="B31" s="291"/>
      <c r="C31" s="158" t="s">
        <v>716</v>
      </c>
      <c r="D31" s="159">
        <f>COUNTIFS(개발일정표!$A:$A,$A$28,개발일정표!$H:$H,"&lt;&gt;삭제",개발일정표!$M:$M,"&lt;&gt;검수제외",개발일정표!$Q:$Q,"&gt;="&amp;$D$1,개발일정표!$Q:$Q,"&lt;="&amp;D2)</f>
        <v>0</v>
      </c>
      <c r="E31" s="159">
        <f>COUNTIFS(개발일정표!$A:$A,$A$28,개발일정표!$H:$H,"&lt;&gt;삭제",개발일정표!$M:$M,"&lt;&gt;검수제외",개발일정표!$Q:$Q,"&gt;="&amp;$D$1,개발일정표!$Q:$Q,"&lt;="&amp;E2)</f>
        <v>0</v>
      </c>
      <c r="F31" s="159">
        <f>COUNTIFS(개발일정표!$A:$A,$A$28,개발일정표!$H:$H,"&lt;&gt;삭제",개발일정표!$M:$M,"&lt;&gt;검수제외",개발일정표!$Q:$Q,"&gt;="&amp;$D$1,개발일정표!$Q:$Q,"&lt;="&amp;F2)</f>
        <v>0</v>
      </c>
      <c r="G31" s="159">
        <f>COUNTIFS(개발일정표!$A:$A,$A$28,개발일정표!$H:$H,"&lt;&gt;삭제",개발일정표!$M:$M,"&lt;&gt;검수제외",개발일정표!$Q:$Q,"&gt;="&amp;$D$1,개발일정표!$Q:$Q,"&lt;="&amp;G2)</f>
        <v>0</v>
      </c>
      <c r="H31" s="159">
        <f>COUNTIFS(개발일정표!$A:$A,$A$28,개발일정표!$H:$H,"&lt;&gt;삭제",개발일정표!$M:$M,"&lt;&gt;검수제외",개발일정표!$Q:$Q,"&gt;="&amp;$D$1,개발일정표!$Q:$Q,"&lt;="&amp;H2)</f>
        <v>0</v>
      </c>
      <c r="I31" s="159">
        <f>COUNTIFS(개발일정표!$A:$A,$A$28,개발일정표!$H:$H,"&lt;&gt;삭제",개발일정표!$M:$M,"&lt;&gt;검수제외",개발일정표!$Q:$Q,"&gt;="&amp;$D$1,개발일정표!$Q:$Q,"&lt;="&amp;I2)</f>
        <v>0</v>
      </c>
      <c r="J31" s="159">
        <f>COUNTIFS(개발일정표!$A:$A,$A$28,개발일정표!$H:$H,"&lt;&gt;삭제",개발일정표!$M:$M,"&lt;&gt;검수제외",개발일정표!$Q:$Q,"&gt;="&amp;$D$1,개발일정표!$Q:$Q,"&lt;="&amp;J2)</f>
        <v>0</v>
      </c>
      <c r="K31" s="159">
        <f>COUNTIFS(개발일정표!$A:$A,$A$28,개발일정표!$H:$H,"&lt;&gt;삭제",개발일정표!$M:$M,"&lt;&gt;검수제외",개발일정표!$Q:$Q,"&gt;="&amp;$D$1,개발일정표!$Q:$Q,"&lt;="&amp;K2)</f>
        <v>0</v>
      </c>
      <c r="L31" s="159">
        <f>COUNTIFS(개발일정표!$A:$A,$A$28,개발일정표!$H:$H,"&lt;&gt;삭제",개발일정표!$M:$M,"&lt;&gt;검수제외",개발일정표!$Q:$Q,"&gt;="&amp;$D$1,개발일정표!$Q:$Q,"&lt;="&amp;L2)</f>
        <v>0</v>
      </c>
      <c r="M31" s="159">
        <f>COUNTIFS(개발일정표!$A:$A,$A$28,개발일정표!$H:$H,"&lt;&gt;삭제",개발일정표!$M:$M,"&lt;&gt;검수제외",개발일정표!$Q:$Q,"&gt;="&amp;$D$1,개발일정표!$Q:$Q,"&lt;="&amp;M2)</f>
        <v>0</v>
      </c>
      <c r="N31" s="159">
        <f>COUNTIFS(개발일정표!$A:$A,$A$28,개발일정표!$H:$H,"&lt;&gt;삭제",개발일정표!$M:$M,"&lt;&gt;검수제외",개발일정표!$Q:$Q,"&gt;="&amp;$D$1,개발일정표!$Q:$Q,"&lt;="&amp;N2)</f>
        <v>0</v>
      </c>
      <c r="O31" s="159">
        <f>COUNTIFS(개발일정표!$A:$A,$A$28,개발일정표!$H:$H,"&lt;&gt;삭제",개발일정표!$M:$M,"&lt;&gt;검수제외",개발일정표!$Q:$Q,"&gt;="&amp;$D$1,개발일정표!$Q:$Q,"&lt;="&amp;O2)</f>
        <v>0</v>
      </c>
      <c r="P31" s="159">
        <f>COUNTIFS(개발일정표!$A:$A,$A$28,개발일정표!$H:$H,"&lt;&gt;삭제",개발일정표!$M:$M,"&lt;&gt;검수제외",개발일정표!$Q:$Q,"&gt;="&amp;$D$1,개발일정표!$Q:$Q,"&lt;="&amp;P2)</f>
        <v>0</v>
      </c>
      <c r="Q31" s="159">
        <f>COUNTIFS(개발일정표!$A:$A,$A$28,개발일정표!$H:$H,"&lt;&gt;삭제",개발일정표!$M:$M,"&lt;&gt;검수제외",개발일정표!$Q:$Q,"&gt;="&amp;$D$1,개발일정표!$Q:$Q,"&lt;="&amp;Q2)</f>
        <v>0</v>
      </c>
      <c r="R31" s="159">
        <f>COUNTIFS(개발일정표!$A:$A,$A$28,개발일정표!$H:$H,"&lt;&gt;삭제",개발일정표!$M:$M,"&lt;&gt;검수제외",개발일정표!$Q:$Q,"&gt;="&amp;$D$1,개발일정표!$Q:$Q,"&lt;="&amp;R2)</f>
        <v>0</v>
      </c>
      <c r="S31" s="159">
        <f>COUNTIFS(개발일정표!$A:$A,$A$28,개발일정표!$H:$H,"&lt;&gt;삭제",개발일정표!$M:$M,"&lt;&gt;검수제외",개발일정표!$Q:$Q,"&gt;="&amp;$D$1,개발일정표!$Q:$Q,"&lt;="&amp;S2)</f>
        <v>0</v>
      </c>
    </row>
    <row r="32" spans="1:19">
      <c r="A32" s="293"/>
      <c r="B32" s="290" t="s">
        <v>719</v>
      </c>
      <c r="C32" s="158" t="s">
        <v>717</v>
      </c>
      <c r="D32" s="159">
        <f>COUNTIFS(개발일정표!$A:$A,$A$28,개발일정표!$H:$H,"&lt;&gt;삭제",개발일정표!$T:$T,"&lt;&gt;검수제외",개발일정표!$V:$V,"&gt;="&amp;$D$1,개발일정표!$V:$V,"&lt;="&amp;D2)</f>
        <v>0</v>
      </c>
      <c r="E32" s="159">
        <f>COUNTIFS(개발일정표!$A:$A,$A$28,개발일정표!$H:$H,"&lt;&gt;삭제",개발일정표!$T:$T,"&lt;&gt;검수제외",개발일정표!$V:$V,"&gt;="&amp;$D$1,개발일정표!$V:$V,"&lt;="&amp;E2)</f>
        <v>0</v>
      </c>
      <c r="F32" s="159">
        <f>COUNTIFS(개발일정표!$A:$A,$A$28,개발일정표!$H:$H,"&lt;&gt;삭제",개발일정표!$T:$T,"&lt;&gt;검수제외",개발일정표!$V:$V,"&gt;="&amp;$D$1,개발일정표!$V:$V,"&lt;="&amp;F2)</f>
        <v>0</v>
      </c>
      <c r="G32" s="159">
        <f>COUNTIFS(개발일정표!$A:$A,$A$28,개발일정표!$H:$H,"&lt;&gt;삭제",개발일정표!$T:$T,"&lt;&gt;검수제외",개발일정표!$V:$V,"&gt;="&amp;$D$1,개발일정표!$V:$V,"&lt;="&amp;G2)</f>
        <v>0</v>
      </c>
      <c r="H32" s="159">
        <f>COUNTIFS(개발일정표!$A:$A,$A$28,개발일정표!$H:$H,"&lt;&gt;삭제",개발일정표!$T:$T,"&lt;&gt;검수제외",개발일정표!$V:$V,"&gt;="&amp;$D$1,개발일정표!$V:$V,"&lt;="&amp;H2)</f>
        <v>0</v>
      </c>
      <c r="I32" s="159">
        <f>COUNTIFS(개발일정표!$A:$A,$A$28,개발일정표!$H:$H,"&lt;&gt;삭제",개발일정표!$T:$T,"&lt;&gt;검수제외",개발일정표!$V:$V,"&gt;="&amp;$D$1,개발일정표!$V:$V,"&lt;="&amp;I2)</f>
        <v>0</v>
      </c>
      <c r="J32" s="159">
        <f>COUNTIFS(개발일정표!$A:$A,$A$28,개발일정표!$H:$H,"&lt;&gt;삭제",개발일정표!$T:$T,"&lt;&gt;검수제외",개발일정표!$V:$V,"&gt;="&amp;$D$1,개발일정표!$V:$V,"&lt;="&amp;J2)</f>
        <v>0</v>
      </c>
      <c r="K32" s="159">
        <f>COUNTIFS(개발일정표!$A:$A,$A$28,개발일정표!$H:$H,"&lt;&gt;삭제",개발일정표!$T:$T,"&lt;&gt;검수제외",개발일정표!$V:$V,"&gt;="&amp;$D$1,개발일정표!$V:$V,"&lt;="&amp;K2)</f>
        <v>0</v>
      </c>
      <c r="L32" s="159">
        <f>COUNTIFS(개발일정표!$A:$A,$A$28,개발일정표!$H:$H,"&lt;&gt;삭제",개발일정표!$T:$T,"&lt;&gt;검수제외",개발일정표!$V:$V,"&gt;="&amp;$D$1,개발일정표!$V:$V,"&lt;="&amp;L2)</f>
        <v>0</v>
      </c>
      <c r="M32" s="159">
        <f>COUNTIFS(개발일정표!$A:$A,$A$28,개발일정표!$H:$H,"&lt;&gt;삭제",개발일정표!$T:$T,"&lt;&gt;검수제외",개발일정표!$V:$V,"&gt;="&amp;$D$1,개발일정표!$V:$V,"&lt;="&amp;M2)</f>
        <v>0</v>
      </c>
      <c r="N32" s="159">
        <f>COUNTIFS(개발일정표!$A:$A,$A$28,개발일정표!$H:$H,"&lt;&gt;삭제",개발일정표!$T:$T,"&lt;&gt;검수제외",개발일정표!$V:$V,"&gt;="&amp;$D$1,개발일정표!$V:$V,"&lt;="&amp;N2)</f>
        <v>0</v>
      </c>
      <c r="O32" s="159">
        <f>COUNTIFS(개발일정표!$A:$A,$A$28,개발일정표!$H:$H,"&lt;&gt;삭제",개발일정표!$T:$T,"&lt;&gt;검수제외",개발일정표!$V:$V,"&gt;="&amp;$D$1,개발일정표!$V:$V,"&lt;="&amp;O2)</f>
        <v>0</v>
      </c>
      <c r="P32" s="159">
        <f>COUNTIFS(개발일정표!$A:$A,$A$28,개발일정표!$H:$H,"&lt;&gt;삭제",개발일정표!$T:$T,"&lt;&gt;검수제외",개발일정표!$V:$V,"&gt;="&amp;$D$1,개발일정표!$V:$V,"&lt;="&amp;P2)</f>
        <v>0</v>
      </c>
      <c r="Q32" s="159">
        <f>COUNTIFS(개발일정표!$A:$A,$A$28,개발일정표!$H:$H,"&lt;&gt;삭제",개발일정표!$T:$T,"&lt;&gt;검수제외",개발일정표!$V:$V,"&gt;="&amp;$D$1,개발일정표!$V:$V,"&lt;="&amp;Q2)</f>
        <v>0</v>
      </c>
      <c r="R32" s="159">
        <f>COUNTIFS(개발일정표!$A:$A,$A$28,개발일정표!$H:$H,"&lt;&gt;삭제",개발일정표!$T:$T,"&lt;&gt;검수제외",개발일정표!$V:$V,"&gt;="&amp;$D$1,개발일정표!$V:$V,"&lt;="&amp;R2)</f>
        <v>0</v>
      </c>
      <c r="S32" s="159">
        <f>COUNTIFS(개발일정표!$A:$A,$A$28,개발일정표!$H:$H,"&lt;&gt;삭제",개발일정표!$T:$T,"&lt;&gt;검수제외",개발일정표!$V:$V,"&gt;="&amp;$D$1,개발일정표!$V:$V,"&lt;="&amp;S2)</f>
        <v>0</v>
      </c>
    </row>
    <row r="33" spans="1:19">
      <c r="A33" s="293"/>
      <c r="B33" s="291"/>
      <c r="C33" s="158" t="s">
        <v>716</v>
      </c>
      <c r="D33" s="159">
        <f>COUNTIFS(개발일정표!$A:$A,$A$28,개발일정표!$H:$H,"&lt;&gt;삭제",개발일정표!$T:$T,"&lt;&gt;검수제외",개발일정표!$X:$X,"&gt;="&amp;$D$1,개발일정표!$X:$X,"&lt;="&amp;D2)</f>
        <v>0</v>
      </c>
      <c r="E33" s="159">
        <f>COUNTIFS(개발일정표!$A:$A,$A$28,개발일정표!$H:$H,"&lt;&gt;삭제",개발일정표!$T:$T,"&lt;&gt;검수제외",개발일정표!$X:$X,"&gt;="&amp;$D$1,개발일정표!$X:$X,"&lt;="&amp;E2)</f>
        <v>0</v>
      </c>
      <c r="F33" s="159">
        <f>COUNTIFS(개발일정표!$A:$A,$A$28,개발일정표!$H:$H,"&lt;&gt;삭제",개발일정표!$T:$T,"&lt;&gt;검수제외",개발일정표!$X:$X,"&gt;="&amp;$D$1,개발일정표!$X:$X,"&lt;="&amp;F2)</f>
        <v>0</v>
      </c>
      <c r="G33" s="159">
        <f>COUNTIFS(개발일정표!$A:$A,$A$28,개발일정표!$H:$H,"&lt;&gt;삭제",개발일정표!$T:$T,"&lt;&gt;검수제외",개발일정표!$X:$X,"&gt;="&amp;$D$1,개발일정표!$X:$X,"&lt;="&amp;G2)</f>
        <v>0</v>
      </c>
      <c r="H33" s="159">
        <f>COUNTIFS(개발일정표!$A:$A,$A$28,개발일정표!$H:$H,"&lt;&gt;삭제",개발일정표!$T:$T,"&lt;&gt;검수제외",개발일정표!$X:$X,"&gt;="&amp;$D$1,개발일정표!$X:$X,"&lt;="&amp;H2)</f>
        <v>0</v>
      </c>
      <c r="I33" s="159">
        <f>COUNTIFS(개발일정표!$A:$A,$A$28,개발일정표!$H:$H,"&lt;&gt;삭제",개발일정표!$T:$T,"&lt;&gt;검수제외",개발일정표!$X:$X,"&gt;="&amp;$D$1,개발일정표!$X:$X,"&lt;="&amp;I2)</f>
        <v>0</v>
      </c>
      <c r="J33" s="159">
        <f>COUNTIFS(개발일정표!$A:$A,$A$28,개발일정표!$H:$H,"&lt;&gt;삭제",개발일정표!$T:$T,"&lt;&gt;검수제외",개발일정표!$X:$X,"&gt;="&amp;$D$1,개발일정표!$X:$X,"&lt;="&amp;J2)</f>
        <v>0</v>
      </c>
      <c r="K33" s="159">
        <f>COUNTIFS(개발일정표!$A:$A,$A$28,개발일정표!$H:$H,"&lt;&gt;삭제",개발일정표!$T:$T,"&lt;&gt;검수제외",개발일정표!$X:$X,"&gt;="&amp;$D$1,개발일정표!$X:$X,"&lt;="&amp;K2)</f>
        <v>0</v>
      </c>
      <c r="L33" s="159">
        <f>COUNTIFS(개발일정표!$A:$A,$A$28,개발일정표!$H:$H,"&lt;&gt;삭제",개발일정표!$T:$T,"&lt;&gt;검수제외",개발일정표!$X:$X,"&gt;="&amp;$D$1,개발일정표!$X:$X,"&lt;="&amp;L2)</f>
        <v>0</v>
      </c>
      <c r="M33" s="159">
        <f>COUNTIFS(개발일정표!$A:$A,$A$28,개발일정표!$H:$H,"&lt;&gt;삭제",개발일정표!$T:$T,"&lt;&gt;검수제외",개발일정표!$X:$X,"&gt;="&amp;$D$1,개발일정표!$X:$X,"&lt;="&amp;M2)</f>
        <v>0</v>
      </c>
      <c r="N33" s="159">
        <f>COUNTIFS(개발일정표!$A:$A,$A$28,개발일정표!$H:$H,"&lt;&gt;삭제",개발일정표!$T:$T,"&lt;&gt;검수제외",개발일정표!$X:$X,"&gt;="&amp;$D$1,개발일정표!$X:$X,"&lt;="&amp;N2)</f>
        <v>0</v>
      </c>
      <c r="O33" s="159">
        <f>COUNTIFS(개발일정표!$A:$A,$A$28,개발일정표!$H:$H,"&lt;&gt;삭제",개발일정표!$T:$T,"&lt;&gt;검수제외",개발일정표!$X:$X,"&gt;="&amp;$D$1,개발일정표!$X:$X,"&lt;="&amp;O2)</f>
        <v>0</v>
      </c>
      <c r="P33" s="159">
        <f>COUNTIFS(개발일정표!$A:$A,$A$28,개발일정표!$H:$H,"&lt;&gt;삭제",개발일정표!$T:$T,"&lt;&gt;검수제외",개발일정표!$X:$X,"&gt;="&amp;$D$1,개발일정표!$X:$X,"&lt;="&amp;P2)</f>
        <v>0</v>
      </c>
      <c r="Q33" s="159">
        <f>COUNTIFS(개발일정표!$A:$A,$A$28,개발일정표!$H:$H,"&lt;&gt;삭제",개발일정표!$T:$T,"&lt;&gt;검수제외",개발일정표!$X:$X,"&gt;="&amp;$D$1,개발일정표!$X:$X,"&lt;="&amp;Q2)</f>
        <v>0</v>
      </c>
      <c r="R33" s="159">
        <f>COUNTIFS(개발일정표!$A:$A,$A$28,개발일정표!$H:$H,"&lt;&gt;삭제",개발일정표!$T:$T,"&lt;&gt;검수제외",개발일정표!$X:$X,"&gt;="&amp;$D$1,개발일정표!$X:$X,"&lt;="&amp;R2)</f>
        <v>0</v>
      </c>
      <c r="S33" s="159">
        <f>COUNTIFS(개발일정표!$A:$A,$A$28,개발일정표!$H:$H,"&lt;&gt;삭제",개발일정표!$T:$T,"&lt;&gt;검수제외",개발일정표!$X:$X,"&gt;="&amp;$D$1,개발일정표!$X:$X,"&lt;="&amp;S2)</f>
        <v>0</v>
      </c>
    </row>
    <row r="34" spans="1:19">
      <c r="A34" s="293"/>
      <c r="B34" s="290" t="s">
        <v>754</v>
      </c>
      <c r="C34" s="158" t="s">
        <v>717</v>
      </c>
      <c r="D34" s="159">
        <f>COUNTIFS(개발일정표!$A:$A,$A$28,개발일정표!$H:$H,"&lt;&gt;삭제",개발일정표!$AA:$AA,"&lt;&gt;검수제외",개발일정표!$AC:$AC,"&gt;="&amp;$D$1,개발일정표!$AC:$AC,"&lt;="&amp;D2)</f>
        <v>0</v>
      </c>
      <c r="E34" s="159">
        <f>COUNTIFS(개발일정표!$A:$A,$A$28,개발일정표!$H:$H,"&lt;&gt;삭제",개발일정표!$AA:$AA,"&lt;&gt;검수제외",개발일정표!$AC:$AC,"&gt;="&amp;$D$1,개발일정표!$AC:$AC,"&lt;="&amp;E2)</f>
        <v>0</v>
      </c>
      <c r="F34" s="159">
        <f>COUNTIFS(개발일정표!$A:$A,$A$28,개발일정표!$H:$H,"&lt;&gt;삭제",개발일정표!$AA:$AA,"&lt;&gt;검수제외",개발일정표!$AC:$AC,"&gt;="&amp;$D$1,개발일정표!$AC:$AC,"&lt;="&amp;F2)</f>
        <v>0</v>
      </c>
      <c r="G34" s="159">
        <f>COUNTIFS(개발일정표!$A:$A,$A$28,개발일정표!$H:$H,"&lt;&gt;삭제",개발일정표!$AA:$AA,"&lt;&gt;검수제외",개발일정표!$AC:$AC,"&gt;="&amp;$D$1,개발일정표!$AC:$AC,"&lt;="&amp;G2)</f>
        <v>0</v>
      </c>
      <c r="H34" s="159">
        <f>COUNTIFS(개발일정표!$A:$A,$A$28,개발일정표!$H:$H,"&lt;&gt;삭제",개발일정표!$AA:$AA,"&lt;&gt;검수제외",개발일정표!$AC:$AC,"&gt;="&amp;$D$1,개발일정표!$AC:$AC,"&lt;="&amp;H2)</f>
        <v>0</v>
      </c>
      <c r="I34" s="159">
        <f>COUNTIFS(개발일정표!$A:$A,$A$28,개발일정표!$H:$H,"&lt;&gt;삭제",개발일정표!$AA:$AA,"&lt;&gt;검수제외",개발일정표!$AC:$AC,"&gt;="&amp;$D$1,개발일정표!$AC:$AC,"&lt;="&amp;I2)</f>
        <v>0</v>
      </c>
      <c r="J34" s="159">
        <f>COUNTIFS(개발일정표!$A:$A,$A$28,개발일정표!$H:$H,"&lt;&gt;삭제",개발일정표!$AA:$AA,"&lt;&gt;검수제외",개발일정표!$AC:$AC,"&gt;="&amp;$D$1,개발일정표!$AC:$AC,"&lt;="&amp;J2)</f>
        <v>0</v>
      </c>
      <c r="K34" s="159">
        <f>COUNTIFS(개발일정표!$A:$A,$A$28,개발일정표!$H:$H,"&lt;&gt;삭제",개발일정표!$AA:$AA,"&lt;&gt;검수제외",개발일정표!$AC:$AC,"&gt;="&amp;$D$1,개발일정표!$AC:$AC,"&lt;="&amp;K2)</f>
        <v>0</v>
      </c>
      <c r="L34" s="159">
        <f>COUNTIFS(개발일정표!$A:$A,$A$28,개발일정표!$H:$H,"&lt;&gt;삭제",개발일정표!$AA:$AA,"&lt;&gt;검수제외",개발일정표!$AC:$AC,"&gt;="&amp;$D$1,개발일정표!$AC:$AC,"&lt;="&amp;L2)</f>
        <v>0</v>
      </c>
      <c r="M34" s="159">
        <f>COUNTIFS(개발일정표!$A:$A,$A$28,개발일정표!$H:$H,"&lt;&gt;삭제",개발일정표!$AA:$AA,"&lt;&gt;검수제외",개발일정표!$AC:$AC,"&gt;="&amp;$D$1,개발일정표!$AC:$AC,"&lt;="&amp;M2)</f>
        <v>0</v>
      </c>
      <c r="N34" s="159">
        <f>COUNTIFS(개발일정표!$A:$A,$A$28,개발일정표!$H:$H,"&lt;&gt;삭제",개발일정표!$AA:$AA,"&lt;&gt;검수제외",개발일정표!$AC:$AC,"&gt;="&amp;$D$1,개발일정표!$AC:$AC,"&lt;="&amp;N2)</f>
        <v>0</v>
      </c>
      <c r="O34" s="159">
        <f>COUNTIFS(개발일정표!$A:$A,$A$28,개발일정표!$H:$H,"&lt;&gt;삭제",개발일정표!$AA:$AA,"&lt;&gt;검수제외",개발일정표!$AC:$AC,"&gt;="&amp;$D$1,개발일정표!$AC:$AC,"&lt;="&amp;O2)</f>
        <v>0</v>
      </c>
      <c r="P34" s="159">
        <f>COUNTIFS(개발일정표!$A:$A,$A$28,개발일정표!$H:$H,"&lt;&gt;삭제",개발일정표!$AA:$AA,"&lt;&gt;검수제외",개발일정표!$AC:$AC,"&gt;="&amp;$D$1,개발일정표!$AC:$AC,"&lt;="&amp;P2)</f>
        <v>0</v>
      </c>
      <c r="Q34" s="159">
        <f>COUNTIFS(개발일정표!$A:$A,$A$28,개발일정표!$H:$H,"&lt;&gt;삭제",개발일정표!$AA:$AA,"&lt;&gt;검수제외",개발일정표!$AC:$AC,"&gt;="&amp;$D$1,개발일정표!$AC:$AC,"&lt;="&amp;Q2)</f>
        <v>0</v>
      </c>
      <c r="R34" s="159">
        <f>COUNTIFS(개발일정표!$A:$A,$A$28,개발일정표!$H:$H,"&lt;&gt;삭제",개발일정표!$AA:$AA,"&lt;&gt;검수제외",개발일정표!$AC:$AC,"&gt;="&amp;$D$1,개발일정표!$AC:$AC,"&lt;="&amp;R2)</f>
        <v>0</v>
      </c>
      <c r="S34" s="159">
        <f>COUNTIFS(개발일정표!$A:$A,$A$28,개발일정표!$H:$H,"&lt;&gt;삭제",개발일정표!$AA:$AA,"&lt;&gt;검수제외",개발일정표!$AC:$AC,"&gt;="&amp;$D$1,개발일정표!$AC:$AC,"&lt;="&amp;S2)</f>
        <v>0</v>
      </c>
    </row>
    <row r="35" spans="1:19">
      <c r="A35" s="291"/>
      <c r="B35" s="291"/>
      <c r="C35" s="158" t="s">
        <v>716</v>
      </c>
      <c r="D35" s="159">
        <f>COUNTIFS(개발일정표!$A:$A,$A$28,개발일정표!$H:$H,"&lt;&gt;삭제",개발일정표!$AA:$AA,"&lt;&gt;검수제외",개발일정표!$AE:$AE,"&gt;="&amp;$D$1,개발일정표!$AE:$AE,"&lt;="&amp;D2)</f>
        <v>0</v>
      </c>
      <c r="E35" s="159">
        <f>COUNTIFS(개발일정표!$A:$A,$A$28,개발일정표!$H:$H,"&lt;&gt;삭제",개발일정표!$AA:$AA,"&lt;&gt;검수제외",개발일정표!$AE:$AE,"&gt;="&amp;$D$1,개발일정표!$AE:$AE,"&lt;="&amp;E2)</f>
        <v>0</v>
      </c>
      <c r="F35" s="159">
        <f>COUNTIFS(개발일정표!$A:$A,$A$28,개발일정표!$H:$H,"&lt;&gt;삭제",개발일정표!$AA:$AA,"&lt;&gt;검수제외",개발일정표!$AE:$AE,"&gt;="&amp;$D$1,개발일정표!$AE:$AE,"&lt;="&amp;F2)</f>
        <v>0</v>
      </c>
      <c r="G35" s="159">
        <f>COUNTIFS(개발일정표!$A:$A,$A$28,개발일정표!$H:$H,"&lt;&gt;삭제",개발일정표!$AA:$AA,"&lt;&gt;검수제외",개발일정표!$AE:$AE,"&gt;="&amp;$D$1,개발일정표!$AE:$AE,"&lt;="&amp;G2)</f>
        <v>0</v>
      </c>
      <c r="H35" s="159">
        <f>COUNTIFS(개발일정표!$A:$A,$A$28,개발일정표!$H:$H,"&lt;&gt;삭제",개발일정표!$AA:$AA,"&lt;&gt;검수제외",개발일정표!$AE:$AE,"&gt;="&amp;$D$1,개발일정표!$AE:$AE,"&lt;="&amp;H2)</f>
        <v>0</v>
      </c>
      <c r="I35" s="159">
        <f>COUNTIFS(개발일정표!$A:$A,$A$28,개발일정표!$H:$H,"&lt;&gt;삭제",개발일정표!$AA:$AA,"&lt;&gt;검수제외",개발일정표!$AE:$AE,"&gt;="&amp;$D$1,개발일정표!$AE:$AE,"&lt;="&amp;I2)</f>
        <v>0</v>
      </c>
      <c r="J35" s="159">
        <f>COUNTIFS(개발일정표!$A:$A,$A$28,개발일정표!$H:$H,"&lt;&gt;삭제",개발일정표!$AA:$AA,"&lt;&gt;검수제외",개발일정표!$AE:$AE,"&gt;="&amp;$D$1,개발일정표!$AE:$AE,"&lt;="&amp;J2)</f>
        <v>0</v>
      </c>
      <c r="K35" s="159">
        <f>COUNTIFS(개발일정표!$A:$A,$A$28,개발일정표!$H:$H,"&lt;&gt;삭제",개발일정표!$AA:$AA,"&lt;&gt;검수제외",개발일정표!$AE:$AE,"&gt;="&amp;$D$1,개발일정표!$AE:$AE,"&lt;="&amp;K2)</f>
        <v>0</v>
      </c>
      <c r="L35" s="159">
        <f>COUNTIFS(개발일정표!$A:$A,$A$28,개발일정표!$H:$H,"&lt;&gt;삭제",개발일정표!$AA:$AA,"&lt;&gt;검수제외",개발일정표!$AE:$AE,"&gt;="&amp;$D$1,개발일정표!$AE:$AE,"&lt;="&amp;L2)</f>
        <v>0</v>
      </c>
      <c r="M35" s="159">
        <f>COUNTIFS(개발일정표!$A:$A,$A$28,개발일정표!$H:$H,"&lt;&gt;삭제",개발일정표!$AA:$AA,"&lt;&gt;검수제외",개발일정표!$AE:$AE,"&gt;="&amp;$D$1,개발일정표!$AE:$AE,"&lt;="&amp;M2)</f>
        <v>0</v>
      </c>
      <c r="N35" s="159">
        <f>COUNTIFS(개발일정표!$A:$A,$A$28,개발일정표!$H:$H,"&lt;&gt;삭제",개발일정표!$AA:$AA,"&lt;&gt;검수제외",개발일정표!$AE:$AE,"&gt;="&amp;$D$1,개발일정표!$AE:$AE,"&lt;="&amp;N2)</f>
        <v>0</v>
      </c>
      <c r="O35" s="159">
        <f>COUNTIFS(개발일정표!$A:$A,$A$28,개발일정표!$H:$H,"&lt;&gt;삭제",개발일정표!$AA:$AA,"&lt;&gt;검수제외",개발일정표!$AE:$AE,"&gt;="&amp;$D$1,개발일정표!$AE:$AE,"&lt;="&amp;O2)</f>
        <v>0</v>
      </c>
      <c r="P35" s="159">
        <f>COUNTIFS(개발일정표!$A:$A,$A$28,개발일정표!$H:$H,"&lt;&gt;삭제",개발일정표!$AA:$AA,"&lt;&gt;검수제외",개발일정표!$AE:$AE,"&gt;="&amp;$D$1,개발일정표!$AE:$AE,"&lt;="&amp;P2)</f>
        <v>0</v>
      </c>
      <c r="Q35" s="159">
        <f>COUNTIFS(개발일정표!$A:$A,$A$28,개발일정표!$H:$H,"&lt;&gt;삭제",개발일정표!$AA:$AA,"&lt;&gt;검수제외",개발일정표!$AE:$AE,"&gt;="&amp;$D$1,개발일정표!$AE:$AE,"&lt;="&amp;Q2)</f>
        <v>0</v>
      </c>
      <c r="R35" s="159">
        <f>COUNTIFS(개발일정표!$A:$A,$A$28,개발일정표!$H:$H,"&lt;&gt;삭제",개발일정표!$AA:$AA,"&lt;&gt;검수제외",개발일정표!$AE:$AE,"&gt;="&amp;$D$1,개발일정표!$AE:$AE,"&lt;="&amp;R2)</f>
        <v>0</v>
      </c>
      <c r="S35" s="159">
        <f>COUNTIFS(개발일정표!$A:$A,$A$28,개발일정표!$H:$H,"&lt;&gt;삭제",개발일정표!$AA:$AA,"&lt;&gt;검수제외",개발일정표!$AE:$AE,"&gt;="&amp;$D$1,개발일정표!$AE:$AE,"&lt;="&amp;S2)</f>
        <v>0</v>
      </c>
    </row>
    <row r="36" spans="1:19">
      <c r="A36" s="290" t="s">
        <v>749</v>
      </c>
      <c r="B36" s="290" t="s">
        <v>770</v>
      </c>
      <c r="C36" s="158" t="s">
        <v>717</v>
      </c>
      <c r="D36" s="159">
        <f>COUNTIFS(개발일정표!$A:$A,$A$36,개발일정표!$H:$H,"&lt;&gt;삭제",개발일정표!$J:$J,"&gt;="&amp;$D$1,개발일정표!$J:$J,"&lt;="&amp;D2)</f>
        <v>0</v>
      </c>
      <c r="E36" s="159">
        <f>COUNTIFS(개발일정표!$A:$A,$A$36,개발일정표!$H:$H,"&lt;&gt;삭제",개발일정표!$J:$J,"&gt;="&amp;$D$1,개발일정표!$J:$J,"&lt;="&amp;E2)</f>
        <v>0</v>
      </c>
      <c r="F36" s="159">
        <f>COUNTIFS(개발일정표!$A:$A,$A$36,개발일정표!$H:$H,"&lt;&gt;삭제",개발일정표!$J:$J,"&gt;="&amp;$D$1,개발일정표!$J:$J,"&lt;="&amp;F2)</f>
        <v>0</v>
      </c>
      <c r="G36" s="159">
        <f>COUNTIFS(개발일정표!$A:$A,$A$36,개발일정표!$H:$H,"&lt;&gt;삭제",개발일정표!$J:$J,"&gt;="&amp;$D$1,개발일정표!$J:$J,"&lt;="&amp;G2)</f>
        <v>0</v>
      </c>
      <c r="H36" s="159">
        <f>COUNTIFS(개발일정표!$A:$A,$A$36,개발일정표!$H:$H,"&lt;&gt;삭제",개발일정표!$J:$J,"&gt;="&amp;$D$1,개발일정표!$J:$J,"&lt;="&amp;H2)</f>
        <v>0</v>
      </c>
      <c r="I36" s="159">
        <f>COUNTIFS(개발일정표!$A:$A,$A$36,개발일정표!$H:$H,"&lt;&gt;삭제",개발일정표!$J:$J,"&gt;="&amp;$D$1,개발일정표!$J:$J,"&lt;="&amp;I2)</f>
        <v>0</v>
      </c>
      <c r="J36" s="159">
        <f>COUNTIFS(개발일정표!$A:$A,$A$36,개발일정표!$H:$H,"&lt;&gt;삭제",개발일정표!$J:$J,"&gt;="&amp;$D$1,개발일정표!$J:$J,"&lt;="&amp;J2)</f>
        <v>1</v>
      </c>
      <c r="K36" s="159">
        <f>COUNTIFS(개발일정표!$A:$A,$A$36,개발일정표!$H:$H,"&lt;&gt;삭제",개발일정표!$J:$J,"&gt;="&amp;$D$1,개발일정표!$J:$J,"&lt;="&amp;K2)</f>
        <v>3</v>
      </c>
      <c r="L36" s="159">
        <f>COUNTIFS(개발일정표!$A:$A,$A$36,개발일정표!$H:$H,"&lt;&gt;삭제",개발일정표!$J:$J,"&gt;="&amp;$D$1,개발일정표!$J:$J,"&lt;="&amp;L2)</f>
        <v>4</v>
      </c>
      <c r="M36" s="159">
        <f>COUNTIFS(개발일정표!$A:$A,$A$36,개발일정표!$H:$H,"&lt;&gt;삭제",개발일정표!$J:$J,"&gt;="&amp;$D$1,개발일정표!$J:$J,"&lt;="&amp;M2)</f>
        <v>4</v>
      </c>
      <c r="N36" s="159">
        <f>COUNTIFS(개발일정표!$A:$A,$A$36,개발일정표!$H:$H,"&lt;&gt;삭제",개발일정표!$J:$J,"&gt;="&amp;$D$1,개발일정표!$J:$J,"&lt;="&amp;N2)</f>
        <v>4</v>
      </c>
      <c r="O36" s="159">
        <f>COUNTIFS(개발일정표!$A:$A,$A$36,개발일정표!$H:$H,"&lt;&gt;삭제",개발일정표!$J:$J,"&gt;="&amp;$D$1,개발일정표!$J:$J,"&lt;="&amp;O2)</f>
        <v>4</v>
      </c>
      <c r="P36" s="159">
        <f>COUNTIFS(개발일정표!$A:$A,$A$36,개발일정표!$H:$H,"&lt;&gt;삭제",개발일정표!$J:$J,"&gt;="&amp;$D$1,개발일정표!$J:$J,"&lt;="&amp;P2)</f>
        <v>4</v>
      </c>
      <c r="Q36" s="159">
        <f>COUNTIFS(개발일정표!$A:$A,$A$36,개발일정표!$H:$H,"&lt;&gt;삭제",개발일정표!$J:$J,"&gt;="&amp;$D$1,개발일정표!$J:$J,"&lt;="&amp;Q2)</f>
        <v>4</v>
      </c>
      <c r="R36" s="159">
        <f>COUNTIFS(개발일정표!$A:$A,$A$36,개발일정표!$H:$H,"&lt;&gt;삭제",개발일정표!$J:$J,"&gt;="&amp;$D$1,개발일정표!$J:$J,"&lt;="&amp;R2)</f>
        <v>4</v>
      </c>
      <c r="S36" s="159">
        <f>COUNTIFS(개발일정표!$A:$A,$A$36,개발일정표!$H:$H,"&lt;&gt;삭제",개발일정표!$J:$J,"&gt;="&amp;$D$1,개발일정표!$J:$J,"&lt;="&amp;S2)</f>
        <v>4</v>
      </c>
    </row>
    <row r="37" spans="1:19">
      <c r="A37" s="293"/>
      <c r="B37" s="291"/>
      <c r="C37" s="158" t="s">
        <v>716</v>
      </c>
      <c r="D37" s="159">
        <f>COUNTIFS(개발일정표!$A:$A,$A$36,개발일정표!$H:$H,"&lt;&gt;삭제",개발일정표!$L:$L,"&gt;="&amp;$D$1,개발일정표!$L:$L,"&lt;="&amp;D2)</f>
        <v>0</v>
      </c>
      <c r="E37" s="159">
        <f>COUNTIFS(개발일정표!$A:$A,$A$36,개발일정표!$H:$H,"&lt;&gt;삭제",개발일정표!$L:$L,"&gt;="&amp;$D$1,개발일정표!$L:$L,"&lt;="&amp;E2)</f>
        <v>0</v>
      </c>
      <c r="F37" s="159">
        <f>COUNTIFS(개발일정표!$A:$A,$A$36,개발일정표!$H:$H,"&lt;&gt;삭제",개발일정표!$L:$L,"&gt;="&amp;$D$1,개발일정표!$L:$L,"&lt;="&amp;F2)</f>
        <v>0</v>
      </c>
      <c r="G37" s="159">
        <f>COUNTIFS(개발일정표!$A:$A,$A$36,개발일정표!$H:$H,"&lt;&gt;삭제",개발일정표!$L:$L,"&gt;="&amp;$D$1,개발일정표!$L:$L,"&lt;="&amp;G2)</f>
        <v>0</v>
      </c>
      <c r="H37" s="159">
        <f>COUNTIFS(개발일정표!$A:$A,$A$36,개발일정표!$H:$H,"&lt;&gt;삭제",개발일정표!$L:$L,"&gt;="&amp;$D$1,개발일정표!$L:$L,"&lt;="&amp;H2)</f>
        <v>0</v>
      </c>
      <c r="I37" s="159">
        <f>COUNTIFS(개발일정표!$A:$A,$A$36,개발일정표!$H:$H,"&lt;&gt;삭제",개발일정표!$L:$L,"&gt;="&amp;$D$1,개발일정표!$L:$L,"&lt;="&amp;I2)</f>
        <v>0</v>
      </c>
      <c r="J37" s="159">
        <f>COUNTIFS(개발일정표!$A:$A,$A$36,개발일정표!$H:$H,"&lt;&gt;삭제",개발일정표!$L:$L,"&gt;="&amp;$D$1,개발일정표!$L:$L,"&lt;="&amp;J2)</f>
        <v>0</v>
      </c>
      <c r="K37" s="159">
        <f>COUNTIFS(개발일정표!$A:$A,$A$36,개발일정표!$H:$H,"&lt;&gt;삭제",개발일정표!$L:$L,"&gt;="&amp;$D$1,개발일정표!$L:$L,"&lt;="&amp;K2)</f>
        <v>3</v>
      </c>
      <c r="L37" s="159">
        <f>COUNTIFS(개발일정표!$A:$A,$A$36,개발일정표!$H:$H,"&lt;&gt;삭제",개발일정표!$L:$L,"&gt;="&amp;$D$1,개발일정표!$L:$L,"&lt;="&amp;L2)</f>
        <v>4</v>
      </c>
      <c r="M37" s="159">
        <f>COUNTIFS(개발일정표!$A:$A,$A$36,개발일정표!$H:$H,"&lt;&gt;삭제",개발일정표!$L:$L,"&gt;="&amp;$D$1,개발일정표!$L:$L,"&lt;="&amp;M2)</f>
        <v>4</v>
      </c>
      <c r="N37" s="159">
        <f>COUNTIFS(개발일정표!$A:$A,$A$36,개발일정표!$H:$H,"&lt;&gt;삭제",개발일정표!$L:$L,"&gt;="&amp;$D$1,개발일정표!$L:$L,"&lt;="&amp;N2)</f>
        <v>4</v>
      </c>
      <c r="O37" s="159">
        <f>COUNTIFS(개발일정표!$A:$A,$A$36,개발일정표!$H:$H,"&lt;&gt;삭제",개발일정표!$L:$L,"&gt;="&amp;$D$1,개발일정표!$L:$L,"&lt;="&amp;O2)</f>
        <v>4</v>
      </c>
      <c r="P37" s="159">
        <f>COUNTIFS(개발일정표!$A:$A,$A$36,개발일정표!$H:$H,"&lt;&gt;삭제",개발일정표!$L:$L,"&gt;="&amp;$D$1,개발일정표!$L:$L,"&lt;="&amp;P2)</f>
        <v>4</v>
      </c>
      <c r="Q37" s="159">
        <f>COUNTIFS(개발일정표!$A:$A,$A$36,개발일정표!$H:$H,"&lt;&gt;삭제",개발일정표!$L:$L,"&gt;="&amp;$D$1,개발일정표!$L:$L,"&lt;="&amp;Q2)</f>
        <v>4</v>
      </c>
      <c r="R37" s="159">
        <f>COUNTIFS(개발일정표!$A:$A,$A$36,개발일정표!$H:$H,"&lt;&gt;삭제",개발일정표!$L:$L,"&gt;="&amp;$D$1,개발일정표!$L:$L,"&lt;="&amp;R2)</f>
        <v>4</v>
      </c>
      <c r="S37" s="159">
        <f>COUNTIFS(개발일정표!$A:$A,$A$36,개발일정표!$H:$H,"&lt;&gt;삭제",개발일정표!$L:$L,"&gt;="&amp;$D$1,개발일정표!$L:$L,"&lt;="&amp;S2)</f>
        <v>4</v>
      </c>
    </row>
    <row r="38" spans="1:19">
      <c r="A38" s="293"/>
      <c r="B38" s="290" t="s">
        <v>718</v>
      </c>
      <c r="C38" s="158" t="s">
        <v>717</v>
      </c>
      <c r="D38" s="159">
        <f>COUNTIFS(개발일정표!$A:$A,$A$36,개발일정표!$H:$H,"&lt;&gt;삭제",개발일정표!$M:$M,"&lt;&gt;검수제외",개발일정표!$O:$O,"&gt;="&amp;$D$1,개발일정표!$O:$O,"&lt;="&amp;D2)</f>
        <v>0</v>
      </c>
      <c r="E38" s="159">
        <f>COUNTIFS(개발일정표!$A:$A,$A$36,개발일정표!$H:$H,"&lt;&gt;삭제",개발일정표!$M:$M,"&lt;&gt;검수제외",개발일정표!$O:$O,"&gt;="&amp;$D$1,개발일정표!$O:$O,"&lt;="&amp;E2)</f>
        <v>0</v>
      </c>
      <c r="F38" s="159">
        <f>COUNTIFS(개발일정표!$A:$A,$A$36,개발일정표!$H:$H,"&lt;&gt;삭제",개발일정표!$M:$M,"&lt;&gt;검수제외",개발일정표!$O:$O,"&gt;="&amp;$D$1,개발일정표!$O:$O,"&lt;="&amp;F2)</f>
        <v>0</v>
      </c>
      <c r="G38" s="159">
        <f>COUNTIFS(개발일정표!$A:$A,$A$36,개발일정표!$H:$H,"&lt;&gt;삭제",개발일정표!$M:$M,"&lt;&gt;검수제외",개발일정표!$O:$O,"&gt;="&amp;$D$1,개발일정표!$O:$O,"&lt;="&amp;G2)</f>
        <v>0</v>
      </c>
      <c r="H38" s="159">
        <f>COUNTIFS(개발일정표!$A:$A,$A$36,개발일정표!$H:$H,"&lt;&gt;삭제",개발일정표!$M:$M,"&lt;&gt;검수제외",개발일정표!$O:$O,"&gt;="&amp;$D$1,개발일정표!$O:$O,"&lt;="&amp;H2)</f>
        <v>0</v>
      </c>
      <c r="I38" s="159">
        <f>COUNTIFS(개발일정표!$A:$A,$A$36,개발일정표!$H:$H,"&lt;&gt;삭제",개발일정표!$M:$M,"&lt;&gt;검수제외",개발일정표!$O:$O,"&gt;="&amp;$D$1,개발일정표!$O:$O,"&lt;="&amp;I2)</f>
        <v>0</v>
      </c>
      <c r="J38" s="159">
        <f>COUNTIFS(개발일정표!$A:$A,$A$36,개발일정표!$H:$H,"&lt;&gt;삭제",개발일정표!$M:$M,"&lt;&gt;검수제외",개발일정표!$O:$O,"&gt;="&amp;$D$1,개발일정표!$O:$O,"&lt;="&amp;J2)</f>
        <v>0</v>
      </c>
      <c r="K38" s="159">
        <f>COUNTIFS(개발일정표!$A:$A,$A$36,개발일정표!$H:$H,"&lt;&gt;삭제",개발일정표!$M:$M,"&lt;&gt;검수제외",개발일정표!$O:$O,"&gt;="&amp;$D$1,개발일정표!$O:$O,"&lt;="&amp;K2)</f>
        <v>0</v>
      </c>
      <c r="L38" s="159">
        <f>COUNTIFS(개발일정표!$A:$A,$A$36,개발일정표!$H:$H,"&lt;&gt;삭제",개발일정표!$M:$M,"&lt;&gt;검수제외",개발일정표!$O:$O,"&gt;="&amp;$D$1,개발일정표!$O:$O,"&lt;="&amp;L2)</f>
        <v>0</v>
      </c>
      <c r="M38" s="159">
        <f>COUNTIFS(개발일정표!$A:$A,$A$36,개발일정표!$H:$H,"&lt;&gt;삭제",개발일정표!$M:$M,"&lt;&gt;검수제외",개발일정표!$O:$O,"&gt;="&amp;$D$1,개발일정표!$O:$O,"&lt;="&amp;M2)</f>
        <v>0</v>
      </c>
      <c r="N38" s="159">
        <f>COUNTIFS(개발일정표!$A:$A,$A$36,개발일정표!$H:$H,"&lt;&gt;삭제",개발일정표!$M:$M,"&lt;&gt;검수제외",개발일정표!$O:$O,"&gt;="&amp;$D$1,개발일정표!$O:$O,"&lt;="&amp;N2)</f>
        <v>0</v>
      </c>
      <c r="O38" s="159">
        <f>COUNTIFS(개발일정표!$A:$A,$A$36,개발일정표!$H:$H,"&lt;&gt;삭제",개발일정표!$M:$M,"&lt;&gt;검수제외",개발일정표!$O:$O,"&gt;="&amp;$D$1,개발일정표!$O:$O,"&lt;="&amp;O2)</f>
        <v>0</v>
      </c>
      <c r="P38" s="159">
        <f>COUNTIFS(개발일정표!$A:$A,$A$36,개발일정표!$H:$H,"&lt;&gt;삭제",개발일정표!$M:$M,"&lt;&gt;검수제외",개발일정표!$O:$O,"&gt;="&amp;$D$1,개발일정표!$O:$O,"&lt;="&amp;P2)</f>
        <v>0</v>
      </c>
      <c r="Q38" s="159">
        <f>COUNTIFS(개발일정표!$A:$A,$A$36,개발일정표!$H:$H,"&lt;&gt;삭제",개발일정표!$M:$M,"&lt;&gt;검수제외",개발일정표!$O:$O,"&gt;="&amp;$D$1,개발일정표!$O:$O,"&lt;="&amp;Q2)</f>
        <v>0</v>
      </c>
      <c r="R38" s="159">
        <f>COUNTIFS(개발일정표!$A:$A,$A$36,개발일정표!$H:$H,"&lt;&gt;삭제",개발일정표!$M:$M,"&lt;&gt;검수제외",개발일정표!$O:$O,"&gt;="&amp;$D$1,개발일정표!$O:$O,"&lt;="&amp;R2)</f>
        <v>0</v>
      </c>
      <c r="S38" s="159">
        <f>COUNTIFS(개발일정표!$A:$A,$A$36,개발일정표!$H:$H,"&lt;&gt;삭제",개발일정표!$M:$M,"&lt;&gt;검수제외",개발일정표!$O:$O,"&gt;="&amp;$D$1,개발일정표!$O:$O,"&lt;="&amp;S2)</f>
        <v>0</v>
      </c>
    </row>
    <row r="39" spans="1:19">
      <c r="A39" s="293"/>
      <c r="B39" s="291"/>
      <c r="C39" s="158" t="s">
        <v>716</v>
      </c>
      <c r="D39" s="159">
        <f>COUNTIFS(개발일정표!$A:$A,$A$36,개발일정표!$H:$H,"&lt;&gt;삭제",개발일정표!$M:$M,"&lt;&gt;검수제외",개발일정표!$Q:$Q,"&gt;="&amp;$D$1,개발일정표!$Q:$Q,"&lt;="&amp;D2)</f>
        <v>0</v>
      </c>
      <c r="E39" s="159">
        <f>COUNTIFS(개발일정표!$A:$A,$A$36,개발일정표!$H:$H,"&lt;&gt;삭제",개발일정표!$M:$M,"&lt;&gt;검수제외",개발일정표!$Q:$Q,"&gt;="&amp;$D$1,개발일정표!$Q:$Q,"&lt;="&amp;E2)</f>
        <v>0</v>
      </c>
      <c r="F39" s="159">
        <f>COUNTIFS(개발일정표!$A:$A,$A$36,개발일정표!$H:$H,"&lt;&gt;삭제",개발일정표!$M:$M,"&lt;&gt;검수제외",개발일정표!$Q:$Q,"&gt;="&amp;$D$1,개발일정표!$Q:$Q,"&lt;="&amp;F2)</f>
        <v>0</v>
      </c>
      <c r="G39" s="159">
        <f>COUNTIFS(개발일정표!$A:$A,$A$36,개발일정표!$H:$H,"&lt;&gt;삭제",개발일정표!$M:$M,"&lt;&gt;검수제외",개발일정표!$Q:$Q,"&gt;="&amp;$D$1,개발일정표!$Q:$Q,"&lt;="&amp;G2)</f>
        <v>0</v>
      </c>
      <c r="H39" s="159">
        <f>COUNTIFS(개발일정표!$A:$A,$A$36,개발일정표!$H:$H,"&lt;&gt;삭제",개발일정표!$M:$M,"&lt;&gt;검수제외",개발일정표!$Q:$Q,"&gt;="&amp;$D$1,개발일정표!$Q:$Q,"&lt;="&amp;H2)</f>
        <v>0</v>
      </c>
      <c r="I39" s="159">
        <f>COUNTIFS(개발일정표!$A:$A,$A$36,개발일정표!$H:$H,"&lt;&gt;삭제",개발일정표!$M:$M,"&lt;&gt;검수제외",개발일정표!$Q:$Q,"&gt;="&amp;$D$1,개발일정표!$Q:$Q,"&lt;="&amp;I2)</f>
        <v>0</v>
      </c>
      <c r="J39" s="159">
        <f>COUNTIFS(개발일정표!$A:$A,$A$36,개발일정표!$H:$H,"&lt;&gt;삭제",개발일정표!$M:$M,"&lt;&gt;검수제외",개발일정표!$Q:$Q,"&gt;="&amp;$D$1,개발일정표!$Q:$Q,"&lt;="&amp;J2)</f>
        <v>0</v>
      </c>
      <c r="K39" s="159">
        <f>COUNTIFS(개발일정표!$A:$A,$A$36,개발일정표!$H:$H,"&lt;&gt;삭제",개발일정표!$M:$M,"&lt;&gt;검수제외",개발일정표!$Q:$Q,"&gt;="&amp;$D$1,개발일정표!$Q:$Q,"&lt;="&amp;K2)</f>
        <v>0</v>
      </c>
      <c r="L39" s="159">
        <f>COUNTIFS(개발일정표!$A:$A,$A$36,개발일정표!$H:$H,"&lt;&gt;삭제",개발일정표!$M:$M,"&lt;&gt;검수제외",개발일정표!$Q:$Q,"&gt;="&amp;$D$1,개발일정표!$Q:$Q,"&lt;="&amp;L2)</f>
        <v>0</v>
      </c>
      <c r="M39" s="159">
        <f>COUNTIFS(개발일정표!$A:$A,$A$36,개발일정표!$H:$H,"&lt;&gt;삭제",개발일정표!$M:$M,"&lt;&gt;검수제외",개발일정표!$Q:$Q,"&gt;="&amp;$D$1,개발일정표!$Q:$Q,"&lt;="&amp;M2)</f>
        <v>0</v>
      </c>
      <c r="N39" s="159">
        <f>COUNTIFS(개발일정표!$A:$A,$A$36,개발일정표!$H:$H,"&lt;&gt;삭제",개발일정표!$M:$M,"&lt;&gt;검수제외",개발일정표!$Q:$Q,"&gt;="&amp;$D$1,개발일정표!$Q:$Q,"&lt;="&amp;N2)</f>
        <v>0</v>
      </c>
      <c r="O39" s="159">
        <f>COUNTIFS(개발일정표!$A:$A,$A$36,개발일정표!$H:$H,"&lt;&gt;삭제",개발일정표!$M:$M,"&lt;&gt;검수제외",개발일정표!$Q:$Q,"&gt;="&amp;$D$1,개발일정표!$Q:$Q,"&lt;="&amp;O2)</f>
        <v>0</v>
      </c>
      <c r="P39" s="159">
        <f>COUNTIFS(개발일정표!$A:$A,$A$36,개발일정표!$H:$H,"&lt;&gt;삭제",개발일정표!$M:$M,"&lt;&gt;검수제외",개발일정표!$Q:$Q,"&gt;="&amp;$D$1,개발일정표!$Q:$Q,"&lt;="&amp;P2)</f>
        <v>0</v>
      </c>
      <c r="Q39" s="159">
        <f>COUNTIFS(개발일정표!$A:$A,$A$36,개발일정표!$H:$H,"&lt;&gt;삭제",개발일정표!$M:$M,"&lt;&gt;검수제외",개발일정표!$Q:$Q,"&gt;="&amp;$D$1,개발일정표!$Q:$Q,"&lt;="&amp;Q2)</f>
        <v>0</v>
      </c>
      <c r="R39" s="159">
        <f>COUNTIFS(개발일정표!$A:$A,$A$36,개발일정표!$H:$H,"&lt;&gt;삭제",개발일정표!$M:$M,"&lt;&gt;검수제외",개발일정표!$Q:$Q,"&gt;="&amp;$D$1,개발일정표!$Q:$Q,"&lt;="&amp;R2)</f>
        <v>0</v>
      </c>
      <c r="S39" s="159">
        <f>COUNTIFS(개발일정표!$A:$A,$A$36,개발일정표!$H:$H,"&lt;&gt;삭제",개발일정표!$M:$M,"&lt;&gt;검수제외",개발일정표!$Q:$Q,"&gt;="&amp;$D$1,개발일정표!$Q:$Q,"&lt;="&amp;S2)</f>
        <v>0</v>
      </c>
    </row>
    <row r="40" spans="1:19" hidden="1">
      <c r="A40" s="293"/>
      <c r="B40" s="290" t="s">
        <v>719</v>
      </c>
      <c r="C40" s="158" t="s">
        <v>717</v>
      </c>
      <c r="D40" s="159">
        <f>COUNTIFS(개발일정표!$A:$A,$A$36,개발일정표!$H:$H,"&lt;&gt;삭제",개발일정표!$T:$T,"&lt;&gt;검수제외",개발일정표!$V:$V,"&gt;="&amp;$D$1,개발일정표!$V:$V,"&lt;="&amp;D2)</f>
        <v>0</v>
      </c>
      <c r="E40" s="159">
        <f>COUNTIFS(개발일정표!$A:$A,$A$36,개발일정표!$H:$H,"&lt;&gt;삭제",개발일정표!$T:$T,"&lt;&gt;검수제외",개발일정표!$V:$V,"&gt;="&amp;$D$1,개발일정표!$V:$V,"&lt;="&amp;E2)</f>
        <v>0</v>
      </c>
      <c r="F40" s="159">
        <f>COUNTIFS(개발일정표!$A:$A,$A$36,개발일정표!$H:$H,"&lt;&gt;삭제",개발일정표!$T:$T,"&lt;&gt;검수제외",개발일정표!$V:$V,"&gt;="&amp;$D$1,개발일정표!$V:$V,"&lt;="&amp;F2)</f>
        <v>0</v>
      </c>
      <c r="G40" s="159">
        <f>COUNTIFS(개발일정표!$A:$A,$A$36,개발일정표!$H:$H,"&lt;&gt;삭제",개발일정표!$T:$T,"&lt;&gt;검수제외",개발일정표!$V:$V,"&gt;="&amp;$D$1,개발일정표!$V:$V,"&lt;="&amp;G2)</f>
        <v>0</v>
      </c>
      <c r="H40" s="159">
        <f>COUNTIFS(개발일정표!$A:$A,$A$36,개발일정표!$H:$H,"&lt;&gt;삭제",개발일정표!$T:$T,"&lt;&gt;검수제외",개발일정표!$V:$V,"&gt;="&amp;$D$1,개발일정표!$V:$V,"&lt;="&amp;H2)</f>
        <v>0</v>
      </c>
      <c r="I40" s="159">
        <f>COUNTIFS(개발일정표!$A:$A,$A$36,개발일정표!$H:$H,"&lt;&gt;삭제",개발일정표!$T:$T,"&lt;&gt;검수제외",개발일정표!$V:$V,"&gt;="&amp;$D$1,개발일정표!$V:$V,"&lt;="&amp;I2)</f>
        <v>0</v>
      </c>
      <c r="J40" s="159">
        <f>COUNTIFS(개발일정표!$A:$A,$A$36,개발일정표!$H:$H,"&lt;&gt;삭제",개발일정표!$T:$T,"&lt;&gt;검수제외",개발일정표!$V:$V,"&gt;="&amp;$D$1,개발일정표!$V:$V,"&lt;="&amp;J2)</f>
        <v>0</v>
      </c>
      <c r="K40" s="159">
        <f>COUNTIFS(개발일정표!$A:$A,$A$36,개발일정표!$H:$H,"&lt;&gt;삭제",개발일정표!$T:$T,"&lt;&gt;검수제외",개발일정표!$V:$V,"&gt;="&amp;$D$1,개발일정표!$V:$V,"&lt;="&amp;K2)</f>
        <v>0</v>
      </c>
      <c r="L40" s="159">
        <f>COUNTIFS(개발일정표!$A:$A,$A$36,개발일정표!$H:$H,"&lt;&gt;삭제",개발일정표!$T:$T,"&lt;&gt;검수제외",개발일정표!$V:$V,"&gt;="&amp;$D$1,개발일정표!$V:$V,"&lt;="&amp;L2)</f>
        <v>0</v>
      </c>
      <c r="M40" s="159">
        <f>COUNTIFS(개발일정표!$A:$A,$A$36,개발일정표!$H:$H,"&lt;&gt;삭제",개발일정표!$T:$T,"&lt;&gt;검수제외",개발일정표!$V:$V,"&gt;="&amp;$D$1,개발일정표!$V:$V,"&lt;="&amp;M2)</f>
        <v>0</v>
      </c>
      <c r="N40" s="159">
        <f>COUNTIFS(개발일정표!$A:$A,$A$36,개발일정표!$H:$H,"&lt;&gt;삭제",개발일정표!$T:$T,"&lt;&gt;검수제외",개발일정표!$V:$V,"&gt;="&amp;$D$1,개발일정표!$V:$V,"&lt;="&amp;N2)</f>
        <v>0</v>
      </c>
      <c r="O40" s="159">
        <f>COUNTIFS(개발일정표!$A:$A,$A$36,개발일정표!$H:$H,"&lt;&gt;삭제",개발일정표!$T:$T,"&lt;&gt;검수제외",개발일정표!$V:$V,"&gt;="&amp;$D$1,개발일정표!$V:$V,"&lt;="&amp;O2)</f>
        <v>0</v>
      </c>
      <c r="P40" s="159">
        <f>COUNTIFS(개발일정표!$A:$A,$A$36,개발일정표!$H:$H,"&lt;&gt;삭제",개발일정표!$T:$T,"&lt;&gt;검수제외",개발일정표!$V:$V,"&gt;="&amp;$D$1,개발일정표!$V:$V,"&lt;="&amp;P2)</f>
        <v>0</v>
      </c>
      <c r="Q40" s="159">
        <f>COUNTIFS(개발일정표!$A:$A,$A$36,개발일정표!$H:$H,"&lt;&gt;삭제",개발일정표!$T:$T,"&lt;&gt;검수제외",개발일정표!$V:$V,"&gt;="&amp;$D$1,개발일정표!$V:$V,"&lt;="&amp;Q2)</f>
        <v>0</v>
      </c>
      <c r="R40" s="159">
        <f>COUNTIFS(개발일정표!$A:$A,$A$36,개발일정표!$H:$H,"&lt;&gt;삭제",개발일정표!$T:$T,"&lt;&gt;검수제외",개발일정표!$V:$V,"&gt;="&amp;$D$1,개발일정표!$V:$V,"&lt;="&amp;R2)</f>
        <v>0</v>
      </c>
      <c r="S40" s="159">
        <f>COUNTIFS(개발일정표!$A:$A,$A$36,개발일정표!$H:$H,"&lt;&gt;삭제",개발일정표!$T:$T,"&lt;&gt;검수제외",개발일정표!$V:$V,"&gt;="&amp;$D$1,개발일정표!$V:$V,"&lt;="&amp;S2)</f>
        <v>0</v>
      </c>
    </row>
    <row r="41" spans="1:19" hidden="1">
      <c r="A41" s="293"/>
      <c r="B41" s="291"/>
      <c r="C41" s="158" t="s">
        <v>716</v>
      </c>
      <c r="D41" s="159">
        <f>COUNTIFS(개발일정표!$A:$A,$A$36,개발일정표!$H:$H,"&lt;&gt;삭제",개발일정표!$T:$T,"&lt;&gt;검수제외",개발일정표!$X:$X,"&gt;="&amp;$D$1,개발일정표!$X:$X,"&lt;="&amp;D2)</f>
        <v>0</v>
      </c>
      <c r="E41" s="159">
        <f>COUNTIFS(개발일정표!$A:$A,$A$36,개발일정표!$H:$H,"&lt;&gt;삭제",개발일정표!$T:$T,"&lt;&gt;검수제외",개발일정표!$X:$X,"&gt;="&amp;$D$1,개발일정표!$X:$X,"&lt;="&amp;E2)</f>
        <v>0</v>
      </c>
      <c r="F41" s="159">
        <f>COUNTIFS(개발일정표!$A:$A,$A$36,개발일정표!$H:$H,"&lt;&gt;삭제",개발일정표!$T:$T,"&lt;&gt;검수제외",개발일정표!$X:$X,"&gt;="&amp;$D$1,개발일정표!$X:$X,"&lt;="&amp;F2)</f>
        <v>0</v>
      </c>
      <c r="G41" s="159">
        <f>COUNTIFS(개발일정표!$A:$A,$A$36,개발일정표!$H:$H,"&lt;&gt;삭제",개발일정표!$T:$T,"&lt;&gt;검수제외",개발일정표!$X:$X,"&gt;="&amp;$D$1,개발일정표!$X:$X,"&lt;="&amp;G2)</f>
        <v>0</v>
      </c>
      <c r="H41" s="159">
        <f>COUNTIFS(개발일정표!$A:$A,$A$36,개발일정표!$H:$H,"&lt;&gt;삭제",개발일정표!$T:$T,"&lt;&gt;검수제외",개발일정표!$X:$X,"&gt;="&amp;$D$1,개발일정표!$X:$X,"&lt;="&amp;H2)</f>
        <v>0</v>
      </c>
      <c r="I41" s="159">
        <f>COUNTIFS(개발일정표!$A:$A,$A$36,개발일정표!$H:$H,"&lt;&gt;삭제",개발일정표!$T:$T,"&lt;&gt;검수제외",개발일정표!$X:$X,"&gt;="&amp;$D$1,개발일정표!$X:$X,"&lt;="&amp;I2)</f>
        <v>0</v>
      </c>
      <c r="J41" s="159">
        <f>COUNTIFS(개발일정표!$A:$A,$A$36,개발일정표!$H:$H,"&lt;&gt;삭제",개발일정표!$T:$T,"&lt;&gt;검수제외",개발일정표!$X:$X,"&gt;="&amp;$D$1,개발일정표!$X:$X,"&lt;="&amp;J2)</f>
        <v>0</v>
      </c>
      <c r="K41" s="159">
        <f>COUNTIFS(개발일정표!$A:$A,$A$36,개발일정표!$H:$H,"&lt;&gt;삭제",개발일정표!$T:$T,"&lt;&gt;검수제외",개발일정표!$X:$X,"&gt;="&amp;$D$1,개발일정표!$X:$X,"&lt;="&amp;K2)</f>
        <v>0</v>
      </c>
      <c r="L41" s="159">
        <f>COUNTIFS(개발일정표!$A:$A,$A$36,개발일정표!$H:$H,"&lt;&gt;삭제",개발일정표!$T:$T,"&lt;&gt;검수제외",개발일정표!$X:$X,"&gt;="&amp;$D$1,개발일정표!$X:$X,"&lt;="&amp;L2)</f>
        <v>0</v>
      </c>
      <c r="M41" s="159">
        <f>COUNTIFS(개발일정표!$A:$A,$A$36,개발일정표!$H:$H,"&lt;&gt;삭제",개발일정표!$T:$T,"&lt;&gt;검수제외",개발일정표!$X:$X,"&gt;="&amp;$D$1,개발일정표!$X:$X,"&lt;="&amp;M2)</f>
        <v>0</v>
      </c>
      <c r="N41" s="159">
        <f>COUNTIFS(개발일정표!$A:$A,$A$36,개발일정표!$H:$H,"&lt;&gt;삭제",개발일정표!$T:$T,"&lt;&gt;검수제외",개발일정표!$X:$X,"&gt;="&amp;$D$1,개발일정표!$X:$X,"&lt;="&amp;N2)</f>
        <v>0</v>
      </c>
      <c r="O41" s="159">
        <f>COUNTIFS(개발일정표!$A:$A,$A$36,개발일정표!$H:$H,"&lt;&gt;삭제",개발일정표!$T:$T,"&lt;&gt;검수제외",개발일정표!$X:$X,"&gt;="&amp;$D$1,개발일정표!$X:$X,"&lt;="&amp;O2)</f>
        <v>0</v>
      </c>
      <c r="P41" s="159">
        <f>COUNTIFS(개발일정표!$A:$A,$A$36,개발일정표!$H:$H,"&lt;&gt;삭제",개발일정표!$T:$T,"&lt;&gt;검수제외",개발일정표!$X:$X,"&gt;="&amp;$D$1,개발일정표!$X:$X,"&lt;="&amp;P2)</f>
        <v>0</v>
      </c>
      <c r="Q41" s="159">
        <f>COUNTIFS(개발일정표!$A:$A,$A$36,개발일정표!$H:$H,"&lt;&gt;삭제",개발일정표!$T:$T,"&lt;&gt;검수제외",개발일정표!$X:$X,"&gt;="&amp;$D$1,개발일정표!$X:$X,"&lt;="&amp;Q2)</f>
        <v>0</v>
      </c>
      <c r="R41" s="159">
        <f>COUNTIFS(개발일정표!$A:$A,$A$36,개발일정표!$H:$H,"&lt;&gt;삭제",개발일정표!$T:$T,"&lt;&gt;검수제외",개발일정표!$X:$X,"&gt;="&amp;$D$1,개발일정표!$X:$X,"&lt;="&amp;R2)</f>
        <v>0</v>
      </c>
      <c r="S41" s="159">
        <f>COUNTIFS(개발일정표!$A:$A,$A$36,개발일정표!$H:$H,"&lt;&gt;삭제",개발일정표!$T:$T,"&lt;&gt;검수제외",개발일정표!$X:$X,"&gt;="&amp;$D$1,개발일정표!$X:$X,"&lt;="&amp;S2)</f>
        <v>0</v>
      </c>
    </row>
    <row r="42" spans="1:19" hidden="1">
      <c r="A42" s="293"/>
      <c r="B42" s="290" t="s">
        <v>754</v>
      </c>
      <c r="C42" s="158" t="s">
        <v>717</v>
      </c>
      <c r="D42" s="159">
        <f>COUNTIFS(개발일정표!$A:$A,$A$36,개발일정표!$H:$H,"&lt;&gt;삭제",개발일정표!$AA:$AA,"&lt;&gt;검수제외",개발일정표!$AC:$AC,"&gt;="&amp;$D$1,개발일정표!$AC:$AC,"&lt;="&amp;D2)</f>
        <v>0</v>
      </c>
      <c r="E42" s="159">
        <f>COUNTIFS(개발일정표!$A:$A,$A$36,개발일정표!$H:$H,"&lt;&gt;삭제",개발일정표!$AA:$AA,"&lt;&gt;검수제외",개발일정표!$AC:$AC,"&gt;="&amp;$D$1,개발일정표!$AC:$AC,"&lt;="&amp;E2)</f>
        <v>0</v>
      </c>
      <c r="F42" s="159">
        <f>COUNTIFS(개발일정표!$A:$A,$A$36,개발일정표!$H:$H,"&lt;&gt;삭제",개발일정표!$AA:$AA,"&lt;&gt;검수제외",개발일정표!$AC:$AC,"&gt;="&amp;$D$1,개발일정표!$AC:$AC,"&lt;="&amp;F2)</f>
        <v>0</v>
      </c>
      <c r="G42" s="159">
        <f>COUNTIFS(개발일정표!$A:$A,$A$36,개발일정표!$H:$H,"&lt;&gt;삭제",개발일정표!$AA:$AA,"&lt;&gt;검수제외",개발일정표!$AC:$AC,"&gt;="&amp;$D$1,개발일정표!$AC:$AC,"&lt;="&amp;G2)</f>
        <v>0</v>
      </c>
      <c r="H42" s="159">
        <f>COUNTIFS(개발일정표!$A:$A,$A$36,개발일정표!$H:$H,"&lt;&gt;삭제",개발일정표!$AA:$AA,"&lt;&gt;검수제외",개발일정표!$AC:$AC,"&gt;="&amp;$D$1,개발일정표!$AC:$AC,"&lt;="&amp;H2)</f>
        <v>0</v>
      </c>
      <c r="I42" s="159">
        <f>COUNTIFS(개발일정표!$A:$A,$A$36,개발일정표!$H:$H,"&lt;&gt;삭제",개발일정표!$AA:$AA,"&lt;&gt;검수제외",개발일정표!$AC:$AC,"&gt;="&amp;$D$1,개발일정표!$AC:$AC,"&lt;="&amp;I2)</f>
        <v>0</v>
      </c>
      <c r="J42" s="159">
        <f>COUNTIFS(개발일정표!$A:$A,$A$36,개발일정표!$H:$H,"&lt;&gt;삭제",개발일정표!$AA:$AA,"&lt;&gt;검수제외",개발일정표!$AC:$AC,"&gt;="&amp;$D$1,개발일정표!$AC:$AC,"&lt;="&amp;J2)</f>
        <v>0</v>
      </c>
      <c r="K42" s="159">
        <f>COUNTIFS(개발일정표!$A:$A,$A$36,개발일정표!$H:$H,"&lt;&gt;삭제",개발일정표!$AA:$AA,"&lt;&gt;검수제외",개발일정표!$AC:$AC,"&gt;="&amp;$D$1,개발일정표!$AC:$AC,"&lt;="&amp;K2)</f>
        <v>0</v>
      </c>
      <c r="L42" s="159">
        <f>COUNTIFS(개발일정표!$A:$A,$A$36,개발일정표!$H:$H,"&lt;&gt;삭제",개발일정표!$AA:$AA,"&lt;&gt;검수제외",개발일정표!$AC:$AC,"&gt;="&amp;$D$1,개발일정표!$AC:$AC,"&lt;="&amp;L2)</f>
        <v>0</v>
      </c>
      <c r="M42" s="159">
        <f>COUNTIFS(개발일정표!$A:$A,$A$36,개발일정표!$H:$H,"&lt;&gt;삭제",개발일정표!$AA:$AA,"&lt;&gt;검수제외",개발일정표!$AC:$AC,"&gt;="&amp;$D$1,개발일정표!$AC:$AC,"&lt;="&amp;M2)</f>
        <v>0</v>
      </c>
      <c r="N42" s="159">
        <f>COUNTIFS(개발일정표!$A:$A,$A$36,개발일정표!$H:$H,"&lt;&gt;삭제",개발일정표!$AA:$AA,"&lt;&gt;검수제외",개발일정표!$AC:$AC,"&gt;="&amp;$D$1,개발일정표!$AC:$AC,"&lt;="&amp;N2)</f>
        <v>0</v>
      </c>
      <c r="O42" s="159">
        <f>COUNTIFS(개발일정표!$A:$A,$A$36,개발일정표!$H:$H,"&lt;&gt;삭제",개발일정표!$AA:$AA,"&lt;&gt;검수제외",개발일정표!$AC:$AC,"&gt;="&amp;$D$1,개발일정표!$AC:$AC,"&lt;="&amp;O2)</f>
        <v>0</v>
      </c>
      <c r="P42" s="159">
        <f>COUNTIFS(개발일정표!$A:$A,$A$36,개발일정표!$H:$H,"&lt;&gt;삭제",개발일정표!$AA:$AA,"&lt;&gt;검수제외",개발일정표!$AC:$AC,"&gt;="&amp;$D$1,개발일정표!$AC:$AC,"&lt;="&amp;P2)</f>
        <v>0</v>
      </c>
      <c r="Q42" s="159">
        <f>COUNTIFS(개발일정표!$A:$A,$A$36,개발일정표!$H:$H,"&lt;&gt;삭제",개발일정표!$AA:$AA,"&lt;&gt;검수제외",개발일정표!$AC:$AC,"&gt;="&amp;$D$1,개발일정표!$AC:$AC,"&lt;="&amp;Q2)</f>
        <v>0</v>
      </c>
      <c r="R42" s="159">
        <f>COUNTIFS(개발일정표!$A:$A,$A$36,개발일정표!$H:$H,"&lt;&gt;삭제",개발일정표!$AA:$AA,"&lt;&gt;검수제외",개발일정표!$AC:$AC,"&gt;="&amp;$D$1,개발일정표!$AC:$AC,"&lt;="&amp;R2)</f>
        <v>0</v>
      </c>
      <c r="S42" s="159">
        <f>COUNTIFS(개발일정표!$A:$A,$A$36,개발일정표!$H:$H,"&lt;&gt;삭제",개발일정표!$AA:$AA,"&lt;&gt;검수제외",개발일정표!$AC:$AC,"&gt;="&amp;$D$1,개발일정표!$AC:$AC,"&lt;="&amp;S2)</f>
        <v>0</v>
      </c>
    </row>
    <row r="43" spans="1:19" hidden="1">
      <c r="A43" s="291"/>
      <c r="B43" s="291"/>
      <c r="C43" s="158" t="s">
        <v>716</v>
      </c>
      <c r="D43" s="159">
        <f>COUNTIFS(개발일정표!$A:$A,$A$36,개발일정표!$H:$H,"&lt;&gt;삭제",개발일정표!$AA:$AA,"&lt;&gt;검수제외",개발일정표!$AE:$AE,"&gt;="&amp;$D$1,개발일정표!$AE:$AE,"&lt;="&amp;D2)</f>
        <v>0</v>
      </c>
      <c r="E43" s="159">
        <f>COUNTIFS(개발일정표!$A:$A,$A$36,개발일정표!$H:$H,"&lt;&gt;삭제",개발일정표!$AA:$AA,"&lt;&gt;검수제외",개발일정표!$AE:$AE,"&gt;="&amp;$D$1,개발일정표!$AE:$AE,"&lt;="&amp;E2)</f>
        <v>0</v>
      </c>
      <c r="F43" s="159">
        <f>COUNTIFS(개발일정표!$A:$A,$A$36,개발일정표!$H:$H,"&lt;&gt;삭제",개발일정표!$AA:$AA,"&lt;&gt;검수제외",개발일정표!$AE:$AE,"&gt;="&amp;$D$1,개발일정표!$AE:$AE,"&lt;="&amp;F2)</f>
        <v>0</v>
      </c>
      <c r="G43" s="159">
        <f>COUNTIFS(개발일정표!$A:$A,$A$36,개발일정표!$H:$H,"&lt;&gt;삭제",개발일정표!$AA:$AA,"&lt;&gt;검수제외",개발일정표!$AE:$AE,"&gt;="&amp;$D$1,개발일정표!$AE:$AE,"&lt;="&amp;G2)</f>
        <v>0</v>
      </c>
      <c r="H43" s="159">
        <f>COUNTIFS(개발일정표!$A:$A,$A$36,개발일정표!$H:$H,"&lt;&gt;삭제",개발일정표!$AA:$AA,"&lt;&gt;검수제외",개발일정표!$AE:$AE,"&gt;="&amp;$D$1,개발일정표!$AE:$AE,"&lt;="&amp;H2)</f>
        <v>0</v>
      </c>
      <c r="I43" s="159">
        <f>COUNTIFS(개발일정표!$A:$A,$A$36,개발일정표!$H:$H,"&lt;&gt;삭제",개발일정표!$AA:$AA,"&lt;&gt;검수제외",개발일정표!$AE:$AE,"&gt;="&amp;$D$1,개발일정표!$AE:$AE,"&lt;="&amp;I2)</f>
        <v>0</v>
      </c>
      <c r="J43" s="159">
        <f>COUNTIFS(개발일정표!$A:$A,$A$36,개발일정표!$H:$H,"&lt;&gt;삭제",개발일정표!$AA:$AA,"&lt;&gt;검수제외",개발일정표!$AE:$AE,"&gt;="&amp;$D$1,개발일정표!$AE:$AE,"&lt;="&amp;J2)</f>
        <v>0</v>
      </c>
      <c r="K43" s="159">
        <f>COUNTIFS(개발일정표!$A:$A,$A$36,개발일정표!$H:$H,"&lt;&gt;삭제",개발일정표!$AA:$AA,"&lt;&gt;검수제외",개발일정표!$AE:$AE,"&gt;="&amp;$D$1,개발일정표!$AE:$AE,"&lt;="&amp;K2)</f>
        <v>0</v>
      </c>
      <c r="L43" s="159">
        <f>COUNTIFS(개발일정표!$A:$A,$A$36,개발일정표!$H:$H,"&lt;&gt;삭제",개발일정표!$AA:$AA,"&lt;&gt;검수제외",개발일정표!$AE:$AE,"&gt;="&amp;$D$1,개발일정표!$AE:$AE,"&lt;="&amp;L2)</f>
        <v>0</v>
      </c>
      <c r="M43" s="159">
        <f>COUNTIFS(개발일정표!$A:$A,$A$36,개발일정표!$H:$H,"&lt;&gt;삭제",개발일정표!$AA:$AA,"&lt;&gt;검수제외",개발일정표!$AE:$AE,"&gt;="&amp;$D$1,개발일정표!$AE:$AE,"&lt;="&amp;M2)</f>
        <v>0</v>
      </c>
      <c r="N43" s="159">
        <f>COUNTIFS(개발일정표!$A:$A,$A$36,개발일정표!$H:$H,"&lt;&gt;삭제",개발일정표!$AA:$AA,"&lt;&gt;검수제외",개발일정표!$AE:$AE,"&gt;="&amp;$D$1,개발일정표!$AE:$AE,"&lt;="&amp;N2)</f>
        <v>0</v>
      </c>
      <c r="O43" s="159">
        <f>COUNTIFS(개발일정표!$A:$A,$A$36,개발일정표!$H:$H,"&lt;&gt;삭제",개발일정표!$AA:$AA,"&lt;&gt;검수제외",개발일정표!$AE:$AE,"&gt;="&amp;$D$1,개발일정표!$AE:$AE,"&lt;="&amp;O2)</f>
        <v>0</v>
      </c>
      <c r="P43" s="159">
        <f>COUNTIFS(개발일정표!$A:$A,$A$36,개발일정표!$H:$H,"&lt;&gt;삭제",개발일정표!$AA:$AA,"&lt;&gt;검수제외",개발일정표!$AE:$AE,"&gt;="&amp;$D$1,개발일정표!$AE:$AE,"&lt;="&amp;P2)</f>
        <v>0</v>
      </c>
      <c r="Q43" s="159">
        <f>COUNTIFS(개발일정표!$A:$A,$A$36,개발일정표!$H:$H,"&lt;&gt;삭제",개발일정표!$AA:$AA,"&lt;&gt;검수제외",개발일정표!$AE:$AE,"&gt;="&amp;$D$1,개발일정표!$AE:$AE,"&lt;="&amp;Q2)</f>
        <v>0</v>
      </c>
      <c r="R43" s="159">
        <f>COUNTIFS(개발일정표!$A:$A,$A$36,개발일정표!$H:$H,"&lt;&gt;삭제",개발일정표!$AA:$AA,"&lt;&gt;검수제외",개발일정표!$AE:$AE,"&gt;="&amp;$D$1,개발일정표!$AE:$AE,"&lt;="&amp;R2)</f>
        <v>0</v>
      </c>
      <c r="S43" s="159">
        <f>COUNTIFS(개발일정표!$A:$A,$A$36,개발일정표!$H:$H,"&lt;&gt;삭제",개발일정표!$AA:$AA,"&lt;&gt;검수제외",개발일정표!$AE:$AE,"&gt;="&amp;$D$1,개발일정표!$AE:$AE,"&lt;="&amp;S2)</f>
        <v>0</v>
      </c>
    </row>
    <row r="44" spans="1:19">
      <c r="A44" s="290" t="s">
        <v>750</v>
      </c>
      <c r="B44" s="290" t="s">
        <v>770</v>
      </c>
      <c r="C44" s="158" t="s">
        <v>717</v>
      </c>
      <c r="D44" s="159">
        <f>COUNTIFS(개발일정표!$A:$A,$A$44,개발일정표!$H:$H,"&lt;&gt;삭제",개발일정표!$J:$J,"&gt;="&amp;$D$1,개발일정표!$J:$J,"&lt;="&amp;D2)</f>
        <v>0</v>
      </c>
      <c r="E44" s="159">
        <f>COUNTIFS(개발일정표!$A:$A,$A$44,개발일정표!$H:$H,"&lt;&gt;삭제",개발일정표!$J:$J,"&gt;="&amp;$D$1,개발일정표!$J:$J,"&lt;="&amp;E2)</f>
        <v>0</v>
      </c>
      <c r="F44" s="159">
        <f>COUNTIFS(개발일정표!$A:$A,$A$44,개발일정표!$H:$H,"&lt;&gt;삭제",개발일정표!$J:$J,"&gt;="&amp;$D$1,개발일정표!$J:$J,"&lt;="&amp;F2)</f>
        <v>0</v>
      </c>
      <c r="G44" s="159">
        <f>COUNTIFS(개발일정표!$A:$A,$A$44,개발일정표!$H:$H,"&lt;&gt;삭제",개발일정표!$J:$J,"&gt;="&amp;$D$1,개발일정표!$J:$J,"&lt;="&amp;G2)</f>
        <v>0</v>
      </c>
      <c r="H44" s="159">
        <f>COUNTIFS(개발일정표!$A:$A,$A$44,개발일정표!$H:$H,"&lt;&gt;삭제",개발일정표!$J:$J,"&gt;="&amp;$D$1,개발일정표!$J:$J,"&lt;="&amp;H2)</f>
        <v>0</v>
      </c>
      <c r="I44" s="159">
        <f>COUNTIFS(개발일정표!$A:$A,$A$44,개발일정표!$H:$H,"&lt;&gt;삭제",개발일정표!$J:$J,"&gt;="&amp;$D$1,개발일정표!$J:$J,"&lt;="&amp;I2)</f>
        <v>0</v>
      </c>
      <c r="J44" s="159">
        <f>COUNTIFS(개발일정표!$A:$A,$A$44,개발일정표!$H:$H,"&lt;&gt;삭제",개발일정표!$J:$J,"&gt;="&amp;$D$1,개발일정표!$J:$J,"&lt;="&amp;J2)</f>
        <v>0</v>
      </c>
      <c r="K44" s="159">
        <f>COUNTIFS(개발일정표!$A:$A,$A$44,개발일정표!$H:$H,"&lt;&gt;삭제",개발일정표!$J:$J,"&gt;="&amp;$D$1,개발일정표!$J:$J,"&lt;="&amp;K2)</f>
        <v>0</v>
      </c>
      <c r="L44" s="159">
        <f>COUNTIFS(개발일정표!$A:$A,$A$44,개발일정표!$H:$H,"&lt;&gt;삭제",개발일정표!$J:$J,"&gt;="&amp;$D$1,개발일정표!$J:$J,"&lt;="&amp;L2)</f>
        <v>3</v>
      </c>
      <c r="M44" s="159">
        <f>COUNTIFS(개발일정표!$A:$A,$A$44,개발일정표!$H:$H,"&lt;&gt;삭제",개발일정표!$J:$J,"&gt;="&amp;$D$1,개발일정표!$J:$J,"&lt;="&amp;M2)</f>
        <v>4</v>
      </c>
      <c r="N44" s="159">
        <f>COUNTIFS(개발일정표!$A:$A,$A$44,개발일정표!$H:$H,"&lt;&gt;삭제",개발일정표!$J:$J,"&gt;="&amp;$D$1,개발일정표!$J:$J,"&lt;="&amp;N2)</f>
        <v>4</v>
      </c>
      <c r="O44" s="159">
        <f>COUNTIFS(개발일정표!$A:$A,$A$44,개발일정표!$H:$H,"&lt;&gt;삭제",개발일정표!$J:$J,"&gt;="&amp;$D$1,개발일정표!$J:$J,"&lt;="&amp;O2)</f>
        <v>4</v>
      </c>
      <c r="P44" s="159">
        <f>COUNTIFS(개발일정표!$A:$A,$A$44,개발일정표!$H:$H,"&lt;&gt;삭제",개발일정표!$J:$J,"&gt;="&amp;$D$1,개발일정표!$J:$J,"&lt;="&amp;P2)</f>
        <v>4</v>
      </c>
      <c r="Q44" s="159">
        <f>COUNTIFS(개발일정표!$A:$A,$A$44,개발일정표!$H:$H,"&lt;&gt;삭제",개발일정표!$J:$J,"&gt;="&amp;$D$1,개발일정표!$J:$J,"&lt;="&amp;Q2)</f>
        <v>4</v>
      </c>
      <c r="R44" s="159">
        <f>COUNTIFS(개발일정표!$A:$A,$A$44,개발일정표!$H:$H,"&lt;&gt;삭제",개발일정표!$J:$J,"&gt;="&amp;$D$1,개발일정표!$J:$J,"&lt;="&amp;R2)</f>
        <v>4</v>
      </c>
      <c r="S44" s="159">
        <f>COUNTIFS(개발일정표!$A:$A,$A$44,개발일정표!$H:$H,"&lt;&gt;삭제",개발일정표!$J:$J,"&gt;="&amp;$D$1,개발일정표!$J:$J,"&lt;="&amp;S2)</f>
        <v>4</v>
      </c>
    </row>
    <row r="45" spans="1:19">
      <c r="A45" s="293"/>
      <c r="B45" s="291"/>
      <c r="C45" s="158" t="s">
        <v>716</v>
      </c>
      <c r="D45" s="159">
        <f>COUNTIFS(개발일정표!$A:$A,$A$44,개발일정표!$H:$H,"&lt;&gt;삭제",개발일정표!$L:$L,"&gt;="&amp;$D$1,개발일정표!$L:$L,"&lt;="&amp;D2)</f>
        <v>0</v>
      </c>
      <c r="E45" s="159">
        <f>COUNTIFS(개발일정표!$A:$A,$A$44,개발일정표!$H:$H,"&lt;&gt;삭제",개발일정표!$L:$L,"&gt;="&amp;$D$1,개발일정표!$L:$L,"&lt;="&amp;E2)</f>
        <v>0</v>
      </c>
      <c r="F45" s="159">
        <f>COUNTIFS(개발일정표!$A:$A,$A$44,개발일정표!$H:$H,"&lt;&gt;삭제",개발일정표!$L:$L,"&gt;="&amp;$D$1,개발일정표!$L:$L,"&lt;="&amp;F2)</f>
        <v>0</v>
      </c>
      <c r="G45" s="159">
        <f>COUNTIFS(개발일정표!$A:$A,$A$44,개발일정표!$H:$H,"&lt;&gt;삭제",개발일정표!$L:$L,"&gt;="&amp;$D$1,개발일정표!$L:$L,"&lt;="&amp;G2)</f>
        <v>0</v>
      </c>
      <c r="H45" s="159">
        <f>COUNTIFS(개발일정표!$A:$A,$A$44,개발일정표!$H:$H,"&lt;&gt;삭제",개발일정표!$L:$L,"&gt;="&amp;$D$1,개발일정표!$L:$L,"&lt;="&amp;H2)</f>
        <v>0</v>
      </c>
      <c r="I45" s="159">
        <f>COUNTIFS(개발일정표!$A:$A,$A$44,개발일정표!$H:$H,"&lt;&gt;삭제",개발일정표!$L:$L,"&gt;="&amp;$D$1,개발일정표!$L:$L,"&lt;="&amp;I2)</f>
        <v>0</v>
      </c>
      <c r="J45" s="159">
        <f>COUNTIFS(개발일정표!$A:$A,$A$44,개발일정표!$H:$H,"&lt;&gt;삭제",개발일정표!$L:$L,"&gt;="&amp;$D$1,개발일정표!$L:$L,"&lt;="&amp;J2)</f>
        <v>0</v>
      </c>
      <c r="K45" s="159">
        <f>COUNTIFS(개발일정표!$A:$A,$A$44,개발일정표!$H:$H,"&lt;&gt;삭제",개발일정표!$L:$L,"&gt;="&amp;$D$1,개발일정표!$L:$L,"&lt;="&amp;K2)</f>
        <v>0</v>
      </c>
      <c r="L45" s="159">
        <f>COUNTIFS(개발일정표!$A:$A,$A$44,개발일정표!$H:$H,"&lt;&gt;삭제",개발일정표!$L:$L,"&gt;="&amp;$D$1,개발일정표!$L:$L,"&lt;="&amp;L2)</f>
        <v>0</v>
      </c>
      <c r="M45" s="159">
        <f>COUNTIFS(개발일정표!$A:$A,$A$44,개발일정표!$H:$H,"&lt;&gt;삭제",개발일정표!$L:$L,"&gt;="&amp;$D$1,개발일정표!$L:$L,"&lt;="&amp;M2)</f>
        <v>0</v>
      </c>
      <c r="N45" s="159">
        <f>COUNTIFS(개발일정표!$A:$A,$A$44,개발일정표!$H:$H,"&lt;&gt;삭제",개발일정표!$L:$L,"&gt;="&amp;$D$1,개발일정표!$L:$L,"&lt;="&amp;N2)</f>
        <v>0</v>
      </c>
      <c r="O45" s="159">
        <f>COUNTIFS(개발일정표!$A:$A,$A$44,개발일정표!$H:$H,"&lt;&gt;삭제",개발일정표!$L:$L,"&gt;="&amp;$D$1,개발일정표!$L:$L,"&lt;="&amp;O2)</f>
        <v>0</v>
      </c>
      <c r="P45" s="159">
        <f>COUNTIFS(개발일정표!$A:$A,$A$44,개발일정표!$H:$H,"&lt;&gt;삭제",개발일정표!$L:$L,"&gt;="&amp;$D$1,개발일정표!$L:$L,"&lt;="&amp;P2)</f>
        <v>0</v>
      </c>
      <c r="Q45" s="159">
        <f>COUNTIFS(개발일정표!$A:$A,$A$44,개발일정표!$H:$H,"&lt;&gt;삭제",개발일정표!$L:$L,"&gt;="&amp;$D$1,개발일정표!$L:$L,"&lt;="&amp;Q2)</f>
        <v>0</v>
      </c>
      <c r="R45" s="159">
        <f>COUNTIFS(개발일정표!$A:$A,$A$44,개발일정표!$H:$H,"&lt;&gt;삭제",개발일정표!$L:$L,"&gt;="&amp;$D$1,개발일정표!$L:$L,"&lt;="&amp;R2)</f>
        <v>0</v>
      </c>
      <c r="S45" s="159">
        <f>COUNTIFS(개발일정표!$A:$A,$A$44,개발일정표!$H:$H,"&lt;&gt;삭제",개발일정표!$L:$L,"&gt;="&amp;$D$1,개발일정표!$L:$L,"&lt;="&amp;S2)</f>
        <v>0</v>
      </c>
    </row>
    <row r="46" spans="1:19">
      <c r="A46" s="293"/>
      <c r="B46" s="290" t="s">
        <v>718</v>
      </c>
      <c r="C46" s="158" t="s">
        <v>717</v>
      </c>
      <c r="D46" s="159">
        <f>COUNTIFS(개발일정표!$A:$A,$A$44,개발일정표!$H:$H,"&lt;&gt;삭제",개발일정표!$M:$M,"&lt;&gt;검수제외",개발일정표!$O:$O,"&gt;="&amp;$D$1,개발일정표!$O:$O,"&lt;="&amp;D2)</f>
        <v>0</v>
      </c>
      <c r="E46" s="159">
        <f>COUNTIFS(개발일정표!$A:$A,$A$44,개발일정표!$H:$H,"&lt;&gt;삭제",개발일정표!$M:$M,"&lt;&gt;검수제외",개발일정표!$O:$O,"&gt;="&amp;$D$1,개발일정표!$O:$O,"&lt;="&amp;E2)</f>
        <v>0</v>
      </c>
      <c r="F46" s="159">
        <f>COUNTIFS(개발일정표!$A:$A,$A$44,개발일정표!$H:$H,"&lt;&gt;삭제",개발일정표!$M:$M,"&lt;&gt;검수제외",개발일정표!$O:$O,"&gt;="&amp;$D$1,개발일정표!$O:$O,"&lt;="&amp;F2)</f>
        <v>0</v>
      </c>
      <c r="G46" s="159">
        <f>COUNTIFS(개발일정표!$A:$A,$A$44,개발일정표!$H:$H,"&lt;&gt;삭제",개발일정표!$M:$M,"&lt;&gt;검수제외",개발일정표!$O:$O,"&gt;="&amp;$D$1,개발일정표!$O:$O,"&lt;="&amp;G2)</f>
        <v>0</v>
      </c>
      <c r="H46" s="159">
        <f>COUNTIFS(개발일정표!$A:$A,$A$44,개발일정표!$H:$H,"&lt;&gt;삭제",개발일정표!$M:$M,"&lt;&gt;검수제외",개발일정표!$O:$O,"&gt;="&amp;$D$1,개발일정표!$O:$O,"&lt;="&amp;H2)</f>
        <v>0</v>
      </c>
      <c r="I46" s="159">
        <f>COUNTIFS(개발일정표!$A:$A,$A$44,개발일정표!$H:$H,"&lt;&gt;삭제",개발일정표!$M:$M,"&lt;&gt;검수제외",개발일정표!$O:$O,"&gt;="&amp;$D$1,개발일정표!$O:$O,"&lt;="&amp;I2)</f>
        <v>0</v>
      </c>
      <c r="J46" s="159">
        <f>COUNTIFS(개발일정표!$A:$A,$A$44,개발일정표!$H:$H,"&lt;&gt;삭제",개발일정표!$M:$M,"&lt;&gt;검수제외",개발일정표!$O:$O,"&gt;="&amp;$D$1,개발일정표!$O:$O,"&lt;="&amp;J2)</f>
        <v>0</v>
      </c>
      <c r="K46" s="159">
        <f>COUNTIFS(개발일정표!$A:$A,$A$44,개발일정표!$H:$H,"&lt;&gt;삭제",개발일정표!$M:$M,"&lt;&gt;검수제외",개발일정표!$O:$O,"&gt;="&amp;$D$1,개발일정표!$O:$O,"&lt;="&amp;K2)</f>
        <v>0</v>
      </c>
      <c r="L46" s="159">
        <f>COUNTIFS(개발일정표!$A:$A,$A$44,개발일정표!$H:$H,"&lt;&gt;삭제",개발일정표!$M:$M,"&lt;&gt;검수제외",개발일정표!$O:$O,"&gt;="&amp;$D$1,개발일정표!$O:$O,"&lt;="&amp;L2)</f>
        <v>0</v>
      </c>
      <c r="M46" s="159">
        <f>COUNTIFS(개발일정표!$A:$A,$A$44,개발일정표!$H:$H,"&lt;&gt;삭제",개발일정표!$M:$M,"&lt;&gt;검수제외",개발일정표!$O:$O,"&gt;="&amp;$D$1,개발일정표!$O:$O,"&lt;="&amp;M2)</f>
        <v>0</v>
      </c>
      <c r="N46" s="159">
        <f>COUNTIFS(개발일정표!$A:$A,$A$44,개발일정표!$H:$H,"&lt;&gt;삭제",개발일정표!$M:$M,"&lt;&gt;검수제외",개발일정표!$O:$O,"&gt;="&amp;$D$1,개발일정표!$O:$O,"&lt;="&amp;N2)</f>
        <v>0</v>
      </c>
      <c r="O46" s="159">
        <f>COUNTIFS(개발일정표!$A:$A,$A$44,개발일정표!$H:$H,"&lt;&gt;삭제",개발일정표!$M:$M,"&lt;&gt;검수제외",개발일정표!$O:$O,"&gt;="&amp;$D$1,개발일정표!$O:$O,"&lt;="&amp;O2)</f>
        <v>0</v>
      </c>
      <c r="P46" s="159">
        <f>COUNTIFS(개발일정표!$A:$A,$A$44,개발일정표!$H:$H,"&lt;&gt;삭제",개발일정표!$M:$M,"&lt;&gt;검수제외",개발일정표!$O:$O,"&gt;="&amp;$D$1,개발일정표!$O:$O,"&lt;="&amp;P2)</f>
        <v>0</v>
      </c>
      <c r="Q46" s="159">
        <f>COUNTIFS(개발일정표!$A:$A,$A$44,개발일정표!$H:$H,"&lt;&gt;삭제",개발일정표!$M:$M,"&lt;&gt;검수제외",개발일정표!$O:$O,"&gt;="&amp;$D$1,개발일정표!$O:$O,"&lt;="&amp;Q2)</f>
        <v>0</v>
      </c>
      <c r="R46" s="159">
        <f>COUNTIFS(개발일정표!$A:$A,$A$44,개발일정표!$H:$H,"&lt;&gt;삭제",개발일정표!$M:$M,"&lt;&gt;검수제외",개발일정표!$O:$O,"&gt;="&amp;$D$1,개발일정표!$O:$O,"&lt;="&amp;R2)</f>
        <v>0</v>
      </c>
      <c r="S46" s="159">
        <f>COUNTIFS(개발일정표!$A:$A,$A$44,개발일정표!$H:$H,"&lt;&gt;삭제",개발일정표!$M:$M,"&lt;&gt;검수제외",개발일정표!$O:$O,"&gt;="&amp;$D$1,개발일정표!$O:$O,"&lt;="&amp;S2)</f>
        <v>0</v>
      </c>
    </row>
    <row r="47" spans="1:19">
      <c r="A47" s="293"/>
      <c r="B47" s="291"/>
      <c r="C47" s="158" t="s">
        <v>716</v>
      </c>
      <c r="D47" s="159">
        <f>COUNTIFS(개발일정표!$A:$A,$A$44,개발일정표!$H:$H,"&lt;&gt;삭제",개발일정표!$M:$M,"&lt;&gt;검수제외",개발일정표!$Q:$Q,"&gt;="&amp;$D$1,개발일정표!$Q:$Q,"&lt;="&amp;D2)</f>
        <v>0</v>
      </c>
      <c r="E47" s="159">
        <f>COUNTIFS(개발일정표!$A:$A,$A$44,개발일정표!$H:$H,"&lt;&gt;삭제",개발일정표!$M:$M,"&lt;&gt;검수제외",개발일정표!$Q:$Q,"&gt;="&amp;$D$1,개발일정표!$Q:$Q,"&lt;="&amp;E2)</f>
        <v>0</v>
      </c>
      <c r="F47" s="159">
        <f>COUNTIFS(개발일정표!$A:$A,$A$44,개발일정표!$H:$H,"&lt;&gt;삭제",개발일정표!$M:$M,"&lt;&gt;검수제외",개발일정표!$Q:$Q,"&gt;="&amp;$D$1,개발일정표!$Q:$Q,"&lt;="&amp;F2)</f>
        <v>0</v>
      </c>
      <c r="G47" s="159">
        <f>COUNTIFS(개발일정표!$A:$A,$A$44,개발일정표!$H:$H,"&lt;&gt;삭제",개발일정표!$M:$M,"&lt;&gt;검수제외",개발일정표!$Q:$Q,"&gt;="&amp;$D$1,개발일정표!$Q:$Q,"&lt;="&amp;G2)</f>
        <v>0</v>
      </c>
      <c r="H47" s="159">
        <f>COUNTIFS(개발일정표!$A:$A,$A$44,개발일정표!$H:$H,"&lt;&gt;삭제",개발일정표!$M:$M,"&lt;&gt;검수제외",개발일정표!$Q:$Q,"&gt;="&amp;$D$1,개발일정표!$Q:$Q,"&lt;="&amp;H2)</f>
        <v>0</v>
      </c>
      <c r="I47" s="159">
        <f>COUNTIFS(개발일정표!$A:$A,$A$44,개발일정표!$H:$H,"&lt;&gt;삭제",개발일정표!$M:$M,"&lt;&gt;검수제외",개발일정표!$Q:$Q,"&gt;="&amp;$D$1,개발일정표!$Q:$Q,"&lt;="&amp;I2)</f>
        <v>0</v>
      </c>
      <c r="J47" s="159">
        <f>COUNTIFS(개발일정표!$A:$A,$A$44,개발일정표!$H:$H,"&lt;&gt;삭제",개발일정표!$M:$M,"&lt;&gt;검수제외",개발일정표!$Q:$Q,"&gt;="&amp;$D$1,개발일정표!$Q:$Q,"&lt;="&amp;J2)</f>
        <v>0</v>
      </c>
      <c r="K47" s="159">
        <f>COUNTIFS(개발일정표!$A:$A,$A$44,개발일정표!$H:$H,"&lt;&gt;삭제",개발일정표!$M:$M,"&lt;&gt;검수제외",개발일정표!$Q:$Q,"&gt;="&amp;$D$1,개발일정표!$Q:$Q,"&lt;="&amp;K2)</f>
        <v>0</v>
      </c>
      <c r="L47" s="159">
        <f>COUNTIFS(개발일정표!$A:$A,$A$44,개발일정표!$H:$H,"&lt;&gt;삭제",개발일정표!$M:$M,"&lt;&gt;검수제외",개발일정표!$Q:$Q,"&gt;="&amp;$D$1,개발일정표!$Q:$Q,"&lt;="&amp;L2)</f>
        <v>0</v>
      </c>
      <c r="M47" s="159">
        <f>COUNTIFS(개발일정표!$A:$A,$A$44,개발일정표!$H:$H,"&lt;&gt;삭제",개발일정표!$M:$M,"&lt;&gt;검수제외",개발일정표!$Q:$Q,"&gt;="&amp;$D$1,개발일정표!$Q:$Q,"&lt;="&amp;M2)</f>
        <v>0</v>
      </c>
      <c r="N47" s="159">
        <f>COUNTIFS(개발일정표!$A:$A,$A$44,개발일정표!$H:$H,"&lt;&gt;삭제",개발일정표!$M:$M,"&lt;&gt;검수제외",개발일정표!$Q:$Q,"&gt;="&amp;$D$1,개발일정표!$Q:$Q,"&lt;="&amp;N2)</f>
        <v>0</v>
      </c>
      <c r="O47" s="159">
        <f>COUNTIFS(개발일정표!$A:$A,$A$44,개발일정표!$H:$H,"&lt;&gt;삭제",개발일정표!$M:$M,"&lt;&gt;검수제외",개발일정표!$Q:$Q,"&gt;="&amp;$D$1,개발일정표!$Q:$Q,"&lt;="&amp;O2)</f>
        <v>0</v>
      </c>
      <c r="P47" s="159">
        <f>COUNTIFS(개발일정표!$A:$A,$A$44,개발일정표!$H:$H,"&lt;&gt;삭제",개발일정표!$M:$M,"&lt;&gt;검수제외",개발일정표!$Q:$Q,"&gt;="&amp;$D$1,개발일정표!$Q:$Q,"&lt;="&amp;P2)</f>
        <v>0</v>
      </c>
      <c r="Q47" s="159">
        <f>COUNTIFS(개발일정표!$A:$A,$A$44,개발일정표!$H:$H,"&lt;&gt;삭제",개발일정표!$M:$M,"&lt;&gt;검수제외",개발일정표!$Q:$Q,"&gt;="&amp;$D$1,개발일정표!$Q:$Q,"&lt;="&amp;Q2)</f>
        <v>0</v>
      </c>
      <c r="R47" s="159">
        <f>COUNTIFS(개발일정표!$A:$A,$A$44,개발일정표!$H:$H,"&lt;&gt;삭제",개발일정표!$M:$M,"&lt;&gt;검수제외",개발일정표!$Q:$Q,"&gt;="&amp;$D$1,개발일정표!$Q:$Q,"&lt;="&amp;R2)</f>
        <v>0</v>
      </c>
      <c r="S47" s="159">
        <f>COUNTIFS(개발일정표!$A:$A,$A$44,개발일정표!$H:$H,"&lt;&gt;삭제",개발일정표!$M:$M,"&lt;&gt;검수제외",개발일정표!$Q:$Q,"&gt;="&amp;$D$1,개발일정표!$Q:$Q,"&lt;="&amp;S2)</f>
        <v>0</v>
      </c>
    </row>
    <row r="48" spans="1:19" hidden="1">
      <c r="A48" s="293"/>
      <c r="B48" s="290" t="s">
        <v>719</v>
      </c>
      <c r="C48" s="158" t="s">
        <v>717</v>
      </c>
      <c r="D48" s="159">
        <f>COUNTIFS(개발일정표!$A:$A,$A$44,개발일정표!$H:$H,"&lt;&gt;삭제",개발일정표!$T:$T,"&lt;&gt;검수제외",개발일정표!$V:$V,"&gt;="&amp;$D$1,개발일정표!$V:$V,"&lt;="&amp;D2)</f>
        <v>0</v>
      </c>
      <c r="E48" s="159">
        <f>COUNTIFS(개발일정표!$A:$A,$A$44,개발일정표!$H:$H,"&lt;&gt;삭제",개발일정표!$T:$T,"&lt;&gt;검수제외",개발일정표!$V:$V,"&gt;="&amp;$D$1,개발일정표!$V:$V,"&lt;="&amp;E2)</f>
        <v>0</v>
      </c>
      <c r="F48" s="159">
        <f>COUNTIFS(개발일정표!$A:$A,$A$44,개발일정표!$H:$H,"&lt;&gt;삭제",개발일정표!$T:$T,"&lt;&gt;검수제외",개발일정표!$V:$V,"&gt;="&amp;$D$1,개발일정표!$V:$V,"&lt;="&amp;F2)</f>
        <v>0</v>
      </c>
      <c r="G48" s="159">
        <f>COUNTIFS(개발일정표!$A:$A,$A$44,개발일정표!$H:$H,"&lt;&gt;삭제",개발일정표!$T:$T,"&lt;&gt;검수제외",개발일정표!$V:$V,"&gt;="&amp;$D$1,개발일정표!$V:$V,"&lt;="&amp;G2)</f>
        <v>0</v>
      </c>
      <c r="H48" s="159">
        <f>COUNTIFS(개발일정표!$A:$A,$A$44,개발일정표!$H:$H,"&lt;&gt;삭제",개발일정표!$T:$T,"&lt;&gt;검수제외",개발일정표!$V:$V,"&gt;="&amp;$D$1,개발일정표!$V:$V,"&lt;="&amp;H2)</f>
        <v>0</v>
      </c>
      <c r="I48" s="159">
        <f>COUNTIFS(개발일정표!$A:$A,$A$44,개발일정표!$H:$H,"&lt;&gt;삭제",개발일정표!$T:$T,"&lt;&gt;검수제외",개발일정표!$V:$V,"&gt;="&amp;$D$1,개발일정표!$V:$V,"&lt;="&amp;I2)</f>
        <v>0</v>
      </c>
      <c r="J48" s="159">
        <f>COUNTIFS(개발일정표!$A:$A,$A$44,개발일정표!$H:$H,"&lt;&gt;삭제",개발일정표!$T:$T,"&lt;&gt;검수제외",개발일정표!$V:$V,"&gt;="&amp;$D$1,개발일정표!$V:$V,"&lt;="&amp;J2)</f>
        <v>0</v>
      </c>
      <c r="K48" s="159">
        <f>COUNTIFS(개발일정표!$A:$A,$A$44,개발일정표!$H:$H,"&lt;&gt;삭제",개발일정표!$T:$T,"&lt;&gt;검수제외",개발일정표!$V:$V,"&gt;="&amp;$D$1,개발일정표!$V:$V,"&lt;="&amp;K2)</f>
        <v>0</v>
      </c>
      <c r="L48" s="159">
        <f>COUNTIFS(개발일정표!$A:$A,$A$44,개발일정표!$H:$H,"&lt;&gt;삭제",개발일정표!$T:$T,"&lt;&gt;검수제외",개발일정표!$V:$V,"&gt;="&amp;$D$1,개발일정표!$V:$V,"&lt;="&amp;L2)</f>
        <v>0</v>
      </c>
      <c r="M48" s="159">
        <f>COUNTIFS(개발일정표!$A:$A,$A$44,개발일정표!$H:$H,"&lt;&gt;삭제",개발일정표!$T:$T,"&lt;&gt;검수제외",개발일정표!$V:$V,"&gt;="&amp;$D$1,개발일정표!$V:$V,"&lt;="&amp;M2)</f>
        <v>0</v>
      </c>
      <c r="N48" s="159">
        <f>COUNTIFS(개발일정표!$A:$A,$A$44,개발일정표!$H:$H,"&lt;&gt;삭제",개발일정표!$T:$T,"&lt;&gt;검수제외",개발일정표!$V:$V,"&gt;="&amp;$D$1,개발일정표!$V:$V,"&lt;="&amp;N2)</f>
        <v>0</v>
      </c>
      <c r="O48" s="159">
        <f>COUNTIFS(개발일정표!$A:$A,$A$44,개발일정표!$H:$H,"&lt;&gt;삭제",개발일정표!$T:$T,"&lt;&gt;검수제외",개발일정표!$V:$V,"&gt;="&amp;$D$1,개발일정표!$V:$V,"&lt;="&amp;O2)</f>
        <v>0</v>
      </c>
      <c r="P48" s="159">
        <f>COUNTIFS(개발일정표!$A:$A,$A$44,개발일정표!$H:$H,"&lt;&gt;삭제",개발일정표!$T:$T,"&lt;&gt;검수제외",개발일정표!$V:$V,"&gt;="&amp;$D$1,개발일정표!$V:$V,"&lt;="&amp;P2)</f>
        <v>0</v>
      </c>
      <c r="Q48" s="159">
        <f>COUNTIFS(개발일정표!$A:$A,$A$44,개발일정표!$H:$H,"&lt;&gt;삭제",개발일정표!$T:$T,"&lt;&gt;검수제외",개발일정표!$V:$V,"&gt;="&amp;$D$1,개발일정표!$V:$V,"&lt;="&amp;Q2)</f>
        <v>0</v>
      </c>
      <c r="R48" s="159">
        <f>COUNTIFS(개발일정표!$A:$A,$A$44,개발일정표!$H:$H,"&lt;&gt;삭제",개발일정표!$T:$T,"&lt;&gt;검수제외",개발일정표!$V:$V,"&gt;="&amp;$D$1,개발일정표!$V:$V,"&lt;="&amp;R2)</f>
        <v>0</v>
      </c>
      <c r="S48" s="159">
        <f>COUNTIFS(개발일정표!$A:$A,$A$44,개발일정표!$H:$H,"&lt;&gt;삭제",개발일정표!$T:$T,"&lt;&gt;검수제외",개발일정표!$V:$V,"&gt;="&amp;$D$1,개발일정표!$V:$V,"&lt;="&amp;S2)</f>
        <v>0</v>
      </c>
    </row>
    <row r="49" spans="1:19" hidden="1">
      <c r="A49" s="293"/>
      <c r="B49" s="291"/>
      <c r="C49" s="158" t="s">
        <v>716</v>
      </c>
      <c r="D49" s="159">
        <f>COUNTIFS(개발일정표!$A:$A,$A$44,개발일정표!$H:$H,"&lt;&gt;삭제",개발일정표!$T:$T,"&lt;&gt;검수제외",개발일정표!$X:$X,"&gt;="&amp;$D$1,개발일정표!$X:$X,"&lt;="&amp;D2)</f>
        <v>0</v>
      </c>
      <c r="E49" s="159">
        <f>COUNTIFS(개발일정표!$A:$A,$A$44,개발일정표!$H:$H,"&lt;&gt;삭제",개발일정표!$T:$T,"&lt;&gt;검수제외",개발일정표!$X:$X,"&gt;="&amp;$D$1,개발일정표!$X:$X,"&lt;="&amp;E2)</f>
        <v>0</v>
      </c>
      <c r="F49" s="159">
        <f>COUNTIFS(개발일정표!$A:$A,$A$44,개발일정표!$H:$H,"&lt;&gt;삭제",개발일정표!$T:$T,"&lt;&gt;검수제외",개발일정표!$X:$X,"&gt;="&amp;$D$1,개발일정표!$X:$X,"&lt;="&amp;F2)</f>
        <v>0</v>
      </c>
      <c r="G49" s="159">
        <f>COUNTIFS(개발일정표!$A:$A,$A$44,개발일정표!$H:$H,"&lt;&gt;삭제",개발일정표!$T:$T,"&lt;&gt;검수제외",개발일정표!$X:$X,"&gt;="&amp;$D$1,개발일정표!$X:$X,"&lt;="&amp;G2)</f>
        <v>0</v>
      </c>
      <c r="H49" s="159">
        <f>COUNTIFS(개발일정표!$A:$A,$A$44,개발일정표!$H:$H,"&lt;&gt;삭제",개발일정표!$T:$T,"&lt;&gt;검수제외",개발일정표!$X:$X,"&gt;="&amp;$D$1,개발일정표!$X:$X,"&lt;="&amp;H2)</f>
        <v>0</v>
      </c>
      <c r="I49" s="159">
        <f>COUNTIFS(개발일정표!$A:$A,$A$44,개발일정표!$H:$H,"&lt;&gt;삭제",개발일정표!$T:$T,"&lt;&gt;검수제외",개발일정표!$X:$X,"&gt;="&amp;$D$1,개발일정표!$X:$X,"&lt;="&amp;I2)</f>
        <v>0</v>
      </c>
      <c r="J49" s="159">
        <f>COUNTIFS(개발일정표!$A:$A,$A$44,개발일정표!$H:$H,"&lt;&gt;삭제",개발일정표!$T:$T,"&lt;&gt;검수제외",개발일정표!$X:$X,"&gt;="&amp;$D$1,개발일정표!$X:$X,"&lt;="&amp;J2)</f>
        <v>0</v>
      </c>
      <c r="K49" s="159">
        <f>COUNTIFS(개발일정표!$A:$A,$A$44,개발일정표!$H:$H,"&lt;&gt;삭제",개발일정표!$T:$T,"&lt;&gt;검수제외",개발일정표!$X:$X,"&gt;="&amp;$D$1,개발일정표!$X:$X,"&lt;="&amp;K2)</f>
        <v>0</v>
      </c>
      <c r="L49" s="159">
        <f>COUNTIFS(개발일정표!$A:$A,$A$44,개발일정표!$H:$H,"&lt;&gt;삭제",개발일정표!$T:$T,"&lt;&gt;검수제외",개발일정표!$X:$X,"&gt;="&amp;$D$1,개발일정표!$X:$X,"&lt;="&amp;L2)</f>
        <v>0</v>
      </c>
      <c r="M49" s="159">
        <f>COUNTIFS(개발일정표!$A:$A,$A$44,개발일정표!$H:$H,"&lt;&gt;삭제",개발일정표!$T:$T,"&lt;&gt;검수제외",개발일정표!$X:$X,"&gt;="&amp;$D$1,개발일정표!$X:$X,"&lt;="&amp;M2)</f>
        <v>0</v>
      </c>
      <c r="N49" s="159">
        <f>COUNTIFS(개발일정표!$A:$A,$A$44,개발일정표!$H:$H,"&lt;&gt;삭제",개발일정표!$T:$T,"&lt;&gt;검수제외",개발일정표!$X:$X,"&gt;="&amp;$D$1,개발일정표!$X:$X,"&lt;="&amp;N2)</f>
        <v>0</v>
      </c>
      <c r="O49" s="159">
        <f>COUNTIFS(개발일정표!$A:$A,$A$44,개발일정표!$H:$H,"&lt;&gt;삭제",개발일정표!$T:$T,"&lt;&gt;검수제외",개발일정표!$X:$X,"&gt;="&amp;$D$1,개발일정표!$X:$X,"&lt;="&amp;O2)</f>
        <v>0</v>
      </c>
      <c r="P49" s="159">
        <f>COUNTIFS(개발일정표!$A:$A,$A$44,개발일정표!$H:$H,"&lt;&gt;삭제",개발일정표!$T:$T,"&lt;&gt;검수제외",개발일정표!$X:$X,"&gt;="&amp;$D$1,개발일정표!$X:$X,"&lt;="&amp;P2)</f>
        <v>0</v>
      </c>
      <c r="Q49" s="159">
        <f>COUNTIFS(개발일정표!$A:$A,$A$44,개발일정표!$H:$H,"&lt;&gt;삭제",개발일정표!$T:$T,"&lt;&gt;검수제외",개발일정표!$X:$X,"&gt;="&amp;$D$1,개발일정표!$X:$X,"&lt;="&amp;Q2)</f>
        <v>0</v>
      </c>
      <c r="R49" s="159">
        <f>COUNTIFS(개발일정표!$A:$A,$A$44,개발일정표!$H:$H,"&lt;&gt;삭제",개발일정표!$T:$T,"&lt;&gt;검수제외",개발일정표!$X:$X,"&gt;="&amp;$D$1,개발일정표!$X:$X,"&lt;="&amp;R2)</f>
        <v>0</v>
      </c>
      <c r="S49" s="159">
        <f>COUNTIFS(개발일정표!$A:$A,$A$44,개발일정표!$H:$H,"&lt;&gt;삭제",개발일정표!$T:$T,"&lt;&gt;검수제외",개발일정표!$X:$X,"&gt;="&amp;$D$1,개발일정표!$X:$X,"&lt;="&amp;S2)</f>
        <v>0</v>
      </c>
    </row>
    <row r="50" spans="1:19" hidden="1">
      <c r="A50" s="293"/>
      <c r="B50" s="290" t="s">
        <v>754</v>
      </c>
      <c r="C50" s="158" t="s">
        <v>717</v>
      </c>
      <c r="D50" s="159">
        <f>COUNTIFS(개발일정표!$A:$A,$A$44,개발일정표!$H:$H,"&lt;&gt;삭제",개발일정표!$AA:$AA,"&lt;&gt;검수제외",개발일정표!$AC:$AC,"&gt;="&amp;$D$1,개발일정표!$AC:$AC,"&lt;="&amp;D2)</f>
        <v>0</v>
      </c>
      <c r="E50" s="159">
        <f>COUNTIFS(개발일정표!$A:$A,$A$44,개발일정표!$H:$H,"&lt;&gt;삭제",개발일정표!$AA:$AA,"&lt;&gt;검수제외",개발일정표!$AC:$AC,"&gt;="&amp;$D$1,개발일정표!$AC:$AC,"&lt;="&amp;E2)</f>
        <v>0</v>
      </c>
      <c r="F50" s="159">
        <f>COUNTIFS(개발일정표!$A:$A,$A$44,개발일정표!$H:$H,"&lt;&gt;삭제",개발일정표!$AA:$AA,"&lt;&gt;검수제외",개발일정표!$AC:$AC,"&gt;="&amp;$D$1,개발일정표!$AC:$AC,"&lt;="&amp;F2)</f>
        <v>0</v>
      </c>
      <c r="G50" s="159">
        <f>COUNTIFS(개발일정표!$A:$A,$A$44,개발일정표!$H:$H,"&lt;&gt;삭제",개발일정표!$AA:$AA,"&lt;&gt;검수제외",개발일정표!$AC:$AC,"&gt;="&amp;$D$1,개발일정표!$AC:$AC,"&lt;="&amp;G2)</f>
        <v>0</v>
      </c>
      <c r="H50" s="159">
        <f>COUNTIFS(개발일정표!$A:$A,$A$44,개발일정표!$H:$H,"&lt;&gt;삭제",개발일정표!$AA:$AA,"&lt;&gt;검수제외",개발일정표!$AC:$AC,"&gt;="&amp;$D$1,개발일정표!$AC:$AC,"&lt;="&amp;H2)</f>
        <v>0</v>
      </c>
      <c r="I50" s="159">
        <f>COUNTIFS(개발일정표!$A:$A,$A$44,개발일정표!$H:$H,"&lt;&gt;삭제",개발일정표!$AA:$AA,"&lt;&gt;검수제외",개발일정표!$AC:$AC,"&gt;="&amp;$D$1,개발일정표!$AC:$AC,"&lt;="&amp;I2)</f>
        <v>0</v>
      </c>
      <c r="J50" s="159">
        <f>COUNTIFS(개발일정표!$A:$A,$A$44,개발일정표!$H:$H,"&lt;&gt;삭제",개발일정표!$AA:$AA,"&lt;&gt;검수제외",개발일정표!$AC:$AC,"&gt;="&amp;$D$1,개발일정표!$AC:$AC,"&lt;="&amp;J2)</f>
        <v>0</v>
      </c>
      <c r="K50" s="159">
        <f>COUNTIFS(개발일정표!$A:$A,$A$44,개발일정표!$H:$H,"&lt;&gt;삭제",개발일정표!$AA:$AA,"&lt;&gt;검수제외",개발일정표!$AC:$AC,"&gt;="&amp;$D$1,개발일정표!$AC:$AC,"&lt;="&amp;K2)</f>
        <v>0</v>
      </c>
      <c r="L50" s="159">
        <f>COUNTIFS(개발일정표!$A:$A,$A$44,개발일정표!$H:$H,"&lt;&gt;삭제",개발일정표!$AA:$AA,"&lt;&gt;검수제외",개발일정표!$AC:$AC,"&gt;="&amp;$D$1,개발일정표!$AC:$AC,"&lt;="&amp;L2)</f>
        <v>0</v>
      </c>
      <c r="M50" s="159">
        <f>COUNTIFS(개발일정표!$A:$A,$A$44,개발일정표!$H:$H,"&lt;&gt;삭제",개발일정표!$AA:$AA,"&lt;&gt;검수제외",개발일정표!$AC:$AC,"&gt;="&amp;$D$1,개발일정표!$AC:$AC,"&lt;="&amp;M2)</f>
        <v>0</v>
      </c>
      <c r="N50" s="159">
        <f>COUNTIFS(개발일정표!$A:$A,$A$44,개발일정표!$H:$H,"&lt;&gt;삭제",개발일정표!$AA:$AA,"&lt;&gt;검수제외",개발일정표!$AC:$AC,"&gt;="&amp;$D$1,개발일정표!$AC:$AC,"&lt;="&amp;N2)</f>
        <v>0</v>
      </c>
      <c r="O50" s="159">
        <f>COUNTIFS(개발일정표!$A:$A,$A$44,개발일정표!$H:$H,"&lt;&gt;삭제",개발일정표!$AA:$AA,"&lt;&gt;검수제외",개발일정표!$AC:$AC,"&gt;="&amp;$D$1,개발일정표!$AC:$AC,"&lt;="&amp;O2)</f>
        <v>0</v>
      </c>
      <c r="P50" s="159">
        <f>COUNTIFS(개발일정표!$A:$A,$A$44,개발일정표!$H:$H,"&lt;&gt;삭제",개발일정표!$AA:$AA,"&lt;&gt;검수제외",개발일정표!$AC:$AC,"&gt;="&amp;$D$1,개발일정표!$AC:$AC,"&lt;="&amp;P2)</f>
        <v>0</v>
      </c>
      <c r="Q50" s="159">
        <f>COUNTIFS(개발일정표!$A:$A,$A$44,개발일정표!$H:$H,"&lt;&gt;삭제",개발일정표!$AA:$AA,"&lt;&gt;검수제외",개발일정표!$AC:$AC,"&gt;="&amp;$D$1,개발일정표!$AC:$AC,"&lt;="&amp;Q2)</f>
        <v>0</v>
      </c>
      <c r="R50" s="159">
        <f>COUNTIFS(개발일정표!$A:$A,$A$44,개발일정표!$H:$H,"&lt;&gt;삭제",개발일정표!$AA:$AA,"&lt;&gt;검수제외",개발일정표!$AC:$AC,"&gt;="&amp;$D$1,개발일정표!$AC:$AC,"&lt;="&amp;R2)</f>
        <v>0</v>
      </c>
      <c r="S50" s="159">
        <f>COUNTIFS(개발일정표!$A:$A,$A$44,개발일정표!$H:$H,"&lt;&gt;삭제",개발일정표!$AA:$AA,"&lt;&gt;검수제외",개발일정표!$AC:$AC,"&gt;="&amp;$D$1,개발일정표!$AC:$AC,"&lt;="&amp;S2)</f>
        <v>0</v>
      </c>
    </row>
    <row r="51" spans="1:19" hidden="1">
      <c r="A51" s="291"/>
      <c r="B51" s="291"/>
      <c r="C51" s="158" t="s">
        <v>716</v>
      </c>
      <c r="D51" s="159">
        <f>COUNTIFS(개발일정표!$A:$A,$A$44,개발일정표!$H:$H,"&lt;&gt;삭제",개발일정표!$AA:$AA,"&lt;&gt;검수제외",개발일정표!$AE:$AE,"&gt;="&amp;$D$1,개발일정표!$AE:$AE,"&lt;="&amp;D2)</f>
        <v>0</v>
      </c>
      <c r="E51" s="159">
        <f>COUNTIFS(개발일정표!$A:$A,$A$44,개발일정표!$H:$H,"&lt;&gt;삭제",개발일정표!$AA:$AA,"&lt;&gt;검수제외",개발일정표!$AE:$AE,"&gt;="&amp;$D$1,개발일정표!$AE:$AE,"&lt;="&amp;E2)</f>
        <v>0</v>
      </c>
      <c r="F51" s="159">
        <f>COUNTIFS(개발일정표!$A:$A,$A$44,개발일정표!$H:$H,"&lt;&gt;삭제",개발일정표!$AA:$AA,"&lt;&gt;검수제외",개발일정표!$AE:$AE,"&gt;="&amp;$D$1,개발일정표!$AE:$AE,"&lt;="&amp;F2)</f>
        <v>0</v>
      </c>
      <c r="G51" s="159">
        <f>COUNTIFS(개발일정표!$A:$A,$A$44,개발일정표!$H:$H,"&lt;&gt;삭제",개발일정표!$AA:$AA,"&lt;&gt;검수제외",개발일정표!$AE:$AE,"&gt;="&amp;$D$1,개발일정표!$AE:$AE,"&lt;="&amp;G2)</f>
        <v>0</v>
      </c>
      <c r="H51" s="159">
        <f>COUNTIFS(개발일정표!$A:$A,$A$44,개발일정표!$H:$H,"&lt;&gt;삭제",개발일정표!$AA:$AA,"&lt;&gt;검수제외",개발일정표!$AE:$AE,"&gt;="&amp;$D$1,개발일정표!$AE:$AE,"&lt;="&amp;H2)</f>
        <v>0</v>
      </c>
      <c r="I51" s="159">
        <f>COUNTIFS(개발일정표!$A:$A,$A$44,개발일정표!$H:$H,"&lt;&gt;삭제",개발일정표!$AA:$AA,"&lt;&gt;검수제외",개발일정표!$AE:$AE,"&gt;="&amp;$D$1,개발일정표!$AE:$AE,"&lt;="&amp;I2)</f>
        <v>0</v>
      </c>
      <c r="J51" s="159">
        <f>COUNTIFS(개발일정표!$A:$A,$A$44,개발일정표!$H:$H,"&lt;&gt;삭제",개발일정표!$AA:$AA,"&lt;&gt;검수제외",개발일정표!$AE:$AE,"&gt;="&amp;$D$1,개발일정표!$AE:$AE,"&lt;="&amp;J2)</f>
        <v>0</v>
      </c>
      <c r="K51" s="159">
        <f>COUNTIFS(개발일정표!$A:$A,$A$44,개발일정표!$H:$H,"&lt;&gt;삭제",개발일정표!$AA:$AA,"&lt;&gt;검수제외",개발일정표!$AE:$AE,"&gt;="&amp;$D$1,개발일정표!$AE:$AE,"&lt;="&amp;K2)</f>
        <v>0</v>
      </c>
      <c r="L51" s="159">
        <f>COUNTIFS(개발일정표!$A:$A,$A$44,개발일정표!$H:$H,"&lt;&gt;삭제",개발일정표!$AA:$AA,"&lt;&gt;검수제외",개발일정표!$AE:$AE,"&gt;="&amp;$D$1,개발일정표!$AE:$AE,"&lt;="&amp;L2)</f>
        <v>0</v>
      </c>
      <c r="M51" s="159">
        <f>COUNTIFS(개발일정표!$A:$A,$A$44,개발일정표!$H:$H,"&lt;&gt;삭제",개발일정표!$AA:$AA,"&lt;&gt;검수제외",개발일정표!$AE:$AE,"&gt;="&amp;$D$1,개발일정표!$AE:$AE,"&lt;="&amp;M2)</f>
        <v>0</v>
      </c>
      <c r="N51" s="159">
        <f>COUNTIFS(개발일정표!$A:$A,$A$44,개발일정표!$H:$H,"&lt;&gt;삭제",개발일정표!$AA:$AA,"&lt;&gt;검수제외",개발일정표!$AE:$AE,"&gt;="&amp;$D$1,개발일정표!$AE:$AE,"&lt;="&amp;N2)</f>
        <v>0</v>
      </c>
      <c r="O51" s="159">
        <f>COUNTIFS(개발일정표!$A:$A,$A$44,개발일정표!$H:$H,"&lt;&gt;삭제",개발일정표!$AA:$AA,"&lt;&gt;검수제외",개발일정표!$AE:$AE,"&gt;="&amp;$D$1,개발일정표!$AE:$AE,"&lt;="&amp;O2)</f>
        <v>0</v>
      </c>
      <c r="P51" s="159">
        <f>COUNTIFS(개발일정표!$A:$A,$A$44,개발일정표!$H:$H,"&lt;&gt;삭제",개발일정표!$AA:$AA,"&lt;&gt;검수제외",개발일정표!$AE:$AE,"&gt;="&amp;$D$1,개발일정표!$AE:$AE,"&lt;="&amp;P2)</f>
        <v>0</v>
      </c>
      <c r="Q51" s="159">
        <f>COUNTIFS(개발일정표!$A:$A,$A$44,개발일정표!$H:$H,"&lt;&gt;삭제",개발일정표!$AA:$AA,"&lt;&gt;검수제외",개발일정표!$AE:$AE,"&gt;="&amp;$D$1,개발일정표!$AE:$AE,"&lt;="&amp;Q2)</f>
        <v>0</v>
      </c>
      <c r="R51" s="159">
        <f>COUNTIFS(개발일정표!$A:$A,$A$44,개발일정표!$H:$H,"&lt;&gt;삭제",개발일정표!$AA:$AA,"&lt;&gt;검수제외",개발일정표!$AE:$AE,"&gt;="&amp;$D$1,개발일정표!$AE:$AE,"&lt;="&amp;R2)</f>
        <v>0</v>
      </c>
      <c r="S51" s="159">
        <f>COUNTIFS(개발일정표!$A:$A,$A$44,개발일정표!$H:$H,"&lt;&gt;삭제",개발일정표!$AA:$AA,"&lt;&gt;검수제외",개발일정표!$AE:$AE,"&gt;="&amp;$D$1,개발일정표!$AE:$AE,"&lt;="&amp;S2)</f>
        <v>0</v>
      </c>
    </row>
    <row r="52" spans="1:19">
      <c r="A52" s="290" t="s">
        <v>751</v>
      </c>
      <c r="B52" s="290" t="s">
        <v>770</v>
      </c>
      <c r="C52" s="158" t="s">
        <v>717</v>
      </c>
      <c r="D52" s="159">
        <f>COUNTIFS(개발일정표!$A:$A,$A$52,개발일정표!$H:$H,"&lt;&gt;삭제",개발일정표!$J:$J,"&gt;="&amp;$D$1,개발일정표!$J:$J,"&lt;="&amp;D2)</f>
        <v>0</v>
      </c>
      <c r="E52" s="159">
        <f>COUNTIFS(개발일정표!$A:$A,$A$52,개발일정표!$H:$H,"&lt;&gt;삭제",개발일정표!$J:$J,"&gt;="&amp;$D$1,개발일정표!$J:$J,"&lt;="&amp;E2)</f>
        <v>0</v>
      </c>
      <c r="F52" s="159">
        <f>COUNTIFS(개발일정표!$A:$A,$A$52,개발일정표!$H:$H,"&lt;&gt;삭제",개발일정표!$J:$J,"&gt;="&amp;$D$1,개발일정표!$J:$J,"&lt;="&amp;F2)</f>
        <v>0</v>
      </c>
      <c r="G52" s="159">
        <f>COUNTIFS(개발일정표!$A:$A,$A$52,개발일정표!$H:$H,"&lt;&gt;삭제",개발일정표!$J:$J,"&gt;="&amp;$D$1,개발일정표!$J:$J,"&lt;="&amp;G2)</f>
        <v>0</v>
      </c>
      <c r="H52" s="159">
        <f>COUNTIFS(개발일정표!$A:$A,$A$52,개발일정표!$H:$H,"&lt;&gt;삭제",개발일정표!$J:$J,"&gt;="&amp;$D$1,개발일정표!$J:$J,"&lt;="&amp;H2)</f>
        <v>0</v>
      </c>
      <c r="I52" s="159">
        <f>COUNTIFS(개발일정표!$A:$A,$A$52,개발일정표!$H:$H,"&lt;&gt;삭제",개발일정표!$J:$J,"&gt;="&amp;$D$1,개발일정표!$J:$J,"&lt;="&amp;I2)</f>
        <v>0</v>
      </c>
      <c r="J52" s="159">
        <f>COUNTIFS(개발일정표!$A:$A,$A$52,개발일정표!$H:$H,"&lt;&gt;삭제",개발일정표!$J:$J,"&gt;="&amp;$D$1,개발일정표!$J:$J,"&lt;="&amp;J2)</f>
        <v>0</v>
      </c>
      <c r="K52" s="159">
        <f>COUNTIFS(개발일정표!$A:$A,$A$52,개발일정표!$H:$H,"&lt;&gt;삭제",개발일정표!$J:$J,"&gt;="&amp;$D$1,개발일정표!$J:$J,"&lt;="&amp;K2)</f>
        <v>0</v>
      </c>
      <c r="L52" s="159">
        <f>COUNTIFS(개발일정표!$A:$A,$A$52,개발일정표!$H:$H,"&lt;&gt;삭제",개발일정표!$J:$J,"&gt;="&amp;$D$1,개발일정표!$J:$J,"&lt;="&amp;L2)</f>
        <v>2</v>
      </c>
      <c r="M52" s="159">
        <f>COUNTIFS(개발일정표!$A:$A,$A$52,개발일정표!$H:$H,"&lt;&gt;삭제",개발일정표!$J:$J,"&gt;="&amp;$D$1,개발일정표!$J:$J,"&lt;="&amp;M2)</f>
        <v>6</v>
      </c>
      <c r="N52" s="159">
        <f>COUNTIFS(개발일정표!$A:$A,$A$52,개발일정표!$H:$H,"&lt;&gt;삭제",개발일정표!$J:$J,"&gt;="&amp;$D$1,개발일정표!$J:$J,"&lt;="&amp;N2)</f>
        <v>11</v>
      </c>
      <c r="O52" s="159">
        <f>COUNTIFS(개발일정표!$A:$A,$A$52,개발일정표!$H:$H,"&lt;&gt;삭제",개발일정표!$J:$J,"&gt;="&amp;$D$1,개발일정표!$J:$J,"&lt;="&amp;O2)</f>
        <v>13</v>
      </c>
      <c r="P52" s="159">
        <f>COUNTIFS(개발일정표!$A:$A,$A$52,개발일정표!$H:$H,"&lt;&gt;삭제",개발일정표!$J:$J,"&gt;="&amp;$D$1,개발일정표!$J:$J,"&lt;="&amp;P2)</f>
        <v>18</v>
      </c>
      <c r="Q52" s="159">
        <f>COUNTIFS(개발일정표!$A:$A,$A$52,개발일정표!$H:$H,"&lt;&gt;삭제",개발일정표!$J:$J,"&gt;="&amp;$D$1,개발일정표!$J:$J,"&lt;="&amp;Q2)</f>
        <v>22</v>
      </c>
      <c r="R52" s="159">
        <f>COUNTIFS(개발일정표!$A:$A,$A$52,개발일정표!$H:$H,"&lt;&gt;삭제",개발일정표!$J:$J,"&gt;="&amp;$D$1,개발일정표!$J:$J,"&lt;="&amp;R2)</f>
        <v>26</v>
      </c>
      <c r="S52" s="159">
        <f>COUNTIFS(개발일정표!$A:$A,$A$52,개발일정표!$H:$H,"&lt;&gt;삭제",개발일정표!$J:$J,"&gt;="&amp;$D$1,개발일정표!$J:$J,"&lt;="&amp;S2)</f>
        <v>26</v>
      </c>
    </row>
    <row r="53" spans="1:19">
      <c r="A53" s="293"/>
      <c r="B53" s="291"/>
      <c r="C53" s="158" t="s">
        <v>716</v>
      </c>
      <c r="D53" s="159">
        <f>COUNTIFS(개발일정표!$A:$A,$A$52,개발일정표!$H:$H,"&lt;&gt;삭제",개발일정표!$L:$L,"&gt;="&amp;$D$1,개발일정표!$L:$L,"&lt;="&amp;D2)</f>
        <v>0</v>
      </c>
      <c r="E53" s="159">
        <f>COUNTIFS(개발일정표!$A:$A,$A$52,개발일정표!$H:$H,"&lt;&gt;삭제",개발일정표!$L:$L,"&gt;="&amp;$D$1,개발일정표!$L:$L,"&lt;="&amp;E2)</f>
        <v>0</v>
      </c>
      <c r="F53" s="159">
        <f>COUNTIFS(개발일정표!$A:$A,$A$52,개발일정표!$H:$H,"&lt;&gt;삭제",개발일정표!$L:$L,"&gt;="&amp;$D$1,개발일정표!$L:$L,"&lt;="&amp;F2)</f>
        <v>0</v>
      </c>
      <c r="G53" s="159">
        <f>COUNTIFS(개발일정표!$A:$A,$A$52,개발일정표!$H:$H,"&lt;&gt;삭제",개발일정표!$L:$L,"&gt;="&amp;$D$1,개발일정표!$L:$L,"&lt;="&amp;G2)</f>
        <v>0</v>
      </c>
      <c r="H53" s="159">
        <f>COUNTIFS(개발일정표!$A:$A,$A$52,개발일정표!$H:$H,"&lt;&gt;삭제",개발일정표!$L:$L,"&gt;="&amp;$D$1,개발일정표!$L:$L,"&lt;="&amp;H2)</f>
        <v>0</v>
      </c>
      <c r="I53" s="159">
        <f>COUNTIFS(개발일정표!$A:$A,$A$52,개발일정표!$H:$H,"&lt;&gt;삭제",개발일정표!$L:$L,"&gt;="&amp;$D$1,개발일정표!$L:$L,"&lt;="&amp;I2)</f>
        <v>0</v>
      </c>
      <c r="J53" s="159">
        <f>COUNTIFS(개발일정표!$A:$A,$A$52,개발일정표!$H:$H,"&lt;&gt;삭제",개발일정표!$L:$L,"&gt;="&amp;$D$1,개발일정표!$L:$L,"&lt;="&amp;J2)</f>
        <v>0</v>
      </c>
      <c r="K53" s="159">
        <f>COUNTIFS(개발일정표!$A:$A,$A$52,개발일정표!$H:$H,"&lt;&gt;삭제",개발일정표!$L:$L,"&gt;="&amp;$D$1,개발일정표!$L:$L,"&lt;="&amp;K2)</f>
        <v>0</v>
      </c>
      <c r="L53" s="159">
        <f>COUNTIFS(개발일정표!$A:$A,$A$52,개발일정표!$H:$H,"&lt;&gt;삭제",개발일정표!$L:$L,"&gt;="&amp;$D$1,개발일정표!$L:$L,"&lt;="&amp;L2)</f>
        <v>0</v>
      </c>
      <c r="M53" s="159">
        <f>COUNTIFS(개발일정표!$A:$A,$A$52,개발일정표!$H:$H,"&lt;&gt;삭제",개발일정표!$L:$L,"&gt;="&amp;$D$1,개발일정표!$L:$L,"&lt;="&amp;M2)</f>
        <v>9</v>
      </c>
      <c r="N53" s="159">
        <f>COUNTIFS(개발일정표!$A:$A,$A$52,개발일정표!$H:$H,"&lt;&gt;삭제",개발일정표!$L:$L,"&gt;="&amp;$D$1,개발일정표!$L:$L,"&lt;="&amp;N2)</f>
        <v>9</v>
      </c>
      <c r="O53" s="159">
        <f>COUNTIFS(개발일정표!$A:$A,$A$52,개발일정표!$H:$H,"&lt;&gt;삭제",개발일정표!$L:$L,"&gt;="&amp;$D$1,개발일정표!$L:$L,"&lt;="&amp;O2)</f>
        <v>9</v>
      </c>
      <c r="P53" s="159">
        <f>COUNTIFS(개발일정표!$A:$A,$A$52,개발일정표!$H:$H,"&lt;&gt;삭제",개발일정표!$L:$L,"&gt;="&amp;$D$1,개발일정표!$L:$L,"&lt;="&amp;P2)</f>
        <v>9</v>
      </c>
      <c r="Q53" s="159">
        <f>COUNTIFS(개발일정표!$A:$A,$A$52,개발일정표!$H:$H,"&lt;&gt;삭제",개발일정표!$L:$L,"&gt;="&amp;$D$1,개발일정표!$L:$L,"&lt;="&amp;Q2)</f>
        <v>9</v>
      </c>
      <c r="R53" s="159">
        <f>COUNTIFS(개발일정표!$A:$A,$A$52,개발일정표!$H:$H,"&lt;&gt;삭제",개발일정표!$L:$L,"&gt;="&amp;$D$1,개발일정표!$L:$L,"&lt;="&amp;R2)</f>
        <v>9</v>
      </c>
      <c r="S53" s="159">
        <f>COUNTIFS(개발일정표!$A:$A,$A$52,개발일정표!$H:$H,"&lt;&gt;삭제",개발일정표!$L:$L,"&gt;="&amp;$D$1,개발일정표!$L:$L,"&lt;="&amp;S2)</f>
        <v>9</v>
      </c>
    </row>
    <row r="54" spans="1:19">
      <c r="A54" s="293"/>
      <c r="B54" s="290" t="s">
        <v>718</v>
      </c>
      <c r="C54" s="158" t="s">
        <v>717</v>
      </c>
      <c r="D54" s="159">
        <f>COUNTIFS(개발일정표!$A:$A,$A$52,개발일정표!$H:$H,"&lt;&gt;삭제",개발일정표!$M:$M,"&lt;&gt;검수제외",개발일정표!$O:$O,"&gt;="&amp;$D$1,개발일정표!$O:$O,"&lt;="&amp;D2)</f>
        <v>0</v>
      </c>
      <c r="E54" s="159">
        <f>COUNTIFS(개발일정표!$A:$A,$A$52,개발일정표!$H:$H,"&lt;&gt;삭제",개발일정표!$M:$M,"&lt;&gt;검수제외",개발일정표!$O:$O,"&gt;="&amp;$D$1,개발일정표!$O:$O,"&lt;="&amp;E2)</f>
        <v>0</v>
      </c>
      <c r="F54" s="159">
        <f>COUNTIFS(개발일정표!$A:$A,$A$52,개발일정표!$H:$H,"&lt;&gt;삭제",개발일정표!$M:$M,"&lt;&gt;검수제외",개발일정표!$O:$O,"&gt;="&amp;$D$1,개발일정표!$O:$O,"&lt;="&amp;F2)</f>
        <v>0</v>
      </c>
      <c r="G54" s="159">
        <f>COUNTIFS(개발일정표!$A:$A,$A$52,개발일정표!$H:$H,"&lt;&gt;삭제",개발일정표!$M:$M,"&lt;&gt;검수제외",개발일정표!$O:$O,"&gt;="&amp;$D$1,개발일정표!$O:$O,"&lt;="&amp;G2)</f>
        <v>0</v>
      </c>
      <c r="H54" s="159">
        <f>COUNTIFS(개발일정표!$A:$A,$A$52,개발일정표!$H:$H,"&lt;&gt;삭제",개발일정표!$M:$M,"&lt;&gt;검수제외",개발일정표!$O:$O,"&gt;="&amp;$D$1,개발일정표!$O:$O,"&lt;="&amp;H2)</f>
        <v>0</v>
      </c>
      <c r="I54" s="159">
        <f>COUNTIFS(개발일정표!$A:$A,$A$52,개발일정표!$H:$H,"&lt;&gt;삭제",개발일정표!$M:$M,"&lt;&gt;검수제외",개발일정표!$O:$O,"&gt;="&amp;$D$1,개발일정표!$O:$O,"&lt;="&amp;I2)</f>
        <v>0</v>
      </c>
      <c r="J54" s="159">
        <f>COUNTIFS(개발일정표!$A:$A,$A$52,개발일정표!$H:$H,"&lt;&gt;삭제",개발일정표!$M:$M,"&lt;&gt;검수제외",개발일정표!$O:$O,"&gt;="&amp;$D$1,개발일정표!$O:$O,"&lt;="&amp;J2)</f>
        <v>0</v>
      </c>
      <c r="K54" s="159">
        <f>COUNTIFS(개발일정표!$A:$A,$A$52,개발일정표!$H:$H,"&lt;&gt;삭제",개발일정표!$M:$M,"&lt;&gt;검수제외",개발일정표!$O:$O,"&gt;="&amp;$D$1,개발일정표!$O:$O,"&lt;="&amp;K2)</f>
        <v>0</v>
      </c>
      <c r="L54" s="159">
        <f>COUNTIFS(개발일정표!$A:$A,$A$52,개발일정표!$H:$H,"&lt;&gt;삭제",개발일정표!$M:$M,"&lt;&gt;검수제외",개발일정표!$O:$O,"&gt;="&amp;$D$1,개발일정표!$O:$O,"&lt;="&amp;L2)</f>
        <v>0</v>
      </c>
      <c r="M54" s="159">
        <f>COUNTIFS(개발일정표!$A:$A,$A$52,개발일정표!$H:$H,"&lt;&gt;삭제",개발일정표!$M:$M,"&lt;&gt;검수제외",개발일정표!$O:$O,"&gt;="&amp;$D$1,개발일정표!$O:$O,"&lt;="&amp;M2)</f>
        <v>0</v>
      </c>
      <c r="N54" s="159">
        <f>COUNTIFS(개발일정표!$A:$A,$A$52,개발일정표!$H:$H,"&lt;&gt;삭제",개발일정표!$M:$M,"&lt;&gt;검수제외",개발일정표!$O:$O,"&gt;="&amp;$D$1,개발일정표!$O:$O,"&lt;="&amp;N2)</f>
        <v>0</v>
      </c>
      <c r="O54" s="159">
        <f>COUNTIFS(개발일정표!$A:$A,$A$52,개발일정표!$H:$H,"&lt;&gt;삭제",개발일정표!$M:$M,"&lt;&gt;검수제외",개발일정표!$O:$O,"&gt;="&amp;$D$1,개발일정표!$O:$O,"&lt;="&amp;O2)</f>
        <v>0</v>
      </c>
      <c r="P54" s="159">
        <f>COUNTIFS(개발일정표!$A:$A,$A$52,개발일정표!$H:$H,"&lt;&gt;삭제",개발일정표!$M:$M,"&lt;&gt;검수제외",개발일정표!$O:$O,"&gt;="&amp;$D$1,개발일정표!$O:$O,"&lt;="&amp;P2)</f>
        <v>0</v>
      </c>
      <c r="Q54" s="159">
        <f>COUNTIFS(개발일정표!$A:$A,$A$52,개발일정표!$H:$H,"&lt;&gt;삭제",개발일정표!$M:$M,"&lt;&gt;검수제외",개발일정표!$O:$O,"&gt;="&amp;$D$1,개발일정표!$O:$O,"&lt;="&amp;Q2)</f>
        <v>0</v>
      </c>
      <c r="R54" s="159">
        <f>COUNTIFS(개발일정표!$A:$A,$A$52,개발일정표!$H:$H,"&lt;&gt;삭제",개발일정표!$M:$M,"&lt;&gt;검수제외",개발일정표!$O:$O,"&gt;="&amp;$D$1,개발일정표!$O:$O,"&lt;="&amp;R2)</f>
        <v>0</v>
      </c>
      <c r="S54" s="159">
        <f>COUNTIFS(개발일정표!$A:$A,$A$52,개발일정표!$H:$H,"&lt;&gt;삭제",개발일정표!$M:$M,"&lt;&gt;검수제외",개발일정표!$O:$O,"&gt;="&amp;$D$1,개발일정표!$O:$O,"&lt;="&amp;S2)</f>
        <v>0</v>
      </c>
    </row>
    <row r="55" spans="1:19">
      <c r="A55" s="293"/>
      <c r="B55" s="291"/>
      <c r="C55" s="158" t="s">
        <v>716</v>
      </c>
      <c r="D55" s="159">
        <f>COUNTIFS(개발일정표!$A:$A,$A$52,개발일정표!$H:$H,"&lt;&gt;삭제",개발일정표!$M:$M,"&lt;&gt;검수제외",개발일정표!$Q:$Q,"&gt;="&amp;$D$1,개발일정표!$Q:$Q,"&lt;="&amp;D2)</f>
        <v>0</v>
      </c>
      <c r="E55" s="159">
        <f>COUNTIFS(개발일정표!$A:$A,$A$52,개발일정표!$H:$H,"&lt;&gt;삭제",개발일정표!$M:$M,"&lt;&gt;검수제외",개발일정표!$Q:$Q,"&gt;="&amp;$D$1,개발일정표!$Q:$Q,"&lt;="&amp;E2)</f>
        <v>0</v>
      </c>
      <c r="F55" s="159">
        <f>COUNTIFS(개발일정표!$A:$A,$A$52,개발일정표!$H:$H,"&lt;&gt;삭제",개발일정표!$M:$M,"&lt;&gt;검수제외",개발일정표!$Q:$Q,"&gt;="&amp;$D$1,개발일정표!$Q:$Q,"&lt;="&amp;F2)</f>
        <v>0</v>
      </c>
      <c r="G55" s="159">
        <f>COUNTIFS(개발일정표!$A:$A,$A$52,개발일정표!$H:$H,"&lt;&gt;삭제",개발일정표!$M:$M,"&lt;&gt;검수제외",개발일정표!$Q:$Q,"&gt;="&amp;$D$1,개발일정표!$Q:$Q,"&lt;="&amp;G2)</f>
        <v>0</v>
      </c>
      <c r="H55" s="159">
        <f>COUNTIFS(개발일정표!$A:$A,$A$52,개발일정표!$H:$H,"&lt;&gt;삭제",개발일정표!$M:$M,"&lt;&gt;검수제외",개발일정표!$Q:$Q,"&gt;="&amp;$D$1,개발일정표!$Q:$Q,"&lt;="&amp;H2)</f>
        <v>0</v>
      </c>
      <c r="I55" s="159">
        <f>COUNTIFS(개발일정표!$A:$A,$A$52,개발일정표!$H:$H,"&lt;&gt;삭제",개발일정표!$M:$M,"&lt;&gt;검수제외",개발일정표!$Q:$Q,"&gt;="&amp;$D$1,개발일정표!$Q:$Q,"&lt;="&amp;I2)</f>
        <v>0</v>
      </c>
      <c r="J55" s="159">
        <f>COUNTIFS(개발일정표!$A:$A,$A$52,개발일정표!$H:$H,"&lt;&gt;삭제",개발일정표!$M:$M,"&lt;&gt;검수제외",개발일정표!$Q:$Q,"&gt;="&amp;$D$1,개발일정표!$Q:$Q,"&lt;="&amp;J2)</f>
        <v>0</v>
      </c>
      <c r="K55" s="159">
        <f>COUNTIFS(개발일정표!$A:$A,$A$52,개발일정표!$H:$H,"&lt;&gt;삭제",개발일정표!$M:$M,"&lt;&gt;검수제외",개발일정표!$Q:$Q,"&gt;="&amp;$D$1,개발일정표!$Q:$Q,"&lt;="&amp;K2)</f>
        <v>0</v>
      </c>
      <c r="L55" s="159">
        <f>COUNTIFS(개발일정표!$A:$A,$A$52,개발일정표!$H:$H,"&lt;&gt;삭제",개발일정표!$M:$M,"&lt;&gt;검수제외",개발일정표!$Q:$Q,"&gt;="&amp;$D$1,개발일정표!$Q:$Q,"&lt;="&amp;L2)</f>
        <v>0</v>
      </c>
      <c r="M55" s="159">
        <f>COUNTIFS(개발일정표!$A:$A,$A$52,개발일정표!$H:$H,"&lt;&gt;삭제",개발일정표!$M:$M,"&lt;&gt;검수제외",개발일정표!$Q:$Q,"&gt;="&amp;$D$1,개발일정표!$Q:$Q,"&lt;="&amp;M2)</f>
        <v>0</v>
      </c>
      <c r="N55" s="159">
        <f>COUNTIFS(개발일정표!$A:$A,$A$52,개발일정표!$H:$H,"&lt;&gt;삭제",개발일정표!$M:$M,"&lt;&gt;검수제외",개발일정표!$Q:$Q,"&gt;="&amp;$D$1,개발일정표!$Q:$Q,"&lt;="&amp;N2)</f>
        <v>0</v>
      </c>
      <c r="O55" s="159">
        <f>COUNTIFS(개발일정표!$A:$A,$A$52,개발일정표!$H:$H,"&lt;&gt;삭제",개발일정표!$M:$M,"&lt;&gt;검수제외",개발일정표!$Q:$Q,"&gt;="&amp;$D$1,개발일정표!$Q:$Q,"&lt;="&amp;O2)</f>
        <v>0</v>
      </c>
      <c r="P55" s="159">
        <f>COUNTIFS(개발일정표!$A:$A,$A$52,개발일정표!$H:$H,"&lt;&gt;삭제",개발일정표!$M:$M,"&lt;&gt;검수제외",개발일정표!$Q:$Q,"&gt;="&amp;$D$1,개발일정표!$Q:$Q,"&lt;="&amp;P2)</f>
        <v>0</v>
      </c>
      <c r="Q55" s="159">
        <f>COUNTIFS(개발일정표!$A:$A,$A$52,개발일정표!$H:$H,"&lt;&gt;삭제",개발일정표!$M:$M,"&lt;&gt;검수제외",개발일정표!$Q:$Q,"&gt;="&amp;$D$1,개발일정표!$Q:$Q,"&lt;="&amp;Q2)</f>
        <v>0</v>
      </c>
      <c r="R55" s="159">
        <f>COUNTIFS(개발일정표!$A:$A,$A$52,개발일정표!$H:$H,"&lt;&gt;삭제",개발일정표!$M:$M,"&lt;&gt;검수제외",개발일정표!$Q:$Q,"&gt;="&amp;$D$1,개발일정표!$Q:$Q,"&lt;="&amp;R2)</f>
        <v>0</v>
      </c>
      <c r="S55" s="159">
        <f>COUNTIFS(개발일정표!$A:$A,$A$52,개발일정표!$H:$H,"&lt;&gt;삭제",개발일정표!$M:$M,"&lt;&gt;검수제외",개발일정표!$Q:$Q,"&gt;="&amp;$D$1,개발일정표!$Q:$Q,"&lt;="&amp;S2)</f>
        <v>0</v>
      </c>
    </row>
    <row r="56" spans="1:19" hidden="1">
      <c r="A56" s="293"/>
      <c r="B56" s="290" t="s">
        <v>719</v>
      </c>
      <c r="C56" s="158" t="s">
        <v>717</v>
      </c>
      <c r="D56" s="159">
        <f>COUNTIFS(개발일정표!$A:$A,$A$52,개발일정표!$H:$H,"&lt;&gt;삭제",개발일정표!$T:$T,"&lt;&gt;검수제외",개발일정표!$V:$V,"&gt;="&amp;$D$1,개발일정표!$V:$V,"&lt;="&amp;D2)</f>
        <v>0</v>
      </c>
      <c r="E56" s="159">
        <f>COUNTIFS(개발일정표!$A:$A,$A$52,개발일정표!$H:$H,"&lt;&gt;삭제",개발일정표!$T:$T,"&lt;&gt;검수제외",개발일정표!$V:$V,"&gt;="&amp;$D$1,개발일정표!$V:$V,"&lt;="&amp;E2)</f>
        <v>0</v>
      </c>
      <c r="F56" s="159">
        <f>COUNTIFS(개발일정표!$A:$A,$A$52,개발일정표!$H:$H,"&lt;&gt;삭제",개발일정표!$T:$T,"&lt;&gt;검수제외",개발일정표!$V:$V,"&gt;="&amp;$D$1,개발일정표!$V:$V,"&lt;="&amp;F2)</f>
        <v>0</v>
      </c>
      <c r="G56" s="159">
        <f>COUNTIFS(개발일정표!$A:$A,$A$52,개발일정표!$H:$H,"&lt;&gt;삭제",개발일정표!$T:$T,"&lt;&gt;검수제외",개발일정표!$V:$V,"&gt;="&amp;$D$1,개발일정표!$V:$V,"&lt;="&amp;G2)</f>
        <v>0</v>
      </c>
      <c r="H56" s="159">
        <f>COUNTIFS(개발일정표!$A:$A,$A$52,개발일정표!$H:$H,"&lt;&gt;삭제",개발일정표!$T:$T,"&lt;&gt;검수제외",개발일정표!$V:$V,"&gt;="&amp;$D$1,개발일정표!$V:$V,"&lt;="&amp;H2)</f>
        <v>0</v>
      </c>
      <c r="I56" s="159">
        <f>COUNTIFS(개발일정표!$A:$A,$A$52,개발일정표!$H:$H,"&lt;&gt;삭제",개발일정표!$T:$T,"&lt;&gt;검수제외",개발일정표!$V:$V,"&gt;="&amp;$D$1,개발일정표!$V:$V,"&lt;="&amp;I2)</f>
        <v>0</v>
      </c>
      <c r="J56" s="159">
        <f>COUNTIFS(개발일정표!$A:$A,$A$52,개발일정표!$H:$H,"&lt;&gt;삭제",개발일정표!$T:$T,"&lt;&gt;검수제외",개발일정표!$V:$V,"&gt;="&amp;$D$1,개발일정표!$V:$V,"&lt;="&amp;J2)</f>
        <v>0</v>
      </c>
      <c r="K56" s="159">
        <f>COUNTIFS(개발일정표!$A:$A,$A$52,개발일정표!$H:$H,"&lt;&gt;삭제",개발일정표!$T:$T,"&lt;&gt;검수제외",개발일정표!$V:$V,"&gt;="&amp;$D$1,개발일정표!$V:$V,"&lt;="&amp;K2)</f>
        <v>0</v>
      </c>
      <c r="L56" s="159">
        <f>COUNTIFS(개발일정표!$A:$A,$A$52,개발일정표!$H:$H,"&lt;&gt;삭제",개발일정표!$T:$T,"&lt;&gt;검수제외",개발일정표!$V:$V,"&gt;="&amp;$D$1,개발일정표!$V:$V,"&lt;="&amp;L2)</f>
        <v>0</v>
      </c>
      <c r="M56" s="159">
        <f>COUNTIFS(개발일정표!$A:$A,$A$52,개발일정표!$H:$H,"&lt;&gt;삭제",개발일정표!$T:$T,"&lt;&gt;검수제외",개발일정표!$V:$V,"&gt;="&amp;$D$1,개발일정표!$V:$V,"&lt;="&amp;M2)</f>
        <v>0</v>
      </c>
      <c r="N56" s="159">
        <f>COUNTIFS(개발일정표!$A:$A,$A$52,개발일정표!$H:$H,"&lt;&gt;삭제",개발일정표!$T:$T,"&lt;&gt;검수제외",개발일정표!$V:$V,"&gt;="&amp;$D$1,개발일정표!$V:$V,"&lt;="&amp;N2)</f>
        <v>0</v>
      </c>
      <c r="O56" s="159">
        <f>COUNTIFS(개발일정표!$A:$A,$A$52,개발일정표!$H:$H,"&lt;&gt;삭제",개발일정표!$T:$T,"&lt;&gt;검수제외",개발일정표!$V:$V,"&gt;="&amp;$D$1,개발일정표!$V:$V,"&lt;="&amp;O2)</f>
        <v>0</v>
      </c>
      <c r="P56" s="159">
        <f>COUNTIFS(개발일정표!$A:$A,$A$52,개발일정표!$H:$H,"&lt;&gt;삭제",개발일정표!$T:$T,"&lt;&gt;검수제외",개발일정표!$V:$V,"&gt;="&amp;$D$1,개발일정표!$V:$V,"&lt;="&amp;P2)</f>
        <v>0</v>
      </c>
      <c r="Q56" s="159">
        <f>COUNTIFS(개발일정표!$A:$A,$A$52,개발일정표!$H:$H,"&lt;&gt;삭제",개발일정표!$T:$T,"&lt;&gt;검수제외",개발일정표!$V:$V,"&gt;="&amp;$D$1,개발일정표!$V:$V,"&lt;="&amp;Q2)</f>
        <v>0</v>
      </c>
      <c r="R56" s="159">
        <f>COUNTIFS(개발일정표!$A:$A,$A$52,개발일정표!$H:$H,"&lt;&gt;삭제",개발일정표!$T:$T,"&lt;&gt;검수제외",개발일정표!$V:$V,"&gt;="&amp;$D$1,개발일정표!$V:$V,"&lt;="&amp;R2)</f>
        <v>0</v>
      </c>
      <c r="S56" s="159">
        <f>COUNTIFS(개발일정표!$A:$A,$A$52,개발일정표!$H:$H,"&lt;&gt;삭제",개발일정표!$T:$T,"&lt;&gt;검수제외",개발일정표!$V:$V,"&gt;="&amp;$D$1,개발일정표!$V:$V,"&lt;="&amp;S2)</f>
        <v>0</v>
      </c>
    </row>
    <row r="57" spans="1:19" hidden="1">
      <c r="A57" s="293"/>
      <c r="B57" s="291"/>
      <c r="C57" s="158" t="s">
        <v>716</v>
      </c>
      <c r="D57" s="159">
        <f>COUNTIFS(개발일정표!$A:$A,$A$52,개발일정표!$H:$H,"&lt;&gt;삭제",개발일정표!$T:$T,"&lt;&gt;검수제외",개발일정표!$X:$X,"&gt;="&amp;$D$1,개발일정표!$X:$X,"&lt;="&amp;D2)</f>
        <v>0</v>
      </c>
      <c r="E57" s="159">
        <f>COUNTIFS(개발일정표!$A:$A,$A$52,개발일정표!$H:$H,"&lt;&gt;삭제",개발일정표!$T:$T,"&lt;&gt;검수제외",개발일정표!$X:$X,"&gt;="&amp;$D$1,개발일정표!$X:$X,"&lt;="&amp;E2)</f>
        <v>0</v>
      </c>
      <c r="F57" s="159">
        <f>COUNTIFS(개발일정표!$A:$A,$A$52,개발일정표!$H:$H,"&lt;&gt;삭제",개발일정표!$T:$T,"&lt;&gt;검수제외",개발일정표!$X:$X,"&gt;="&amp;$D$1,개발일정표!$X:$X,"&lt;="&amp;F2)</f>
        <v>0</v>
      </c>
      <c r="G57" s="159">
        <f>COUNTIFS(개발일정표!$A:$A,$A$52,개발일정표!$H:$H,"&lt;&gt;삭제",개발일정표!$T:$T,"&lt;&gt;검수제외",개발일정표!$X:$X,"&gt;="&amp;$D$1,개발일정표!$X:$X,"&lt;="&amp;G2)</f>
        <v>0</v>
      </c>
      <c r="H57" s="159">
        <f>COUNTIFS(개발일정표!$A:$A,$A$52,개발일정표!$H:$H,"&lt;&gt;삭제",개발일정표!$T:$T,"&lt;&gt;검수제외",개발일정표!$X:$X,"&gt;="&amp;$D$1,개발일정표!$X:$X,"&lt;="&amp;H2)</f>
        <v>0</v>
      </c>
      <c r="I57" s="159">
        <f>COUNTIFS(개발일정표!$A:$A,$A$52,개발일정표!$H:$H,"&lt;&gt;삭제",개발일정표!$T:$T,"&lt;&gt;검수제외",개발일정표!$X:$X,"&gt;="&amp;$D$1,개발일정표!$X:$X,"&lt;="&amp;I2)</f>
        <v>0</v>
      </c>
      <c r="J57" s="159">
        <f>COUNTIFS(개발일정표!$A:$A,$A$52,개발일정표!$H:$H,"&lt;&gt;삭제",개발일정표!$T:$T,"&lt;&gt;검수제외",개발일정표!$X:$X,"&gt;="&amp;$D$1,개발일정표!$X:$X,"&lt;="&amp;J2)</f>
        <v>0</v>
      </c>
      <c r="K57" s="159">
        <f>COUNTIFS(개발일정표!$A:$A,$A$52,개발일정표!$H:$H,"&lt;&gt;삭제",개발일정표!$T:$T,"&lt;&gt;검수제외",개발일정표!$X:$X,"&gt;="&amp;$D$1,개발일정표!$X:$X,"&lt;="&amp;K2)</f>
        <v>0</v>
      </c>
      <c r="L57" s="159">
        <f>COUNTIFS(개발일정표!$A:$A,$A$52,개발일정표!$H:$H,"&lt;&gt;삭제",개발일정표!$T:$T,"&lt;&gt;검수제외",개발일정표!$X:$X,"&gt;="&amp;$D$1,개발일정표!$X:$X,"&lt;="&amp;L2)</f>
        <v>0</v>
      </c>
      <c r="M57" s="159">
        <f>COUNTIFS(개발일정표!$A:$A,$A$52,개발일정표!$H:$H,"&lt;&gt;삭제",개발일정표!$T:$T,"&lt;&gt;검수제외",개발일정표!$X:$X,"&gt;="&amp;$D$1,개발일정표!$X:$X,"&lt;="&amp;M2)</f>
        <v>0</v>
      </c>
      <c r="N57" s="159">
        <f>COUNTIFS(개발일정표!$A:$A,$A$52,개발일정표!$H:$H,"&lt;&gt;삭제",개발일정표!$T:$T,"&lt;&gt;검수제외",개발일정표!$X:$X,"&gt;="&amp;$D$1,개발일정표!$X:$X,"&lt;="&amp;N2)</f>
        <v>0</v>
      </c>
      <c r="O57" s="159">
        <f>COUNTIFS(개발일정표!$A:$A,$A$52,개발일정표!$H:$H,"&lt;&gt;삭제",개발일정표!$T:$T,"&lt;&gt;검수제외",개발일정표!$X:$X,"&gt;="&amp;$D$1,개발일정표!$X:$X,"&lt;="&amp;O2)</f>
        <v>0</v>
      </c>
      <c r="P57" s="159">
        <f>COUNTIFS(개발일정표!$A:$A,$A$52,개발일정표!$H:$H,"&lt;&gt;삭제",개발일정표!$T:$T,"&lt;&gt;검수제외",개발일정표!$X:$X,"&gt;="&amp;$D$1,개발일정표!$X:$X,"&lt;="&amp;P2)</f>
        <v>0</v>
      </c>
      <c r="Q57" s="159">
        <f>COUNTIFS(개발일정표!$A:$A,$A$52,개발일정표!$H:$H,"&lt;&gt;삭제",개발일정표!$T:$T,"&lt;&gt;검수제외",개발일정표!$X:$X,"&gt;="&amp;$D$1,개발일정표!$X:$X,"&lt;="&amp;Q2)</f>
        <v>0</v>
      </c>
      <c r="R57" s="159">
        <f>COUNTIFS(개발일정표!$A:$A,$A$52,개발일정표!$H:$H,"&lt;&gt;삭제",개발일정표!$T:$T,"&lt;&gt;검수제외",개발일정표!$X:$X,"&gt;="&amp;$D$1,개발일정표!$X:$X,"&lt;="&amp;R2)</f>
        <v>0</v>
      </c>
      <c r="S57" s="159">
        <f>COUNTIFS(개발일정표!$A:$A,$A$52,개발일정표!$H:$H,"&lt;&gt;삭제",개발일정표!$T:$T,"&lt;&gt;검수제외",개발일정표!$X:$X,"&gt;="&amp;$D$1,개발일정표!$X:$X,"&lt;="&amp;S2)</f>
        <v>0</v>
      </c>
    </row>
    <row r="58" spans="1:19" hidden="1">
      <c r="A58" s="293"/>
      <c r="B58" s="290" t="s">
        <v>754</v>
      </c>
      <c r="C58" s="158" t="s">
        <v>717</v>
      </c>
      <c r="D58" s="159">
        <f>COUNTIFS(개발일정표!$A:$A,$A$52,개발일정표!$H:$H,"&lt;&gt;삭제",개발일정표!$AA:$AA,"&lt;&gt;검수제외",개발일정표!$AC:$AC,"&gt;="&amp;$D$1,개발일정표!$AC:$AC,"&lt;="&amp;D2)</f>
        <v>0</v>
      </c>
      <c r="E58" s="159">
        <f>COUNTIFS(개발일정표!$A:$A,$A$52,개발일정표!$H:$H,"&lt;&gt;삭제",개발일정표!$AA:$AA,"&lt;&gt;검수제외",개발일정표!$AC:$AC,"&gt;="&amp;$D$1,개발일정표!$AC:$AC,"&lt;="&amp;E2)</f>
        <v>0</v>
      </c>
      <c r="F58" s="159">
        <f>COUNTIFS(개발일정표!$A:$A,$A$52,개발일정표!$H:$H,"&lt;&gt;삭제",개발일정표!$AA:$AA,"&lt;&gt;검수제외",개발일정표!$AC:$AC,"&gt;="&amp;$D$1,개발일정표!$AC:$AC,"&lt;="&amp;F2)</f>
        <v>0</v>
      </c>
      <c r="G58" s="159">
        <f>COUNTIFS(개발일정표!$A:$A,$A$52,개발일정표!$H:$H,"&lt;&gt;삭제",개발일정표!$AA:$AA,"&lt;&gt;검수제외",개발일정표!$AC:$AC,"&gt;="&amp;$D$1,개발일정표!$AC:$AC,"&lt;="&amp;G2)</f>
        <v>0</v>
      </c>
      <c r="H58" s="159">
        <f>COUNTIFS(개발일정표!$A:$A,$A$52,개발일정표!$H:$H,"&lt;&gt;삭제",개발일정표!$AA:$AA,"&lt;&gt;검수제외",개발일정표!$AC:$AC,"&gt;="&amp;$D$1,개발일정표!$AC:$AC,"&lt;="&amp;H2)</f>
        <v>0</v>
      </c>
      <c r="I58" s="159">
        <f>COUNTIFS(개발일정표!$A:$A,$A$52,개발일정표!$H:$H,"&lt;&gt;삭제",개발일정표!$AA:$AA,"&lt;&gt;검수제외",개발일정표!$AC:$AC,"&gt;="&amp;$D$1,개발일정표!$AC:$AC,"&lt;="&amp;I2)</f>
        <v>0</v>
      </c>
      <c r="J58" s="159">
        <f>COUNTIFS(개발일정표!$A:$A,$A$52,개발일정표!$H:$H,"&lt;&gt;삭제",개발일정표!$AA:$AA,"&lt;&gt;검수제외",개발일정표!$AC:$AC,"&gt;="&amp;$D$1,개발일정표!$AC:$AC,"&lt;="&amp;J2)</f>
        <v>0</v>
      </c>
      <c r="K58" s="159">
        <f>COUNTIFS(개발일정표!$A:$A,$A$52,개발일정표!$H:$H,"&lt;&gt;삭제",개발일정표!$AA:$AA,"&lt;&gt;검수제외",개발일정표!$AC:$AC,"&gt;="&amp;$D$1,개발일정표!$AC:$AC,"&lt;="&amp;K2)</f>
        <v>0</v>
      </c>
      <c r="L58" s="159">
        <f>COUNTIFS(개발일정표!$A:$A,$A$52,개발일정표!$H:$H,"&lt;&gt;삭제",개발일정표!$AA:$AA,"&lt;&gt;검수제외",개발일정표!$AC:$AC,"&gt;="&amp;$D$1,개발일정표!$AC:$AC,"&lt;="&amp;L2)</f>
        <v>0</v>
      </c>
      <c r="M58" s="159">
        <f>COUNTIFS(개발일정표!$A:$A,$A$52,개발일정표!$H:$H,"&lt;&gt;삭제",개발일정표!$AA:$AA,"&lt;&gt;검수제외",개발일정표!$AC:$AC,"&gt;="&amp;$D$1,개발일정표!$AC:$AC,"&lt;="&amp;M2)</f>
        <v>0</v>
      </c>
      <c r="N58" s="159">
        <f>COUNTIFS(개발일정표!$A:$A,$A$52,개발일정표!$H:$H,"&lt;&gt;삭제",개발일정표!$AA:$AA,"&lt;&gt;검수제외",개발일정표!$AC:$AC,"&gt;="&amp;$D$1,개발일정표!$AC:$AC,"&lt;="&amp;N2)</f>
        <v>0</v>
      </c>
      <c r="O58" s="159">
        <f>COUNTIFS(개발일정표!$A:$A,$A$52,개발일정표!$H:$H,"&lt;&gt;삭제",개발일정표!$AA:$AA,"&lt;&gt;검수제외",개발일정표!$AC:$AC,"&gt;="&amp;$D$1,개발일정표!$AC:$AC,"&lt;="&amp;O2)</f>
        <v>0</v>
      </c>
      <c r="P58" s="159">
        <f>COUNTIFS(개발일정표!$A:$A,$A$52,개발일정표!$H:$H,"&lt;&gt;삭제",개발일정표!$AA:$AA,"&lt;&gt;검수제외",개발일정표!$AC:$AC,"&gt;="&amp;$D$1,개발일정표!$AC:$AC,"&lt;="&amp;P2)</f>
        <v>0</v>
      </c>
      <c r="Q58" s="159">
        <f>COUNTIFS(개발일정표!$A:$A,$A$52,개발일정표!$H:$H,"&lt;&gt;삭제",개발일정표!$AA:$AA,"&lt;&gt;검수제외",개발일정표!$AC:$AC,"&gt;="&amp;$D$1,개발일정표!$AC:$AC,"&lt;="&amp;Q2)</f>
        <v>0</v>
      </c>
      <c r="R58" s="159">
        <f>COUNTIFS(개발일정표!$A:$A,$A$52,개발일정표!$H:$H,"&lt;&gt;삭제",개발일정표!$AA:$AA,"&lt;&gt;검수제외",개발일정표!$AC:$AC,"&gt;="&amp;$D$1,개발일정표!$AC:$AC,"&lt;="&amp;R2)</f>
        <v>0</v>
      </c>
      <c r="S58" s="159">
        <f>COUNTIFS(개발일정표!$A:$A,$A$52,개발일정표!$H:$H,"&lt;&gt;삭제",개발일정표!$AA:$AA,"&lt;&gt;검수제외",개발일정표!$AC:$AC,"&gt;="&amp;$D$1,개발일정표!$AC:$AC,"&lt;="&amp;S2)</f>
        <v>0</v>
      </c>
    </row>
    <row r="59" spans="1:19" hidden="1">
      <c r="A59" s="291"/>
      <c r="B59" s="291"/>
      <c r="C59" s="158" t="s">
        <v>716</v>
      </c>
      <c r="D59" s="159">
        <f>COUNTIFS(개발일정표!$A:$A,$A$52,개발일정표!$H:$H,"&lt;&gt;삭제",개발일정표!$AA:$AA,"&lt;&gt;검수제외",개발일정표!$AE:$AE,"&gt;="&amp;$D$1,개발일정표!$AE:$AE,"&lt;="&amp;D2)</f>
        <v>0</v>
      </c>
      <c r="E59" s="159">
        <f>COUNTIFS(개발일정표!$A:$A,$A$52,개발일정표!$H:$H,"&lt;&gt;삭제",개발일정표!$AA:$AA,"&lt;&gt;검수제외",개발일정표!$AE:$AE,"&gt;="&amp;$D$1,개발일정표!$AE:$AE,"&lt;="&amp;E2)</f>
        <v>0</v>
      </c>
      <c r="F59" s="159">
        <f>COUNTIFS(개발일정표!$A:$A,$A$52,개발일정표!$H:$H,"&lt;&gt;삭제",개발일정표!$AA:$AA,"&lt;&gt;검수제외",개발일정표!$AE:$AE,"&gt;="&amp;$D$1,개발일정표!$AE:$AE,"&lt;="&amp;F2)</f>
        <v>0</v>
      </c>
      <c r="G59" s="159">
        <f>COUNTIFS(개발일정표!$A:$A,$A$52,개발일정표!$H:$H,"&lt;&gt;삭제",개발일정표!$AA:$AA,"&lt;&gt;검수제외",개발일정표!$AE:$AE,"&gt;="&amp;$D$1,개발일정표!$AE:$AE,"&lt;="&amp;G2)</f>
        <v>0</v>
      </c>
      <c r="H59" s="159">
        <f>COUNTIFS(개발일정표!$A:$A,$A$52,개발일정표!$H:$H,"&lt;&gt;삭제",개발일정표!$AA:$AA,"&lt;&gt;검수제외",개발일정표!$AE:$AE,"&gt;="&amp;$D$1,개발일정표!$AE:$AE,"&lt;="&amp;H2)</f>
        <v>0</v>
      </c>
      <c r="I59" s="159">
        <f>COUNTIFS(개발일정표!$A:$A,$A$52,개발일정표!$H:$H,"&lt;&gt;삭제",개발일정표!$AA:$AA,"&lt;&gt;검수제외",개발일정표!$AE:$AE,"&gt;="&amp;$D$1,개발일정표!$AE:$AE,"&lt;="&amp;I2)</f>
        <v>0</v>
      </c>
      <c r="J59" s="159">
        <f>COUNTIFS(개발일정표!$A:$A,$A$52,개발일정표!$H:$H,"&lt;&gt;삭제",개발일정표!$AA:$AA,"&lt;&gt;검수제외",개발일정표!$AE:$AE,"&gt;="&amp;$D$1,개발일정표!$AE:$AE,"&lt;="&amp;J2)</f>
        <v>0</v>
      </c>
      <c r="K59" s="159">
        <f>COUNTIFS(개발일정표!$A:$A,$A$52,개발일정표!$H:$H,"&lt;&gt;삭제",개발일정표!$AA:$AA,"&lt;&gt;검수제외",개발일정표!$AE:$AE,"&gt;="&amp;$D$1,개발일정표!$AE:$AE,"&lt;="&amp;K2)</f>
        <v>0</v>
      </c>
      <c r="L59" s="159">
        <f>COUNTIFS(개발일정표!$A:$A,$A$52,개발일정표!$H:$H,"&lt;&gt;삭제",개발일정표!$AA:$AA,"&lt;&gt;검수제외",개발일정표!$AE:$AE,"&gt;="&amp;$D$1,개발일정표!$AE:$AE,"&lt;="&amp;L2)</f>
        <v>0</v>
      </c>
      <c r="M59" s="159">
        <f>COUNTIFS(개발일정표!$A:$A,$A$52,개발일정표!$H:$H,"&lt;&gt;삭제",개발일정표!$AA:$AA,"&lt;&gt;검수제외",개발일정표!$AE:$AE,"&gt;="&amp;$D$1,개발일정표!$AE:$AE,"&lt;="&amp;M2)</f>
        <v>0</v>
      </c>
      <c r="N59" s="159">
        <f>COUNTIFS(개발일정표!$A:$A,$A$52,개발일정표!$H:$H,"&lt;&gt;삭제",개발일정표!$AA:$AA,"&lt;&gt;검수제외",개발일정표!$AE:$AE,"&gt;="&amp;$D$1,개발일정표!$AE:$AE,"&lt;="&amp;N2)</f>
        <v>0</v>
      </c>
      <c r="O59" s="159">
        <f>COUNTIFS(개발일정표!$A:$A,$A$52,개발일정표!$H:$H,"&lt;&gt;삭제",개발일정표!$AA:$AA,"&lt;&gt;검수제외",개발일정표!$AE:$AE,"&gt;="&amp;$D$1,개발일정표!$AE:$AE,"&lt;="&amp;O2)</f>
        <v>0</v>
      </c>
      <c r="P59" s="159">
        <f>COUNTIFS(개발일정표!$A:$A,$A$52,개발일정표!$H:$H,"&lt;&gt;삭제",개발일정표!$AA:$AA,"&lt;&gt;검수제외",개발일정표!$AE:$AE,"&gt;="&amp;$D$1,개발일정표!$AE:$AE,"&lt;="&amp;P2)</f>
        <v>0</v>
      </c>
      <c r="Q59" s="159">
        <f>COUNTIFS(개발일정표!$A:$A,$A$52,개발일정표!$H:$H,"&lt;&gt;삭제",개발일정표!$AA:$AA,"&lt;&gt;검수제외",개발일정표!$AE:$AE,"&gt;="&amp;$D$1,개발일정표!$AE:$AE,"&lt;="&amp;Q2)</f>
        <v>0</v>
      </c>
      <c r="R59" s="159">
        <f>COUNTIFS(개발일정표!$A:$A,$A$52,개발일정표!$H:$H,"&lt;&gt;삭제",개발일정표!$AA:$AA,"&lt;&gt;검수제외",개발일정표!$AE:$AE,"&gt;="&amp;$D$1,개발일정표!$AE:$AE,"&lt;="&amp;R2)</f>
        <v>0</v>
      </c>
      <c r="S59" s="159">
        <f>COUNTIFS(개발일정표!$A:$A,$A$52,개발일정표!$H:$H,"&lt;&gt;삭제",개발일정표!$AA:$AA,"&lt;&gt;검수제외",개발일정표!$AE:$AE,"&gt;="&amp;$D$1,개발일정표!$AE:$AE,"&lt;="&amp;S2)</f>
        <v>0</v>
      </c>
    </row>
    <row r="60" spans="1:19">
      <c r="A60" s="290" t="s">
        <v>752</v>
      </c>
      <c r="B60" s="290" t="s">
        <v>770</v>
      </c>
      <c r="C60" s="158" t="s">
        <v>717</v>
      </c>
      <c r="D60" s="159">
        <f>COUNTIFS(개발일정표!$A:$A,$A$60,개발일정표!$H:$H,"&lt;&gt;삭제",개발일정표!$J:$J,"&gt;="&amp;$D$1,개발일정표!$J:$J,"&lt;="&amp;D2)</f>
        <v>0</v>
      </c>
      <c r="E60" s="159">
        <f>COUNTIFS(개발일정표!$A:$A,$A$60,개발일정표!$H:$H,"&lt;&gt;삭제",개발일정표!$J:$J,"&gt;="&amp;$D$1,개발일정표!$J:$J,"&lt;="&amp;E2)</f>
        <v>0</v>
      </c>
      <c r="F60" s="159">
        <f>COUNTIFS(개발일정표!$A:$A,$A$60,개발일정표!$H:$H,"&lt;&gt;삭제",개발일정표!$J:$J,"&gt;="&amp;$D$1,개발일정표!$J:$J,"&lt;="&amp;F2)</f>
        <v>0</v>
      </c>
      <c r="G60" s="159">
        <f>COUNTIFS(개발일정표!$A:$A,$A$60,개발일정표!$H:$H,"&lt;&gt;삭제",개발일정표!$J:$J,"&gt;="&amp;$D$1,개발일정표!$J:$J,"&lt;="&amp;G2)</f>
        <v>0</v>
      </c>
      <c r="H60" s="159">
        <f>COUNTIFS(개발일정표!$A:$A,$A$60,개발일정표!$H:$H,"&lt;&gt;삭제",개발일정표!$J:$J,"&gt;="&amp;$D$1,개발일정표!$J:$J,"&lt;="&amp;H2)</f>
        <v>0</v>
      </c>
      <c r="I60" s="159">
        <f>COUNTIFS(개발일정표!$A:$A,$A$60,개발일정표!$H:$H,"&lt;&gt;삭제",개발일정표!$J:$J,"&gt;="&amp;$D$1,개발일정표!$J:$J,"&lt;="&amp;I2)</f>
        <v>0</v>
      </c>
      <c r="J60" s="159">
        <f>COUNTIFS(개발일정표!$A:$A,$A$60,개발일정표!$H:$H,"&lt;&gt;삭제",개발일정표!$J:$J,"&gt;="&amp;$D$1,개발일정표!$J:$J,"&lt;="&amp;J2)</f>
        <v>0</v>
      </c>
      <c r="K60" s="159">
        <f>COUNTIFS(개발일정표!$A:$A,$A$60,개발일정표!$H:$H,"&lt;&gt;삭제",개발일정표!$J:$J,"&gt;="&amp;$D$1,개발일정표!$J:$J,"&lt;="&amp;K2)</f>
        <v>0</v>
      </c>
      <c r="L60" s="159">
        <f>COUNTIFS(개발일정표!$A:$A,$A$60,개발일정표!$H:$H,"&lt;&gt;삭제",개발일정표!$J:$J,"&gt;="&amp;$D$1,개발일정표!$J:$J,"&lt;="&amp;L2)</f>
        <v>0</v>
      </c>
      <c r="M60" s="159">
        <f>COUNTIFS(개발일정표!$A:$A,$A$60,개발일정표!$H:$H,"&lt;&gt;삭제",개발일정표!$J:$J,"&gt;="&amp;$D$1,개발일정표!$J:$J,"&lt;="&amp;M2)</f>
        <v>3</v>
      </c>
      <c r="N60" s="159">
        <f>COUNTIFS(개발일정표!$A:$A,$A$60,개발일정표!$H:$H,"&lt;&gt;삭제",개발일정표!$J:$J,"&gt;="&amp;$D$1,개발일정표!$J:$J,"&lt;="&amp;N2)</f>
        <v>5</v>
      </c>
      <c r="O60" s="159">
        <f>COUNTIFS(개발일정표!$A:$A,$A$60,개발일정표!$H:$H,"&lt;&gt;삭제",개발일정표!$J:$J,"&gt;="&amp;$D$1,개발일정표!$J:$J,"&lt;="&amp;O2)</f>
        <v>6</v>
      </c>
      <c r="P60" s="159">
        <f>COUNTIFS(개발일정표!$A:$A,$A$60,개발일정표!$H:$H,"&lt;&gt;삭제",개발일정표!$J:$J,"&gt;="&amp;$D$1,개발일정표!$J:$J,"&lt;="&amp;P2)</f>
        <v>7</v>
      </c>
      <c r="Q60" s="159">
        <f>COUNTIFS(개발일정표!$A:$A,$A$60,개발일정표!$H:$H,"&lt;&gt;삭제",개발일정표!$J:$J,"&gt;="&amp;$D$1,개발일정표!$J:$J,"&lt;="&amp;Q2)</f>
        <v>7</v>
      </c>
      <c r="R60" s="159">
        <f>COUNTIFS(개발일정표!$A:$A,$A$60,개발일정표!$H:$H,"&lt;&gt;삭제",개발일정표!$J:$J,"&gt;="&amp;$D$1,개발일정표!$J:$J,"&lt;="&amp;R2)</f>
        <v>7</v>
      </c>
      <c r="S60" s="159">
        <f>COUNTIFS(개발일정표!$A:$A,$A$60,개발일정표!$H:$H,"&lt;&gt;삭제",개발일정표!$J:$J,"&gt;="&amp;$D$1,개발일정표!$J:$J,"&lt;="&amp;S2)</f>
        <v>7</v>
      </c>
    </row>
    <row r="61" spans="1:19">
      <c r="A61" s="293"/>
      <c r="B61" s="291"/>
      <c r="C61" s="158" t="s">
        <v>716</v>
      </c>
      <c r="D61" s="159">
        <f>COUNTIFS(개발일정표!$A:$A,$A$60,개발일정표!$H:$H,"&lt;&gt;삭제",개발일정표!$L:$L,"&gt;="&amp;$D$1,개발일정표!$L:$L,"&lt;="&amp;D2)</f>
        <v>0</v>
      </c>
      <c r="E61" s="159">
        <f>COUNTIFS(개발일정표!$A:$A,$A$60,개발일정표!$H:$H,"&lt;&gt;삭제",개발일정표!$L:$L,"&gt;="&amp;$D$1,개발일정표!$L:$L,"&lt;="&amp;E2)</f>
        <v>0</v>
      </c>
      <c r="F61" s="159">
        <f>COUNTIFS(개발일정표!$A:$A,$A$60,개발일정표!$H:$H,"&lt;&gt;삭제",개발일정표!$L:$L,"&gt;="&amp;$D$1,개발일정표!$L:$L,"&lt;="&amp;F2)</f>
        <v>0</v>
      </c>
      <c r="G61" s="159">
        <f>COUNTIFS(개발일정표!$A:$A,$A$60,개발일정표!$H:$H,"&lt;&gt;삭제",개발일정표!$L:$L,"&gt;="&amp;$D$1,개발일정표!$L:$L,"&lt;="&amp;G2)</f>
        <v>0</v>
      </c>
      <c r="H61" s="159">
        <f>COUNTIFS(개발일정표!$A:$A,$A$60,개발일정표!$H:$H,"&lt;&gt;삭제",개발일정표!$L:$L,"&gt;="&amp;$D$1,개발일정표!$L:$L,"&lt;="&amp;H2)</f>
        <v>0</v>
      </c>
      <c r="I61" s="159">
        <f>COUNTIFS(개발일정표!$A:$A,$A$60,개발일정표!$H:$H,"&lt;&gt;삭제",개발일정표!$L:$L,"&gt;="&amp;$D$1,개발일정표!$L:$L,"&lt;="&amp;I2)</f>
        <v>0</v>
      </c>
      <c r="J61" s="159">
        <f>COUNTIFS(개발일정표!$A:$A,$A$60,개발일정표!$H:$H,"&lt;&gt;삭제",개발일정표!$L:$L,"&gt;="&amp;$D$1,개발일정표!$L:$L,"&lt;="&amp;J2)</f>
        <v>0</v>
      </c>
      <c r="K61" s="159">
        <f>COUNTIFS(개발일정표!$A:$A,$A$60,개발일정표!$H:$H,"&lt;&gt;삭제",개발일정표!$L:$L,"&gt;="&amp;$D$1,개발일정표!$L:$L,"&lt;="&amp;K2)</f>
        <v>0</v>
      </c>
      <c r="L61" s="159">
        <f>COUNTIFS(개발일정표!$A:$A,$A$60,개발일정표!$H:$H,"&lt;&gt;삭제",개발일정표!$L:$L,"&gt;="&amp;$D$1,개발일정표!$L:$L,"&lt;="&amp;L2)</f>
        <v>0</v>
      </c>
      <c r="M61" s="159">
        <f>COUNTIFS(개발일정표!$A:$A,$A$60,개발일정표!$H:$H,"&lt;&gt;삭제",개발일정표!$L:$L,"&gt;="&amp;$D$1,개발일정표!$L:$L,"&lt;="&amp;M2)</f>
        <v>0</v>
      </c>
      <c r="N61" s="159">
        <f>COUNTIFS(개발일정표!$A:$A,$A$60,개발일정표!$H:$H,"&lt;&gt;삭제",개발일정표!$L:$L,"&gt;="&amp;$D$1,개발일정표!$L:$L,"&lt;="&amp;N2)</f>
        <v>0</v>
      </c>
      <c r="O61" s="159">
        <f>COUNTIFS(개발일정표!$A:$A,$A$60,개발일정표!$H:$H,"&lt;&gt;삭제",개발일정표!$L:$L,"&gt;="&amp;$D$1,개발일정표!$L:$L,"&lt;="&amp;O2)</f>
        <v>0</v>
      </c>
      <c r="P61" s="159">
        <f>COUNTIFS(개발일정표!$A:$A,$A$60,개발일정표!$H:$H,"&lt;&gt;삭제",개발일정표!$L:$L,"&gt;="&amp;$D$1,개발일정표!$L:$L,"&lt;="&amp;P2)</f>
        <v>0</v>
      </c>
      <c r="Q61" s="159">
        <f>COUNTIFS(개발일정표!$A:$A,$A$60,개발일정표!$H:$H,"&lt;&gt;삭제",개발일정표!$L:$L,"&gt;="&amp;$D$1,개발일정표!$L:$L,"&lt;="&amp;Q2)</f>
        <v>0</v>
      </c>
      <c r="R61" s="159">
        <f>COUNTIFS(개발일정표!$A:$A,$A$60,개발일정표!$H:$H,"&lt;&gt;삭제",개발일정표!$L:$L,"&gt;="&amp;$D$1,개발일정표!$L:$L,"&lt;="&amp;R2)</f>
        <v>0</v>
      </c>
      <c r="S61" s="159">
        <f>COUNTIFS(개발일정표!$A:$A,$A$60,개발일정표!$H:$H,"&lt;&gt;삭제",개발일정표!$L:$L,"&gt;="&amp;$D$1,개발일정표!$L:$L,"&lt;="&amp;S2)</f>
        <v>0</v>
      </c>
    </row>
    <row r="62" spans="1:19">
      <c r="A62" s="293"/>
      <c r="B62" s="290" t="s">
        <v>718</v>
      </c>
      <c r="C62" s="158" t="s">
        <v>717</v>
      </c>
      <c r="D62" s="159">
        <f>COUNTIFS(개발일정표!$A:$A,$A$60,개발일정표!$H:$H,"&lt;&gt;삭제",개발일정표!$M:$M,"&lt;&gt;검수제외",개발일정표!$O:$O,"&gt;="&amp;$D$1,개발일정표!$O:$O,"&lt;="&amp;D2)</f>
        <v>0</v>
      </c>
      <c r="E62" s="159">
        <f>COUNTIFS(개발일정표!$A:$A,$A$60,개발일정표!$H:$H,"&lt;&gt;삭제",개발일정표!$M:$M,"&lt;&gt;검수제외",개발일정표!$O:$O,"&gt;="&amp;$D$1,개발일정표!$O:$O,"&lt;="&amp;E2)</f>
        <v>0</v>
      </c>
      <c r="F62" s="159">
        <f>COUNTIFS(개발일정표!$A:$A,$A$60,개발일정표!$H:$H,"&lt;&gt;삭제",개발일정표!$M:$M,"&lt;&gt;검수제외",개발일정표!$O:$O,"&gt;="&amp;$D$1,개발일정표!$O:$O,"&lt;="&amp;F2)</f>
        <v>0</v>
      </c>
      <c r="G62" s="159">
        <f>COUNTIFS(개발일정표!$A:$A,$A$60,개발일정표!$H:$H,"&lt;&gt;삭제",개발일정표!$M:$M,"&lt;&gt;검수제외",개발일정표!$O:$O,"&gt;="&amp;$D$1,개발일정표!$O:$O,"&lt;="&amp;G2)</f>
        <v>0</v>
      </c>
      <c r="H62" s="159">
        <f>COUNTIFS(개발일정표!$A:$A,$A$60,개발일정표!$H:$H,"&lt;&gt;삭제",개발일정표!$M:$M,"&lt;&gt;검수제외",개발일정표!$O:$O,"&gt;="&amp;$D$1,개발일정표!$O:$O,"&lt;="&amp;H2)</f>
        <v>0</v>
      </c>
      <c r="I62" s="159">
        <f>COUNTIFS(개발일정표!$A:$A,$A$60,개발일정표!$H:$H,"&lt;&gt;삭제",개발일정표!$M:$M,"&lt;&gt;검수제외",개발일정표!$O:$O,"&gt;="&amp;$D$1,개발일정표!$O:$O,"&lt;="&amp;I2)</f>
        <v>0</v>
      </c>
      <c r="J62" s="159">
        <f>COUNTIFS(개발일정표!$A:$A,$A$60,개발일정표!$H:$H,"&lt;&gt;삭제",개발일정표!$M:$M,"&lt;&gt;검수제외",개발일정표!$O:$O,"&gt;="&amp;$D$1,개발일정표!$O:$O,"&lt;="&amp;J2)</f>
        <v>0</v>
      </c>
      <c r="K62" s="159">
        <f>COUNTIFS(개발일정표!$A:$A,$A$60,개발일정표!$H:$H,"&lt;&gt;삭제",개발일정표!$M:$M,"&lt;&gt;검수제외",개발일정표!$O:$O,"&gt;="&amp;$D$1,개발일정표!$O:$O,"&lt;="&amp;K2)</f>
        <v>0</v>
      </c>
      <c r="L62" s="159">
        <f>COUNTIFS(개발일정표!$A:$A,$A$60,개발일정표!$H:$H,"&lt;&gt;삭제",개발일정표!$M:$M,"&lt;&gt;검수제외",개발일정표!$O:$O,"&gt;="&amp;$D$1,개발일정표!$O:$O,"&lt;="&amp;L2)</f>
        <v>0</v>
      </c>
      <c r="M62" s="159">
        <f>COUNTIFS(개발일정표!$A:$A,$A$60,개발일정표!$H:$H,"&lt;&gt;삭제",개발일정표!$M:$M,"&lt;&gt;검수제외",개발일정표!$O:$O,"&gt;="&amp;$D$1,개발일정표!$O:$O,"&lt;="&amp;M2)</f>
        <v>0</v>
      </c>
      <c r="N62" s="159">
        <f>COUNTIFS(개발일정표!$A:$A,$A$60,개발일정표!$H:$H,"&lt;&gt;삭제",개발일정표!$M:$M,"&lt;&gt;검수제외",개발일정표!$O:$O,"&gt;="&amp;$D$1,개발일정표!$O:$O,"&lt;="&amp;N2)</f>
        <v>0</v>
      </c>
      <c r="O62" s="159">
        <f>COUNTIFS(개발일정표!$A:$A,$A$60,개발일정표!$H:$H,"&lt;&gt;삭제",개발일정표!$M:$M,"&lt;&gt;검수제외",개발일정표!$O:$O,"&gt;="&amp;$D$1,개발일정표!$O:$O,"&lt;="&amp;O2)</f>
        <v>0</v>
      </c>
      <c r="P62" s="159">
        <f>COUNTIFS(개발일정표!$A:$A,$A$60,개발일정표!$H:$H,"&lt;&gt;삭제",개발일정표!$M:$M,"&lt;&gt;검수제외",개발일정표!$O:$O,"&gt;="&amp;$D$1,개발일정표!$O:$O,"&lt;="&amp;P2)</f>
        <v>0</v>
      </c>
      <c r="Q62" s="159">
        <f>COUNTIFS(개발일정표!$A:$A,$A$60,개발일정표!$H:$H,"&lt;&gt;삭제",개발일정표!$M:$M,"&lt;&gt;검수제외",개발일정표!$O:$O,"&gt;="&amp;$D$1,개발일정표!$O:$O,"&lt;="&amp;Q2)</f>
        <v>0</v>
      </c>
      <c r="R62" s="159">
        <f>COUNTIFS(개발일정표!$A:$A,$A$60,개발일정표!$H:$H,"&lt;&gt;삭제",개발일정표!$M:$M,"&lt;&gt;검수제외",개발일정표!$O:$O,"&gt;="&amp;$D$1,개발일정표!$O:$O,"&lt;="&amp;R2)</f>
        <v>0</v>
      </c>
      <c r="S62" s="159">
        <f>COUNTIFS(개발일정표!$A:$A,$A$60,개발일정표!$H:$H,"&lt;&gt;삭제",개발일정표!$M:$M,"&lt;&gt;검수제외",개발일정표!$O:$O,"&gt;="&amp;$D$1,개발일정표!$O:$O,"&lt;="&amp;S2)</f>
        <v>0</v>
      </c>
    </row>
    <row r="63" spans="1:19">
      <c r="A63" s="293"/>
      <c r="B63" s="291"/>
      <c r="C63" s="158" t="s">
        <v>716</v>
      </c>
      <c r="D63" s="159">
        <f>COUNTIFS(개발일정표!$A:$A,$A$60,개발일정표!$H:$H,"&lt;&gt;삭제",개발일정표!$M:$M,"&lt;&gt;검수제외",개발일정표!$Q:$Q,"&gt;="&amp;$D$1,개발일정표!$Q:$Q,"&lt;="&amp;D2)</f>
        <v>0</v>
      </c>
      <c r="E63" s="159">
        <f>COUNTIFS(개발일정표!$A:$A,$A$60,개발일정표!$H:$H,"&lt;&gt;삭제",개발일정표!$M:$M,"&lt;&gt;검수제외",개발일정표!$Q:$Q,"&gt;="&amp;$D$1,개발일정표!$Q:$Q,"&lt;="&amp;E2)</f>
        <v>0</v>
      </c>
      <c r="F63" s="159">
        <f>COUNTIFS(개발일정표!$A:$A,$A$60,개발일정표!$H:$H,"&lt;&gt;삭제",개발일정표!$M:$M,"&lt;&gt;검수제외",개발일정표!$Q:$Q,"&gt;="&amp;$D$1,개발일정표!$Q:$Q,"&lt;="&amp;F2)</f>
        <v>0</v>
      </c>
      <c r="G63" s="159">
        <f>COUNTIFS(개발일정표!$A:$A,$A$60,개발일정표!$H:$H,"&lt;&gt;삭제",개발일정표!$M:$M,"&lt;&gt;검수제외",개발일정표!$Q:$Q,"&gt;="&amp;$D$1,개발일정표!$Q:$Q,"&lt;="&amp;G2)</f>
        <v>0</v>
      </c>
      <c r="H63" s="159">
        <f>COUNTIFS(개발일정표!$A:$A,$A$60,개발일정표!$H:$H,"&lt;&gt;삭제",개발일정표!$M:$M,"&lt;&gt;검수제외",개발일정표!$Q:$Q,"&gt;="&amp;$D$1,개발일정표!$Q:$Q,"&lt;="&amp;H2)</f>
        <v>0</v>
      </c>
      <c r="I63" s="159">
        <f>COUNTIFS(개발일정표!$A:$A,$A$60,개발일정표!$H:$H,"&lt;&gt;삭제",개발일정표!$M:$M,"&lt;&gt;검수제외",개발일정표!$Q:$Q,"&gt;="&amp;$D$1,개발일정표!$Q:$Q,"&lt;="&amp;I2)</f>
        <v>0</v>
      </c>
      <c r="J63" s="159">
        <f>COUNTIFS(개발일정표!$A:$A,$A$60,개발일정표!$H:$H,"&lt;&gt;삭제",개발일정표!$M:$M,"&lt;&gt;검수제외",개발일정표!$Q:$Q,"&gt;="&amp;$D$1,개발일정표!$Q:$Q,"&lt;="&amp;J2)</f>
        <v>0</v>
      </c>
      <c r="K63" s="159">
        <f>COUNTIFS(개발일정표!$A:$A,$A$60,개발일정표!$H:$H,"&lt;&gt;삭제",개발일정표!$M:$M,"&lt;&gt;검수제외",개발일정표!$Q:$Q,"&gt;="&amp;$D$1,개발일정표!$Q:$Q,"&lt;="&amp;K2)</f>
        <v>0</v>
      </c>
      <c r="L63" s="159">
        <f>COUNTIFS(개발일정표!$A:$A,$A$60,개발일정표!$H:$H,"&lt;&gt;삭제",개발일정표!$M:$M,"&lt;&gt;검수제외",개발일정표!$Q:$Q,"&gt;="&amp;$D$1,개발일정표!$Q:$Q,"&lt;="&amp;L2)</f>
        <v>0</v>
      </c>
      <c r="M63" s="159">
        <f>COUNTIFS(개발일정표!$A:$A,$A$60,개발일정표!$H:$H,"&lt;&gt;삭제",개발일정표!$M:$M,"&lt;&gt;검수제외",개발일정표!$Q:$Q,"&gt;="&amp;$D$1,개발일정표!$Q:$Q,"&lt;="&amp;M2)</f>
        <v>0</v>
      </c>
      <c r="N63" s="159">
        <f>COUNTIFS(개발일정표!$A:$A,$A$60,개발일정표!$H:$H,"&lt;&gt;삭제",개발일정표!$M:$M,"&lt;&gt;검수제외",개발일정표!$Q:$Q,"&gt;="&amp;$D$1,개발일정표!$Q:$Q,"&lt;="&amp;N2)</f>
        <v>0</v>
      </c>
      <c r="O63" s="159">
        <f>COUNTIFS(개발일정표!$A:$A,$A$60,개발일정표!$H:$H,"&lt;&gt;삭제",개발일정표!$M:$M,"&lt;&gt;검수제외",개발일정표!$Q:$Q,"&gt;="&amp;$D$1,개발일정표!$Q:$Q,"&lt;="&amp;O2)</f>
        <v>0</v>
      </c>
      <c r="P63" s="159">
        <f>COUNTIFS(개발일정표!$A:$A,$A$60,개발일정표!$H:$H,"&lt;&gt;삭제",개발일정표!$M:$M,"&lt;&gt;검수제외",개발일정표!$Q:$Q,"&gt;="&amp;$D$1,개발일정표!$Q:$Q,"&lt;="&amp;P2)</f>
        <v>0</v>
      </c>
      <c r="Q63" s="159">
        <f>COUNTIFS(개발일정표!$A:$A,$A$60,개발일정표!$H:$H,"&lt;&gt;삭제",개발일정표!$M:$M,"&lt;&gt;검수제외",개발일정표!$Q:$Q,"&gt;="&amp;$D$1,개발일정표!$Q:$Q,"&lt;="&amp;Q2)</f>
        <v>0</v>
      </c>
      <c r="R63" s="159">
        <f>COUNTIFS(개발일정표!$A:$A,$A$60,개발일정표!$H:$H,"&lt;&gt;삭제",개발일정표!$M:$M,"&lt;&gt;검수제외",개발일정표!$Q:$Q,"&gt;="&amp;$D$1,개발일정표!$Q:$Q,"&lt;="&amp;R2)</f>
        <v>0</v>
      </c>
      <c r="S63" s="159">
        <f>COUNTIFS(개발일정표!$A:$A,$A$60,개발일정표!$H:$H,"&lt;&gt;삭제",개발일정표!$M:$M,"&lt;&gt;검수제외",개발일정표!$Q:$Q,"&gt;="&amp;$D$1,개발일정표!$Q:$Q,"&lt;="&amp;S2)</f>
        <v>0</v>
      </c>
    </row>
    <row r="64" spans="1:19" hidden="1">
      <c r="A64" s="293"/>
      <c r="B64" s="290" t="s">
        <v>719</v>
      </c>
      <c r="C64" s="158" t="s">
        <v>717</v>
      </c>
      <c r="D64" s="159">
        <f>COUNTIFS(개발일정표!$A:$A,$A$60,개발일정표!$H:$H,"&lt;&gt;삭제",개발일정표!$T:$T,"&lt;&gt;검수제외",개발일정표!$V:$V,"&gt;="&amp;$D$1,개발일정표!$V:$V,"&lt;="&amp;D2)</f>
        <v>0</v>
      </c>
      <c r="E64" s="159">
        <f>COUNTIFS(개발일정표!$A:$A,$A$60,개발일정표!$H:$H,"&lt;&gt;삭제",개발일정표!$T:$T,"&lt;&gt;검수제외",개발일정표!$V:$V,"&gt;="&amp;$D$1,개발일정표!$V:$V,"&lt;="&amp;E2)</f>
        <v>0</v>
      </c>
      <c r="F64" s="159">
        <f>COUNTIFS(개발일정표!$A:$A,$A$60,개발일정표!$H:$H,"&lt;&gt;삭제",개발일정표!$T:$T,"&lt;&gt;검수제외",개발일정표!$V:$V,"&gt;="&amp;$D$1,개발일정표!$V:$V,"&lt;="&amp;F2)</f>
        <v>0</v>
      </c>
      <c r="G64" s="159">
        <f>COUNTIFS(개발일정표!$A:$A,$A$60,개발일정표!$H:$H,"&lt;&gt;삭제",개발일정표!$T:$T,"&lt;&gt;검수제외",개발일정표!$V:$V,"&gt;="&amp;$D$1,개발일정표!$V:$V,"&lt;="&amp;G2)</f>
        <v>0</v>
      </c>
      <c r="H64" s="159">
        <f>COUNTIFS(개발일정표!$A:$A,$A$60,개발일정표!$H:$H,"&lt;&gt;삭제",개발일정표!$T:$T,"&lt;&gt;검수제외",개발일정표!$V:$V,"&gt;="&amp;$D$1,개발일정표!$V:$V,"&lt;="&amp;H2)</f>
        <v>0</v>
      </c>
      <c r="I64" s="159">
        <f>COUNTIFS(개발일정표!$A:$A,$A$60,개발일정표!$H:$H,"&lt;&gt;삭제",개발일정표!$T:$T,"&lt;&gt;검수제외",개발일정표!$V:$V,"&gt;="&amp;$D$1,개발일정표!$V:$V,"&lt;="&amp;I2)</f>
        <v>0</v>
      </c>
      <c r="J64" s="159">
        <f>COUNTIFS(개발일정표!$A:$A,$A$60,개발일정표!$H:$H,"&lt;&gt;삭제",개발일정표!$T:$T,"&lt;&gt;검수제외",개발일정표!$V:$V,"&gt;="&amp;$D$1,개발일정표!$V:$V,"&lt;="&amp;J2)</f>
        <v>0</v>
      </c>
      <c r="K64" s="159">
        <f>COUNTIFS(개발일정표!$A:$A,$A$60,개발일정표!$H:$H,"&lt;&gt;삭제",개발일정표!$T:$T,"&lt;&gt;검수제외",개발일정표!$V:$V,"&gt;="&amp;$D$1,개발일정표!$V:$V,"&lt;="&amp;K2)</f>
        <v>0</v>
      </c>
      <c r="L64" s="159">
        <f>COUNTIFS(개발일정표!$A:$A,$A$60,개발일정표!$H:$H,"&lt;&gt;삭제",개발일정표!$T:$T,"&lt;&gt;검수제외",개발일정표!$V:$V,"&gt;="&amp;$D$1,개발일정표!$V:$V,"&lt;="&amp;L2)</f>
        <v>0</v>
      </c>
      <c r="M64" s="159">
        <f>COUNTIFS(개발일정표!$A:$A,$A$60,개발일정표!$H:$H,"&lt;&gt;삭제",개발일정표!$T:$T,"&lt;&gt;검수제외",개발일정표!$V:$V,"&gt;="&amp;$D$1,개발일정표!$V:$V,"&lt;="&amp;M2)</f>
        <v>0</v>
      </c>
      <c r="N64" s="159">
        <f>COUNTIFS(개발일정표!$A:$A,$A$60,개발일정표!$H:$H,"&lt;&gt;삭제",개발일정표!$T:$T,"&lt;&gt;검수제외",개발일정표!$V:$V,"&gt;="&amp;$D$1,개발일정표!$V:$V,"&lt;="&amp;N2)</f>
        <v>0</v>
      </c>
      <c r="O64" s="159">
        <f>COUNTIFS(개발일정표!$A:$A,$A$60,개발일정표!$H:$H,"&lt;&gt;삭제",개발일정표!$T:$T,"&lt;&gt;검수제외",개발일정표!$V:$V,"&gt;="&amp;$D$1,개발일정표!$V:$V,"&lt;="&amp;O2)</f>
        <v>0</v>
      </c>
      <c r="P64" s="159">
        <f>COUNTIFS(개발일정표!$A:$A,$A$60,개발일정표!$H:$H,"&lt;&gt;삭제",개발일정표!$T:$T,"&lt;&gt;검수제외",개발일정표!$V:$V,"&gt;="&amp;$D$1,개발일정표!$V:$V,"&lt;="&amp;P2)</f>
        <v>0</v>
      </c>
      <c r="Q64" s="159">
        <f>COUNTIFS(개발일정표!$A:$A,$A$60,개발일정표!$H:$H,"&lt;&gt;삭제",개발일정표!$T:$T,"&lt;&gt;검수제외",개발일정표!$V:$V,"&gt;="&amp;$D$1,개발일정표!$V:$V,"&lt;="&amp;Q2)</f>
        <v>0</v>
      </c>
      <c r="R64" s="159">
        <f>COUNTIFS(개발일정표!$A:$A,$A$60,개발일정표!$H:$H,"&lt;&gt;삭제",개발일정표!$T:$T,"&lt;&gt;검수제외",개발일정표!$V:$V,"&gt;="&amp;$D$1,개발일정표!$V:$V,"&lt;="&amp;R2)</f>
        <v>0</v>
      </c>
      <c r="S64" s="159">
        <f>COUNTIFS(개발일정표!$A:$A,$A$60,개발일정표!$H:$H,"&lt;&gt;삭제",개발일정표!$T:$T,"&lt;&gt;검수제외",개발일정표!$V:$V,"&gt;="&amp;$D$1,개발일정표!$V:$V,"&lt;="&amp;S2)</f>
        <v>0</v>
      </c>
    </row>
    <row r="65" spans="1:19" hidden="1">
      <c r="A65" s="293"/>
      <c r="B65" s="291"/>
      <c r="C65" s="158" t="s">
        <v>716</v>
      </c>
      <c r="D65" s="159">
        <f>COUNTIFS(개발일정표!$A:$A,$A$60,개발일정표!$H:$H,"&lt;&gt;삭제",개발일정표!$T:$T,"&lt;&gt;검수제외",개발일정표!$X:$X,"&gt;="&amp;$D$1,개발일정표!$X:$X,"&lt;="&amp;D2)</f>
        <v>0</v>
      </c>
      <c r="E65" s="159">
        <f>COUNTIFS(개발일정표!$A:$A,$A$60,개발일정표!$H:$H,"&lt;&gt;삭제",개발일정표!$T:$T,"&lt;&gt;검수제외",개발일정표!$X:$X,"&gt;="&amp;$D$1,개발일정표!$X:$X,"&lt;="&amp;E2)</f>
        <v>0</v>
      </c>
      <c r="F65" s="159">
        <f>COUNTIFS(개발일정표!$A:$A,$A$60,개발일정표!$H:$H,"&lt;&gt;삭제",개발일정표!$T:$T,"&lt;&gt;검수제외",개발일정표!$X:$X,"&gt;="&amp;$D$1,개발일정표!$X:$X,"&lt;="&amp;F2)</f>
        <v>0</v>
      </c>
      <c r="G65" s="159">
        <f>COUNTIFS(개발일정표!$A:$A,$A$60,개발일정표!$H:$H,"&lt;&gt;삭제",개발일정표!$T:$T,"&lt;&gt;검수제외",개발일정표!$X:$X,"&gt;="&amp;$D$1,개발일정표!$X:$X,"&lt;="&amp;G2)</f>
        <v>0</v>
      </c>
      <c r="H65" s="159">
        <f>COUNTIFS(개발일정표!$A:$A,$A$60,개발일정표!$H:$H,"&lt;&gt;삭제",개발일정표!$T:$T,"&lt;&gt;검수제외",개발일정표!$X:$X,"&gt;="&amp;$D$1,개발일정표!$X:$X,"&lt;="&amp;H2)</f>
        <v>0</v>
      </c>
      <c r="I65" s="159">
        <f>COUNTIFS(개발일정표!$A:$A,$A$60,개발일정표!$H:$H,"&lt;&gt;삭제",개발일정표!$T:$T,"&lt;&gt;검수제외",개발일정표!$X:$X,"&gt;="&amp;$D$1,개발일정표!$X:$X,"&lt;="&amp;I2)</f>
        <v>0</v>
      </c>
      <c r="J65" s="159">
        <f>COUNTIFS(개발일정표!$A:$A,$A$60,개발일정표!$H:$H,"&lt;&gt;삭제",개발일정표!$T:$T,"&lt;&gt;검수제외",개발일정표!$X:$X,"&gt;="&amp;$D$1,개발일정표!$X:$X,"&lt;="&amp;J2)</f>
        <v>0</v>
      </c>
      <c r="K65" s="159">
        <f>COUNTIFS(개발일정표!$A:$A,$A$60,개발일정표!$H:$H,"&lt;&gt;삭제",개발일정표!$T:$T,"&lt;&gt;검수제외",개발일정표!$X:$X,"&gt;="&amp;$D$1,개발일정표!$X:$X,"&lt;="&amp;K2)</f>
        <v>0</v>
      </c>
      <c r="L65" s="159">
        <f>COUNTIFS(개발일정표!$A:$A,$A$60,개발일정표!$H:$H,"&lt;&gt;삭제",개발일정표!$T:$T,"&lt;&gt;검수제외",개발일정표!$X:$X,"&gt;="&amp;$D$1,개발일정표!$X:$X,"&lt;="&amp;L2)</f>
        <v>0</v>
      </c>
      <c r="M65" s="159">
        <f>COUNTIFS(개발일정표!$A:$A,$A$60,개발일정표!$H:$H,"&lt;&gt;삭제",개발일정표!$T:$T,"&lt;&gt;검수제외",개발일정표!$X:$X,"&gt;="&amp;$D$1,개발일정표!$X:$X,"&lt;="&amp;M2)</f>
        <v>0</v>
      </c>
      <c r="N65" s="159">
        <f>COUNTIFS(개발일정표!$A:$A,$A$60,개발일정표!$H:$H,"&lt;&gt;삭제",개발일정표!$T:$T,"&lt;&gt;검수제외",개발일정표!$X:$X,"&gt;="&amp;$D$1,개발일정표!$X:$X,"&lt;="&amp;N2)</f>
        <v>0</v>
      </c>
      <c r="O65" s="159">
        <f>COUNTIFS(개발일정표!$A:$A,$A$60,개발일정표!$H:$H,"&lt;&gt;삭제",개발일정표!$T:$T,"&lt;&gt;검수제외",개발일정표!$X:$X,"&gt;="&amp;$D$1,개발일정표!$X:$X,"&lt;="&amp;O2)</f>
        <v>0</v>
      </c>
      <c r="P65" s="159">
        <f>COUNTIFS(개발일정표!$A:$A,$A$60,개발일정표!$H:$H,"&lt;&gt;삭제",개발일정표!$T:$T,"&lt;&gt;검수제외",개발일정표!$X:$X,"&gt;="&amp;$D$1,개발일정표!$X:$X,"&lt;="&amp;P2)</f>
        <v>0</v>
      </c>
      <c r="Q65" s="159">
        <f>COUNTIFS(개발일정표!$A:$A,$A$60,개발일정표!$H:$H,"&lt;&gt;삭제",개발일정표!$T:$T,"&lt;&gt;검수제외",개발일정표!$X:$X,"&gt;="&amp;$D$1,개발일정표!$X:$X,"&lt;="&amp;Q2)</f>
        <v>0</v>
      </c>
      <c r="R65" s="159">
        <f>COUNTIFS(개발일정표!$A:$A,$A$60,개발일정표!$H:$H,"&lt;&gt;삭제",개발일정표!$T:$T,"&lt;&gt;검수제외",개발일정표!$X:$X,"&gt;="&amp;$D$1,개발일정표!$X:$X,"&lt;="&amp;R2)</f>
        <v>0</v>
      </c>
      <c r="S65" s="159">
        <f>COUNTIFS(개발일정표!$A:$A,$A$60,개발일정표!$H:$H,"&lt;&gt;삭제",개발일정표!$T:$T,"&lt;&gt;검수제외",개발일정표!$X:$X,"&gt;="&amp;$D$1,개발일정표!$X:$X,"&lt;="&amp;S2)</f>
        <v>0</v>
      </c>
    </row>
    <row r="66" spans="1:19" hidden="1">
      <c r="A66" s="293"/>
      <c r="B66" s="290" t="s">
        <v>754</v>
      </c>
      <c r="C66" s="158" t="s">
        <v>717</v>
      </c>
      <c r="D66" s="159">
        <f>COUNTIFS(개발일정표!$A:$A,$A$60,개발일정표!$H:$H,"&lt;&gt;삭제",개발일정표!$AA:$AA,"&lt;&gt;검수제외",개발일정표!$AC:$AC,"&gt;="&amp;$D$1,개발일정표!$AC:$AC,"&lt;="&amp;D2)</f>
        <v>0</v>
      </c>
      <c r="E66" s="159">
        <f>COUNTIFS(개발일정표!$A:$A,$A$60,개발일정표!$H:$H,"&lt;&gt;삭제",개발일정표!$AA:$AA,"&lt;&gt;검수제외",개발일정표!$AC:$AC,"&gt;="&amp;$D$1,개발일정표!$AC:$AC,"&lt;="&amp;E2)</f>
        <v>0</v>
      </c>
      <c r="F66" s="159">
        <f>COUNTIFS(개발일정표!$A:$A,$A$60,개발일정표!$H:$H,"&lt;&gt;삭제",개발일정표!$AA:$AA,"&lt;&gt;검수제외",개발일정표!$AC:$AC,"&gt;="&amp;$D$1,개발일정표!$AC:$AC,"&lt;="&amp;F2)</f>
        <v>0</v>
      </c>
      <c r="G66" s="159">
        <f>COUNTIFS(개발일정표!$A:$A,$A$60,개발일정표!$H:$H,"&lt;&gt;삭제",개발일정표!$AA:$AA,"&lt;&gt;검수제외",개발일정표!$AC:$AC,"&gt;="&amp;$D$1,개발일정표!$AC:$AC,"&lt;="&amp;G2)</f>
        <v>0</v>
      </c>
      <c r="H66" s="159">
        <f>COUNTIFS(개발일정표!$A:$A,$A$60,개발일정표!$H:$H,"&lt;&gt;삭제",개발일정표!$AA:$AA,"&lt;&gt;검수제외",개발일정표!$AC:$AC,"&gt;="&amp;$D$1,개발일정표!$AC:$AC,"&lt;="&amp;H2)</f>
        <v>0</v>
      </c>
      <c r="I66" s="159">
        <f>COUNTIFS(개발일정표!$A:$A,$A$60,개발일정표!$H:$H,"&lt;&gt;삭제",개발일정표!$AA:$AA,"&lt;&gt;검수제외",개발일정표!$AC:$AC,"&gt;="&amp;$D$1,개발일정표!$AC:$AC,"&lt;="&amp;I2)</f>
        <v>0</v>
      </c>
      <c r="J66" s="159">
        <f>COUNTIFS(개발일정표!$A:$A,$A$60,개발일정표!$H:$H,"&lt;&gt;삭제",개발일정표!$AA:$AA,"&lt;&gt;검수제외",개발일정표!$AC:$AC,"&gt;="&amp;$D$1,개발일정표!$AC:$AC,"&lt;="&amp;J2)</f>
        <v>0</v>
      </c>
      <c r="K66" s="159">
        <f>COUNTIFS(개발일정표!$A:$A,$A$60,개발일정표!$H:$H,"&lt;&gt;삭제",개발일정표!$AA:$AA,"&lt;&gt;검수제외",개발일정표!$AC:$AC,"&gt;="&amp;$D$1,개발일정표!$AC:$AC,"&lt;="&amp;K2)</f>
        <v>0</v>
      </c>
      <c r="L66" s="159">
        <f>COUNTIFS(개발일정표!$A:$A,$A$60,개발일정표!$H:$H,"&lt;&gt;삭제",개발일정표!$AA:$AA,"&lt;&gt;검수제외",개발일정표!$AC:$AC,"&gt;="&amp;$D$1,개발일정표!$AC:$AC,"&lt;="&amp;L2)</f>
        <v>0</v>
      </c>
      <c r="M66" s="159">
        <f>COUNTIFS(개발일정표!$A:$A,$A$60,개발일정표!$H:$H,"&lt;&gt;삭제",개발일정표!$AA:$AA,"&lt;&gt;검수제외",개발일정표!$AC:$AC,"&gt;="&amp;$D$1,개발일정표!$AC:$AC,"&lt;="&amp;M2)</f>
        <v>0</v>
      </c>
      <c r="N66" s="159">
        <f>COUNTIFS(개발일정표!$A:$A,$A$60,개발일정표!$H:$H,"&lt;&gt;삭제",개발일정표!$AA:$AA,"&lt;&gt;검수제외",개발일정표!$AC:$AC,"&gt;="&amp;$D$1,개발일정표!$AC:$AC,"&lt;="&amp;N2)</f>
        <v>0</v>
      </c>
      <c r="O66" s="159">
        <f>COUNTIFS(개발일정표!$A:$A,$A$60,개발일정표!$H:$H,"&lt;&gt;삭제",개발일정표!$AA:$AA,"&lt;&gt;검수제외",개발일정표!$AC:$AC,"&gt;="&amp;$D$1,개발일정표!$AC:$AC,"&lt;="&amp;O2)</f>
        <v>0</v>
      </c>
      <c r="P66" s="159">
        <f>COUNTIFS(개발일정표!$A:$A,$A$60,개발일정표!$H:$H,"&lt;&gt;삭제",개발일정표!$AA:$AA,"&lt;&gt;검수제외",개발일정표!$AC:$AC,"&gt;="&amp;$D$1,개발일정표!$AC:$AC,"&lt;="&amp;P2)</f>
        <v>0</v>
      </c>
      <c r="Q66" s="159">
        <f>COUNTIFS(개발일정표!$A:$A,$A$60,개발일정표!$H:$H,"&lt;&gt;삭제",개발일정표!$AA:$AA,"&lt;&gt;검수제외",개발일정표!$AC:$AC,"&gt;="&amp;$D$1,개발일정표!$AC:$AC,"&lt;="&amp;Q2)</f>
        <v>0</v>
      </c>
      <c r="R66" s="159">
        <f>COUNTIFS(개발일정표!$A:$A,$A$60,개발일정표!$H:$H,"&lt;&gt;삭제",개발일정표!$AA:$AA,"&lt;&gt;검수제외",개발일정표!$AC:$AC,"&gt;="&amp;$D$1,개발일정표!$AC:$AC,"&lt;="&amp;R2)</f>
        <v>0</v>
      </c>
      <c r="S66" s="159">
        <f>COUNTIFS(개발일정표!$A:$A,$A$60,개발일정표!$H:$H,"&lt;&gt;삭제",개발일정표!$AA:$AA,"&lt;&gt;검수제외",개발일정표!$AC:$AC,"&gt;="&amp;$D$1,개발일정표!$AC:$AC,"&lt;="&amp;S2)</f>
        <v>0</v>
      </c>
    </row>
    <row r="67" spans="1:19" hidden="1">
      <c r="A67" s="291"/>
      <c r="B67" s="291"/>
      <c r="C67" s="158" t="s">
        <v>716</v>
      </c>
      <c r="D67" s="159">
        <f>COUNTIFS(개발일정표!$A:$A,$A$60,개발일정표!$H:$H,"&lt;&gt;삭제",개발일정표!$AA:$AA,"&lt;&gt;검수제외",개발일정표!$AE:$AE,"&gt;="&amp;$D$1,개발일정표!$AE:$AE,"&lt;="&amp;D2)</f>
        <v>0</v>
      </c>
      <c r="E67" s="159">
        <f>COUNTIFS(개발일정표!$A:$A,$A$60,개발일정표!$H:$H,"&lt;&gt;삭제",개발일정표!$AA:$AA,"&lt;&gt;검수제외",개발일정표!$AE:$AE,"&gt;="&amp;$D$1,개발일정표!$AE:$AE,"&lt;="&amp;E2)</f>
        <v>0</v>
      </c>
      <c r="F67" s="159">
        <f>COUNTIFS(개발일정표!$A:$A,$A$60,개발일정표!$H:$H,"&lt;&gt;삭제",개발일정표!$AA:$AA,"&lt;&gt;검수제외",개발일정표!$AE:$AE,"&gt;="&amp;$D$1,개발일정표!$AE:$AE,"&lt;="&amp;F2)</f>
        <v>0</v>
      </c>
      <c r="G67" s="159">
        <f>COUNTIFS(개발일정표!$A:$A,$A$60,개발일정표!$H:$H,"&lt;&gt;삭제",개발일정표!$AA:$AA,"&lt;&gt;검수제외",개발일정표!$AE:$AE,"&gt;="&amp;$D$1,개발일정표!$AE:$AE,"&lt;="&amp;G2)</f>
        <v>0</v>
      </c>
      <c r="H67" s="159">
        <f>COUNTIFS(개발일정표!$A:$A,$A$60,개발일정표!$H:$H,"&lt;&gt;삭제",개발일정표!$AA:$AA,"&lt;&gt;검수제외",개발일정표!$AE:$AE,"&gt;="&amp;$D$1,개발일정표!$AE:$AE,"&lt;="&amp;H2)</f>
        <v>0</v>
      </c>
      <c r="I67" s="159">
        <f>COUNTIFS(개발일정표!$A:$A,$A$60,개발일정표!$H:$H,"&lt;&gt;삭제",개발일정표!$AA:$AA,"&lt;&gt;검수제외",개발일정표!$AE:$AE,"&gt;="&amp;$D$1,개발일정표!$AE:$AE,"&lt;="&amp;I2)</f>
        <v>0</v>
      </c>
      <c r="J67" s="159">
        <f>COUNTIFS(개발일정표!$A:$A,$A$60,개발일정표!$H:$H,"&lt;&gt;삭제",개발일정표!$AA:$AA,"&lt;&gt;검수제외",개발일정표!$AE:$AE,"&gt;="&amp;$D$1,개발일정표!$AE:$AE,"&lt;="&amp;J2)</f>
        <v>0</v>
      </c>
      <c r="K67" s="159">
        <f>COUNTIFS(개발일정표!$A:$A,$A$60,개발일정표!$H:$H,"&lt;&gt;삭제",개발일정표!$AA:$AA,"&lt;&gt;검수제외",개발일정표!$AE:$AE,"&gt;="&amp;$D$1,개발일정표!$AE:$AE,"&lt;="&amp;K2)</f>
        <v>0</v>
      </c>
      <c r="L67" s="159">
        <f>COUNTIFS(개발일정표!$A:$A,$A$60,개발일정표!$H:$H,"&lt;&gt;삭제",개발일정표!$AA:$AA,"&lt;&gt;검수제외",개발일정표!$AE:$AE,"&gt;="&amp;$D$1,개발일정표!$AE:$AE,"&lt;="&amp;L2)</f>
        <v>0</v>
      </c>
      <c r="M67" s="159">
        <f>COUNTIFS(개발일정표!$A:$A,$A$60,개발일정표!$H:$H,"&lt;&gt;삭제",개발일정표!$AA:$AA,"&lt;&gt;검수제외",개발일정표!$AE:$AE,"&gt;="&amp;$D$1,개발일정표!$AE:$AE,"&lt;="&amp;M2)</f>
        <v>0</v>
      </c>
      <c r="N67" s="159">
        <f>COUNTIFS(개발일정표!$A:$A,$A$60,개발일정표!$H:$H,"&lt;&gt;삭제",개발일정표!$AA:$AA,"&lt;&gt;검수제외",개발일정표!$AE:$AE,"&gt;="&amp;$D$1,개발일정표!$AE:$AE,"&lt;="&amp;N2)</f>
        <v>0</v>
      </c>
      <c r="O67" s="159">
        <f>COUNTIFS(개발일정표!$A:$A,$A$60,개발일정표!$H:$H,"&lt;&gt;삭제",개발일정표!$AA:$AA,"&lt;&gt;검수제외",개발일정표!$AE:$AE,"&gt;="&amp;$D$1,개발일정표!$AE:$AE,"&lt;="&amp;O2)</f>
        <v>0</v>
      </c>
      <c r="P67" s="159">
        <f>COUNTIFS(개발일정표!$A:$A,$A$60,개발일정표!$H:$H,"&lt;&gt;삭제",개발일정표!$AA:$AA,"&lt;&gt;검수제외",개발일정표!$AE:$AE,"&gt;="&amp;$D$1,개발일정표!$AE:$AE,"&lt;="&amp;P2)</f>
        <v>0</v>
      </c>
      <c r="Q67" s="159">
        <f>COUNTIFS(개발일정표!$A:$A,$A$60,개발일정표!$H:$H,"&lt;&gt;삭제",개발일정표!$AA:$AA,"&lt;&gt;검수제외",개발일정표!$AE:$AE,"&gt;="&amp;$D$1,개발일정표!$AE:$AE,"&lt;="&amp;Q2)</f>
        <v>0</v>
      </c>
      <c r="R67" s="159">
        <f>COUNTIFS(개발일정표!$A:$A,$A$60,개발일정표!$H:$H,"&lt;&gt;삭제",개발일정표!$AA:$AA,"&lt;&gt;검수제외",개발일정표!$AE:$AE,"&gt;="&amp;$D$1,개발일정표!$AE:$AE,"&lt;="&amp;R2)</f>
        <v>0</v>
      </c>
      <c r="S67" s="159">
        <f>COUNTIFS(개발일정표!$A:$A,$A$60,개발일정표!$H:$H,"&lt;&gt;삭제",개발일정표!$AA:$AA,"&lt;&gt;검수제외",개발일정표!$AE:$AE,"&gt;="&amp;$D$1,개발일정표!$AE:$AE,"&lt;="&amp;S2)</f>
        <v>0</v>
      </c>
    </row>
    <row r="68" spans="1:19">
      <c r="A68" s="290" t="s">
        <v>753</v>
      </c>
      <c r="B68" s="290" t="s">
        <v>770</v>
      </c>
      <c r="C68" s="158" t="s">
        <v>717</v>
      </c>
      <c r="D68" s="159">
        <f>COUNTIFS(개발일정표!$A:$A,$A$68,개발일정표!$H:$H,"&lt;&gt;삭제",개발일정표!$J:$J,"&gt;="&amp;$D$1,개발일정표!$J:$J,"&lt;="&amp;D2)</f>
        <v>0</v>
      </c>
      <c r="E68" s="159">
        <f>COUNTIFS(개발일정표!$A:$A,$A$68,개발일정표!$H:$H,"&lt;&gt;삭제",개발일정표!$J:$J,"&gt;="&amp;$D$1,개발일정표!$J:$J,"&lt;="&amp;E2)</f>
        <v>0</v>
      </c>
      <c r="F68" s="159">
        <f>COUNTIFS(개발일정표!$A:$A,$A$68,개발일정표!$H:$H,"&lt;&gt;삭제",개발일정표!$J:$J,"&gt;="&amp;$D$1,개발일정표!$J:$J,"&lt;="&amp;F2)</f>
        <v>0</v>
      </c>
      <c r="G68" s="159">
        <f>COUNTIFS(개발일정표!$A:$A,$A$68,개발일정표!$H:$H,"&lt;&gt;삭제",개발일정표!$J:$J,"&gt;="&amp;$D$1,개발일정표!$J:$J,"&lt;="&amp;G2)</f>
        <v>0</v>
      </c>
      <c r="H68" s="159">
        <f>COUNTIFS(개발일정표!$A:$A,$A$68,개발일정표!$H:$H,"&lt;&gt;삭제",개발일정표!$J:$J,"&gt;="&amp;$D$1,개발일정표!$J:$J,"&lt;="&amp;H2)</f>
        <v>3</v>
      </c>
      <c r="I68" s="159">
        <f>COUNTIFS(개발일정표!$A:$A,$A$68,개발일정표!$H:$H,"&lt;&gt;삭제",개발일정표!$J:$J,"&gt;="&amp;$D$1,개발일정표!$J:$J,"&lt;="&amp;I2)</f>
        <v>16</v>
      </c>
      <c r="J68" s="159">
        <f>COUNTIFS(개발일정표!$A:$A,$A$68,개발일정표!$H:$H,"&lt;&gt;삭제",개발일정표!$J:$J,"&gt;="&amp;$D$1,개발일정표!$J:$J,"&lt;="&amp;J2)</f>
        <v>23</v>
      </c>
      <c r="K68" s="159">
        <f>COUNTIFS(개발일정표!$A:$A,$A$68,개발일정표!$H:$H,"&lt;&gt;삭제",개발일정표!$J:$J,"&gt;="&amp;$D$1,개발일정표!$J:$J,"&lt;="&amp;K2)</f>
        <v>38</v>
      </c>
      <c r="L68" s="159">
        <f>COUNTIFS(개발일정표!$A:$A,$A$68,개발일정표!$H:$H,"&lt;&gt;삭제",개발일정표!$J:$J,"&gt;="&amp;$D$1,개발일정표!$J:$J,"&lt;="&amp;L2)</f>
        <v>48</v>
      </c>
      <c r="M68" s="159">
        <f>COUNTIFS(개발일정표!$A:$A,$A$68,개발일정표!$H:$H,"&lt;&gt;삭제",개발일정표!$J:$J,"&gt;="&amp;$D$1,개발일정표!$J:$J,"&lt;="&amp;M2)</f>
        <v>56</v>
      </c>
      <c r="N68" s="159">
        <f>COUNTIFS(개발일정표!$A:$A,$A$68,개발일정표!$H:$H,"&lt;&gt;삭제",개발일정표!$J:$J,"&gt;="&amp;$D$1,개발일정표!$J:$J,"&lt;="&amp;N2)</f>
        <v>56</v>
      </c>
      <c r="O68" s="159">
        <f>COUNTIFS(개발일정표!$A:$A,$A$68,개발일정표!$H:$H,"&lt;&gt;삭제",개발일정표!$J:$J,"&gt;="&amp;$D$1,개발일정표!$J:$J,"&lt;="&amp;O2)</f>
        <v>56</v>
      </c>
      <c r="P68" s="159">
        <f>COUNTIFS(개발일정표!$A:$A,$A$68,개발일정표!$H:$H,"&lt;&gt;삭제",개발일정표!$J:$J,"&gt;="&amp;$D$1,개발일정표!$J:$J,"&lt;="&amp;P2)</f>
        <v>56</v>
      </c>
      <c r="Q68" s="159">
        <f>COUNTIFS(개발일정표!$A:$A,$A$68,개발일정표!$H:$H,"&lt;&gt;삭제",개발일정표!$J:$J,"&gt;="&amp;$D$1,개발일정표!$J:$J,"&lt;="&amp;Q2)</f>
        <v>56</v>
      </c>
      <c r="R68" s="159">
        <f>COUNTIFS(개발일정표!$A:$A,$A$68,개발일정표!$H:$H,"&lt;&gt;삭제",개발일정표!$J:$J,"&gt;="&amp;$D$1,개발일정표!$J:$J,"&lt;="&amp;R2)</f>
        <v>56</v>
      </c>
      <c r="S68" s="159">
        <f>COUNTIFS(개발일정표!$A:$A,$A$68,개발일정표!$H:$H,"&lt;&gt;삭제",개발일정표!$J:$J,"&gt;="&amp;$D$1,개발일정표!$J:$J,"&lt;="&amp;S2)</f>
        <v>56</v>
      </c>
    </row>
    <row r="69" spans="1:19">
      <c r="A69" s="293"/>
      <c r="B69" s="291"/>
      <c r="C69" s="158" t="s">
        <v>716</v>
      </c>
      <c r="D69" s="159">
        <f>COUNTIFS(개발일정표!$A:$A,$A$68,개발일정표!$H:$H,"&lt;&gt;삭제",개발일정표!$L:$L,"&gt;="&amp;$D$1,개발일정표!$L:$L,"&lt;="&amp;D2)</f>
        <v>0</v>
      </c>
      <c r="E69" s="159">
        <f>COUNTIFS(개발일정표!$A:$A,$A$68,개발일정표!$H:$H,"&lt;&gt;삭제",개발일정표!$L:$L,"&gt;="&amp;$D$1,개발일정표!$L:$L,"&lt;="&amp;E2)</f>
        <v>0</v>
      </c>
      <c r="F69" s="159">
        <f>COUNTIFS(개발일정표!$A:$A,$A$68,개발일정표!$H:$H,"&lt;&gt;삭제",개발일정표!$L:$L,"&gt;="&amp;$D$1,개발일정표!$L:$L,"&lt;="&amp;F2)</f>
        <v>0</v>
      </c>
      <c r="G69" s="159">
        <f>COUNTIFS(개발일정표!$A:$A,$A$68,개발일정표!$H:$H,"&lt;&gt;삭제",개발일정표!$L:$L,"&gt;="&amp;$D$1,개발일정표!$L:$L,"&lt;="&amp;G2)</f>
        <v>0</v>
      </c>
      <c r="H69" s="159">
        <f>COUNTIFS(개발일정표!$A:$A,$A$68,개발일정표!$H:$H,"&lt;&gt;삭제",개발일정표!$L:$L,"&gt;="&amp;$D$1,개발일정표!$L:$L,"&lt;="&amp;H2)</f>
        <v>3</v>
      </c>
      <c r="I69" s="159">
        <f>COUNTIFS(개발일정표!$A:$A,$A$68,개발일정표!$H:$H,"&lt;&gt;삭제",개발일정표!$L:$L,"&gt;="&amp;$D$1,개발일정표!$L:$L,"&lt;="&amp;I2)</f>
        <v>16</v>
      </c>
      <c r="J69" s="159">
        <f>COUNTIFS(개발일정표!$A:$A,$A$68,개발일정표!$H:$H,"&lt;&gt;삭제",개발일정표!$L:$L,"&gt;="&amp;$D$1,개발일정표!$L:$L,"&lt;="&amp;J2)</f>
        <v>23</v>
      </c>
      <c r="K69" s="159">
        <f>COUNTIFS(개발일정표!$A:$A,$A$68,개발일정표!$H:$H,"&lt;&gt;삭제",개발일정표!$L:$L,"&gt;="&amp;$D$1,개발일정표!$L:$L,"&lt;="&amp;K2)</f>
        <v>37</v>
      </c>
      <c r="L69" s="159">
        <f>COUNTIFS(개발일정표!$A:$A,$A$68,개발일정표!$H:$H,"&lt;&gt;삭제",개발일정표!$L:$L,"&gt;="&amp;$D$1,개발일정표!$L:$L,"&lt;="&amp;L2)</f>
        <v>37</v>
      </c>
      <c r="M69" s="159">
        <f>COUNTIFS(개발일정표!$A:$A,$A$68,개발일정표!$H:$H,"&lt;&gt;삭제",개발일정표!$L:$L,"&gt;="&amp;$D$1,개발일정표!$L:$L,"&lt;="&amp;M2)</f>
        <v>41</v>
      </c>
      <c r="N69" s="159">
        <f>COUNTIFS(개발일정표!$A:$A,$A$68,개발일정표!$H:$H,"&lt;&gt;삭제",개발일정표!$L:$L,"&gt;="&amp;$D$1,개발일정표!$L:$L,"&lt;="&amp;N2)</f>
        <v>41</v>
      </c>
      <c r="O69" s="159">
        <f>COUNTIFS(개발일정표!$A:$A,$A$68,개발일정표!$H:$H,"&lt;&gt;삭제",개발일정표!$L:$L,"&gt;="&amp;$D$1,개발일정표!$L:$L,"&lt;="&amp;O2)</f>
        <v>41</v>
      </c>
      <c r="P69" s="159">
        <f>COUNTIFS(개발일정표!$A:$A,$A$68,개발일정표!$H:$H,"&lt;&gt;삭제",개발일정표!$L:$L,"&gt;="&amp;$D$1,개발일정표!$L:$L,"&lt;="&amp;P2)</f>
        <v>41</v>
      </c>
      <c r="Q69" s="159">
        <f>COUNTIFS(개발일정표!$A:$A,$A$68,개발일정표!$H:$H,"&lt;&gt;삭제",개발일정표!$L:$L,"&gt;="&amp;$D$1,개발일정표!$L:$L,"&lt;="&amp;Q2)</f>
        <v>41</v>
      </c>
      <c r="R69" s="159">
        <f>COUNTIFS(개발일정표!$A:$A,$A$68,개발일정표!$H:$H,"&lt;&gt;삭제",개발일정표!$L:$L,"&gt;="&amp;$D$1,개발일정표!$L:$L,"&lt;="&amp;R2)</f>
        <v>41</v>
      </c>
      <c r="S69" s="159">
        <f>COUNTIFS(개발일정표!$A:$A,$A$68,개발일정표!$H:$H,"&lt;&gt;삭제",개발일정표!$L:$L,"&gt;="&amp;$D$1,개발일정표!$L:$L,"&lt;="&amp;S2)</f>
        <v>41</v>
      </c>
    </row>
    <row r="70" spans="1:19">
      <c r="A70" s="293"/>
      <c r="B70" s="290" t="s">
        <v>718</v>
      </c>
      <c r="C70" s="158" t="s">
        <v>717</v>
      </c>
      <c r="D70" s="159">
        <f>COUNTIFS(개발일정표!$A:$A,$A$68,개발일정표!$H:$H,"&lt;&gt;삭제",개발일정표!$M:$M,"&lt;&gt;검수제외",개발일정표!$O:$O,"&gt;="&amp;$D$1,개발일정표!$O:$O,"&lt;="&amp;D2)</f>
        <v>0</v>
      </c>
      <c r="E70" s="159">
        <f>COUNTIFS(개발일정표!$A:$A,$A$68,개발일정표!$H:$H,"&lt;&gt;삭제",개발일정표!$M:$M,"&lt;&gt;검수제외",개발일정표!$O:$O,"&gt;="&amp;$D$1,개발일정표!$O:$O,"&lt;="&amp;E2)</f>
        <v>0</v>
      </c>
      <c r="F70" s="159">
        <f>COUNTIFS(개발일정표!$A:$A,$A$68,개발일정표!$H:$H,"&lt;&gt;삭제",개발일정표!$M:$M,"&lt;&gt;검수제외",개발일정표!$O:$O,"&gt;="&amp;$D$1,개발일정표!$O:$O,"&lt;="&amp;F2)</f>
        <v>0</v>
      </c>
      <c r="G70" s="159">
        <f>COUNTIFS(개발일정표!$A:$A,$A$68,개발일정표!$H:$H,"&lt;&gt;삭제",개발일정표!$M:$M,"&lt;&gt;검수제외",개발일정표!$O:$O,"&gt;="&amp;$D$1,개발일정표!$O:$O,"&lt;="&amp;G2)</f>
        <v>0</v>
      </c>
      <c r="H70" s="159">
        <f>COUNTIFS(개발일정표!$A:$A,$A$68,개발일정표!$H:$H,"&lt;&gt;삭제",개발일정표!$M:$M,"&lt;&gt;검수제외",개발일정표!$O:$O,"&gt;="&amp;$D$1,개발일정표!$O:$O,"&lt;="&amp;H2)</f>
        <v>0</v>
      </c>
      <c r="I70" s="159">
        <f>COUNTIFS(개발일정표!$A:$A,$A$68,개발일정표!$H:$H,"&lt;&gt;삭제",개발일정표!$M:$M,"&lt;&gt;검수제외",개발일정표!$O:$O,"&gt;="&amp;$D$1,개발일정표!$O:$O,"&lt;="&amp;I2)</f>
        <v>0</v>
      </c>
      <c r="J70" s="159">
        <f>COUNTIFS(개발일정표!$A:$A,$A$68,개발일정표!$H:$H,"&lt;&gt;삭제",개발일정표!$M:$M,"&lt;&gt;검수제외",개발일정표!$O:$O,"&gt;="&amp;$D$1,개발일정표!$O:$O,"&lt;="&amp;J2)</f>
        <v>0</v>
      </c>
      <c r="K70" s="159">
        <f>COUNTIFS(개발일정표!$A:$A,$A$68,개발일정표!$H:$H,"&lt;&gt;삭제",개발일정표!$M:$M,"&lt;&gt;검수제외",개발일정표!$O:$O,"&gt;="&amp;$D$1,개발일정표!$O:$O,"&lt;="&amp;K2)</f>
        <v>0</v>
      </c>
      <c r="L70" s="159">
        <f>COUNTIFS(개발일정표!$A:$A,$A$68,개발일정표!$H:$H,"&lt;&gt;삭제",개발일정표!$M:$M,"&lt;&gt;검수제외",개발일정표!$O:$O,"&gt;="&amp;$D$1,개발일정표!$O:$O,"&lt;="&amp;L2)</f>
        <v>0</v>
      </c>
      <c r="M70" s="159">
        <f>COUNTIFS(개발일정표!$A:$A,$A$68,개발일정표!$H:$H,"&lt;&gt;삭제",개발일정표!$M:$M,"&lt;&gt;검수제외",개발일정표!$O:$O,"&gt;="&amp;$D$1,개발일정표!$O:$O,"&lt;="&amp;M2)</f>
        <v>0</v>
      </c>
      <c r="N70" s="159">
        <f>COUNTIFS(개발일정표!$A:$A,$A$68,개발일정표!$H:$H,"&lt;&gt;삭제",개발일정표!$M:$M,"&lt;&gt;검수제외",개발일정표!$O:$O,"&gt;="&amp;$D$1,개발일정표!$O:$O,"&lt;="&amp;N2)</f>
        <v>0</v>
      </c>
      <c r="O70" s="159">
        <f>COUNTIFS(개발일정표!$A:$A,$A$68,개발일정표!$H:$H,"&lt;&gt;삭제",개발일정표!$M:$M,"&lt;&gt;검수제외",개발일정표!$O:$O,"&gt;="&amp;$D$1,개발일정표!$O:$O,"&lt;="&amp;O2)</f>
        <v>0</v>
      </c>
      <c r="P70" s="159">
        <f>COUNTIFS(개발일정표!$A:$A,$A$68,개발일정표!$H:$H,"&lt;&gt;삭제",개발일정표!$M:$M,"&lt;&gt;검수제외",개발일정표!$O:$O,"&gt;="&amp;$D$1,개발일정표!$O:$O,"&lt;="&amp;P2)</f>
        <v>0</v>
      </c>
      <c r="Q70" s="159">
        <f>COUNTIFS(개발일정표!$A:$A,$A$68,개발일정표!$H:$H,"&lt;&gt;삭제",개발일정표!$M:$M,"&lt;&gt;검수제외",개발일정표!$O:$O,"&gt;="&amp;$D$1,개발일정표!$O:$O,"&lt;="&amp;Q2)</f>
        <v>0</v>
      </c>
      <c r="R70" s="159">
        <f>COUNTIFS(개발일정표!$A:$A,$A$68,개발일정표!$H:$H,"&lt;&gt;삭제",개발일정표!$M:$M,"&lt;&gt;검수제외",개발일정표!$O:$O,"&gt;="&amp;$D$1,개발일정표!$O:$O,"&lt;="&amp;R2)</f>
        <v>0</v>
      </c>
      <c r="S70" s="159">
        <f>COUNTIFS(개발일정표!$A:$A,$A$68,개발일정표!$H:$H,"&lt;&gt;삭제",개발일정표!$M:$M,"&lt;&gt;검수제외",개발일정표!$O:$O,"&gt;="&amp;$D$1,개발일정표!$O:$O,"&lt;="&amp;S2)</f>
        <v>0</v>
      </c>
    </row>
    <row r="71" spans="1:19">
      <c r="A71" s="293"/>
      <c r="B71" s="291"/>
      <c r="C71" s="158" t="s">
        <v>716</v>
      </c>
      <c r="D71" s="159">
        <f>COUNTIFS(개발일정표!$A:$A,$A$68,개발일정표!$H:$H,"&lt;&gt;삭제",개발일정표!$M:$M,"&lt;&gt;검수제외",개발일정표!$Q:$Q,"&gt;="&amp;$D$1,개발일정표!$Q:$Q,"&lt;="&amp;D2)</f>
        <v>0</v>
      </c>
      <c r="E71" s="159">
        <f>COUNTIFS(개발일정표!$A:$A,$A$68,개발일정표!$H:$H,"&lt;&gt;삭제",개발일정표!$M:$M,"&lt;&gt;검수제외",개발일정표!$Q:$Q,"&gt;="&amp;$D$1,개발일정표!$Q:$Q,"&lt;="&amp;E2)</f>
        <v>0</v>
      </c>
      <c r="F71" s="159">
        <f>COUNTIFS(개발일정표!$A:$A,$A$68,개발일정표!$H:$H,"&lt;&gt;삭제",개발일정표!$M:$M,"&lt;&gt;검수제외",개발일정표!$Q:$Q,"&gt;="&amp;$D$1,개발일정표!$Q:$Q,"&lt;="&amp;F2)</f>
        <v>0</v>
      </c>
      <c r="G71" s="159">
        <f>COUNTIFS(개발일정표!$A:$A,$A$68,개발일정표!$H:$H,"&lt;&gt;삭제",개발일정표!$M:$M,"&lt;&gt;검수제외",개발일정표!$Q:$Q,"&gt;="&amp;$D$1,개발일정표!$Q:$Q,"&lt;="&amp;G2)</f>
        <v>0</v>
      </c>
      <c r="H71" s="159">
        <f>COUNTIFS(개발일정표!$A:$A,$A$68,개발일정표!$H:$H,"&lt;&gt;삭제",개발일정표!$M:$M,"&lt;&gt;검수제외",개발일정표!$Q:$Q,"&gt;="&amp;$D$1,개발일정표!$Q:$Q,"&lt;="&amp;H2)</f>
        <v>0</v>
      </c>
      <c r="I71" s="159">
        <f>COUNTIFS(개발일정표!$A:$A,$A$68,개발일정표!$H:$H,"&lt;&gt;삭제",개발일정표!$M:$M,"&lt;&gt;검수제외",개발일정표!$Q:$Q,"&gt;="&amp;$D$1,개발일정표!$Q:$Q,"&lt;="&amp;I2)</f>
        <v>0</v>
      </c>
      <c r="J71" s="159">
        <f>COUNTIFS(개발일정표!$A:$A,$A$68,개발일정표!$H:$H,"&lt;&gt;삭제",개발일정표!$M:$M,"&lt;&gt;검수제외",개발일정표!$Q:$Q,"&gt;="&amp;$D$1,개발일정표!$Q:$Q,"&lt;="&amp;J2)</f>
        <v>0</v>
      </c>
      <c r="K71" s="159">
        <f>COUNTIFS(개발일정표!$A:$A,$A$68,개발일정표!$H:$H,"&lt;&gt;삭제",개발일정표!$M:$M,"&lt;&gt;검수제외",개발일정표!$Q:$Q,"&gt;="&amp;$D$1,개발일정표!$Q:$Q,"&lt;="&amp;K2)</f>
        <v>0</v>
      </c>
      <c r="L71" s="159">
        <f>COUNTIFS(개발일정표!$A:$A,$A$68,개발일정표!$H:$H,"&lt;&gt;삭제",개발일정표!$M:$M,"&lt;&gt;검수제외",개발일정표!$Q:$Q,"&gt;="&amp;$D$1,개발일정표!$Q:$Q,"&lt;="&amp;L2)</f>
        <v>0</v>
      </c>
      <c r="M71" s="159">
        <f>COUNTIFS(개발일정표!$A:$A,$A$68,개발일정표!$H:$H,"&lt;&gt;삭제",개발일정표!$M:$M,"&lt;&gt;검수제외",개발일정표!$Q:$Q,"&gt;="&amp;$D$1,개발일정표!$Q:$Q,"&lt;="&amp;M2)</f>
        <v>0</v>
      </c>
      <c r="N71" s="159">
        <f>COUNTIFS(개발일정표!$A:$A,$A$68,개발일정표!$H:$H,"&lt;&gt;삭제",개발일정표!$M:$M,"&lt;&gt;검수제외",개발일정표!$Q:$Q,"&gt;="&amp;$D$1,개발일정표!$Q:$Q,"&lt;="&amp;N2)</f>
        <v>0</v>
      </c>
      <c r="O71" s="159">
        <f>COUNTIFS(개발일정표!$A:$A,$A$68,개발일정표!$H:$H,"&lt;&gt;삭제",개발일정표!$M:$M,"&lt;&gt;검수제외",개발일정표!$Q:$Q,"&gt;="&amp;$D$1,개발일정표!$Q:$Q,"&lt;="&amp;O2)</f>
        <v>0</v>
      </c>
      <c r="P71" s="159">
        <f>COUNTIFS(개발일정표!$A:$A,$A$68,개발일정표!$H:$H,"&lt;&gt;삭제",개발일정표!$M:$M,"&lt;&gt;검수제외",개발일정표!$Q:$Q,"&gt;="&amp;$D$1,개발일정표!$Q:$Q,"&lt;="&amp;P2)</f>
        <v>0</v>
      </c>
      <c r="Q71" s="159">
        <f>COUNTIFS(개발일정표!$A:$A,$A$68,개발일정표!$H:$H,"&lt;&gt;삭제",개발일정표!$M:$M,"&lt;&gt;검수제외",개발일정표!$Q:$Q,"&gt;="&amp;$D$1,개발일정표!$Q:$Q,"&lt;="&amp;Q2)</f>
        <v>0</v>
      </c>
      <c r="R71" s="159">
        <f>COUNTIFS(개발일정표!$A:$A,$A$68,개발일정표!$H:$H,"&lt;&gt;삭제",개발일정표!$M:$M,"&lt;&gt;검수제외",개발일정표!$Q:$Q,"&gt;="&amp;$D$1,개발일정표!$Q:$Q,"&lt;="&amp;R2)</f>
        <v>0</v>
      </c>
      <c r="S71" s="159">
        <f>COUNTIFS(개발일정표!$A:$A,$A$68,개발일정표!$H:$H,"&lt;&gt;삭제",개발일정표!$M:$M,"&lt;&gt;검수제외",개발일정표!$Q:$Q,"&gt;="&amp;$D$1,개발일정표!$Q:$Q,"&lt;="&amp;S2)</f>
        <v>0</v>
      </c>
    </row>
    <row r="72" spans="1:19" hidden="1">
      <c r="A72" s="293"/>
      <c r="B72" s="290" t="s">
        <v>719</v>
      </c>
      <c r="C72" s="158" t="s">
        <v>717</v>
      </c>
      <c r="D72" s="159">
        <f>COUNTIFS(개발일정표!$A:$A,$A$68,개발일정표!$H:$H,"&lt;&gt;삭제",개발일정표!$T:$T,"&lt;&gt;검수제외",개발일정표!$V:$V,"&gt;="&amp;$D$1,개발일정표!$V:$V,"&lt;="&amp;D2)</f>
        <v>0</v>
      </c>
      <c r="E72" s="159">
        <f>COUNTIFS(개발일정표!$A:$A,$A$68,개발일정표!$H:$H,"&lt;&gt;삭제",개발일정표!$T:$T,"&lt;&gt;검수제외",개발일정표!$V:$V,"&gt;="&amp;$D$1,개발일정표!$V:$V,"&lt;="&amp;E2)</f>
        <v>0</v>
      </c>
      <c r="F72" s="159">
        <f>COUNTIFS(개발일정표!$A:$A,$A$68,개발일정표!$H:$H,"&lt;&gt;삭제",개발일정표!$T:$T,"&lt;&gt;검수제외",개발일정표!$V:$V,"&gt;="&amp;$D$1,개발일정표!$V:$V,"&lt;="&amp;F2)</f>
        <v>0</v>
      </c>
      <c r="G72" s="159">
        <f>COUNTIFS(개발일정표!$A:$A,$A$68,개발일정표!$H:$H,"&lt;&gt;삭제",개발일정표!$T:$T,"&lt;&gt;검수제외",개발일정표!$V:$V,"&gt;="&amp;$D$1,개발일정표!$V:$V,"&lt;="&amp;G2)</f>
        <v>0</v>
      </c>
      <c r="H72" s="159">
        <f>COUNTIFS(개발일정표!$A:$A,$A$68,개발일정표!$H:$H,"&lt;&gt;삭제",개발일정표!$T:$T,"&lt;&gt;검수제외",개발일정표!$V:$V,"&gt;="&amp;$D$1,개발일정표!$V:$V,"&lt;="&amp;H2)</f>
        <v>0</v>
      </c>
      <c r="I72" s="159">
        <f>COUNTIFS(개발일정표!$A:$A,$A$68,개발일정표!$H:$H,"&lt;&gt;삭제",개발일정표!$T:$T,"&lt;&gt;검수제외",개발일정표!$V:$V,"&gt;="&amp;$D$1,개발일정표!$V:$V,"&lt;="&amp;I2)</f>
        <v>0</v>
      </c>
      <c r="J72" s="159">
        <f>COUNTIFS(개발일정표!$A:$A,$A$68,개발일정표!$H:$H,"&lt;&gt;삭제",개발일정표!$T:$T,"&lt;&gt;검수제외",개발일정표!$V:$V,"&gt;="&amp;$D$1,개발일정표!$V:$V,"&lt;="&amp;J2)</f>
        <v>0</v>
      </c>
      <c r="K72" s="159">
        <f>COUNTIFS(개발일정표!$A:$A,$A$68,개발일정표!$H:$H,"&lt;&gt;삭제",개발일정표!$T:$T,"&lt;&gt;검수제외",개발일정표!$V:$V,"&gt;="&amp;$D$1,개발일정표!$V:$V,"&lt;="&amp;K2)</f>
        <v>0</v>
      </c>
      <c r="L72" s="159">
        <f>COUNTIFS(개발일정표!$A:$A,$A$68,개발일정표!$H:$H,"&lt;&gt;삭제",개발일정표!$T:$T,"&lt;&gt;검수제외",개발일정표!$V:$V,"&gt;="&amp;$D$1,개발일정표!$V:$V,"&lt;="&amp;L2)</f>
        <v>0</v>
      </c>
      <c r="M72" s="159">
        <f>COUNTIFS(개발일정표!$A:$A,$A$68,개발일정표!$H:$H,"&lt;&gt;삭제",개발일정표!$T:$T,"&lt;&gt;검수제외",개발일정표!$V:$V,"&gt;="&amp;$D$1,개발일정표!$V:$V,"&lt;="&amp;M2)</f>
        <v>0</v>
      </c>
      <c r="N72" s="159">
        <f>COUNTIFS(개발일정표!$A:$A,$A$68,개발일정표!$H:$H,"&lt;&gt;삭제",개발일정표!$T:$T,"&lt;&gt;검수제외",개발일정표!$V:$V,"&gt;="&amp;$D$1,개발일정표!$V:$V,"&lt;="&amp;N2)</f>
        <v>0</v>
      </c>
      <c r="O72" s="159">
        <f>COUNTIFS(개발일정표!$A:$A,$A$68,개발일정표!$H:$H,"&lt;&gt;삭제",개발일정표!$T:$T,"&lt;&gt;검수제외",개발일정표!$V:$V,"&gt;="&amp;$D$1,개발일정표!$V:$V,"&lt;="&amp;O2)</f>
        <v>0</v>
      </c>
      <c r="P72" s="159">
        <f>COUNTIFS(개발일정표!$A:$A,$A$68,개발일정표!$H:$H,"&lt;&gt;삭제",개발일정표!$T:$T,"&lt;&gt;검수제외",개발일정표!$V:$V,"&gt;="&amp;$D$1,개발일정표!$V:$V,"&lt;="&amp;P2)</f>
        <v>0</v>
      </c>
      <c r="Q72" s="159">
        <f>COUNTIFS(개발일정표!$A:$A,$A$68,개발일정표!$H:$H,"&lt;&gt;삭제",개발일정표!$T:$T,"&lt;&gt;검수제외",개발일정표!$V:$V,"&gt;="&amp;$D$1,개발일정표!$V:$V,"&lt;="&amp;Q2)</f>
        <v>0</v>
      </c>
      <c r="R72" s="159">
        <f>COUNTIFS(개발일정표!$A:$A,$A$68,개발일정표!$H:$H,"&lt;&gt;삭제",개발일정표!$T:$T,"&lt;&gt;검수제외",개발일정표!$V:$V,"&gt;="&amp;$D$1,개발일정표!$V:$V,"&lt;="&amp;R2)</f>
        <v>0</v>
      </c>
      <c r="S72" s="159">
        <f>COUNTIFS(개발일정표!$A:$A,$A$68,개발일정표!$H:$H,"&lt;&gt;삭제",개발일정표!$T:$T,"&lt;&gt;검수제외",개발일정표!$V:$V,"&gt;="&amp;$D$1,개발일정표!$V:$V,"&lt;="&amp;S2)</f>
        <v>0</v>
      </c>
    </row>
    <row r="73" spans="1:19" hidden="1">
      <c r="A73" s="293"/>
      <c r="B73" s="291"/>
      <c r="C73" s="158" t="s">
        <v>716</v>
      </c>
      <c r="D73" s="159">
        <f>COUNTIFS(개발일정표!$A:$A,$A$68,개발일정표!$H:$H,"&lt;&gt;삭제",개발일정표!$T:$T,"&lt;&gt;검수제외",개발일정표!$X:$X,"&gt;="&amp;$D$1,개발일정표!$X:$X,"&lt;="&amp;D2)</f>
        <v>0</v>
      </c>
      <c r="E73" s="159">
        <f>COUNTIFS(개발일정표!$A:$A,$A$68,개발일정표!$H:$H,"&lt;&gt;삭제",개발일정표!$T:$T,"&lt;&gt;검수제외",개발일정표!$X:$X,"&gt;="&amp;$D$1,개발일정표!$X:$X,"&lt;="&amp;E2)</f>
        <v>0</v>
      </c>
      <c r="F73" s="159">
        <f>COUNTIFS(개발일정표!$A:$A,$A$68,개발일정표!$H:$H,"&lt;&gt;삭제",개발일정표!$T:$T,"&lt;&gt;검수제외",개발일정표!$X:$X,"&gt;="&amp;$D$1,개발일정표!$X:$X,"&lt;="&amp;F2)</f>
        <v>0</v>
      </c>
      <c r="G73" s="159">
        <f>COUNTIFS(개발일정표!$A:$A,$A$68,개발일정표!$H:$H,"&lt;&gt;삭제",개발일정표!$T:$T,"&lt;&gt;검수제외",개발일정표!$X:$X,"&gt;="&amp;$D$1,개발일정표!$X:$X,"&lt;="&amp;G2)</f>
        <v>0</v>
      </c>
      <c r="H73" s="159">
        <f>COUNTIFS(개발일정표!$A:$A,$A$68,개발일정표!$H:$H,"&lt;&gt;삭제",개발일정표!$T:$T,"&lt;&gt;검수제외",개발일정표!$X:$X,"&gt;="&amp;$D$1,개발일정표!$X:$X,"&lt;="&amp;H2)</f>
        <v>0</v>
      </c>
      <c r="I73" s="159">
        <f>COUNTIFS(개발일정표!$A:$A,$A$68,개발일정표!$H:$H,"&lt;&gt;삭제",개발일정표!$T:$T,"&lt;&gt;검수제외",개발일정표!$X:$X,"&gt;="&amp;$D$1,개발일정표!$X:$X,"&lt;="&amp;I2)</f>
        <v>0</v>
      </c>
      <c r="J73" s="159">
        <f>COUNTIFS(개발일정표!$A:$A,$A$68,개발일정표!$H:$H,"&lt;&gt;삭제",개발일정표!$T:$T,"&lt;&gt;검수제외",개발일정표!$X:$X,"&gt;="&amp;$D$1,개발일정표!$X:$X,"&lt;="&amp;J2)</f>
        <v>0</v>
      </c>
      <c r="K73" s="159">
        <f>COUNTIFS(개발일정표!$A:$A,$A$68,개발일정표!$H:$H,"&lt;&gt;삭제",개발일정표!$T:$T,"&lt;&gt;검수제외",개발일정표!$X:$X,"&gt;="&amp;$D$1,개발일정표!$X:$X,"&lt;="&amp;K2)</f>
        <v>0</v>
      </c>
      <c r="L73" s="159">
        <f>COUNTIFS(개발일정표!$A:$A,$A$68,개발일정표!$H:$H,"&lt;&gt;삭제",개발일정표!$T:$T,"&lt;&gt;검수제외",개발일정표!$X:$X,"&gt;="&amp;$D$1,개발일정표!$X:$X,"&lt;="&amp;L2)</f>
        <v>0</v>
      </c>
      <c r="M73" s="159">
        <f>COUNTIFS(개발일정표!$A:$A,$A$68,개발일정표!$H:$H,"&lt;&gt;삭제",개발일정표!$T:$T,"&lt;&gt;검수제외",개발일정표!$X:$X,"&gt;="&amp;$D$1,개발일정표!$X:$X,"&lt;="&amp;M2)</f>
        <v>0</v>
      </c>
      <c r="N73" s="159">
        <f>COUNTIFS(개발일정표!$A:$A,$A$68,개발일정표!$H:$H,"&lt;&gt;삭제",개발일정표!$T:$T,"&lt;&gt;검수제외",개발일정표!$X:$X,"&gt;="&amp;$D$1,개발일정표!$X:$X,"&lt;="&amp;N2)</f>
        <v>0</v>
      </c>
      <c r="O73" s="159">
        <f>COUNTIFS(개발일정표!$A:$A,$A$68,개발일정표!$H:$H,"&lt;&gt;삭제",개발일정표!$T:$T,"&lt;&gt;검수제외",개발일정표!$X:$X,"&gt;="&amp;$D$1,개발일정표!$X:$X,"&lt;="&amp;O2)</f>
        <v>0</v>
      </c>
      <c r="P73" s="159">
        <f>COUNTIFS(개발일정표!$A:$A,$A$68,개발일정표!$H:$H,"&lt;&gt;삭제",개발일정표!$T:$T,"&lt;&gt;검수제외",개발일정표!$X:$X,"&gt;="&amp;$D$1,개발일정표!$X:$X,"&lt;="&amp;P2)</f>
        <v>0</v>
      </c>
      <c r="Q73" s="159">
        <f>COUNTIFS(개발일정표!$A:$A,$A$68,개발일정표!$H:$H,"&lt;&gt;삭제",개발일정표!$T:$T,"&lt;&gt;검수제외",개발일정표!$X:$X,"&gt;="&amp;$D$1,개발일정표!$X:$X,"&lt;="&amp;Q2)</f>
        <v>0</v>
      </c>
      <c r="R73" s="159">
        <f>COUNTIFS(개발일정표!$A:$A,$A$68,개발일정표!$H:$H,"&lt;&gt;삭제",개발일정표!$T:$T,"&lt;&gt;검수제외",개발일정표!$X:$X,"&gt;="&amp;$D$1,개발일정표!$X:$X,"&lt;="&amp;R2)</f>
        <v>0</v>
      </c>
      <c r="S73" s="159">
        <f>COUNTIFS(개발일정표!$A:$A,$A$68,개발일정표!$H:$H,"&lt;&gt;삭제",개발일정표!$T:$T,"&lt;&gt;검수제외",개발일정표!$X:$X,"&gt;="&amp;$D$1,개발일정표!$X:$X,"&lt;="&amp;S2)</f>
        <v>0</v>
      </c>
    </row>
    <row r="74" spans="1:19" hidden="1">
      <c r="A74" s="293"/>
      <c r="B74" s="290" t="s">
        <v>754</v>
      </c>
      <c r="C74" s="158" t="s">
        <v>717</v>
      </c>
      <c r="D74" s="159">
        <f>COUNTIFS(개발일정표!$A:$A,$A$68,개발일정표!$H:$H,"&lt;&gt;삭제",개발일정표!$AA:$AA,"&lt;&gt;검수제외",개발일정표!$AC:$AC,"&gt;="&amp;$D$1,개발일정표!$AC:$AC,"&lt;="&amp;D2)</f>
        <v>0</v>
      </c>
      <c r="E74" s="159">
        <f>COUNTIFS(개발일정표!$A:$A,$A$68,개발일정표!$H:$H,"&lt;&gt;삭제",개발일정표!$AA:$AA,"&lt;&gt;검수제외",개발일정표!$AC:$AC,"&gt;="&amp;$D$1,개발일정표!$AC:$AC,"&lt;="&amp;E2)</f>
        <v>0</v>
      </c>
      <c r="F74" s="159">
        <f>COUNTIFS(개발일정표!$A:$A,$A$68,개발일정표!$H:$H,"&lt;&gt;삭제",개발일정표!$AA:$AA,"&lt;&gt;검수제외",개발일정표!$AC:$AC,"&gt;="&amp;$D$1,개발일정표!$AC:$AC,"&lt;="&amp;F2)</f>
        <v>0</v>
      </c>
      <c r="G74" s="159">
        <f>COUNTIFS(개발일정표!$A:$A,$A$68,개발일정표!$H:$H,"&lt;&gt;삭제",개발일정표!$AA:$AA,"&lt;&gt;검수제외",개발일정표!$AC:$AC,"&gt;="&amp;$D$1,개발일정표!$AC:$AC,"&lt;="&amp;G2)</f>
        <v>0</v>
      </c>
      <c r="H74" s="159">
        <f>COUNTIFS(개발일정표!$A:$A,$A$68,개발일정표!$H:$H,"&lt;&gt;삭제",개발일정표!$AA:$AA,"&lt;&gt;검수제외",개발일정표!$AC:$AC,"&gt;="&amp;$D$1,개발일정표!$AC:$AC,"&lt;="&amp;H2)</f>
        <v>0</v>
      </c>
      <c r="I74" s="159">
        <f>COUNTIFS(개발일정표!$A:$A,$A$68,개발일정표!$H:$H,"&lt;&gt;삭제",개발일정표!$AA:$AA,"&lt;&gt;검수제외",개발일정표!$AC:$AC,"&gt;="&amp;$D$1,개발일정표!$AC:$AC,"&lt;="&amp;I2)</f>
        <v>0</v>
      </c>
      <c r="J74" s="159">
        <f>COUNTIFS(개발일정표!$A:$A,$A$68,개발일정표!$H:$H,"&lt;&gt;삭제",개발일정표!$AA:$AA,"&lt;&gt;검수제외",개발일정표!$AC:$AC,"&gt;="&amp;$D$1,개발일정표!$AC:$AC,"&lt;="&amp;J2)</f>
        <v>0</v>
      </c>
      <c r="K74" s="159">
        <f>COUNTIFS(개발일정표!$A:$A,$A$68,개발일정표!$H:$H,"&lt;&gt;삭제",개발일정표!$AA:$AA,"&lt;&gt;검수제외",개발일정표!$AC:$AC,"&gt;="&amp;$D$1,개발일정표!$AC:$AC,"&lt;="&amp;K2)</f>
        <v>0</v>
      </c>
      <c r="L74" s="159">
        <f>COUNTIFS(개발일정표!$A:$A,$A$68,개발일정표!$H:$H,"&lt;&gt;삭제",개발일정표!$AA:$AA,"&lt;&gt;검수제외",개발일정표!$AC:$AC,"&gt;="&amp;$D$1,개발일정표!$AC:$AC,"&lt;="&amp;L2)</f>
        <v>0</v>
      </c>
      <c r="M74" s="159">
        <f>COUNTIFS(개발일정표!$A:$A,$A$68,개발일정표!$H:$H,"&lt;&gt;삭제",개발일정표!$AA:$AA,"&lt;&gt;검수제외",개발일정표!$AC:$AC,"&gt;="&amp;$D$1,개발일정표!$AC:$AC,"&lt;="&amp;M2)</f>
        <v>0</v>
      </c>
      <c r="N74" s="159">
        <f>COUNTIFS(개발일정표!$A:$A,$A$68,개발일정표!$H:$H,"&lt;&gt;삭제",개발일정표!$AA:$AA,"&lt;&gt;검수제외",개발일정표!$AC:$AC,"&gt;="&amp;$D$1,개발일정표!$AC:$AC,"&lt;="&amp;N2)</f>
        <v>0</v>
      </c>
      <c r="O74" s="159">
        <f>COUNTIFS(개발일정표!$A:$A,$A$68,개발일정표!$H:$H,"&lt;&gt;삭제",개발일정표!$AA:$AA,"&lt;&gt;검수제외",개발일정표!$AC:$AC,"&gt;="&amp;$D$1,개발일정표!$AC:$AC,"&lt;="&amp;O2)</f>
        <v>0</v>
      </c>
      <c r="P74" s="159">
        <f>COUNTIFS(개발일정표!$A:$A,$A$68,개발일정표!$H:$H,"&lt;&gt;삭제",개발일정표!$AA:$AA,"&lt;&gt;검수제외",개발일정표!$AC:$AC,"&gt;="&amp;$D$1,개발일정표!$AC:$AC,"&lt;="&amp;P2)</f>
        <v>0</v>
      </c>
      <c r="Q74" s="159">
        <f>COUNTIFS(개발일정표!$A:$A,$A$68,개발일정표!$H:$H,"&lt;&gt;삭제",개발일정표!$AA:$AA,"&lt;&gt;검수제외",개발일정표!$AC:$AC,"&gt;="&amp;$D$1,개발일정표!$AC:$AC,"&lt;="&amp;Q2)</f>
        <v>0</v>
      </c>
      <c r="R74" s="159">
        <f>COUNTIFS(개발일정표!$A:$A,$A$68,개발일정표!$H:$H,"&lt;&gt;삭제",개발일정표!$AA:$AA,"&lt;&gt;검수제외",개발일정표!$AC:$AC,"&gt;="&amp;$D$1,개발일정표!$AC:$AC,"&lt;="&amp;R2)</f>
        <v>0</v>
      </c>
      <c r="S74" s="159">
        <f>COUNTIFS(개발일정표!$A:$A,$A$68,개발일정표!$H:$H,"&lt;&gt;삭제",개발일정표!$AA:$AA,"&lt;&gt;검수제외",개발일정표!$AC:$AC,"&gt;="&amp;$D$1,개발일정표!$AC:$AC,"&lt;="&amp;S2)</f>
        <v>0</v>
      </c>
    </row>
    <row r="75" spans="1:19" hidden="1">
      <c r="A75" s="291"/>
      <c r="B75" s="291"/>
      <c r="C75" s="158" t="s">
        <v>716</v>
      </c>
      <c r="D75" s="159">
        <f>COUNTIFS(개발일정표!$A:$A,$A$68,개발일정표!$H:$H,"&lt;&gt;삭제",개발일정표!$AA:$AA,"&lt;&gt;검수제외",개발일정표!$AE:$AE,"&gt;="&amp;$D$1,개발일정표!$AE:$AE,"&lt;="&amp;D2)</f>
        <v>0</v>
      </c>
      <c r="E75" s="159">
        <f>COUNTIFS(개발일정표!$A:$A,$A$68,개발일정표!$H:$H,"&lt;&gt;삭제",개발일정표!$AA:$AA,"&lt;&gt;검수제외",개발일정표!$AE:$AE,"&gt;="&amp;$D$1,개발일정표!$AE:$AE,"&lt;="&amp;E2)</f>
        <v>0</v>
      </c>
      <c r="F75" s="159">
        <f>COUNTIFS(개발일정표!$A:$A,$A$68,개발일정표!$H:$H,"&lt;&gt;삭제",개발일정표!$AA:$AA,"&lt;&gt;검수제외",개발일정표!$AE:$AE,"&gt;="&amp;$D$1,개발일정표!$AE:$AE,"&lt;="&amp;F2)</f>
        <v>0</v>
      </c>
      <c r="G75" s="159">
        <f>COUNTIFS(개발일정표!$A:$A,$A$68,개발일정표!$H:$H,"&lt;&gt;삭제",개발일정표!$AA:$AA,"&lt;&gt;검수제외",개발일정표!$AE:$AE,"&gt;="&amp;$D$1,개발일정표!$AE:$AE,"&lt;="&amp;G2)</f>
        <v>0</v>
      </c>
      <c r="H75" s="159">
        <f>COUNTIFS(개발일정표!$A:$A,$A$68,개발일정표!$H:$H,"&lt;&gt;삭제",개발일정표!$AA:$AA,"&lt;&gt;검수제외",개발일정표!$AE:$AE,"&gt;="&amp;$D$1,개발일정표!$AE:$AE,"&lt;="&amp;H2)</f>
        <v>0</v>
      </c>
      <c r="I75" s="159">
        <f>COUNTIFS(개발일정표!$A:$A,$A$68,개발일정표!$H:$H,"&lt;&gt;삭제",개발일정표!$AA:$AA,"&lt;&gt;검수제외",개발일정표!$AE:$AE,"&gt;="&amp;$D$1,개발일정표!$AE:$AE,"&lt;="&amp;I2)</f>
        <v>0</v>
      </c>
      <c r="J75" s="159">
        <f>COUNTIFS(개발일정표!$A:$A,$A$68,개발일정표!$H:$H,"&lt;&gt;삭제",개발일정표!$AA:$AA,"&lt;&gt;검수제외",개발일정표!$AE:$AE,"&gt;="&amp;$D$1,개발일정표!$AE:$AE,"&lt;="&amp;J2)</f>
        <v>0</v>
      </c>
      <c r="K75" s="159">
        <f>COUNTIFS(개발일정표!$A:$A,$A$68,개발일정표!$H:$H,"&lt;&gt;삭제",개발일정표!$AA:$AA,"&lt;&gt;검수제외",개발일정표!$AE:$AE,"&gt;="&amp;$D$1,개발일정표!$AE:$AE,"&lt;="&amp;K2)</f>
        <v>0</v>
      </c>
      <c r="L75" s="159">
        <f>COUNTIFS(개발일정표!$A:$A,$A$68,개발일정표!$H:$H,"&lt;&gt;삭제",개발일정표!$AA:$AA,"&lt;&gt;검수제외",개발일정표!$AE:$AE,"&gt;="&amp;$D$1,개발일정표!$AE:$AE,"&lt;="&amp;L2)</f>
        <v>0</v>
      </c>
      <c r="M75" s="159">
        <f>COUNTIFS(개발일정표!$A:$A,$A$68,개발일정표!$H:$H,"&lt;&gt;삭제",개발일정표!$AA:$AA,"&lt;&gt;검수제외",개발일정표!$AE:$AE,"&gt;="&amp;$D$1,개발일정표!$AE:$AE,"&lt;="&amp;M2)</f>
        <v>0</v>
      </c>
      <c r="N75" s="159">
        <f>COUNTIFS(개발일정표!$A:$A,$A$68,개발일정표!$H:$H,"&lt;&gt;삭제",개발일정표!$AA:$AA,"&lt;&gt;검수제외",개발일정표!$AE:$AE,"&gt;="&amp;$D$1,개발일정표!$AE:$AE,"&lt;="&amp;N2)</f>
        <v>0</v>
      </c>
      <c r="O75" s="159">
        <f>COUNTIFS(개발일정표!$A:$A,$A$68,개발일정표!$H:$H,"&lt;&gt;삭제",개발일정표!$AA:$AA,"&lt;&gt;검수제외",개발일정표!$AE:$AE,"&gt;="&amp;$D$1,개발일정표!$AE:$AE,"&lt;="&amp;O2)</f>
        <v>0</v>
      </c>
      <c r="P75" s="159">
        <f>COUNTIFS(개발일정표!$A:$A,$A$68,개발일정표!$H:$H,"&lt;&gt;삭제",개발일정표!$AA:$AA,"&lt;&gt;검수제외",개발일정표!$AE:$AE,"&gt;="&amp;$D$1,개발일정표!$AE:$AE,"&lt;="&amp;P2)</f>
        <v>0</v>
      </c>
      <c r="Q75" s="159">
        <f>COUNTIFS(개발일정표!$A:$A,$A$68,개발일정표!$H:$H,"&lt;&gt;삭제",개발일정표!$AA:$AA,"&lt;&gt;검수제외",개발일정표!$AE:$AE,"&gt;="&amp;$D$1,개발일정표!$AE:$AE,"&lt;="&amp;Q2)</f>
        <v>0</v>
      </c>
      <c r="R75" s="159">
        <f>COUNTIFS(개발일정표!$A:$A,$A$68,개발일정표!$H:$H,"&lt;&gt;삭제",개발일정표!$AA:$AA,"&lt;&gt;검수제외",개발일정표!$AE:$AE,"&gt;="&amp;$D$1,개발일정표!$AE:$AE,"&lt;="&amp;R2)</f>
        <v>0</v>
      </c>
      <c r="S75" s="159">
        <f>COUNTIFS(개발일정표!$A:$A,$A$68,개발일정표!$H:$H,"&lt;&gt;삭제",개발일정표!$AA:$AA,"&lt;&gt;검수제외",개발일정표!$AE:$AE,"&gt;="&amp;$D$1,개발일정표!$AE:$AE,"&lt;="&amp;S2)</f>
        <v>0</v>
      </c>
    </row>
    <row r="76" spans="1:19">
      <c r="A76" s="164"/>
      <c r="D76" s="160"/>
      <c r="E76" s="161"/>
      <c r="F76" s="162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  <row r="83" spans="14:14">
      <c r="N83" s="163"/>
    </row>
  </sheetData>
  <mergeCells count="47">
    <mergeCell ref="A60:A67"/>
    <mergeCell ref="B60:B61"/>
    <mergeCell ref="B62:B63"/>
    <mergeCell ref="B64:B65"/>
    <mergeCell ref="B66:B67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8:A75"/>
    <mergeCell ref="B68:B69"/>
    <mergeCell ref="B70:B71"/>
    <mergeCell ref="B72:B73"/>
    <mergeCell ref="B74:B75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1:A3"/>
    <mergeCell ref="B1:B3"/>
    <mergeCell ref="B4:B5"/>
    <mergeCell ref="B6:B7"/>
    <mergeCell ref="B8:B9"/>
  </mergeCells>
  <phoneticPr fontId="23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garden_notebook</cp:lastModifiedBy>
  <cp:lastPrinted>2015-03-05T09:03:47Z</cp:lastPrinted>
  <dcterms:created xsi:type="dcterms:W3CDTF">1998-12-28T01:18:47Z</dcterms:created>
  <dcterms:modified xsi:type="dcterms:W3CDTF">2017-04-25T02:43:01Z</dcterms:modified>
</cp:coreProperties>
</file>