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ocuments\VERTEXID\프로젝트\201603_WMS솔루션\20.산출문서\D5000_테스트단계\D5100_단위테스트\"/>
    </mc:Choice>
  </mc:AlternateContent>
  <bookViews>
    <workbookView xWindow="0" yWindow="0" windowWidth="24000" windowHeight="9900" tabRatio="705"/>
  </bookViews>
  <sheets>
    <sheet name="단위테스트결과" sheetId="4" r:id="rId1"/>
    <sheet name="Sheet1" sheetId="5" r:id="rId2"/>
    <sheet name="Sheet3" sheetId="7" r:id="rId3"/>
    <sheet name="결함조치현황" sheetId="3" r:id="rId4"/>
    <sheet name="담당자별-결함조치" sheetId="8" r:id="rId5"/>
    <sheet name="진척일현황" sheetId="9" r:id="rId6"/>
    <sheet name="Sheet2" sheetId="6" state="hidden" r:id="rId7"/>
  </sheets>
  <externalReferences>
    <externalReference r:id="rId8"/>
  </externalReferences>
  <definedNames>
    <definedName name="_xlnm._FilterDatabase" localSheetId="0" hidden="1">단위테스트결과!$A$4:$AB$59</definedName>
    <definedName name="_xlnm.Print_Titles" localSheetId="0">단위테스트결과!$4:$4</definedName>
    <definedName name="Z_04DA9449_0B3E_466D_8DE7_CE504AF374A3_.wvu.FilterData" localSheetId="0" hidden="1">단위테스트결과!$A$4:$Z$5</definedName>
    <definedName name="Z_06809B1B_487E_4546_8A5F_DAB7B0553919_.wvu.FilterData" localSheetId="0" hidden="1">단위테스트결과!$A$4:$Z$5</definedName>
    <definedName name="Z_07C556A3_4BE1_4552_BF37_84B22858D7AC_.wvu.FilterData" localSheetId="0" hidden="1">단위테스트결과!$A$4:$Z$5</definedName>
    <definedName name="Z_15780DEB_73CD_4428_A048_02303BE537F5_.wvu.FilterData" localSheetId="0" hidden="1">단위테스트결과!$A$4:$X$5</definedName>
    <definedName name="Z_22817532_59FC_4817_AF72_6D9B889058C1_.wvu.FilterData" localSheetId="0" hidden="1">단위테스트결과!$A$4:$Z$5</definedName>
    <definedName name="Z_25CB1B1E_95F4_416C_A4FB_0F86C2B6B943_.wvu.FilterData" localSheetId="0" hidden="1">단위테스트결과!$A$4:$Z$5</definedName>
    <definedName name="Z_25FB7779_49CD_4E49_A141_983ED37C32C4_.wvu.Cols" localSheetId="0" hidden="1">단위테스트결과!$I:$J</definedName>
    <definedName name="Z_25FB7779_49CD_4E49_A141_983ED37C32C4_.wvu.FilterData" localSheetId="0" hidden="1">단위테스트결과!$A$4:$AA$5</definedName>
    <definedName name="Z_25FB7779_49CD_4E49_A141_983ED37C32C4_.wvu.PrintTitles" localSheetId="0" hidden="1">단위테스트결과!$4:$4</definedName>
    <definedName name="Z_2B7D8A67_BFD3_44E0_82AE_EB3E7E42016A_.wvu.Cols" localSheetId="0" hidden="1">단위테스트결과!$I:$J</definedName>
    <definedName name="Z_2B7D8A67_BFD3_44E0_82AE_EB3E7E42016A_.wvu.FilterData" localSheetId="0" hidden="1">단위테스트결과!$A$4:$Z$5</definedName>
    <definedName name="Z_2B7D8A67_BFD3_44E0_82AE_EB3E7E42016A_.wvu.PrintTitles" localSheetId="0" hidden="1">단위테스트결과!$4:$4</definedName>
    <definedName name="Z_477CE14D_4207_492A_AE48_AC2D9BC2DFB4_.wvu.FilterData" localSheetId="0" hidden="1">단위테스트결과!$A$4:$Z$5</definedName>
    <definedName name="Z_4863A23F_CDE6_4279_A229_F0ABE4CFF1AD_.wvu.Cols" localSheetId="0" hidden="1">단위테스트결과!$I:$J</definedName>
    <definedName name="Z_4863A23F_CDE6_4279_A229_F0ABE4CFF1AD_.wvu.FilterData" localSheetId="0" hidden="1">단위테스트결과!$A$4:$Z$5</definedName>
    <definedName name="Z_4863A23F_CDE6_4279_A229_F0ABE4CFF1AD_.wvu.PrintTitles" localSheetId="0" hidden="1">단위테스트결과!$4:$4</definedName>
    <definedName name="Z_58C96BE4_C57C_4073_A292_BFD873440F85_.wvu.FilterData" localSheetId="0" hidden="1">단위테스트결과!$A$4:$X$5</definedName>
    <definedName name="Z_5BE4F515_800B_4084_8263_E7802E308FEA_.wvu.Cols" localSheetId="0" hidden="1">단위테스트결과!$I:$J</definedName>
    <definedName name="Z_5BE4F515_800B_4084_8263_E7802E308FEA_.wvu.FilterData" localSheetId="0" hidden="1">단위테스트결과!$A$4:$Z$5</definedName>
    <definedName name="Z_5BE4F515_800B_4084_8263_E7802E308FEA_.wvu.PrintTitles" localSheetId="0" hidden="1">단위테스트결과!$4:$4</definedName>
    <definedName name="Z_5E3774A9_C46D_4A44_9EC3_14498FA657FE_.wvu.FilterData" localSheetId="0" hidden="1">단위테스트결과!$A$4:$Z$5</definedName>
    <definedName name="Z_5F5FACA2_02EA_43CB_8547_9AB6E56DC795_.wvu.Cols" localSheetId="0" hidden="1">단위테스트결과!$I:$J</definedName>
    <definedName name="Z_5F5FACA2_02EA_43CB_8547_9AB6E56DC795_.wvu.FilterData" localSheetId="0" hidden="1">단위테스트결과!$A$4:$Z$5</definedName>
    <definedName name="Z_5F5FACA2_02EA_43CB_8547_9AB6E56DC795_.wvu.PrintTitles" localSheetId="0" hidden="1">단위테스트결과!$4:$4</definedName>
    <definedName name="Z_61E8127D_1D16_4C90_BEF7_D048687EF601_.wvu.FilterData" localSheetId="0" hidden="1">단위테스트결과!$A$4:$Z$5</definedName>
    <definedName name="Z_653593AD_2866_4C40_A162_2905F60C8E15_.wvu.Cols" localSheetId="0" hidden="1">단위테스트결과!$I:$J</definedName>
    <definedName name="Z_653593AD_2866_4C40_A162_2905F60C8E15_.wvu.FilterData" localSheetId="0" hidden="1">단위테스트결과!$A$4:$Z$5</definedName>
    <definedName name="Z_653593AD_2866_4C40_A162_2905F60C8E15_.wvu.PrintTitles" localSheetId="0" hidden="1">단위테스트결과!$4:$4</definedName>
    <definedName name="Z_66643B29_9EEB_461A_A991_7DC8CC9EAD93_.wvu.Cols" localSheetId="0" hidden="1">단위테스트결과!$I:$J</definedName>
    <definedName name="Z_66643B29_9EEB_461A_A991_7DC8CC9EAD93_.wvu.FilterData" localSheetId="0" hidden="1">단위테스트결과!$A$4:$AA$5</definedName>
    <definedName name="Z_66643B29_9EEB_461A_A991_7DC8CC9EAD93_.wvu.PrintTitles" localSheetId="0" hidden="1">단위테스트결과!$4:$4</definedName>
    <definedName name="Z_6A52DC30_08A1_44CB_B927_6493B3AB5372_.wvu.FilterData" localSheetId="0" hidden="1">단위테스트결과!$A$4:$Z$5</definedName>
    <definedName name="Z_7B382BC8_14C0_4DC8_9D32_CE7979F91A07_.wvu.Cols" localSheetId="0" hidden="1">단위테스트결과!$I:$J</definedName>
    <definedName name="Z_7B382BC8_14C0_4DC8_9D32_CE7979F91A07_.wvu.PrintTitles" localSheetId="0" hidden="1">단위테스트결과!$4:$4</definedName>
    <definedName name="Z_7BC9CF9F_5421_4B03_9F2D_F6C0C2682C9D_.wvu.FilterData" localSheetId="0" hidden="1">단위테스트결과!$A$4:$Z$5</definedName>
    <definedName name="Z_891D980B_3994_429D_854D_7CC6770C5563_.wvu.FilterData" localSheetId="0" hidden="1">단위테스트결과!$A$4:$Z$5</definedName>
    <definedName name="Z_891D980B_3994_429D_854D_7CC6770C5563_.wvu.PrintTitles" localSheetId="0" hidden="1">단위테스트결과!$4:$4</definedName>
    <definedName name="Z_8F6EEF49_51DC_4FCB_BF3A_D78BB4CDF1AE_.wvu.FilterData" localSheetId="0" hidden="1">단위테스트결과!$A$4:$Z$5</definedName>
    <definedName name="Z_8FBE1D44_8EC0_4C45_A8F2_46EFFECDA83E_.wvu.FilterData" localSheetId="0" hidden="1">단위테스트결과!$A$4:$Z$5</definedName>
    <definedName name="Z_90B2B1E7_0267_4E5F_8E8A_15943946C5AF_.wvu.FilterData" localSheetId="0" hidden="1">단위테스트결과!$A$4:$AA$5</definedName>
    <definedName name="Z_90B2B1E7_0267_4E5F_8E8A_15943946C5AF_.wvu.PrintArea" localSheetId="0" hidden="1">단위테스트결과!$B$4:$V$5</definedName>
    <definedName name="Z_90B2B1E7_0267_4E5F_8E8A_15943946C5AF_.wvu.PrintTitles" localSheetId="0" hidden="1">단위테스트결과!$4:$4</definedName>
    <definedName name="Z_9585F77E_7331_4916_90D2_6C9665E2B6D3_.wvu.FilterData" localSheetId="0" hidden="1">단위테스트결과!$A$4:$X$5</definedName>
    <definedName name="Z_967DC5BD_30C9_47AF_A54C_B85566D14534_.wvu.FilterData" localSheetId="0" hidden="1">단위테스트결과!$A$4:$Z$5</definedName>
    <definedName name="Z_97191CFF_918E_4521_B946_7249E0DB792B_.wvu.FilterData" localSheetId="0" hidden="1">단위테스트결과!$A$4:$Z$5</definedName>
    <definedName name="Z_9B54E4CA_12C3_4895_89A4_8AE052572364_.wvu.FilterData" localSheetId="0" hidden="1">단위테스트결과!$A$4:$Z$5</definedName>
    <definedName name="Z_A2AA998E_3090_40FB_8968_085F0C1798E9_.wvu.FilterData" localSheetId="0" hidden="1">단위테스트결과!$A$4:$Z$5</definedName>
    <definedName name="Z_A6A19DC7_8DB1_4E5B_9970_417F3485454B_.wvu.FilterData" localSheetId="0" hidden="1">단위테스트결과!$A$4:$Z$5</definedName>
    <definedName name="Z_AC3AA665_0303_4565_809A_0C2FC491BE0B_.wvu.FilterData" localSheetId="0" hidden="1">단위테스트결과!$A$4:$Z$5</definedName>
    <definedName name="Z_ACDCFC12_552A_4532_ACB2_1742C9DCBCBB_.wvu.FilterData" localSheetId="0" hidden="1">단위테스트결과!$A$4:$Z$5</definedName>
    <definedName name="Z_AFCCE9BA_7525_4401_8A50_7A20C9226C03_.wvu.FilterData" localSheetId="0" hidden="1">단위테스트결과!$A$4:$X$5</definedName>
    <definedName name="Z_D5B8941B_5E87_4592_89A3_D5E2260268A7_.wvu.FilterData" localSheetId="0" hidden="1">단위테스트결과!$A$4:$Z$5</definedName>
    <definedName name="Z_D93202E6_38CC_4E75_A408_4484C3F20DF1_.wvu.FilterData" localSheetId="0" hidden="1">단위테스트결과!$A$4:$Z$5</definedName>
    <definedName name="Z_D93202E6_38CC_4E75_A408_4484C3F20DF1_.wvu.PrintTitles" localSheetId="0" hidden="1">단위테스트결과!$4:$4</definedName>
    <definedName name="Z_FAF62816_01DF_4FD8_8E8C_9791E41B8C1B_.wvu.Cols" localSheetId="0" hidden="1">단위테스트결과!$I:$J</definedName>
    <definedName name="Z_FAF62816_01DF_4FD8_8E8C_9791E41B8C1B_.wvu.FilterData" localSheetId="0" hidden="1">단위테스트결과!$A$4:$AA$5</definedName>
    <definedName name="Z_FAF62816_01DF_4FD8_8E8C_9791E41B8C1B_.wvu.PrintTitles" localSheetId="0" hidden="1">단위테스트결과!$4:$4</definedName>
    <definedName name="Z_FF0001BE_22B9_4CFE_A023_B95AD22F3A1E_.wvu.FilterData" localSheetId="0" hidden="1">단위테스트결과!$A$4:$Z$5</definedName>
    <definedName name="라이센스유형">[1]코드표!$G$91:$G$98</definedName>
  </definedNames>
  <calcPr calcId="152511"/>
  <customWorkbookViews>
    <customWorkbookView name="pc - 사용자 보기" guid="{D93202E6-38CC-4E75-A408-4484C3F20DF1}" mergeInterval="0" personalView="1" maximized="1" windowWidth="1916" windowHeight="824" activeSheetId="4"/>
    <customWorkbookView name="박상무 - 사용자 보기" guid="{90B2B1E7-0267-4E5F-8E8A-15943946C5AF}" mergeInterval="0" personalView="1" maximized="1" windowWidth="1600" windowHeight="638" activeSheetId="4"/>
    <customWorkbookView name="Windows 사용자 - 사용자 보기" guid="{25FB7779-49CD-4E49-A141-983ED37C32C4}" mergeInterval="0" personalView="1" maximized="1" windowWidth="1280" windowHeight="829" activeSheetId="4"/>
    <customWorkbookView name="Beom - 사용자 보기" guid="{FAF62816-01DF-4FD8-8E8C-9791E41B8C1B}" mergeInterval="0" personalView="1" maximized="1" xWindow="-8" yWindow="-8" windowWidth="1296" windowHeight="776" tabRatio="417" activeSheetId="4"/>
    <customWorkbookView name="user - 사용자 보기" guid="{2B7D8A67-BFD3-44E0-82AE-EB3E7E42016A}" mergeInterval="0" personalView="1" maximized="1" xWindow="1" yWindow="1" windowWidth="1362" windowHeight="569" tabRatio="417" activeSheetId="4"/>
    <customWorkbookView name="Staff - 사용자 보기" guid="{4863A23F-CDE6-4279-A229-F0ABE4CFF1AD}" mergeInterval="0" personalView="1" maximized="1" windowWidth="1832" windowHeight="849" activeSheetId="4"/>
    <customWorkbookView name="DongWon - 사용자 보기" guid="{5F5FACA2-02EA-43CB-8547-9AB6E56DC795}" mergeInterval="0" personalView="1" maximized="1" windowWidth="1600" windowHeight="669" tabRatio="417" activeSheetId="4"/>
    <customWorkbookView name="chltjddnd - 사용자 보기" guid="{7B382BC8-14C0-4DC8-9D32-CE7979F91A07}" mergeInterval="0" personalView="1" maximized="1" xWindow="1" yWindow="1" windowWidth="1920" windowHeight="881" activeSheetId="4"/>
    <customWorkbookView name="SCMNote72-PC - 사용자 보기" guid="{653593AD-2866-4C40-A162-2905F60C8E15}" mergeInterval="0" personalView="1" maximized="1" xWindow="1912" yWindow="-8" windowWidth="1616" windowHeight="916" tabRatio="417" activeSheetId="4"/>
    <customWorkbookView name="Registered User - 사용자 보기" guid="{5BE4F515-800B-4084-8263-E7802E308FEA}" mergeInterval="0" personalView="1" maximized="1" xWindow="-8" yWindow="-8" windowWidth="1616" windowHeight="876" activeSheetId="4"/>
    <customWorkbookView name="dw - 사용자 보기" guid="{66643B29-9EEB-461A-A991-7DC8CC9EAD93}" mergeInterval="0" personalView="1" maximized="1" xWindow="1" yWindow="1" windowWidth="1600" windowHeight="701" activeSheetId="4"/>
    <customWorkbookView name="jklee - 사용자 보기" guid="{891D980B-3994-429D-854D-7CC6770C5563}" mergeInterval="0" personalView="1" xWindow="2123" yWindow="64" windowWidth="1263" windowHeight="967" activeSheetId="8"/>
  </customWorkbookViews>
</workbook>
</file>

<file path=xl/calcChain.xml><?xml version="1.0" encoding="utf-8"?>
<calcChain xmlns="http://schemas.openxmlformats.org/spreadsheetml/2006/main">
  <c r="D4" i="7" l="1"/>
  <c r="D5" i="7"/>
  <c r="P42" i="9" l="1"/>
  <c r="O42" i="9"/>
  <c r="N42" i="9"/>
  <c r="M42" i="9"/>
  <c r="L42" i="9"/>
  <c r="K42" i="9"/>
  <c r="J42" i="9"/>
  <c r="I42" i="9"/>
  <c r="H42" i="9"/>
  <c r="G42" i="9"/>
  <c r="F42" i="9"/>
  <c r="E42" i="9"/>
  <c r="D42" i="9"/>
  <c r="C42" i="9"/>
  <c r="P41" i="9"/>
  <c r="O41" i="9"/>
  <c r="N41" i="9"/>
  <c r="M41" i="9"/>
  <c r="L41" i="9"/>
  <c r="K41" i="9"/>
  <c r="J41" i="9"/>
  <c r="I41" i="9"/>
  <c r="H41" i="9"/>
  <c r="G41" i="9"/>
  <c r="F41" i="9"/>
  <c r="E41" i="9"/>
  <c r="D41" i="9"/>
  <c r="C41" i="9"/>
  <c r="P40" i="9"/>
  <c r="O40" i="9"/>
  <c r="N40" i="9"/>
  <c r="M40" i="9"/>
  <c r="L40" i="9"/>
  <c r="K40" i="9"/>
  <c r="J40" i="9"/>
  <c r="I40" i="9"/>
  <c r="H40" i="9"/>
  <c r="G40" i="9"/>
  <c r="F40" i="9"/>
  <c r="E40" i="9"/>
  <c r="D40" i="9"/>
  <c r="C40" i="9"/>
  <c r="P39" i="9"/>
  <c r="O39" i="9"/>
  <c r="N39" i="9"/>
  <c r="M39" i="9"/>
  <c r="L39" i="9"/>
  <c r="K39" i="9"/>
  <c r="J39" i="9"/>
  <c r="I39" i="9"/>
  <c r="H39" i="9"/>
  <c r="G39" i="9"/>
  <c r="F39" i="9"/>
  <c r="E39" i="9"/>
  <c r="D39" i="9"/>
  <c r="C39" i="9"/>
  <c r="P38" i="9"/>
  <c r="O38" i="9"/>
  <c r="N38" i="9"/>
  <c r="M38" i="9"/>
  <c r="L38" i="9"/>
  <c r="K38" i="9"/>
  <c r="J38" i="9"/>
  <c r="I38" i="9"/>
  <c r="H38" i="9"/>
  <c r="G38" i="9"/>
  <c r="F38" i="9"/>
  <c r="E38" i="9"/>
  <c r="D38" i="9"/>
  <c r="C38" i="9"/>
  <c r="P37" i="9"/>
  <c r="O37" i="9"/>
  <c r="N37" i="9"/>
  <c r="M37" i="9"/>
  <c r="L37" i="9"/>
  <c r="K37" i="9"/>
  <c r="J37" i="9"/>
  <c r="I37" i="9"/>
  <c r="H37" i="9"/>
  <c r="G37" i="9"/>
  <c r="F37" i="9"/>
  <c r="E37" i="9"/>
  <c r="D37" i="9"/>
  <c r="C37" i="9"/>
  <c r="P36" i="9"/>
  <c r="O36" i="9"/>
  <c r="H36" i="9"/>
  <c r="G36" i="9"/>
  <c r="F36" i="9"/>
  <c r="E36" i="9"/>
  <c r="D36" i="9"/>
  <c r="C36" i="9"/>
  <c r="P35" i="9"/>
  <c r="O35" i="9"/>
  <c r="O43" i="9" s="1"/>
  <c r="D37" i="7"/>
  <c r="D38" i="7"/>
  <c r="D39" i="7"/>
  <c r="D40" i="7"/>
  <c r="D41" i="7"/>
  <c r="D42" i="7"/>
  <c r="D43" i="7"/>
  <c r="G35" i="7"/>
  <c r="D26" i="7"/>
  <c r="D27" i="7"/>
  <c r="D28" i="7"/>
  <c r="D29" i="7"/>
  <c r="D30" i="7"/>
  <c r="D31" i="7"/>
  <c r="D32" i="7"/>
  <c r="D33" i="7"/>
  <c r="D34" i="7"/>
  <c r="D35" i="7"/>
  <c r="D36" i="7"/>
  <c r="D25" i="7"/>
  <c r="G25" i="7"/>
  <c r="G15" i="7"/>
  <c r="D15" i="7"/>
  <c r="D16" i="7"/>
  <c r="D17" i="7"/>
  <c r="D18" i="7"/>
  <c r="D19" i="7"/>
  <c r="D20" i="7"/>
  <c r="D21" i="7"/>
  <c r="D22" i="7"/>
  <c r="D23" i="7"/>
  <c r="D24" i="7"/>
  <c r="G6" i="7"/>
  <c r="D11" i="7"/>
  <c r="D12" i="7"/>
  <c r="D13" i="7"/>
  <c r="D14" i="7"/>
  <c r="D9" i="7"/>
  <c r="D10" i="7"/>
  <c r="D7" i="7"/>
  <c r="D8" i="7"/>
  <c r="D6" i="7"/>
  <c r="P43" i="9" l="1"/>
  <c r="C1" i="3"/>
  <c r="AA11" i="3" l="1"/>
  <c r="S11" i="3"/>
  <c r="G11" i="3"/>
  <c r="C11" i="3"/>
  <c r="R11" i="3"/>
  <c r="N11" i="3"/>
  <c r="F11" i="3"/>
  <c r="AC11" i="3"/>
  <c r="Q11" i="3"/>
  <c r="M11" i="3"/>
  <c r="I11" i="3"/>
  <c r="E11" i="3"/>
  <c r="AB11" i="3"/>
  <c r="L11" i="3"/>
  <c r="H11" i="3"/>
  <c r="D11" i="3"/>
  <c r="C1" i="8"/>
  <c r="H6" i="3"/>
  <c r="D7" i="3"/>
  <c r="D12" i="3"/>
  <c r="D8" i="3"/>
  <c r="D9" i="3"/>
  <c r="D6" i="3"/>
  <c r="D10" i="3"/>
  <c r="Z1" i="4"/>
  <c r="D5" i="3"/>
  <c r="AC12" i="3"/>
  <c r="AB12" i="3"/>
  <c r="S12" i="3"/>
  <c r="R12" i="3"/>
  <c r="AC10" i="3"/>
  <c r="AB10" i="3"/>
  <c r="S10" i="3"/>
  <c r="R10" i="3"/>
  <c r="AC9" i="3"/>
  <c r="AB9" i="3"/>
  <c r="S9" i="3"/>
  <c r="R9" i="3"/>
  <c r="AC8" i="3"/>
  <c r="AB8" i="3"/>
  <c r="S8" i="3"/>
  <c r="R8" i="3"/>
  <c r="AC7" i="3"/>
  <c r="AB7" i="3"/>
  <c r="S7" i="3"/>
  <c r="R7" i="3"/>
  <c r="AC6" i="3"/>
  <c r="AB6" i="3"/>
  <c r="S6" i="3"/>
  <c r="R6" i="3"/>
  <c r="AC5" i="3"/>
  <c r="AB5" i="3"/>
  <c r="S5" i="3"/>
  <c r="R5" i="3"/>
  <c r="Y96" i="4" l="1"/>
  <c r="Z96" i="4"/>
  <c r="Y90" i="4"/>
  <c r="Y91" i="4"/>
  <c r="Y92" i="4"/>
  <c r="Y93" i="4"/>
  <c r="Y94" i="4"/>
  <c r="Y95" i="4"/>
  <c r="AA92" i="4"/>
  <c r="AA94" i="4"/>
  <c r="AB93" i="4"/>
  <c r="Z90" i="4"/>
  <c r="Z91" i="4"/>
  <c r="Z92" i="4"/>
  <c r="Z93" i="4"/>
  <c r="Z94" i="4"/>
  <c r="Z95" i="4"/>
  <c r="AA91" i="4"/>
  <c r="AA93" i="4"/>
  <c r="AB92" i="4"/>
  <c r="AA90" i="4"/>
  <c r="AA95" i="4"/>
  <c r="AB94" i="4"/>
  <c r="AB90" i="4"/>
  <c r="AB91" i="4"/>
  <c r="AB95" i="4"/>
  <c r="Y86" i="4"/>
  <c r="Y87" i="4"/>
  <c r="Y88" i="4"/>
  <c r="Y89" i="4"/>
  <c r="AA87" i="4"/>
  <c r="AA89" i="4"/>
  <c r="AB86" i="4"/>
  <c r="AB87" i="4"/>
  <c r="AB88" i="4"/>
  <c r="AB89" i="4"/>
  <c r="Z86" i="4"/>
  <c r="Z87" i="4"/>
  <c r="Z88" i="4"/>
  <c r="Z89" i="4"/>
  <c r="AA86" i="4"/>
  <c r="AA88" i="4"/>
  <c r="AA75" i="4"/>
  <c r="AA77" i="4"/>
  <c r="AA79" i="4"/>
  <c r="AA81" i="4"/>
  <c r="AA83" i="4"/>
  <c r="AA85" i="4"/>
  <c r="AB75" i="4"/>
  <c r="AB77" i="4"/>
  <c r="AB79" i="4"/>
  <c r="AB81" i="4"/>
  <c r="AB83" i="4"/>
  <c r="AB85" i="4"/>
  <c r="AA76" i="4"/>
  <c r="AA78" i="4"/>
  <c r="AA80" i="4"/>
  <c r="AA82" i="4"/>
  <c r="AA84" i="4"/>
  <c r="AB76" i="4"/>
  <c r="AB78" i="4"/>
  <c r="AB80" i="4"/>
  <c r="AB82" i="4"/>
  <c r="AB84" i="4"/>
  <c r="Y76" i="4"/>
  <c r="Y78" i="4"/>
  <c r="Y80" i="4"/>
  <c r="Y82" i="4"/>
  <c r="Y84" i="4"/>
  <c r="Z76" i="4"/>
  <c r="Z78" i="4"/>
  <c r="Z80" i="4"/>
  <c r="Z82" i="4"/>
  <c r="Z84" i="4"/>
  <c r="Y77" i="4"/>
  <c r="Y79" i="4"/>
  <c r="Y81" i="4"/>
  <c r="Y83" i="4"/>
  <c r="Y85" i="4"/>
  <c r="Z77" i="4"/>
  <c r="Z79" i="4"/>
  <c r="Z81" i="4"/>
  <c r="Z83" i="4"/>
  <c r="Z85" i="4"/>
  <c r="Y75" i="4"/>
  <c r="Z75" i="4"/>
  <c r="Y68" i="4"/>
  <c r="Y69" i="4"/>
  <c r="Y70" i="4"/>
  <c r="Y71" i="4"/>
  <c r="Y72" i="4"/>
  <c r="Y73" i="4"/>
  <c r="Y74" i="4"/>
  <c r="AB71" i="4"/>
  <c r="Z68" i="4"/>
  <c r="Z69" i="4"/>
  <c r="Z70" i="4"/>
  <c r="Z71" i="4"/>
  <c r="Z72" i="4"/>
  <c r="Z73" i="4"/>
  <c r="Z74" i="4"/>
  <c r="AA69" i="4"/>
  <c r="AA70" i="4"/>
  <c r="AA72" i="4"/>
  <c r="AA73" i="4"/>
  <c r="AB69" i="4"/>
  <c r="AB72" i="4"/>
  <c r="AB74" i="4"/>
  <c r="AA68" i="4"/>
  <c r="AA71" i="4"/>
  <c r="AA74" i="4"/>
  <c r="AB68" i="4"/>
  <c r="AB70" i="4"/>
  <c r="AB73" i="4"/>
  <c r="Y66" i="4"/>
  <c r="Y67" i="4"/>
  <c r="AB66" i="4"/>
  <c r="AB67" i="4"/>
  <c r="Z66" i="4"/>
  <c r="Z67" i="4"/>
  <c r="AA67" i="4"/>
  <c r="AA66" i="4"/>
  <c r="Y63" i="4"/>
  <c r="Y64" i="4"/>
  <c r="Y65" i="4"/>
  <c r="AA65" i="4"/>
  <c r="AB63" i="4"/>
  <c r="AB64" i="4"/>
  <c r="AB65" i="4"/>
  <c r="Z63" i="4"/>
  <c r="Z64" i="4"/>
  <c r="Z65" i="4"/>
  <c r="AA64" i="4"/>
  <c r="AA63" i="4"/>
  <c r="Y62" i="4"/>
  <c r="Z62" i="4"/>
  <c r="AB62" i="4"/>
  <c r="AA62" i="4"/>
  <c r="Y61" i="4"/>
  <c r="Z61" i="4"/>
  <c r="AA61" i="4"/>
  <c r="AB61" i="4"/>
  <c r="Y60" i="4"/>
  <c r="Z60" i="4"/>
  <c r="AB60" i="4"/>
  <c r="AA60" i="4"/>
  <c r="AA55" i="4"/>
  <c r="AA56" i="4"/>
  <c r="AA57" i="4"/>
  <c r="AA58" i="4"/>
  <c r="AA59" i="4"/>
  <c r="Y56" i="4"/>
  <c r="Y58" i="4"/>
  <c r="Y59" i="4"/>
  <c r="Z56" i="4"/>
  <c r="AB55" i="4"/>
  <c r="AB56" i="4"/>
  <c r="AB57" i="4"/>
  <c r="AB58" i="4"/>
  <c r="AB59" i="4"/>
  <c r="Y55" i="4"/>
  <c r="Y57" i="4"/>
  <c r="Z55" i="4"/>
  <c r="Z57" i="4"/>
  <c r="Z58" i="4"/>
  <c r="Z59" i="4"/>
  <c r="Y52" i="4"/>
  <c r="Y53" i="4"/>
  <c r="Y54" i="4"/>
  <c r="AA54" i="4"/>
  <c r="AB53" i="4"/>
  <c r="Z52" i="4"/>
  <c r="Z53" i="4"/>
  <c r="Z54" i="4"/>
  <c r="AA53" i="4"/>
  <c r="AA52" i="4"/>
  <c r="AB52" i="4"/>
  <c r="AB54" i="4"/>
  <c r="Y37" i="4"/>
  <c r="Y38" i="4"/>
  <c r="Y40" i="4"/>
  <c r="Y41" i="4"/>
  <c r="Y42" i="4"/>
  <c r="Y43" i="4"/>
  <c r="Y45" i="4"/>
  <c r="Y46" i="4"/>
  <c r="Y47" i="4"/>
  <c r="Y48" i="4"/>
  <c r="Y49" i="4"/>
  <c r="Y50" i="4"/>
  <c r="Y51" i="4"/>
  <c r="AA37" i="4"/>
  <c r="AA41" i="4"/>
  <c r="AA42" i="4"/>
  <c r="AA45" i="4"/>
  <c r="AA47" i="4"/>
  <c r="AA49" i="4"/>
  <c r="AA51" i="4"/>
  <c r="AB48" i="4"/>
  <c r="AB50" i="4"/>
  <c r="Z37" i="4"/>
  <c r="Z38" i="4"/>
  <c r="Z40" i="4"/>
  <c r="Z41" i="4"/>
  <c r="Z42" i="4"/>
  <c r="Z43" i="4"/>
  <c r="Z45" i="4"/>
  <c r="Z46" i="4"/>
  <c r="Z47" i="4"/>
  <c r="Z48" i="4"/>
  <c r="Z49" i="4"/>
  <c r="Z50" i="4"/>
  <c r="Z51" i="4"/>
  <c r="AA38" i="4"/>
  <c r="AA40" i="4"/>
  <c r="AA43" i="4"/>
  <c r="AA46" i="4"/>
  <c r="AA48" i="4"/>
  <c r="AA50" i="4"/>
  <c r="AB37" i="4"/>
  <c r="AB38" i="4"/>
  <c r="AB40" i="4"/>
  <c r="AB41" i="4"/>
  <c r="AB42" i="4"/>
  <c r="AB43" i="4"/>
  <c r="AB45" i="4"/>
  <c r="AB46" i="4"/>
  <c r="AB47" i="4"/>
  <c r="AB49" i="4"/>
  <c r="AB51" i="4"/>
  <c r="Y35" i="4"/>
  <c r="Y36" i="4"/>
  <c r="AA36" i="4"/>
  <c r="Z35" i="4"/>
  <c r="Z36" i="4"/>
  <c r="AB36" i="4"/>
  <c r="AA35" i="4"/>
  <c r="AB35" i="4"/>
  <c r="Y33" i="4"/>
  <c r="Y34" i="4"/>
  <c r="AB33" i="4"/>
  <c r="AB34" i="4"/>
  <c r="Z33" i="4"/>
  <c r="Z34" i="4"/>
  <c r="AA34" i="4"/>
  <c r="AA33" i="4"/>
  <c r="Y32" i="4"/>
  <c r="Z32" i="4"/>
  <c r="AB32" i="4"/>
  <c r="AA32" i="4"/>
  <c r="Y31" i="4"/>
  <c r="AB31" i="4"/>
  <c r="Z31" i="4"/>
  <c r="AA31" i="4"/>
  <c r="Y30" i="4"/>
  <c r="Z30" i="4"/>
  <c r="AA30" i="4"/>
  <c r="AB30" i="4"/>
  <c r="Y25" i="4"/>
  <c r="Y26" i="4"/>
  <c r="Y27" i="4"/>
  <c r="Y28" i="4"/>
  <c r="Y29" i="4"/>
  <c r="AA26" i="4"/>
  <c r="AA28" i="4"/>
  <c r="AB25" i="4"/>
  <c r="AB27" i="4"/>
  <c r="AB29" i="4"/>
  <c r="Z25" i="4"/>
  <c r="Z26" i="4"/>
  <c r="Z27" i="4"/>
  <c r="Z28" i="4"/>
  <c r="Z29" i="4"/>
  <c r="AA25" i="4"/>
  <c r="AA27" i="4"/>
  <c r="AA29" i="4"/>
  <c r="AB26" i="4"/>
  <c r="AB28" i="4"/>
  <c r="Y7" i="4"/>
  <c r="Y8" i="4"/>
  <c r="Y9" i="4"/>
  <c r="Y10" i="4"/>
  <c r="Y11" i="4"/>
  <c r="Y12" i="4"/>
  <c r="Y13" i="4"/>
  <c r="Y14" i="4"/>
  <c r="Y15" i="4"/>
  <c r="Y16" i="4"/>
  <c r="Y17" i="4"/>
  <c r="Y18" i="4"/>
  <c r="Y19" i="4"/>
  <c r="Y20" i="4"/>
  <c r="Y21" i="4"/>
  <c r="Y22" i="4"/>
  <c r="Y23" i="4"/>
  <c r="Y24" i="4"/>
  <c r="AA21" i="4"/>
  <c r="AB18" i="4"/>
  <c r="AB22" i="4"/>
  <c r="Z7" i="4"/>
  <c r="Z8" i="4"/>
  <c r="Z9" i="4"/>
  <c r="Z10" i="4"/>
  <c r="Z11" i="4"/>
  <c r="Z12" i="4"/>
  <c r="Z13" i="4"/>
  <c r="Z14" i="4"/>
  <c r="Z15" i="4"/>
  <c r="Z16" i="4"/>
  <c r="Z17" i="4"/>
  <c r="Z18" i="4"/>
  <c r="Z19" i="4"/>
  <c r="Z20" i="4"/>
  <c r="Z21" i="4"/>
  <c r="Z22" i="4"/>
  <c r="Z23" i="4"/>
  <c r="Z24" i="4"/>
  <c r="AA8" i="4"/>
  <c r="AA10" i="4"/>
  <c r="AA12" i="4"/>
  <c r="AA14" i="4"/>
  <c r="AA16" i="4"/>
  <c r="AA18" i="4"/>
  <c r="AA20" i="4"/>
  <c r="AA23" i="4"/>
  <c r="AB19" i="4"/>
  <c r="AB23" i="4"/>
  <c r="AA7" i="4"/>
  <c r="AA9" i="4"/>
  <c r="AA11" i="4"/>
  <c r="AA13" i="4"/>
  <c r="AA15" i="4"/>
  <c r="AA17" i="4"/>
  <c r="AA19" i="4"/>
  <c r="AA22" i="4"/>
  <c r="AA24" i="4"/>
  <c r="AB20" i="4"/>
  <c r="AB7" i="4"/>
  <c r="AB8" i="4"/>
  <c r="AB9" i="4"/>
  <c r="AB10" i="4"/>
  <c r="AB11" i="4"/>
  <c r="AB12" i="4"/>
  <c r="AB13" i="4"/>
  <c r="AB14" i="4"/>
  <c r="AB15" i="4"/>
  <c r="AB16" i="4"/>
  <c r="AB17" i="4"/>
  <c r="AB21" i="4"/>
  <c r="AB24" i="4"/>
  <c r="Y6" i="4"/>
  <c r="AA6" i="4"/>
  <c r="Z6" i="4"/>
  <c r="AB6" i="4"/>
  <c r="AB5" i="4"/>
  <c r="AA5" i="4"/>
  <c r="Y5" i="4"/>
  <c r="Z5" i="4"/>
  <c r="W11" i="3"/>
  <c r="X11" i="3"/>
  <c r="K11" i="3"/>
  <c r="V11" i="3"/>
  <c r="J11" i="3"/>
  <c r="O11" i="3"/>
  <c r="P11" i="3"/>
  <c r="U11" i="3"/>
  <c r="T11" i="3"/>
  <c r="AE11" i="3"/>
  <c r="AD11" i="3"/>
  <c r="M1" i="9"/>
  <c r="C7" i="8"/>
  <c r="G7" i="8"/>
  <c r="S7" i="8"/>
  <c r="AA7" i="8"/>
  <c r="AE7" i="8"/>
  <c r="AQ7" i="8"/>
  <c r="AY7" i="8"/>
  <c r="BC7" i="8"/>
  <c r="BO7" i="8"/>
  <c r="BW7" i="8"/>
  <c r="CA7" i="8"/>
  <c r="CM7" i="8"/>
  <c r="CU7" i="8"/>
  <c r="F8" i="8"/>
  <c r="N8" i="8"/>
  <c r="R8" i="8"/>
  <c r="AD8" i="8"/>
  <c r="AL8" i="8"/>
  <c r="AP8" i="8"/>
  <c r="BB8" i="8"/>
  <c r="BJ8" i="8"/>
  <c r="BN8" i="8"/>
  <c r="BZ8" i="8"/>
  <c r="CH8" i="8"/>
  <c r="CL8" i="8"/>
  <c r="D7" i="8"/>
  <c r="H7" i="8"/>
  <c r="L7" i="8"/>
  <c r="AB7" i="8"/>
  <c r="AF7" i="8"/>
  <c r="AJ7" i="8"/>
  <c r="AZ7" i="8"/>
  <c r="BD7" i="8"/>
  <c r="BH7" i="8"/>
  <c r="BX7" i="8"/>
  <c r="CB7" i="8"/>
  <c r="CF7" i="8"/>
  <c r="CV7" i="8"/>
  <c r="C8" i="8"/>
  <c r="G8" i="8"/>
  <c r="S8" i="8"/>
  <c r="AA8" i="8"/>
  <c r="AE8" i="8"/>
  <c r="AQ8" i="8"/>
  <c r="AY8" i="8"/>
  <c r="BC8" i="8"/>
  <c r="BO8" i="8"/>
  <c r="BW8" i="8"/>
  <c r="CA8" i="8"/>
  <c r="CM8" i="8"/>
  <c r="CU8" i="8"/>
  <c r="E7" i="8"/>
  <c r="M7" i="8"/>
  <c r="AC7" i="8"/>
  <c r="AK7" i="8"/>
  <c r="BA7" i="8"/>
  <c r="BI7" i="8"/>
  <c r="BY7" i="8"/>
  <c r="CG7" i="8"/>
  <c r="CW7" i="8"/>
  <c r="H8" i="8"/>
  <c r="AF8" i="8"/>
  <c r="BD8" i="8"/>
  <c r="CB8" i="8"/>
  <c r="F7" i="8"/>
  <c r="N7" i="8"/>
  <c r="AD7" i="8"/>
  <c r="AL7" i="8"/>
  <c r="BB7" i="8"/>
  <c r="BJ7" i="8"/>
  <c r="BZ7" i="8"/>
  <c r="CH7" i="8"/>
  <c r="I7" i="8"/>
  <c r="AO7" i="8"/>
  <c r="BE7" i="8"/>
  <c r="CK7" i="8"/>
  <c r="I8" i="8"/>
  <c r="AC8" i="8"/>
  <c r="AO8" i="8"/>
  <c r="AZ8" i="8"/>
  <c r="BI8" i="8"/>
  <c r="CF8" i="8"/>
  <c r="AG7" i="8"/>
  <c r="CC7" i="8"/>
  <c r="CR7" i="8" s="1"/>
  <c r="D8" i="8"/>
  <c r="BE8" i="8"/>
  <c r="CK8" i="8"/>
  <c r="CV8" i="8"/>
  <c r="AP7" i="8"/>
  <c r="CL7" i="8"/>
  <c r="L8" i="8"/>
  <c r="AG8" i="8"/>
  <c r="AV8" i="8" s="1"/>
  <c r="BA8" i="8"/>
  <c r="BM8" i="8"/>
  <c r="BX8" i="8"/>
  <c r="CG8" i="8"/>
  <c r="Q7" i="8"/>
  <c r="BM7" i="8"/>
  <c r="M8" i="8"/>
  <c r="AJ8" i="8"/>
  <c r="BY8" i="8"/>
  <c r="R7" i="8"/>
  <c r="AB8" i="8"/>
  <c r="BN7" i="8"/>
  <c r="BH8" i="8"/>
  <c r="AK8" i="8"/>
  <c r="CC8" i="8"/>
  <c r="E8" i="8"/>
  <c r="Q8" i="8"/>
  <c r="CW8" i="8"/>
  <c r="CM6" i="8"/>
  <c r="CG6" i="8"/>
  <c r="CA6" i="8"/>
  <c r="BW6" i="8"/>
  <c r="BJ6" i="8"/>
  <c r="BD6" i="8"/>
  <c r="AZ6" i="8"/>
  <c r="AO6" i="8"/>
  <c r="AG6" i="8"/>
  <c r="AC6" i="8"/>
  <c r="R6" i="8"/>
  <c r="L6" i="8"/>
  <c r="F6" i="8"/>
  <c r="CW5" i="8"/>
  <c r="CL5" i="8"/>
  <c r="CF5" i="8"/>
  <c r="BZ5" i="8"/>
  <c r="BO5" i="8"/>
  <c r="BI5" i="8"/>
  <c r="BC5" i="8"/>
  <c r="AY5" i="8"/>
  <c r="AL5" i="8"/>
  <c r="AF5" i="8"/>
  <c r="AB5" i="8"/>
  <c r="Q5" i="8"/>
  <c r="I5" i="8"/>
  <c r="E5" i="8"/>
  <c r="CW6" i="8"/>
  <c r="CL6" i="8"/>
  <c r="CF6" i="8"/>
  <c r="BZ6" i="8"/>
  <c r="BO6" i="8"/>
  <c r="BI6" i="8"/>
  <c r="BC6" i="8"/>
  <c r="AY6" i="8"/>
  <c r="AL6" i="8"/>
  <c r="AF6" i="8"/>
  <c r="AB6" i="8"/>
  <c r="Q6" i="8"/>
  <c r="I6" i="8"/>
  <c r="E6" i="8"/>
  <c r="CV5" i="8"/>
  <c r="CK5" i="8"/>
  <c r="CC5" i="8"/>
  <c r="BY5" i="8"/>
  <c r="BN5" i="8"/>
  <c r="BH5" i="8"/>
  <c r="BB5" i="8"/>
  <c r="AQ5" i="8"/>
  <c r="AK5" i="8"/>
  <c r="AE5" i="8"/>
  <c r="AA5" i="8"/>
  <c r="N5" i="8"/>
  <c r="H5" i="8"/>
  <c r="D5" i="8"/>
  <c r="CV6" i="8"/>
  <c r="CK6" i="8"/>
  <c r="CC6" i="8"/>
  <c r="BY6" i="8"/>
  <c r="BN6" i="8"/>
  <c r="BH6" i="8"/>
  <c r="BB6" i="8"/>
  <c r="AQ6" i="8"/>
  <c r="AK6" i="8"/>
  <c r="AE6" i="8"/>
  <c r="AA6" i="8"/>
  <c r="N6" i="8"/>
  <c r="H6" i="8"/>
  <c r="D6" i="8"/>
  <c r="CU5" i="8"/>
  <c r="CH5" i="8"/>
  <c r="CB5" i="8"/>
  <c r="BX5" i="8"/>
  <c r="BM5" i="8"/>
  <c r="BE5" i="8"/>
  <c r="BA5" i="8"/>
  <c r="AP5" i="8"/>
  <c r="AJ5" i="8"/>
  <c r="AD5" i="8"/>
  <c r="S5" i="8"/>
  <c r="M5" i="8"/>
  <c r="G5" i="8"/>
  <c r="C5" i="8"/>
  <c r="CU6" i="8"/>
  <c r="CH6" i="8"/>
  <c r="CB6" i="8"/>
  <c r="CQ6" i="8" s="1"/>
  <c r="BX6" i="8"/>
  <c r="BM6" i="8"/>
  <c r="BE6" i="8"/>
  <c r="BA6" i="8"/>
  <c r="AP6" i="8"/>
  <c r="AJ6" i="8"/>
  <c r="AD6" i="8"/>
  <c r="S6" i="8"/>
  <c r="M6" i="8"/>
  <c r="G6" i="8"/>
  <c r="C6" i="8"/>
  <c r="CM5" i="8"/>
  <c r="CM9" i="8" s="1"/>
  <c r="CG5" i="8"/>
  <c r="CA5" i="8"/>
  <c r="BW5" i="8"/>
  <c r="BW9" i="8" s="1"/>
  <c r="BJ5" i="8"/>
  <c r="BJ9" i="8" s="1"/>
  <c r="BD5" i="8"/>
  <c r="AZ5" i="8"/>
  <c r="AO5" i="8"/>
  <c r="AG5" i="8"/>
  <c r="AC5" i="8"/>
  <c r="R5" i="8"/>
  <c r="L5" i="8"/>
  <c r="F5" i="8"/>
  <c r="F9" i="8" s="1"/>
  <c r="C6" i="3"/>
  <c r="E6" i="3"/>
  <c r="F6" i="3"/>
  <c r="C7" i="3"/>
  <c r="E7" i="3"/>
  <c r="F7" i="3"/>
  <c r="C8" i="3"/>
  <c r="E8" i="3"/>
  <c r="F8" i="3"/>
  <c r="C9" i="3"/>
  <c r="E9" i="3"/>
  <c r="F9" i="3"/>
  <c r="C10" i="3"/>
  <c r="E10" i="3"/>
  <c r="F10" i="3"/>
  <c r="C12" i="3"/>
  <c r="E12" i="3"/>
  <c r="F12" i="3"/>
  <c r="F5" i="3"/>
  <c r="C5" i="3"/>
  <c r="AA12" i="3"/>
  <c r="AD12" i="3" s="1"/>
  <c r="AA10" i="3"/>
  <c r="AE10" i="3" s="1"/>
  <c r="AA9" i="3"/>
  <c r="AD9" i="3" s="1"/>
  <c r="AA8" i="3"/>
  <c r="AE8" i="3" s="1"/>
  <c r="AA7" i="3"/>
  <c r="AD7" i="3" s="1"/>
  <c r="AA6" i="3"/>
  <c r="AD6" i="3" s="1"/>
  <c r="AC13" i="3"/>
  <c r="AA5" i="3"/>
  <c r="AD5" i="3" s="1"/>
  <c r="K36" i="9" l="1"/>
  <c r="N36" i="9"/>
  <c r="J36" i="9"/>
  <c r="M36" i="9"/>
  <c r="I36" i="9"/>
  <c r="L36" i="9"/>
  <c r="AC9" i="8"/>
  <c r="CG9" i="8"/>
  <c r="X8" i="8"/>
  <c r="BT8" i="8"/>
  <c r="G35" i="9"/>
  <c r="G43" i="9" s="1"/>
  <c r="C35" i="9"/>
  <c r="C43" i="9" s="1"/>
  <c r="F35" i="9"/>
  <c r="F43" i="9" s="1"/>
  <c r="D35" i="9"/>
  <c r="D43" i="9" s="1"/>
  <c r="E35" i="9"/>
  <c r="E43" i="9" s="1"/>
  <c r="H35" i="9"/>
  <c r="CR8" i="8"/>
  <c r="BT6" i="8"/>
  <c r="AV7" i="8"/>
  <c r="J35" i="9"/>
  <c r="M35" i="9"/>
  <c r="M43" i="9" s="1"/>
  <c r="I35" i="9"/>
  <c r="K35" i="9"/>
  <c r="N35" i="9"/>
  <c r="L35" i="9"/>
  <c r="Q42" i="9"/>
  <c r="Q38" i="9"/>
  <c r="Q39" i="9"/>
  <c r="Q35" i="9"/>
  <c r="Q40" i="9"/>
  <c r="Q36" i="9"/>
  <c r="O27" i="9"/>
  <c r="K27" i="9"/>
  <c r="G27" i="9"/>
  <c r="C27" i="9"/>
  <c r="N26" i="9"/>
  <c r="J26" i="9"/>
  <c r="F26" i="9"/>
  <c r="Q25" i="9"/>
  <c r="M25" i="9"/>
  <c r="I25" i="9"/>
  <c r="E25" i="9"/>
  <c r="P24" i="9"/>
  <c r="L24" i="9"/>
  <c r="H24" i="9"/>
  <c r="D24" i="9"/>
  <c r="O23" i="9"/>
  <c r="K23" i="9"/>
  <c r="G23" i="9"/>
  <c r="C23" i="9"/>
  <c r="N22" i="9"/>
  <c r="J22" i="9"/>
  <c r="F22" i="9"/>
  <c r="Q21" i="9"/>
  <c r="M21" i="9"/>
  <c r="I21" i="9"/>
  <c r="E21" i="9"/>
  <c r="P20" i="9"/>
  <c r="L20" i="9"/>
  <c r="H20" i="9"/>
  <c r="D20" i="9"/>
  <c r="O12" i="9"/>
  <c r="K12" i="9"/>
  <c r="G12" i="9"/>
  <c r="C12" i="9"/>
  <c r="N11" i="9"/>
  <c r="J11" i="9"/>
  <c r="F11" i="9"/>
  <c r="Q10" i="9"/>
  <c r="M10" i="9"/>
  <c r="I10" i="9"/>
  <c r="E10" i="9"/>
  <c r="P9" i="9"/>
  <c r="L9" i="9"/>
  <c r="H9" i="9"/>
  <c r="D9" i="9"/>
  <c r="O8" i="9"/>
  <c r="K8" i="9"/>
  <c r="G8" i="9"/>
  <c r="C8" i="9"/>
  <c r="N7" i="9"/>
  <c r="J7" i="9"/>
  <c r="F7" i="9"/>
  <c r="Q6" i="9"/>
  <c r="M6" i="9"/>
  <c r="I6" i="9"/>
  <c r="E6" i="9"/>
  <c r="P5" i="9"/>
  <c r="L5" i="9"/>
  <c r="H5" i="9"/>
  <c r="D5" i="9"/>
  <c r="N27" i="9"/>
  <c r="J27" i="9"/>
  <c r="F27" i="9"/>
  <c r="Q26" i="9"/>
  <c r="M26" i="9"/>
  <c r="I26" i="9"/>
  <c r="E26" i="9"/>
  <c r="P25" i="9"/>
  <c r="L25" i="9"/>
  <c r="H25" i="9"/>
  <c r="D25" i="9"/>
  <c r="O24" i="9"/>
  <c r="K24" i="9"/>
  <c r="G24" i="9"/>
  <c r="C24" i="9"/>
  <c r="N23" i="9"/>
  <c r="J23" i="9"/>
  <c r="F23" i="9"/>
  <c r="Q22" i="9"/>
  <c r="M22" i="9"/>
  <c r="I22" i="9"/>
  <c r="E22" i="9"/>
  <c r="Q41" i="9"/>
  <c r="Q37" i="9"/>
  <c r="P12" i="9"/>
  <c r="M27" i="9"/>
  <c r="E27" i="9"/>
  <c r="L26" i="9"/>
  <c r="D26" i="9"/>
  <c r="K25" i="9"/>
  <c r="C25" i="9"/>
  <c r="J24" i="9"/>
  <c r="Q23" i="9"/>
  <c r="I23" i="9"/>
  <c r="P22" i="9"/>
  <c r="H22" i="9"/>
  <c r="P21" i="9"/>
  <c r="K21" i="9"/>
  <c r="F21" i="9"/>
  <c r="O20" i="9"/>
  <c r="J20" i="9"/>
  <c r="E20" i="9"/>
  <c r="N12" i="9"/>
  <c r="I12" i="9"/>
  <c r="D12" i="9"/>
  <c r="M11" i="9"/>
  <c r="H11" i="9"/>
  <c r="C11" i="9"/>
  <c r="L10" i="9"/>
  <c r="G10" i="9"/>
  <c r="Q9" i="9"/>
  <c r="K9" i="9"/>
  <c r="F9" i="9"/>
  <c r="P8" i="9"/>
  <c r="J8" i="9"/>
  <c r="E8" i="9"/>
  <c r="O7" i="9"/>
  <c r="I7" i="9"/>
  <c r="D7" i="9"/>
  <c r="N6" i="9"/>
  <c r="H6" i="9"/>
  <c r="C6" i="9"/>
  <c r="M5" i="9"/>
  <c r="G5" i="9"/>
  <c r="I27" i="9"/>
  <c r="H26" i="9"/>
  <c r="G25" i="9"/>
  <c r="F24" i="9"/>
  <c r="E23" i="9"/>
  <c r="D22" i="9"/>
  <c r="H21" i="9"/>
  <c r="M20" i="9"/>
  <c r="G20" i="9"/>
  <c r="L12" i="9"/>
  <c r="P11" i="9"/>
  <c r="O10" i="9"/>
  <c r="D10" i="9"/>
  <c r="I9" i="9"/>
  <c r="M8" i="9"/>
  <c r="Q7" i="9"/>
  <c r="G7" i="9"/>
  <c r="K6" i="9"/>
  <c r="O5" i="9"/>
  <c r="E5" i="9"/>
  <c r="H27" i="9"/>
  <c r="G26" i="9"/>
  <c r="F25" i="9"/>
  <c r="E24" i="9"/>
  <c r="D23" i="9"/>
  <c r="C22" i="9"/>
  <c r="G21" i="9"/>
  <c r="K20" i="9"/>
  <c r="J12" i="9"/>
  <c r="O11" i="9"/>
  <c r="D11" i="9"/>
  <c r="H10" i="9"/>
  <c r="M9" i="9"/>
  <c r="Q8" i="9"/>
  <c r="L8" i="9"/>
  <c r="P7" i="9"/>
  <c r="E7" i="9"/>
  <c r="J6" i="9"/>
  <c r="N5" i="9"/>
  <c r="L27" i="9"/>
  <c r="D27" i="9"/>
  <c r="K26" i="9"/>
  <c r="C26" i="9"/>
  <c r="J25" i="9"/>
  <c r="Q24" i="9"/>
  <c r="I24" i="9"/>
  <c r="P23" i="9"/>
  <c r="H23" i="9"/>
  <c r="O22" i="9"/>
  <c r="G22" i="9"/>
  <c r="O21" i="9"/>
  <c r="J21" i="9"/>
  <c r="D21" i="9"/>
  <c r="N20" i="9"/>
  <c r="I20" i="9"/>
  <c r="C20" i="9"/>
  <c r="M12" i="9"/>
  <c r="H12" i="9"/>
  <c r="Q11" i="9"/>
  <c r="L11" i="9"/>
  <c r="G11" i="9"/>
  <c r="P10" i="9"/>
  <c r="K10" i="9"/>
  <c r="F10" i="9"/>
  <c r="O9" i="9"/>
  <c r="J9" i="9"/>
  <c r="E9" i="9"/>
  <c r="N8" i="9"/>
  <c r="I8" i="9"/>
  <c r="D8" i="9"/>
  <c r="M7" i="9"/>
  <c r="H7" i="9"/>
  <c r="C7" i="9"/>
  <c r="L6" i="9"/>
  <c r="G6" i="9"/>
  <c r="Q5" i="9"/>
  <c r="K5" i="9"/>
  <c r="F5" i="9"/>
  <c r="Q27" i="9"/>
  <c r="P26" i="9"/>
  <c r="O25" i="9"/>
  <c r="N24" i="9"/>
  <c r="M23" i="9"/>
  <c r="L22" i="9"/>
  <c r="N21" i="9"/>
  <c r="C21" i="9"/>
  <c r="Q12" i="9"/>
  <c r="F12" i="9"/>
  <c r="K11" i="9"/>
  <c r="E11" i="9"/>
  <c r="J10" i="9"/>
  <c r="N9" i="9"/>
  <c r="C9" i="9"/>
  <c r="H8" i="9"/>
  <c r="L7" i="9"/>
  <c r="P6" i="9"/>
  <c r="F6" i="9"/>
  <c r="J5" i="9"/>
  <c r="P27" i="9"/>
  <c r="O26" i="9"/>
  <c r="N25" i="9"/>
  <c r="M24" i="9"/>
  <c r="L23" i="9"/>
  <c r="K22" i="9"/>
  <c r="L21" i="9"/>
  <c r="Q20" i="9"/>
  <c r="F20" i="9"/>
  <c r="F28" i="9" s="1"/>
  <c r="E12" i="9"/>
  <c r="I11" i="9"/>
  <c r="N10" i="9"/>
  <c r="C10" i="9"/>
  <c r="G9" i="9"/>
  <c r="F8" i="9"/>
  <c r="K7" i="9"/>
  <c r="O6" i="9"/>
  <c r="D6" i="9"/>
  <c r="I5" i="9"/>
  <c r="C5" i="9"/>
  <c r="Z11" i="3"/>
  <c r="Y11" i="3"/>
  <c r="BT7" i="8"/>
  <c r="N43" i="9"/>
  <c r="H43" i="9"/>
  <c r="H13" i="9"/>
  <c r="N28" i="9"/>
  <c r="N13" i="9"/>
  <c r="H28" i="9"/>
  <c r="M31" i="9"/>
  <c r="M16" i="9"/>
  <c r="X7" i="8"/>
  <c r="AM8" i="8"/>
  <c r="AN8" i="8"/>
  <c r="O8" i="8"/>
  <c r="P8" i="8"/>
  <c r="CO8" i="8"/>
  <c r="CN8" i="8"/>
  <c r="CN7" i="8"/>
  <c r="CO7" i="8"/>
  <c r="CQ8" i="8"/>
  <c r="CX8" i="8"/>
  <c r="CY8" i="8"/>
  <c r="AH8" i="8"/>
  <c r="AT8" i="8"/>
  <c r="AI8" i="8"/>
  <c r="AM7" i="8"/>
  <c r="AN7" i="8"/>
  <c r="W7" i="8"/>
  <c r="BG7" i="8"/>
  <c r="BR7" i="8"/>
  <c r="BF7" i="8"/>
  <c r="BP8" i="8"/>
  <c r="BQ8" i="8"/>
  <c r="AS8" i="8"/>
  <c r="AR8" i="8"/>
  <c r="BS8" i="8"/>
  <c r="BF8" i="8"/>
  <c r="BR8" i="8"/>
  <c r="BG8" i="8"/>
  <c r="BK7" i="8"/>
  <c r="BL7" i="8"/>
  <c r="AU7" i="8"/>
  <c r="CE7" i="8"/>
  <c r="CP7" i="8"/>
  <c r="CD7" i="8"/>
  <c r="T8" i="8"/>
  <c r="U8" i="8"/>
  <c r="BP7" i="8"/>
  <c r="BQ7" i="8"/>
  <c r="CI8" i="8"/>
  <c r="CJ8" i="8"/>
  <c r="AR7" i="8"/>
  <c r="AS7" i="8"/>
  <c r="AU8" i="8"/>
  <c r="CD8" i="8"/>
  <c r="CP8" i="8"/>
  <c r="CE8" i="8"/>
  <c r="CI7" i="8"/>
  <c r="CJ7" i="8"/>
  <c r="BS7" i="8"/>
  <c r="K7" i="8"/>
  <c r="V7" i="8"/>
  <c r="J7" i="8"/>
  <c r="BK8" i="8"/>
  <c r="BL8" i="8"/>
  <c r="T7" i="8"/>
  <c r="U7" i="8"/>
  <c r="W8" i="8"/>
  <c r="J8" i="8"/>
  <c r="V8" i="8"/>
  <c r="K8" i="8"/>
  <c r="CQ7" i="8"/>
  <c r="O7" i="8"/>
  <c r="P7" i="8"/>
  <c r="CY7" i="8"/>
  <c r="CX7" i="8"/>
  <c r="AI7" i="8"/>
  <c r="AT7" i="8"/>
  <c r="AH7" i="8"/>
  <c r="R9" i="8"/>
  <c r="AZ9" i="8"/>
  <c r="CP5" i="8"/>
  <c r="CD5" i="8"/>
  <c r="CA9" i="8"/>
  <c r="CE5" i="8"/>
  <c r="K6" i="8"/>
  <c r="V6" i="8"/>
  <c r="J6" i="8"/>
  <c r="AM6" i="8"/>
  <c r="AN6" i="8"/>
  <c r="BQ6" i="8"/>
  <c r="BP6" i="8"/>
  <c r="CY6" i="8"/>
  <c r="CX6" i="8"/>
  <c r="V5" i="8"/>
  <c r="J5" i="8"/>
  <c r="G9" i="8"/>
  <c r="K5" i="8"/>
  <c r="AJ9" i="8"/>
  <c r="AN5" i="8"/>
  <c r="AM5" i="8"/>
  <c r="BM9" i="8"/>
  <c r="BQ5" i="8"/>
  <c r="BP5" i="8"/>
  <c r="CX5" i="8"/>
  <c r="CU9" i="8"/>
  <c r="CY5" i="8"/>
  <c r="CR6" i="8"/>
  <c r="AA9" i="8"/>
  <c r="BB9" i="8"/>
  <c r="CR5" i="8"/>
  <c r="CC9" i="8"/>
  <c r="X6" i="8"/>
  <c r="I9" i="8"/>
  <c r="X5" i="8"/>
  <c r="AL9" i="8"/>
  <c r="BO9" i="8"/>
  <c r="CW9" i="8"/>
  <c r="BS6" i="8"/>
  <c r="AS5" i="8"/>
  <c r="AR5" i="8"/>
  <c r="AO9" i="8"/>
  <c r="BS5" i="8"/>
  <c r="BD9" i="8"/>
  <c r="M9" i="8"/>
  <c r="AP9" i="8"/>
  <c r="BX9" i="8"/>
  <c r="AI6" i="8"/>
  <c r="AT6" i="8"/>
  <c r="AH6" i="8"/>
  <c r="BL6" i="8"/>
  <c r="BK6" i="8"/>
  <c r="CN6" i="8"/>
  <c r="CO6" i="8"/>
  <c r="D9" i="8"/>
  <c r="AT5" i="8"/>
  <c r="AH5" i="8"/>
  <c r="AE9" i="8"/>
  <c r="AI5" i="8"/>
  <c r="BH9" i="8"/>
  <c r="BL5" i="8"/>
  <c r="BK5" i="8"/>
  <c r="CN5" i="8"/>
  <c r="CK9" i="8"/>
  <c r="CO5" i="8"/>
  <c r="U6" i="8"/>
  <c r="T6" i="8"/>
  <c r="T5" i="8"/>
  <c r="Q9" i="8"/>
  <c r="U5" i="8"/>
  <c r="AY9" i="8"/>
  <c r="BZ9" i="8"/>
  <c r="AV6" i="8"/>
  <c r="AV5" i="8"/>
  <c r="AG9" i="8"/>
  <c r="S9" i="8"/>
  <c r="BA9" i="8"/>
  <c r="CB9" i="8"/>
  <c r="CQ5" i="8"/>
  <c r="W6" i="8"/>
  <c r="H9" i="8"/>
  <c r="W5" i="8"/>
  <c r="AK9" i="8"/>
  <c r="BN9" i="8"/>
  <c r="CV9" i="8"/>
  <c r="BR6" i="8"/>
  <c r="BF6" i="8"/>
  <c r="BG6" i="8"/>
  <c r="CI6" i="8"/>
  <c r="CJ6" i="8"/>
  <c r="AB9" i="8"/>
  <c r="BR5" i="8"/>
  <c r="BF5" i="8"/>
  <c r="BC9" i="8"/>
  <c r="BG5" i="8"/>
  <c r="CI5" i="8"/>
  <c r="CF9" i="8"/>
  <c r="CG10" i="8" s="1"/>
  <c r="CJ5" i="8"/>
  <c r="P6" i="8"/>
  <c r="O6" i="8"/>
  <c r="AR6" i="8"/>
  <c r="AS6" i="8"/>
  <c r="P5" i="8"/>
  <c r="O5" i="8"/>
  <c r="L9" i="8"/>
  <c r="C9" i="8"/>
  <c r="AD9" i="8"/>
  <c r="BT5" i="8"/>
  <c r="BE9" i="8"/>
  <c r="CH9" i="8"/>
  <c r="N9" i="8"/>
  <c r="AQ9" i="8"/>
  <c r="BY9" i="8"/>
  <c r="AU6" i="8"/>
  <c r="E9" i="8"/>
  <c r="AF9" i="8"/>
  <c r="AU5" i="8"/>
  <c r="BI9" i="8"/>
  <c r="CL9" i="8"/>
  <c r="CD6" i="8"/>
  <c r="CE6" i="8"/>
  <c r="CP6" i="8"/>
  <c r="AE12" i="3"/>
  <c r="AE9" i="3"/>
  <c r="AB13" i="3"/>
  <c r="AA13" i="3"/>
  <c r="AE13" i="3" s="1"/>
  <c r="AD8" i="3"/>
  <c r="AE7" i="3"/>
  <c r="AE6" i="3"/>
  <c r="AE5" i="3"/>
  <c r="AD10" i="3"/>
  <c r="L43" i="9" l="1"/>
  <c r="D13" i="9"/>
  <c r="K43" i="9"/>
  <c r="I43" i="9"/>
  <c r="J43" i="9"/>
  <c r="H45" i="9"/>
  <c r="D44" i="9" s="1"/>
  <c r="L28" i="9"/>
  <c r="J13" i="9"/>
  <c r="J28" i="9"/>
  <c r="Q43" i="9"/>
  <c r="BD10" i="8"/>
  <c r="Q13" i="9"/>
  <c r="O13" i="9"/>
  <c r="O28" i="9"/>
  <c r="C28" i="9"/>
  <c r="I28" i="9"/>
  <c r="R10" i="8"/>
  <c r="L13" i="9"/>
  <c r="P28" i="9"/>
  <c r="E13" i="9"/>
  <c r="C13" i="9"/>
  <c r="M28" i="9"/>
  <c r="F13" i="9"/>
  <c r="P13" i="9"/>
  <c r="I13" i="9"/>
  <c r="D28" i="9"/>
  <c r="G13" i="9"/>
  <c r="Q28" i="9"/>
  <c r="M13" i="9"/>
  <c r="K28" i="9"/>
  <c r="K13" i="9"/>
  <c r="G28" i="9"/>
  <c r="E28" i="9"/>
  <c r="AU9" i="8"/>
  <c r="AX8" i="8"/>
  <c r="AW8" i="8"/>
  <c r="Z8" i="8"/>
  <c r="Y8" i="8"/>
  <c r="Y7" i="8"/>
  <c r="Z7" i="8"/>
  <c r="CT7" i="8"/>
  <c r="CS7" i="8"/>
  <c r="BU7" i="8"/>
  <c r="BV7" i="8"/>
  <c r="AW7" i="8"/>
  <c r="AX7" i="8"/>
  <c r="CT8" i="8"/>
  <c r="CS8" i="8"/>
  <c r="BV8" i="8"/>
  <c r="BU8" i="8"/>
  <c r="M10" i="8"/>
  <c r="CL10" i="8"/>
  <c r="CB10" i="8"/>
  <c r="BN10" i="8"/>
  <c r="BI10" i="8"/>
  <c r="AP10" i="8"/>
  <c r="AK10" i="8"/>
  <c r="AF10" i="8"/>
  <c r="H10" i="8"/>
  <c r="AI9" i="8"/>
  <c r="AH9" i="8"/>
  <c r="BS9" i="8"/>
  <c r="AN9" i="8"/>
  <c r="AM9" i="8"/>
  <c r="Y5" i="8"/>
  <c r="V9" i="8"/>
  <c r="Z5" i="8"/>
  <c r="Y6" i="8"/>
  <c r="Z6" i="8"/>
  <c r="O9" i="8"/>
  <c r="P9" i="8"/>
  <c r="BF9" i="8"/>
  <c r="BG9" i="8"/>
  <c r="AV9" i="8"/>
  <c r="AX6" i="8"/>
  <c r="AW6" i="8"/>
  <c r="AR9" i="8"/>
  <c r="AS9" i="8"/>
  <c r="CY9" i="8"/>
  <c r="CX9" i="8"/>
  <c r="BQ9" i="8"/>
  <c r="BP9" i="8"/>
  <c r="CT5" i="8"/>
  <c r="CS5" i="8"/>
  <c r="CP9" i="8"/>
  <c r="CJ9" i="8"/>
  <c r="CI9" i="8"/>
  <c r="BU6" i="8"/>
  <c r="BV6" i="8"/>
  <c r="W9" i="8"/>
  <c r="U9" i="8"/>
  <c r="T9" i="8"/>
  <c r="CN9" i="8"/>
  <c r="CO9" i="8"/>
  <c r="BK9" i="8"/>
  <c r="BL9" i="8"/>
  <c r="AT9" i="8"/>
  <c r="AX5" i="8"/>
  <c r="AW5" i="8"/>
  <c r="X9" i="8"/>
  <c r="CR9" i="8"/>
  <c r="K9" i="8"/>
  <c r="J9" i="8"/>
  <c r="CT6" i="8"/>
  <c r="CS6" i="8"/>
  <c r="BT9" i="8"/>
  <c r="BR9" i="8"/>
  <c r="BV5" i="8"/>
  <c r="BU5" i="8"/>
  <c r="CQ9" i="8"/>
  <c r="CE9" i="8"/>
  <c r="CD9" i="8"/>
  <c r="AD13" i="3"/>
  <c r="Q12" i="3"/>
  <c r="U12" i="3" s="1"/>
  <c r="N12" i="3"/>
  <c r="M12" i="3"/>
  <c r="L12" i="3"/>
  <c r="P12" i="3" s="1"/>
  <c r="I12" i="3"/>
  <c r="H12" i="3"/>
  <c r="G12" i="3"/>
  <c r="J12" i="3" s="1"/>
  <c r="Q10" i="3"/>
  <c r="U10" i="3" s="1"/>
  <c r="N10" i="3"/>
  <c r="M10" i="3"/>
  <c r="L10" i="3"/>
  <c r="I10" i="3"/>
  <c r="H10" i="3"/>
  <c r="G10" i="3"/>
  <c r="Q9" i="3"/>
  <c r="U9" i="3" s="1"/>
  <c r="N9" i="3"/>
  <c r="M9" i="3"/>
  <c r="L9" i="3"/>
  <c r="P9" i="3" s="1"/>
  <c r="I9" i="3"/>
  <c r="H9" i="3"/>
  <c r="G9" i="3"/>
  <c r="Q8" i="3"/>
  <c r="T8" i="3" s="1"/>
  <c r="N8" i="3"/>
  <c r="M8" i="3"/>
  <c r="L8" i="3"/>
  <c r="P8" i="3" s="1"/>
  <c r="I8" i="3"/>
  <c r="H8" i="3"/>
  <c r="G8" i="3"/>
  <c r="Q7" i="3"/>
  <c r="T7" i="3" s="1"/>
  <c r="N7" i="3"/>
  <c r="M7" i="3"/>
  <c r="L7" i="3"/>
  <c r="I7" i="3"/>
  <c r="H7" i="3"/>
  <c r="G7" i="3"/>
  <c r="Q6" i="3"/>
  <c r="U6" i="3" s="1"/>
  <c r="N6" i="3"/>
  <c r="M6" i="3"/>
  <c r="L6" i="3"/>
  <c r="I6" i="3"/>
  <c r="G6" i="3"/>
  <c r="Q5" i="3"/>
  <c r="N5" i="3"/>
  <c r="M5" i="3"/>
  <c r="L5" i="3"/>
  <c r="I5" i="3"/>
  <c r="H5" i="3"/>
  <c r="G5" i="3"/>
  <c r="E5" i="3"/>
  <c r="N45" i="9" l="1"/>
  <c r="M44" i="9" s="1"/>
  <c r="C44" i="9"/>
  <c r="G44" i="9"/>
  <c r="E44" i="9"/>
  <c r="F44" i="9"/>
  <c r="AU10" i="8"/>
  <c r="H30" i="9"/>
  <c r="N15" i="9"/>
  <c r="H15" i="9"/>
  <c r="N30" i="9"/>
  <c r="BS10" i="8"/>
  <c r="CQ10" i="8"/>
  <c r="W10" i="8"/>
  <c r="BV9" i="8"/>
  <c r="BU9" i="8"/>
  <c r="CT9" i="8"/>
  <c r="CS9" i="8"/>
  <c r="Z9" i="8"/>
  <c r="Y9" i="8"/>
  <c r="AX9" i="8"/>
  <c r="AW9" i="8"/>
  <c r="K9" i="3"/>
  <c r="P10" i="3"/>
  <c r="P6" i="3"/>
  <c r="K10" i="3"/>
  <c r="P7" i="3"/>
  <c r="K8" i="3"/>
  <c r="K7" i="3"/>
  <c r="K12" i="3"/>
  <c r="J9" i="3"/>
  <c r="W10" i="3"/>
  <c r="W9" i="3"/>
  <c r="J10" i="3"/>
  <c r="W12" i="3"/>
  <c r="W8" i="3"/>
  <c r="X8" i="3"/>
  <c r="X12" i="3"/>
  <c r="E13" i="3"/>
  <c r="X7" i="3"/>
  <c r="X10" i="3"/>
  <c r="S13" i="3"/>
  <c r="J8" i="3"/>
  <c r="I13" i="3"/>
  <c r="Q13" i="3"/>
  <c r="W6" i="3"/>
  <c r="W7" i="3"/>
  <c r="X9" i="3"/>
  <c r="M13" i="3"/>
  <c r="C13" i="3"/>
  <c r="G13" i="3"/>
  <c r="D13" i="3"/>
  <c r="F13" i="3"/>
  <c r="R13" i="3"/>
  <c r="X6" i="3"/>
  <c r="N13" i="3"/>
  <c r="K6" i="3"/>
  <c r="L13" i="3"/>
  <c r="H13" i="3"/>
  <c r="J7" i="3"/>
  <c r="U5" i="3"/>
  <c r="U8" i="3"/>
  <c r="J5" i="3"/>
  <c r="V5" i="3"/>
  <c r="V6" i="3"/>
  <c r="V7" i="3"/>
  <c r="V8" i="3"/>
  <c r="V9" i="3"/>
  <c r="V10" i="3"/>
  <c r="V12" i="3"/>
  <c r="U7" i="3"/>
  <c r="J6" i="3"/>
  <c r="K5" i="3"/>
  <c r="O5" i="3"/>
  <c r="W5" i="3"/>
  <c r="O6" i="3"/>
  <c r="O7" i="3"/>
  <c r="O8" i="3"/>
  <c r="O9" i="3"/>
  <c r="O10" i="3"/>
  <c r="O12" i="3"/>
  <c r="P5" i="3"/>
  <c r="T5" i="3"/>
  <c r="X5" i="3"/>
  <c r="T6" i="3"/>
  <c r="T9" i="3"/>
  <c r="T10" i="3"/>
  <c r="T12" i="3"/>
  <c r="K44" i="9" l="1"/>
  <c r="J44" i="9"/>
  <c r="I44" i="9"/>
  <c r="L44" i="9"/>
  <c r="P45" i="9"/>
  <c r="Q45" i="9" s="1"/>
  <c r="P15" i="9"/>
  <c r="Q15" i="9" s="1"/>
  <c r="L14" i="9"/>
  <c r="J14" i="9"/>
  <c r="K14" i="9"/>
  <c r="M14" i="9"/>
  <c r="I14" i="9"/>
  <c r="P30" i="9"/>
  <c r="Q30" i="9" s="1"/>
  <c r="J29" i="9"/>
  <c r="I29" i="9"/>
  <c r="M29" i="9"/>
  <c r="K29" i="9"/>
  <c r="L29" i="9"/>
  <c r="C29" i="9"/>
  <c r="G29" i="9"/>
  <c r="E29" i="9"/>
  <c r="F29" i="9"/>
  <c r="D29" i="9"/>
  <c r="G14" i="9"/>
  <c r="C14" i="9"/>
  <c r="E14" i="9"/>
  <c r="F14" i="9"/>
  <c r="D14" i="9"/>
  <c r="P13" i="3"/>
  <c r="U13" i="3"/>
  <c r="K13" i="3"/>
  <c r="T13" i="3"/>
  <c r="W13" i="3"/>
  <c r="J13" i="3"/>
  <c r="O13" i="3"/>
  <c r="X13" i="3"/>
  <c r="Y12" i="3"/>
  <c r="Z12" i="3"/>
  <c r="Y7" i="3"/>
  <c r="Z7" i="3"/>
  <c r="Y10" i="3"/>
  <c r="Z10" i="3"/>
  <c r="Y6" i="3"/>
  <c r="Z6" i="3"/>
  <c r="Y9" i="3"/>
  <c r="Z9" i="3"/>
  <c r="V13" i="3"/>
  <c r="Z5" i="3"/>
  <c r="Y5" i="3"/>
  <c r="Z8" i="3"/>
  <c r="Y8" i="3"/>
  <c r="Y13" i="3" l="1"/>
  <c r="Z13" i="3"/>
</calcChain>
</file>

<file path=xl/sharedStrings.xml><?xml version="1.0" encoding="utf-8"?>
<sst xmlns="http://schemas.openxmlformats.org/spreadsheetml/2006/main" count="3184" uniqueCount="691">
  <si>
    <t>작성자</t>
    <phoneticPr fontId="18" type="noConversion"/>
  </si>
  <si>
    <t>작성일</t>
    <phoneticPr fontId="18" type="noConversion"/>
  </si>
  <si>
    <t>프로젝트명</t>
    <phoneticPr fontId="18" type="noConversion"/>
  </si>
  <si>
    <t>산출물명</t>
    <phoneticPr fontId="18" type="noConversion"/>
  </si>
  <si>
    <t>테스트구분</t>
    <phoneticPr fontId="18" type="noConversion"/>
  </si>
  <si>
    <t>수용여부</t>
    <phoneticPr fontId="18" type="noConversion"/>
  </si>
  <si>
    <t>결함유형</t>
    <phoneticPr fontId="18" type="noConversion"/>
  </si>
  <si>
    <t>결함등급</t>
    <phoneticPr fontId="18" type="noConversion"/>
  </si>
  <si>
    <t>결함상태</t>
    <phoneticPr fontId="18" type="noConversion"/>
  </si>
  <si>
    <t>L1</t>
    <phoneticPr fontId="18" type="noConversion"/>
  </si>
  <si>
    <t>L2</t>
    <phoneticPr fontId="18" type="noConversion"/>
  </si>
  <si>
    <t>미수용</t>
    <phoneticPr fontId="18" type="noConversion"/>
  </si>
  <si>
    <t>검토중</t>
    <phoneticPr fontId="18" type="noConversion"/>
  </si>
  <si>
    <t>◈ 누적 진척현황</t>
    <phoneticPr fontId="18" type="noConversion"/>
  </si>
  <si>
    <t>업무구분</t>
    <phoneticPr fontId="18" type="noConversion"/>
  </si>
  <si>
    <t>조치현황</t>
    <phoneticPr fontId="18" type="noConversion"/>
  </si>
  <si>
    <t>총건수</t>
    <phoneticPr fontId="18" type="noConversion"/>
  </si>
  <si>
    <t>결함
아님</t>
    <phoneticPr fontId="18" type="noConversion"/>
  </si>
  <si>
    <t>개선</t>
    <phoneticPr fontId="18" type="noConversion"/>
  </si>
  <si>
    <t>계</t>
    <phoneticPr fontId="18" type="noConversion"/>
  </si>
  <si>
    <t>수용</t>
    <phoneticPr fontId="18" type="noConversion"/>
  </si>
  <si>
    <t>조치</t>
    <phoneticPr fontId="18" type="noConversion"/>
  </si>
  <si>
    <t>완료</t>
    <phoneticPr fontId="18" type="noConversion"/>
  </si>
  <si>
    <t>조치율</t>
    <phoneticPr fontId="18" type="noConversion"/>
  </si>
  <si>
    <t>완료율</t>
    <phoneticPr fontId="18" type="noConversion"/>
  </si>
  <si>
    <t>소계</t>
    <phoneticPr fontId="18" type="noConversion"/>
  </si>
  <si>
    <t>No</t>
    <phoneticPr fontId="18" type="noConversion"/>
  </si>
  <si>
    <t>*업무시스템</t>
    <phoneticPr fontId="18" type="noConversion"/>
  </si>
  <si>
    <t>*업무분류</t>
    <phoneticPr fontId="18" type="noConversion"/>
  </si>
  <si>
    <t>업무세분류</t>
    <phoneticPr fontId="18" type="noConversion"/>
  </si>
  <si>
    <t>*프로그램ID</t>
    <phoneticPr fontId="18" type="noConversion"/>
  </si>
  <si>
    <t>*프로그램명</t>
    <phoneticPr fontId="18" type="noConversion"/>
  </si>
  <si>
    <t>*개발자</t>
    <phoneticPr fontId="18" type="noConversion"/>
  </si>
  <si>
    <t>*테스트구분</t>
    <phoneticPr fontId="18" type="noConversion"/>
  </si>
  <si>
    <t>*테스트담당자</t>
    <phoneticPr fontId="18" type="noConversion"/>
  </si>
  <si>
    <t>*테스트일</t>
    <phoneticPr fontId="18" type="noConversion"/>
  </si>
  <si>
    <t>*테스트결과</t>
    <phoneticPr fontId="18" type="noConversion"/>
  </si>
  <si>
    <t>Pass/Fail</t>
    <phoneticPr fontId="18" type="noConversion"/>
  </si>
  <si>
    <t>*결함유형</t>
    <phoneticPr fontId="18" type="noConversion"/>
  </si>
  <si>
    <t>*결함등급</t>
    <phoneticPr fontId="18" type="noConversion"/>
  </si>
  <si>
    <t>*수용여부</t>
    <phoneticPr fontId="18" type="noConversion"/>
  </si>
  <si>
    <t>*조치담당자</t>
    <phoneticPr fontId="18" type="noConversion"/>
  </si>
  <si>
    <t>조치내용</t>
    <phoneticPr fontId="18" type="noConversion"/>
  </si>
  <si>
    <t>조치예정일</t>
    <phoneticPr fontId="18" type="noConversion"/>
  </si>
  <si>
    <t>*조치완료일</t>
    <phoneticPr fontId="18" type="noConversion"/>
  </si>
  <si>
    <t>*결함상태</t>
    <phoneticPr fontId="18" type="noConversion"/>
  </si>
  <si>
    <t>비고</t>
    <phoneticPr fontId="18" type="noConversion"/>
  </si>
  <si>
    <t>PL</t>
    <phoneticPr fontId="18" type="noConversion"/>
  </si>
  <si>
    <t>결함</t>
    <phoneticPr fontId="18" type="noConversion"/>
  </si>
  <si>
    <t>L1</t>
    <phoneticPr fontId="18" type="noConversion"/>
  </si>
  <si>
    <t>수용</t>
    <phoneticPr fontId="18" type="noConversion"/>
  </si>
  <si>
    <t>초기</t>
    <phoneticPr fontId="18" type="noConversion"/>
  </si>
  <si>
    <t>IT</t>
    <phoneticPr fontId="18" type="noConversion"/>
  </si>
  <si>
    <t>개선</t>
    <phoneticPr fontId="18" type="noConversion"/>
  </si>
  <si>
    <t>L2</t>
    <phoneticPr fontId="18" type="noConversion"/>
  </si>
  <si>
    <t>검토중</t>
    <phoneticPr fontId="18" type="noConversion"/>
  </si>
  <si>
    <t>BPO</t>
    <phoneticPr fontId="18" type="noConversion"/>
  </si>
  <si>
    <t>결함아님</t>
    <phoneticPr fontId="18" type="noConversion"/>
  </si>
  <si>
    <t>L3</t>
    <phoneticPr fontId="18" type="noConversion"/>
  </si>
  <si>
    <t>미수용</t>
    <phoneticPr fontId="18" type="noConversion"/>
  </si>
  <si>
    <t>조치중</t>
    <phoneticPr fontId="18" type="noConversion"/>
  </si>
  <si>
    <t>WMS</t>
    <phoneticPr fontId="18" type="noConversion"/>
  </si>
  <si>
    <t>조치완료</t>
    <phoneticPr fontId="18" type="noConversion"/>
  </si>
  <si>
    <t>재접수</t>
    <phoneticPr fontId="18" type="noConversion"/>
  </si>
  <si>
    <t>종료</t>
    <phoneticPr fontId="18" type="noConversion"/>
  </si>
  <si>
    <t>손병진</t>
    <phoneticPr fontId="18" type="noConversion"/>
  </si>
  <si>
    <t>입고관리</t>
    <phoneticPr fontId="18" type="noConversion"/>
  </si>
  <si>
    <t>출고관리</t>
    <phoneticPr fontId="18" type="noConversion"/>
  </si>
  <si>
    <t>반품관리</t>
    <phoneticPr fontId="18" type="noConversion"/>
  </si>
  <si>
    <t>조회출력</t>
    <phoneticPr fontId="18" type="noConversion"/>
  </si>
  <si>
    <t>메뉴버튼 클릭시 해당화면이 정상적으로 load되는가?</t>
  </si>
  <si>
    <t>S002</t>
  </si>
  <si>
    <t>메뉴명과 화면 상단의 화면명이 일치하는가?</t>
  </si>
  <si>
    <t>S003</t>
  </si>
  <si>
    <t>S004</t>
  </si>
  <si>
    <t>S005</t>
  </si>
  <si>
    <t>S006</t>
  </si>
  <si>
    <t>S007</t>
  </si>
  <si>
    <t>S008</t>
  </si>
  <si>
    <t>화면에서 Tab키에 따른 커서 이동순서가 적절한가?</t>
  </si>
  <si>
    <t>S009</t>
  </si>
  <si>
    <t>S010</t>
  </si>
  <si>
    <t>S011</t>
  </si>
  <si>
    <t>S012</t>
  </si>
  <si>
    <t>S013</t>
  </si>
  <si>
    <t>S014</t>
  </si>
  <si>
    <t>테스트케이스ID</t>
    <phoneticPr fontId="18" type="noConversion"/>
  </si>
  <si>
    <t>테스트케이스</t>
    <phoneticPr fontId="18" type="noConversion"/>
  </si>
  <si>
    <t>테스트케이스ID</t>
  </si>
  <si>
    <t>테스트케이스</t>
  </si>
  <si>
    <t>S001</t>
  </si>
  <si>
    <t>화면 load시, 화면의 첫 입력항목에 focus가 위치하는가? (고객의 별도 요구사항이 있는경우 해당 항목에 focus가 위치하는가?)</t>
  </si>
  <si>
    <t>윈도우의 위치 및 크기(POP-UP)는 적절한가?</t>
  </si>
  <si>
    <t>화면구성요소의 글씨체/크기, 대소문자, 철자 등이 표준을 준수하는가?</t>
  </si>
  <si>
    <t>오탈자가 있는가?</t>
  </si>
  <si>
    <t>표준으로 정의된 용어를 사용하였는가?</t>
  </si>
  <si>
    <t xml:space="preserve">주화면과 Pop-up화면 사이의 데이터 연계는 정상적으로 처리되는가? </t>
  </si>
  <si>
    <t>삭제시 삭제여부에 대한 확인메시지가 나타나는가?</t>
  </si>
  <si>
    <t>잘못된 조회조건 입력시 적절한 오류메시지가 나오는가?</t>
  </si>
  <si>
    <t>숫자는 우측, 문자는 좌측 정렬되는가?</t>
  </si>
  <si>
    <t>숫자는 콤마(,)를 사용하여 우측에서 좌측으로 3자리씩 구분하고 있는가?</t>
  </si>
  <si>
    <t>출력물의 포맷의 일관성, 출력 필드의 size가 적절한가?</t>
  </si>
  <si>
    <t>Q001</t>
  </si>
  <si>
    <t>Oracle사의 Java Code Convention 규칙을 준수 하였는가?</t>
  </si>
  <si>
    <t>Q002</t>
  </si>
  <si>
    <t>주석은 Javadoc 생성이 가능하도록 작성이 되었는가?</t>
  </si>
  <si>
    <t>Q003</t>
  </si>
  <si>
    <t>Nexacro Code Convention의 명명규칙 및 예외규칙은 개발가이드를 준수하였는가?
(프로그램 정의 및 라이브러리, 변수명 규칙, 함수 작성방법, 폼초기화, 폼로드)</t>
  </si>
  <si>
    <t>Q004</t>
  </si>
  <si>
    <t>SQL Formatter 규약을 준수 하였는가?</t>
  </si>
  <si>
    <t>Q005</t>
  </si>
  <si>
    <t>Program Directory 경로에 정확하게 작성이 되었는가?</t>
  </si>
  <si>
    <t>소스</t>
    <phoneticPr fontId="18" type="noConversion"/>
  </si>
  <si>
    <t>소스개선</t>
    <phoneticPr fontId="18" type="noConversion"/>
  </si>
  <si>
    <t>WMS</t>
  </si>
  <si>
    <t>김만세</t>
    <phoneticPr fontId="18" type="noConversion"/>
  </si>
  <si>
    <t>PL</t>
  </si>
  <si>
    <t>결함</t>
  </si>
  <si>
    <t>L1</t>
  </si>
  <si>
    <t>수용</t>
  </si>
  <si>
    <t>이상곤</t>
    <phoneticPr fontId="18" type="noConversion"/>
  </si>
  <si>
    <t>L2</t>
  </si>
  <si>
    <t>개선</t>
  </si>
  <si>
    <t>조치완료</t>
  </si>
  <si>
    <t>반입작업</t>
  </si>
  <si>
    <t>반품관리</t>
  </si>
  <si>
    <t>WMSRO02010E</t>
  </si>
  <si>
    <t>반출작업</t>
  </si>
  <si>
    <t>김정욱</t>
  </si>
  <si>
    <t>김만세</t>
  </si>
  <si>
    <t>센터운영</t>
  </si>
  <si>
    <t>최성웅</t>
  </si>
  <si>
    <t>=IF($W5="",(DATEVALUE(REPLACE(REPLACE($Z$1,5,1,"/"),8,1,"/"))-DATEVALUE(REPLACE(REPLACE($L5,5,1,"/"),8,1,"/")))+1, (DATEVALUE(REPLACE(REPLACE($W5,5,1,"/"),8,1,"/"))-DATEVALUE(REPLACE(REPLACE($L5,5,1,"/"),8,1,"/")))+1)</t>
    <phoneticPr fontId="18" type="noConversion"/>
  </si>
  <si>
    <t>종료확인</t>
  </si>
  <si>
    <t>소요/경과일</t>
    <phoneticPr fontId="18" type="noConversion"/>
  </si>
  <si>
    <t>소요/경과일</t>
  </si>
  <si>
    <t>WMSLO02010E</t>
  </si>
  <si>
    <t>출고관리</t>
  </si>
  <si>
    <t>BPO</t>
  </si>
  <si>
    <t>전찬무, 이영기</t>
  </si>
  <si>
    <t>출고내역</t>
  </si>
  <si>
    <t>수정반영</t>
  </si>
  <si>
    <t>WMSLC03010E</t>
  </si>
  <si>
    <t>B</t>
    <phoneticPr fontId="18" type="noConversion"/>
  </si>
  <si>
    <t>F</t>
  </si>
  <si>
    <t>김진규-IT</t>
  </si>
  <si>
    <t>출고작업</t>
  </si>
  <si>
    <t>고성태</t>
    <phoneticPr fontId="18" type="noConversion"/>
  </si>
  <si>
    <t>재고이동/보충관리</t>
  </si>
  <si>
    <t>Fail</t>
  </si>
  <si>
    <t>재고속성변경관리</t>
  </si>
  <si>
    <t>이상곤</t>
  </si>
  <si>
    <t>수정 반영</t>
    <phoneticPr fontId="18" type="noConversion"/>
  </si>
  <si>
    <t>전찬무</t>
    <phoneticPr fontId="18" type="noConversion"/>
  </si>
  <si>
    <t>수정반영</t>
    <phoneticPr fontId="18" type="noConversion"/>
  </si>
  <si>
    <t>입고작업</t>
    <phoneticPr fontId="18" type="noConversion"/>
  </si>
  <si>
    <t>출고작업</t>
    <phoneticPr fontId="18" type="noConversion"/>
  </si>
  <si>
    <t>L1</t>
    <phoneticPr fontId="73" type="noConversion"/>
  </si>
  <si>
    <t>B</t>
  </si>
  <si>
    <t>2015.03.13</t>
  </si>
  <si>
    <t>반출작업</t>
    <phoneticPr fontId="18" type="noConversion"/>
  </si>
  <si>
    <t>물류바코드출력</t>
  </si>
  <si>
    <t>최성웅</t>
    <phoneticPr fontId="18" type="noConversion"/>
  </si>
  <si>
    <t>WMSLO04070Q</t>
  </si>
  <si>
    <t>차량/상품별납품리스트출력-납품리스트출력물</t>
    <phoneticPr fontId="18" type="noConversion"/>
  </si>
  <si>
    <t>입고작업</t>
  </si>
  <si>
    <t>재고속성변경관리/재고속성변경등록</t>
  </si>
  <si>
    <t>팝업에만 추가되어 있음</t>
  </si>
  <si>
    <t>Pass</t>
  </si>
  <si>
    <t>전찬무</t>
  </si>
  <si>
    <t>2015.04.13</t>
    <phoneticPr fontId="18" type="noConversion"/>
  </si>
  <si>
    <t>입고검근/이력관리</t>
  </si>
  <si>
    <t>김인구</t>
    <phoneticPr fontId="18" type="noConversion"/>
  </si>
  <si>
    <t>김진현-IT</t>
    <phoneticPr fontId="18" type="noConversion"/>
  </si>
  <si>
    <t>추가안됨.(온도구분)</t>
  </si>
  <si>
    <t>데이터는있는데 출력물에 내용안보임.</t>
  </si>
  <si>
    <t>수정안됨</t>
  </si>
  <si>
    <t>2015.04.14</t>
    <phoneticPr fontId="18" type="noConversion"/>
  </si>
  <si>
    <t>*종료확인일</t>
    <phoneticPr fontId="18" type="noConversion"/>
  </si>
  <si>
    <t>2015.04.15</t>
    <phoneticPr fontId="18" type="noConversion"/>
  </si>
  <si>
    <t>WMSLI03010E</t>
    <phoneticPr fontId="18" type="noConversion"/>
  </si>
  <si>
    <t>입고정보의 차량상태구분, SEAL번호, 비고만 수정할 수 있게 김인구팀장님과 협의, 해당 부분만 수정할 수 있도록 수정 반영</t>
    <phoneticPr fontId="18" type="noConversion"/>
  </si>
  <si>
    <t>김진규-IT</t>
    <phoneticPr fontId="18" type="noConversion"/>
  </si>
  <si>
    <t>재고팔레트분할병합</t>
  </si>
  <si>
    <t>세트조립/해체관리</t>
  </si>
  <si>
    <t>[병합등록] 신규 등록시 "저장"시 "유통기한이 상이합니다. 그래도 진행하시겠습니까" 문의 팝업</t>
  </si>
  <si>
    <t>[LOCK등록/ 해제] 신규 등록시 신규 등록시 "변경구분"에 따라서 대상 재고정보가 조회 되도록</t>
  </si>
  <si>
    <t>[세트해체 등록/수정] 신규 등록시 "등록수량"이 바로 업데이트가 안됨</t>
  </si>
  <si>
    <t>진행단계가 [가공확정], 가공구분이 [세트조립] 일때 "일반존이동작업지시서" 출력시 내용 미표시됨</t>
  </si>
  <si>
    <t>진행단계가 [가공확정], 가공구분이 [세트해체] 일때 "세트변환지시서" 출력시 "조립"지시서 형태로 표시됨</t>
  </si>
  <si>
    <t xml:space="preserve">[입고검근정보] 중량만 입력해도 "검근수량" 1BOX씩 자동 입력 -&gt; 현재 별도로 수량을 입력해야 하고, 낱개로 등록됨
재접수)수정안되어있습니다. </t>
    <phoneticPr fontId="18" type="noConversion"/>
  </si>
  <si>
    <t>[반출확정]탭에서 [반출지시정보]에서 "확정"수량 변경시 "미출사유구분/미출사유내역" 추가</t>
  </si>
  <si>
    <t>[출력] "거래명세표" 출력기능 추가</t>
  </si>
  <si>
    <t>[검수확정]-[진행상태 -반입등록]-[출력물] 선택시 출력이 안됨</t>
  </si>
  <si>
    <t>[출력물] "입고지시서" 출력물 추가, PDA로 "입고번호/ 상품코드, 무지라벨 팔레트번호"를 서로 매칭하기 위함(반입지시서와 같은 형태로)</t>
  </si>
  <si>
    <t>이영기</t>
    <phoneticPr fontId="18" type="noConversion"/>
  </si>
  <si>
    <t>재고현황</t>
    <phoneticPr fontId="73" type="noConversion"/>
  </si>
  <si>
    <t>[유통기한별재고현황]-[출력물] " 고객사코드순, 고정로케이션순" 선택 출력가능하도록</t>
    <phoneticPr fontId="73" type="noConversion"/>
  </si>
  <si>
    <t xml:space="preserve">[출고등록일괄] 데이터 조회가 안되어 테스트가 어렵습니다. 개별은 되는데 일괄에서 조회가 안됩니다. </t>
    <phoneticPr fontId="18" type="noConversion"/>
  </si>
  <si>
    <t>피킹라벨출력</t>
  </si>
  <si>
    <t>[백화점 네스레] "출고단위/ 등록BOX" 기준으로 "라벨수량" 결정, 예) 등록EA 10 이면 라벨수량이 10개가 아니고 1개임</t>
  </si>
  <si>
    <t>[상품별출고집계내역] 조회시 FAILED, "예정, 등록, 확정, 배송, 미배송" 수량표기 방식을 -&gt; "BOX, EX, 수량" 변경</t>
  </si>
  <si>
    <t>[배송처별출고집계내역] 조회시 FAILED, "예정, 등록, 확정, 배송, 미배송" 수량표기 방식을 -&gt; "BOX, EX, 수량" 변경</t>
  </si>
  <si>
    <t>주문대체출고작업</t>
    <phoneticPr fontId="73" type="noConversion"/>
  </si>
  <si>
    <t>출고작업</t>
    <phoneticPr fontId="73" type="noConversion"/>
  </si>
  <si>
    <t>TC입/출고작업</t>
    <phoneticPr fontId="73" type="noConversion"/>
  </si>
  <si>
    <t>[피킹리스트실행취소] 기능 추가 - "출고번호, 피킹ID, 배송ID, 고객사배송처, 차량별" 취소 기능</t>
    <phoneticPr fontId="73" type="noConversion"/>
  </si>
  <si>
    <t>"분배확정"클릭시 거래처별 우선할당 순위에 따라서 자동 할당(분배수량 부족시), 자동할당시 일괄 "미출고구분" 선택/입력 기능도 필요</t>
    <phoneticPr fontId="73" type="noConversion"/>
  </si>
  <si>
    <t>★ 전체적으로 데이터 처리가 안됨</t>
    <phoneticPr fontId="73" type="noConversion"/>
  </si>
  <si>
    <t>피킹리스트 출력물</t>
  </si>
  <si>
    <t>센터운영</t>
    <phoneticPr fontId="73" type="noConversion"/>
  </si>
  <si>
    <t>TC입/출고작업</t>
  </si>
  <si>
    <t>[입고검근/이력등록 - 입고정보] "보세여부, BL번호, 컨테이너번호, 차량상태구분, SEAL번호, 비고" 수정할수 있도록 "수정" 버튼/ 기능 추가 
재접수) 반영안되어 있음, 수정 안됨</t>
    <phoneticPr fontId="18" type="noConversion"/>
  </si>
  <si>
    <t>조치내용과 같이 수정이 되어있습니다.
이려구분이 온도관리 일때만 수정이 되도록 김인구팀장님과 협의 되었습니다.</t>
    <phoneticPr fontId="18" type="noConversion"/>
  </si>
  <si>
    <t>상태(등급)변환</t>
    <phoneticPr fontId="18" type="noConversion"/>
  </si>
  <si>
    <t>2015.05.09</t>
    <phoneticPr fontId="18" type="noConversion"/>
  </si>
  <si>
    <t>김인구</t>
  </si>
  <si>
    <t>2015.05.14</t>
    <phoneticPr fontId="18" type="noConversion"/>
  </si>
  <si>
    <t>[출고등록(개별)]  "실배송처코드/명" 표기 오류</t>
    <phoneticPr fontId="18" type="noConversion"/>
  </si>
  <si>
    <t>[입고예정 등록/수정] 신규 팝업창에서 메인 화면의 입고예정일자 기준으로 "입고예정일자" 표기</t>
    <phoneticPr fontId="18" type="noConversion"/>
  </si>
  <si>
    <t>"이력관리 구분 3- 시리얼 입출고이력관리"으로 입고지시 데이터 존재하는데 데이터가 미조회됨</t>
    <phoneticPr fontId="18" type="noConversion"/>
  </si>
  <si>
    <t>입고예정작업</t>
    <phoneticPr fontId="18" type="noConversion"/>
  </si>
  <si>
    <t>입고검근/LOT이력관리</t>
    <phoneticPr fontId="18" type="noConversion"/>
  </si>
  <si>
    <t>피자헛 재품 상태변환은 PO승인을 필요하지 않으나, 기타출고타입으로 잡혀서 PO승인 절차를 요구함
하지만,PO 승인 프로그램에서 나타나지 않음</t>
    <phoneticPr fontId="18" type="noConversion"/>
  </si>
  <si>
    <t>재접수</t>
    <phoneticPr fontId="18" type="noConversion"/>
  </si>
  <si>
    <t>2015.05.15</t>
    <phoneticPr fontId="18" type="noConversion"/>
  </si>
  <si>
    <r>
      <t xml:space="preserve">첨부파일 폴더에 </t>
    </r>
    <r>
      <rPr>
        <sz val="10"/>
        <color rgb="FFFF0000"/>
        <rFont val="맑은 고딕"/>
        <family val="3"/>
        <charset val="129"/>
        <scheme val="minor"/>
      </rPr>
      <t>'반출관리 수정사항'</t>
    </r>
    <r>
      <rPr>
        <sz val="10"/>
        <rFont val="맑은 고딕"/>
        <family val="3"/>
        <charset val="129"/>
        <scheme val="minor"/>
      </rPr>
      <t xml:space="preserve"> 엑셀파일 참조하여 수정해주세요                                                                                                                              </t>
    </r>
    <r>
      <rPr>
        <b/>
        <sz val="10"/>
        <color rgb="FFFF0000"/>
        <rFont val="맑은 고딕"/>
        <family val="3"/>
        <charset val="129"/>
        <scheme val="minor"/>
      </rPr>
      <t>* 재접수 :공유폴더 첨부파일 확인 부탁드리며 추가 사항과 삭제해야 할 부분 체크하여 피드백 부탁드립니다.현재까지 조치가 안되어 있습니다.(2015.05.15)</t>
    </r>
    <phoneticPr fontId="18" type="noConversion"/>
  </si>
  <si>
    <r>
      <t xml:space="preserve">그리드에 온도구분, 고정로케이션 추가                                                                                                                                                                                                                     </t>
    </r>
    <r>
      <rPr>
        <b/>
        <sz val="10"/>
        <color rgb="FFFF0000"/>
        <rFont val="맑은 고딕"/>
        <family val="3"/>
        <charset val="129"/>
        <scheme val="minor"/>
      </rPr>
      <t>* 재접수 : 온도구분 표시안됨.(2015.05.15)</t>
    </r>
    <phoneticPr fontId="18" type="noConversion"/>
  </si>
  <si>
    <r>
      <t xml:space="preserve">그리드: 입고일 추가                                                                                                                                                                                                                                                 </t>
    </r>
    <r>
      <rPr>
        <b/>
        <sz val="10"/>
        <color rgb="FFFF0000"/>
        <rFont val="맑은 고딕"/>
        <family val="3"/>
        <charset val="129"/>
        <scheme val="minor"/>
      </rPr>
      <t>* 재접수 : 그리드에 입고일 추가 안되어 있음.(2015.05.15)</t>
    </r>
    <phoneticPr fontId="18" type="noConversion"/>
  </si>
  <si>
    <t>종료</t>
    <phoneticPr fontId="18" type="noConversion"/>
  </si>
  <si>
    <t>WMSLC05010E</t>
    <phoneticPr fontId="18" type="noConversion"/>
  </si>
  <si>
    <r>
      <t xml:space="preserve">반출확정 단계에서도 피킹리스트를 출력할 수 있어야 하며 거래명세서도 여기서 출력합니다.
재접수)피킹리스트는 출력이되나, 거래명세서가 출력 안됩니다.                                                                                                                                             </t>
    </r>
    <r>
      <rPr>
        <b/>
        <sz val="10"/>
        <color rgb="FFFF0000"/>
        <rFont val="맑은 고딕"/>
        <family val="3"/>
        <charset val="129"/>
        <scheme val="minor"/>
      </rPr>
      <t>* 재접수 : 거래명세서 출력하면 출력가능 한 전표가 없습니다.메시지뜸(2015.05.15)</t>
    </r>
    <phoneticPr fontId="18" type="noConversion"/>
  </si>
  <si>
    <r>
      <t xml:space="preserve">출력물에 내용이 없어서 확인은 못했지만, 상품별 출력시 피킹타입별 상품코드 순서로 출력되어야 합니다.                                                                                                                         </t>
    </r>
    <r>
      <rPr>
        <b/>
        <sz val="10"/>
        <color rgb="FFFF0000"/>
        <rFont val="맑은 고딕"/>
        <family val="3"/>
        <charset val="129"/>
        <scheme val="minor"/>
      </rPr>
      <t>* 재접수: 출력물순서 정렬 다시해 주세요.(2015.05.15)</t>
    </r>
    <phoneticPr fontId="18" type="noConversion"/>
  </si>
  <si>
    <r>
      <t xml:space="preserve">1. 출고작업 등록/수정 팝업에서 출고구분 판매이고로 설정했을 경우 배송처→물류센터로 단어 바뀌면서 돋보기를 누르면 물류센터만 조회되게 해주세요.                                                                                                          </t>
    </r>
    <r>
      <rPr>
        <b/>
        <sz val="10"/>
        <color rgb="FFFF0000"/>
        <rFont val="맑은 고딕"/>
        <family val="3"/>
        <charset val="129"/>
        <scheme val="minor"/>
      </rPr>
      <t>* 재접수:돋보기 누르면 물류센터 만 조회가 되긴 하는데 메인 명칭은 변경이 안되는데 이유가있나요? 메인 명칭도 배송처 에서 물류센터 로 변경되도록 해주세요.(2015.05.15)</t>
    </r>
    <r>
      <rPr>
        <sz val="10"/>
        <rFont val="맑은 고딕"/>
        <family val="3"/>
        <charset val="129"/>
        <scheme val="minor"/>
      </rPr>
      <t xml:space="preserve">
2. 1번이 안된다면 판매이고로 했을 때 배송처 칸이 비활성화되고 아래쪽에 남는 칸에 물류센터를 입력할 수 있게 칸을 만들어주세요. 이 경우에도 돋보기를 누르면 물류센터만 조회가 되어야 합니다.                                                                                                                             </t>
    </r>
    <r>
      <rPr>
        <b/>
        <sz val="10"/>
        <color rgb="FFFF0000"/>
        <rFont val="맑은 고딕"/>
        <family val="3"/>
        <charset val="129"/>
        <scheme val="minor"/>
      </rPr>
      <t>* 재접수 : 1번의 경우가 안된다면 2번 의 경우는 전혀 고려가 안된건가요 ?(2015.05.15)</t>
    </r>
    <phoneticPr fontId="18" type="noConversion"/>
  </si>
  <si>
    <t xml:space="preserve">"LOT ID" 속성변경 기능 추가                                                                                                                                                                                       </t>
    <phoneticPr fontId="18" type="noConversion"/>
  </si>
  <si>
    <t>재접수</t>
    <phoneticPr fontId="18" type="noConversion"/>
  </si>
  <si>
    <r>
      <t xml:space="preserve">[반출정보]에서 "하역취급" 필드 추가 및 수정할수 있는 기능(수정은 진행상태가 "반출확정" 전단계) </t>
    </r>
    <r>
      <rPr>
        <sz val="10"/>
        <color rgb="FFFF0000"/>
        <rFont val="맑은 고딕"/>
        <family val="3"/>
        <charset val="129"/>
        <scheme val="minor"/>
      </rPr>
      <t>*</t>
    </r>
    <r>
      <rPr>
        <sz val="10"/>
        <color theme="1"/>
        <rFont val="맑은 고딕"/>
        <family val="3"/>
        <charset val="129"/>
        <scheme val="minor"/>
      </rPr>
      <t xml:space="preserve"> </t>
    </r>
    <r>
      <rPr>
        <b/>
        <sz val="10"/>
        <color rgb="FFFF0000"/>
        <rFont val="맑은 고딕"/>
        <family val="3"/>
        <charset val="129"/>
        <scheme val="minor"/>
      </rPr>
      <t>재접수 : 하역취급 필드에 추가 안되어 있습니다.(2015.05.15)</t>
    </r>
    <phoneticPr fontId="18" type="noConversion"/>
  </si>
  <si>
    <r>
      <t xml:space="preserve">[백화점 네슬레]-[출력물] "라벨" 출력조건이 없음 -&gt; DLIS 참고하여 개발                                                                                                                                </t>
    </r>
    <r>
      <rPr>
        <sz val="10"/>
        <color rgb="FFFF0000"/>
        <rFont val="맑은 고딕"/>
        <family val="3"/>
        <charset val="129"/>
        <scheme val="minor"/>
      </rPr>
      <t xml:space="preserve">* </t>
    </r>
    <r>
      <rPr>
        <b/>
        <sz val="10"/>
        <color rgb="FFFF0000"/>
        <rFont val="맑은 고딕"/>
        <family val="3"/>
        <charset val="129"/>
        <scheme val="minor"/>
      </rPr>
      <t>재접수 : 재확인 부탁드립니다.(2015.05.15)</t>
    </r>
    <phoneticPr fontId="18" type="noConversion"/>
  </si>
  <si>
    <r>
      <t xml:space="preserve">[출력물] - "롯데마트용라벨" 출력시 미표시됨                                                                                                                                                     </t>
    </r>
    <r>
      <rPr>
        <sz val="10"/>
        <color rgb="FFFF0000"/>
        <rFont val="맑은 고딕"/>
        <family val="3"/>
        <charset val="129"/>
        <scheme val="minor"/>
      </rPr>
      <t xml:space="preserve">* </t>
    </r>
    <r>
      <rPr>
        <b/>
        <sz val="10"/>
        <color rgb="FFFF0000"/>
        <rFont val="맑은 고딕"/>
        <family val="3"/>
        <charset val="129"/>
        <scheme val="minor"/>
      </rPr>
      <t>재접수 : FAIL발생합니다. (2015.05.15)</t>
    </r>
    <phoneticPr fontId="18" type="noConversion"/>
  </si>
  <si>
    <r>
      <t xml:space="preserve">[주문대체등록/수정]-[신규] "저장"시 오류 발생("기타 입출고생성" 오류 메시지 발생)                                                                                                                               </t>
    </r>
    <r>
      <rPr>
        <sz val="10"/>
        <color rgb="FFFF0000"/>
        <rFont val="맑은 고딕"/>
        <family val="3"/>
        <charset val="129"/>
        <scheme val="minor"/>
      </rPr>
      <t xml:space="preserve">* </t>
    </r>
    <r>
      <rPr>
        <b/>
        <sz val="10"/>
        <color rgb="FFFF0000"/>
        <rFont val="맑은 고딕"/>
        <family val="3"/>
        <charset val="129"/>
        <scheme val="minor"/>
      </rPr>
      <t>재접수 : 재고부족 상품을 출고작업 에서 가져와야 하는것 같은데 출고작업에서 부족재고가 있는데 데이터를 가져오지 못하는것 같습니다.테스트불가.(2015.05.15)</t>
    </r>
    <phoneticPr fontId="73" type="noConversion"/>
  </si>
  <si>
    <r>
      <t>[주문대체등록/수정]-[신규] "대체일자"와 "출고일자"를 일치시켜야 하지 않나요? 현재 다르게 설정할수 있음
 -&gt; "출고일자" 삭제 검토</t>
    </r>
    <r>
      <rPr>
        <b/>
        <sz val="10"/>
        <color rgb="FFFF0000"/>
        <rFont val="맑은 고딕"/>
        <family val="3"/>
        <charset val="129"/>
        <scheme val="minor"/>
      </rPr>
      <t xml:space="preserve">                                                                                                             * 재접수 : 재고부족 상품을 출고작업 에서 가져와야 하는것 같은데 출고작업에서 부족재고가 있는데 데이터를 가져오지 못하는것 같습니다.테스트불가.(2015.05.15)</t>
    </r>
    <phoneticPr fontId="73" type="noConversion"/>
  </si>
  <si>
    <t>"분배단계"에서 수량조정/ 분배확정시 "반출등록"정보로 자동 생성</t>
    <phoneticPr fontId="73" type="noConversion"/>
  </si>
  <si>
    <r>
      <t xml:space="preserve">[조회조건] "출하확정구분' 추가 -&gt; 기준관리의 "고객사배송처관리"에서 관리                                                                                                             </t>
    </r>
    <r>
      <rPr>
        <b/>
        <sz val="10"/>
        <color rgb="FFFF0000"/>
        <rFont val="맑은 고딕"/>
        <family val="3"/>
        <charset val="129"/>
        <scheme val="minor"/>
      </rPr>
      <t>* 재접수 : 추가안되어 있는것으로 확인 됩니다.(2015.05.15)</t>
    </r>
    <phoneticPr fontId="73" type="noConversion"/>
  </si>
  <si>
    <r>
      <t xml:space="preserve">[피킹리스트출력] 실행조건 추가 - "차량번호(  )~(   ), 피킹타입별로, 배차상태"                                                                                                                                    </t>
    </r>
    <r>
      <rPr>
        <b/>
        <sz val="10"/>
        <color rgb="FFFF0000"/>
        <rFont val="맑은 고딕"/>
        <family val="3"/>
        <charset val="129"/>
        <scheme val="minor"/>
      </rPr>
      <t>* 재접수 : 차량번호는 추가 안되어 있습니다.(2015.05.15)</t>
    </r>
    <phoneticPr fontId="73" type="noConversion"/>
  </si>
  <si>
    <r>
      <t xml:space="preserve">[출력물] 양식 - DLIS 출력물 양식중 "상품별 (차량/거래처), 차량별 (거래처/상품)(집계), 차량/거래처별 (상품), 차량별 (상품/거래처)
차량별 (위탁사상품), 위탁사상품별" 필요                                                                                                                                                                       </t>
    </r>
    <r>
      <rPr>
        <b/>
        <sz val="10"/>
        <color rgb="FFFF0000"/>
        <rFont val="맑은 고딕"/>
        <family val="3"/>
        <charset val="129"/>
        <scheme val="minor"/>
      </rPr>
      <t>* 재접수 : 출력물 양식에 추가 안되어 있습니다.(2015.05.15)</t>
    </r>
    <phoneticPr fontId="73" type="noConversion"/>
  </si>
  <si>
    <r>
      <t xml:space="preserve">첨부파일 폴더 'WMS_피킹리스트 수정사항' 참고 </t>
    </r>
    <r>
      <rPr>
        <b/>
        <sz val="10"/>
        <color rgb="FFFF0000"/>
        <rFont val="맑은 고딕"/>
        <family val="3"/>
        <charset val="129"/>
        <scheme val="minor"/>
      </rPr>
      <t xml:space="preserve">                                                                                                                                                               *</t>
    </r>
    <r>
      <rPr>
        <sz val="10"/>
        <rFont val="맑은 고딕"/>
        <family val="3"/>
        <charset val="129"/>
        <scheme val="minor"/>
      </rPr>
      <t xml:space="preserve"> </t>
    </r>
    <r>
      <rPr>
        <b/>
        <sz val="10"/>
        <color rgb="FFFF0000"/>
        <rFont val="맑은 고딕"/>
        <family val="3"/>
        <charset val="129"/>
        <scheme val="minor"/>
      </rPr>
      <t>재접수: 전찬무 주임과 세부적인 내용 다시 확인 부탁드립니다.(2015.05.15)</t>
    </r>
    <phoneticPr fontId="18" type="noConversion"/>
  </si>
  <si>
    <t>출력조건은 미배차상태에서도 출력이 되어야 함(피킹리스트 실행되면 가능)</t>
    <phoneticPr fontId="73" type="noConversion"/>
  </si>
  <si>
    <r>
      <t xml:space="preserve">[신규]-[출고등록/수정]-[재고에서 선택]창에서 선택된 상품에 대한 전체 sum 중량(kg) 표시                                                                                                        </t>
    </r>
    <r>
      <rPr>
        <sz val="10"/>
        <color rgb="FFFF0000"/>
        <rFont val="맑은 고딕"/>
        <family val="3"/>
        <charset val="129"/>
        <scheme val="minor"/>
      </rPr>
      <t>*재접수 : 표시안됨..(2015.05.15)</t>
    </r>
    <phoneticPr fontId="73" type="noConversion"/>
  </si>
  <si>
    <r>
      <t xml:space="preserve">예정상태 "거래명세표" 출력기능 추가                                                                                                                                                                            </t>
    </r>
    <r>
      <rPr>
        <sz val="10"/>
        <color rgb="FFFF0000"/>
        <rFont val="맑은 고딕"/>
        <family val="3"/>
        <charset val="129"/>
        <scheme val="minor"/>
      </rPr>
      <t xml:space="preserve"> </t>
    </r>
    <r>
      <rPr>
        <b/>
        <sz val="10"/>
        <color rgb="FFFF0000"/>
        <rFont val="맑은 고딕"/>
        <family val="3"/>
        <charset val="129"/>
        <scheme val="minor"/>
      </rPr>
      <t>*재접수 : 거래명세표 출력안됨.</t>
    </r>
    <phoneticPr fontId="18" type="noConversion"/>
  </si>
  <si>
    <r>
      <t xml:space="preserve">예정상태에서도 "거래명세표" 출력가능하도록                                                                                                                                                                  </t>
    </r>
    <r>
      <rPr>
        <b/>
        <sz val="10"/>
        <color rgb="FFFF0000"/>
        <rFont val="맑은 고딕"/>
        <family val="3"/>
        <charset val="129"/>
        <scheme val="minor"/>
      </rPr>
      <t>*재접수 : 거래명세표 출력안됨.</t>
    </r>
    <phoneticPr fontId="18" type="noConversion"/>
  </si>
  <si>
    <t>BPO</t>
    <phoneticPr fontId="18" type="noConversion"/>
  </si>
  <si>
    <t>*테스트일</t>
    <phoneticPr fontId="18" type="noConversion"/>
  </si>
  <si>
    <t>마스터</t>
    <phoneticPr fontId="18" type="noConversion"/>
  </si>
  <si>
    <t>입고</t>
    <phoneticPr fontId="18" type="noConversion"/>
  </si>
  <si>
    <t>출고</t>
    <phoneticPr fontId="18" type="noConversion"/>
  </si>
  <si>
    <t>반입</t>
    <phoneticPr fontId="18" type="noConversion"/>
  </si>
  <si>
    <t>반출</t>
    <phoneticPr fontId="18" type="noConversion"/>
  </si>
  <si>
    <t>재고</t>
    <phoneticPr fontId="18" type="noConversion"/>
  </si>
  <si>
    <t>IF</t>
    <phoneticPr fontId="18" type="noConversion"/>
  </si>
  <si>
    <t>업무분류</t>
    <phoneticPr fontId="18" type="noConversion"/>
  </si>
  <si>
    <t>마스터</t>
    <phoneticPr fontId="18" type="noConversion"/>
  </si>
  <si>
    <t>입고</t>
    <phoneticPr fontId="18" type="noConversion"/>
  </si>
  <si>
    <t>출고</t>
    <phoneticPr fontId="18" type="noConversion"/>
  </si>
  <si>
    <t>반입</t>
    <phoneticPr fontId="18" type="noConversion"/>
  </si>
  <si>
    <t>반출</t>
    <phoneticPr fontId="18" type="noConversion"/>
  </si>
  <si>
    <t>IF</t>
    <phoneticPr fontId="18" type="noConversion"/>
  </si>
  <si>
    <t>PDA</t>
    <phoneticPr fontId="18" type="noConversion"/>
  </si>
  <si>
    <t>이종건</t>
    <phoneticPr fontId="18" type="noConversion"/>
  </si>
  <si>
    <t>월</t>
    <phoneticPr fontId="18" type="noConversion"/>
  </si>
  <si>
    <t>휴일</t>
    <phoneticPr fontId="18" type="noConversion"/>
  </si>
  <si>
    <t>요일</t>
    <phoneticPr fontId="18" type="noConversion"/>
  </si>
  <si>
    <t>휴일수</t>
    <phoneticPr fontId="18" type="noConversion"/>
  </si>
  <si>
    <t>근무일수</t>
    <phoneticPr fontId="18" type="noConversion"/>
  </si>
  <si>
    <t>=NETWORKDAYS(C2,C3,C:C)</t>
    <phoneticPr fontId="18" type="noConversion"/>
  </si>
  <si>
    <t>3월</t>
    <phoneticPr fontId="18" type="noConversion"/>
  </si>
  <si>
    <t>2017.03.01</t>
    <phoneticPr fontId="18" type="noConversion"/>
  </si>
  <si>
    <t>2017.03.05</t>
    <phoneticPr fontId="18" type="noConversion"/>
  </si>
  <si>
    <t>2017.03.12</t>
    <phoneticPr fontId="18" type="noConversion"/>
  </si>
  <si>
    <t>2017.03.19</t>
    <phoneticPr fontId="18" type="noConversion"/>
  </si>
  <si>
    <t>2017.03.26</t>
    <phoneticPr fontId="18" type="noConversion"/>
  </si>
  <si>
    <t>2017.03.04</t>
  </si>
  <si>
    <t>2017.03.11</t>
  </si>
  <si>
    <t>2017.03.18</t>
  </si>
  <si>
    <t>2017.03.25</t>
  </si>
  <si>
    <t>4월</t>
  </si>
  <si>
    <t>2017.04.01</t>
    <phoneticPr fontId="18" type="noConversion"/>
  </si>
  <si>
    <t>2017.04.02</t>
  </si>
  <si>
    <t>2017.04.08</t>
    <phoneticPr fontId="18" type="noConversion"/>
  </si>
  <si>
    <t>2017.04.09</t>
  </si>
  <si>
    <t>2017.04.15</t>
    <phoneticPr fontId="18" type="noConversion"/>
  </si>
  <si>
    <t>=IF($W2="",NETWORKDAYS(REPLACE(REPLACE($L2,5,1,"/"),8,1,"/"),REPLACE(REPLACE($Z$1,5,1,"/"),8,1,"/"),Sheet3!$C:$C), NETWORKDAYS(REPLACE(REPLACE($L2,5,1,"/"),8,1,"/"),REPLACE(REPLACE($W2,5,1,"/"),8,1,"/"),Sheet3!$C:$C))</t>
    <phoneticPr fontId="18" type="noConversion"/>
  </si>
  <si>
    <t>'=IF($U2="",NETWORKDAYS(REPLACE(REPLACE($L2,5,1,"/"),8,1,"/"),REPLACE(REPLACE($Z$1,5,1,"/"),8,1,"/"),Sheet3!$C:$C), NETWORKDAYS(REPLACE(REPLACE($L2,5,1,"/"),8,1,"/"),REPLACE(REPLACE($U2,5,1,"/"),8,1,"/"),Sheet3!$C:$C))</t>
  </si>
  <si>
    <t>5월</t>
  </si>
  <si>
    <t>2017.04.16</t>
  </si>
  <si>
    <t>2017.04.22</t>
    <phoneticPr fontId="18" type="noConversion"/>
  </si>
  <si>
    <t>2017.04.23</t>
  </si>
  <si>
    <t>2017.04.29</t>
    <phoneticPr fontId="18" type="noConversion"/>
  </si>
  <si>
    <t>2017.04.30</t>
    <phoneticPr fontId="18" type="noConversion"/>
  </si>
  <si>
    <t>2017.05.03</t>
    <phoneticPr fontId="18" type="noConversion"/>
  </si>
  <si>
    <t>삼일절</t>
    <phoneticPr fontId="18" type="noConversion"/>
  </si>
  <si>
    <t>6월</t>
  </si>
  <si>
    <t>2017.05.07</t>
  </si>
  <si>
    <t>2017.05.14</t>
  </si>
  <si>
    <t>2017.05.05</t>
    <phoneticPr fontId="18" type="noConversion"/>
  </si>
  <si>
    <t>석가탄신일</t>
    <phoneticPr fontId="18" type="noConversion"/>
  </si>
  <si>
    <t>어린이날</t>
    <phoneticPr fontId="18" type="noConversion"/>
  </si>
  <si>
    <t>2017.05.06</t>
    <phoneticPr fontId="18" type="noConversion"/>
  </si>
  <si>
    <t>2017.05.13</t>
    <phoneticPr fontId="18" type="noConversion"/>
  </si>
  <si>
    <t>2017.05.20</t>
    <phoneticPr fontId="18" type="noConversion"/>
  </si>
  <si>
    <t>2017.05.21</t>
  </si>
  <si>
    <t>2017.05.27</t>
    <phoneticPr fontId="18" type="noConversion"/>
  </si>
  <si>
    <t>2017.05.28</t>
    <phoneticPr fontId="18" type="noConversion"/>
  </si>
  <si>
    <t>2017.06.03</t>
    <phoneticPr fontId="18" type="noConversion"/>
  </si>
  <si>
    <t>2017.06.04</t>
  </si>
  <si>
    <t>2017.06.06</t>
    <phoneticPr fontId="18" type="noConversion"/>
  </si>
  <si>
    <t>현충일</t>
    <phoneticPr fontId="18" type="noConversion"/>
  </si>
  <si>
    <t>2017.06.10</t>
    <phoneticPr fontId="18" type="noConversion"/>
  </si>
  <si>
    <t>2017.06.11</t>
    <phoneticPr fontId="18" type="noConversion"/>
  </si>
  <si>
    <t>2017.06.17</t>
    <phoneticPr fontId="18" type="noConversion"/>
  </si>
  <si>
    <t>2017.06.18</t>
  </si>
  <si>
    <t>2017.06.24</t>
    <phoneticPr fontId="18" type="noConversion"/>
  </si>
  <si>
    <t>2017.06.25</t>
  </si>
  <si>
    <t>PWM</t>
    <phoneticPr fontId="18" type="noConversion"/>
  </si>
  <si>
    <t>◈ 개발자 결함조치현황</t>
    <phoneticPr fontId="18" type="noConversion"/>
  </si>
  <si>
    <t>업무구분</t>
    <phoneticPr fontId="18" type="noConversion"/>
  </si>
  <si>
    <t>전체 조치현황</t>
    <phoneticPr fontId="18" type="noConversion"/>
  </si>
  <si>
    <t>검토중</t>
    <phoneticPr fontId="18" type="noConversion"/>
  </si>
  <si>
    <t>결함
아님</t>
    <phoneticPr fontId="18" type="noConversion"/>
  </si>
  <si>
    <t>미수용</t>
    <phoneticPr fontId="18" type="noConversion"/>
  </si>
  <si>
    <t>결함-L2</t>
  </si>
  <si>
    <t>개선-L2</t>
    <phoneticPr fontId="18" type="noConversion"/>
  </si>
  <si>
    <t>총건수</t>
    <phoneticPr fontId="18" type="noConversion"/>
  </si>
  <si>
    <t>결함-L1</t>
  </si>
  <si>
    <t>개선-L2</t>
  </si>
  <si>
    <t>계</t>
    <phoneticPr fontId="18" type="noConversion"/>
  </si>
  <si>
    <t>완료율</t>
    <phoneticPr fontId="18" type="noConversion"/>
  </si>
  <si>
    <t>합계</t>
    <phoneticPr fontId="18" type="noConversion"/>
  </si>
  <si>
    <t>소스개선-L2</t>
    <phoneticPr fontId="18" type="noConversion"/>
  </si>
  <si>
    <t>PL검수 조치현황</t>
    <phoneticPr fontId="18" type="noConversion"/>
  </si>
  <si>
    <t>IT검수 조치현황</t>
    <phoneticPr fontId="18" type="noConversion"/>
  </si>
  <si>
    <t>결함-L1</t>
    <phoneticPr fontId="18" type="noConversion"/>
  </si>
  <si>
    <t>김민수</t>
    <phoneticPr fontId="18" type="noConversion"/>
  </si>
  <si>
    <t>이성국</t>
    <phoneticPr fontId="18" type="noConversion"/>
  </si>
  <si>
    <t>김경우</t>
    <phoneticPr fontId="18" type="noConversion"/>
  </si>
  <si>
    <t>PWM</t>
    <phoneticPr fontId="18" type="noConversion"/>
  </si>
  <si>
    <t>김민수</t>
    <phoneticPr fontId="18" type="noConversion"/>
  </si>
  <si>
    <t>TFT검수 조치현황</t>
    <phoneticPr fontId="18" type="noConversion"/>
  </si>
  <si>
    <t>◈ 모듈별 소요/경과일 현황</t>
    <phoneticPr fontId="18" type="noConversion"/>
  </si>
  <si>
    <t>(</t>
    <phoneticPr fontId="18" type="noConversion"/>
  </si>
  <si>
    <t>Working Day 기준)</t>
    <phoneticPr fontId="18" type="noConversion"/>
  </si>
  <si>
    <t>조치 소요일 현황(개발PL조치 기준)</t>
    <phoneticPr fontId="18" type="noConversion"/>
  </si>
  <si>
    <t>미조치 경과일 현황(개발PL조치 기준)</t>
    <phoneticPr fontId="18" type="noConversion"/>
  </si>
  <si>
    <t>재접수</t>
    <phoneticPr fontId="18" type="noConversion"/>
  </si>
  <si>
    <t>공통이관</t>
    <phoneticPr fontId="18" type="noConversion"/>
  </si>
  <si>
    <t>1일</t>
    <phoneticPr fontId="18" type="noConversion"/>
  </si>
  <si>
    <t>2~3일</t>
    <phoneticPr fontId="18" type="noConversion"/>
  </si>
  <si>
    <t>4~5일</t>
    <phoneticPr fontId="18" type="noConversion"/>
  </si>
  <si>
    <t>6일~10일</t>
    <phoneticPr fontId="18" type="noConversion"/>
  </si>
  <si>
    <t>11일 이상</t>
    <phoneticPr fontId="18" type="noConversion"/>
  </si>
  <si>
    <t>평균
소요일</t>
    <phoneticPr fontId="18" type="noConversion"/>
  </si>
  <si>
    <t>평균
경과일</t>
    <phoneticPr fontId="18" type="noConversion"/>
  </si>
  <si>
    <t>합계</t>
    <phoneticPr fontId="18" type="noConversion"/>
  </si>
  <si>
    <t>조치완료 계 :</t>
    <phoneticPr fontId="18" type="noConversion"/>
  </si>
  <si>
    <t>미조치 계 :</t>
    <phoneticPr fontId="18" type="noConversion"/>
  </si>
  <si>
    <t>◈ 결함(L1, L2)</t>
    <phoneticPr fontId="18" type="noConversion"/>
  </si>
  <si>
    <t>◈ 개선(L2)</t>
    <phoneticPr fontId="18" type="noConversion"/>
  </si>
  <si>
    <t>PDA</t>
    <phoneticPr fontId="18" type="noConversion"/>
  </si>
  <si>
    <t>PDA</t>
    <phoneticPr fontId="18" type="noConversion"/>
  </si>
  <si>
    <t>계</t>
    <phoneticPr fontId="18" type="noConversion"/>
  </si>
  <si>
    <t>이성국</t>
    <phoneticPr fontId="18" type="noConversion"/>
  </si>
  <si>
    <t>김민수</t>
    <phoneticPr fontId="18" type="noConversion"/>
  </si>
  <si>
    <t>김경우</t>
    <phoneticPr fontId="18" type="noConversion"/>
  </si>
  <si>
    <t>창고관리시스템(PWM) 구축</t>
  </si>
  <si>
    <t>D5100_단위테스트결과서</t>
    <phoneticPr fontId="18" type="noConversion"/>
  </si>
  <si>
    <t>2월</t>
    <phoneticPr fontId="18" type="noConversion"/>
  </si>
  <si>
    <t>2017.02.26</t>
    <phoneticPr fontId="18" type="noConversion"/>
  </si>
  <si>
    <t>2017.02.25</t>
  </si>
  <si>
    <t>2017.02.19</t>
    <phoneticPr fontId="18" type="noConversion"/>
  </si>
  <si>
    <t>일</t>
    <phoneticPr fontId="18" type="noConversion"/>
  </si>
  <si>
    <t>2017.02.18</t>
  </si>
  <si>
    <t>토</t>
  </si>
  <si>
    <t>마스터</t>
    <phoneticPr fontId="18" type="noConversion"/>
  </si>
  <si>
    <t>PWMMS101E</t>
  </si>
  <si>
    <t>물류센터 관리</t>
    <phoneticPr fontId="18" type="noConversion"/>
  </si>
  <si>
    <t>이종건</t>
    <phoneticPr fontId="18" type="noConversion"/>
  </si>
  <si>
    <t>2017.03.10</t>
    <phoneticPr fontId="18" type="noConversion"/>
  </si>
  <si>
    <t>Pass</t>
    <phoneticPr fontId="18" type="noConversion"/>
  </si>
  <si>
    <t>개선</t>
    <phoneticPr fontId="18" type="noConversion"/>
  </si>
  <si>
    <t>L2</t>
    <phoneticPr fontId="18" type="noConversion"/>
  </si>
  <si>
    <t>Fail</t>
    <phoneticPr fontId="18" type="noConversion"/>
  </si>
  <si>
    <t>결함</t>
    <phoneticPr fontId="18" type="noConversion"/>
  </si>
  <si>
    <t>L2</t>
    <phoneticPr fontId="18" type="noConversion"/>
  </si>
  <si>
    <t>물류센터 팝업 창에서 물류센터코드 Like 검색 처리</t>
    <phoneticPr fontId="18" type="noConversion"/>
  </si>
  <si>
    <t>물류센터 팝업 창에서 해당 그리드의 행을 클릭 후 확인 기능(현재 더블클릭만 가능)</t>
    <phoneticPr fontId="18" type="noConversion"/>
  </si>
  <si>
    <t>물류센터 팝업 창에서 선택한 코드/명 중에서 물류센터명은 Main화면으로 연계되지 않음</t>
    <phoneticPr fontId="18" type="noConversion"/>
  </si>
  <si>
    <t>Fail</t>
    <phoneticPr fontId="18" type="noConversion"/>
  </si>
  <si>
    <t>L1</t>
    <phoneticPr fontId="18" type="noConversion"/>
  </si>
  <si>
    <t>저장버튼 클릭 후 'A system error has occureed. Please contact your system administrator.' 메시지 창 표시 -&gt; 값의 Length over 시</t>
    <phoneticPr fontId="18" type="noConversion"/>
  </si>
  <si>
    <t>Pass</t>
    <phoneticPr fontId="18" type="noConversion"/>
  </si>
  <si>
    <t>개선</t>
    <phoneticPr fontId="18" type="noConversion"/>
  </si>
  <si>
    <t>L2</t>
    <phoneticPr fontId="18" type="noConversion"/>
  </si>
  <si>
    <t>하위 구역코드가 있는 물류센터 삭제 시 'A system error has occureed. Please contact your system administrator.' 메시지 창 표시</t>
    <phoneticPr fontId="18" type="noConversion"/>
  </si>
  <si>
    <t>PWM</t>
    <phoneticPr fontId="18" type="noConversion"/>
  </si>
  <si>
    <t>PWMMS102E</t>
  </si>
  <si>
    <t>구역관리</t>
    <phoneticPr fontId="18" type="noConversion"/>
  </si>
  <si>
    <t>PL</t>
    <phoneticPr fontId="18" type="noConversion"/>
  </si>
  <si>
    <t>이종건</t>
    <phoneticPr fontId="18" type="noConversion"/>
  </si>
  <si>
    <t>검색조건의 물류센터코드 란 제거</t>
    <phoneticPr fontId="18" type="noConversion"/>
  </si>
  <si>
    <t>구역 팝업 창에서 'AREA'를 '구역'으로 변경 (도메인에 의한 다국어 처리 의문? )</t>
    <phoneticPr fontId="18" type="noConversion"/>
  </si>
  <si>
    <t>김민수</t>
    <phoneticPr fontId="18" type="noConversion"/>
  </si>
  <si>
    <t>Like 조건 추가</t>
    <phoneticPr fontId="18" type="noConversion"/>
  </si>
  <si>
    <t>확인 function 추가</t>
    <phoneticPr fontId="18" type="noConversion"/>
  </si>
  <si>
    <t>2017.03.13</t>
    <phoneticPr fontId="18" type="noConversion"/>
  </si>
  <si>
    <t>밸리데이션 추가</t>
    <phoneticPr fontId="18" type="noConversion"/>
  </si>
  <si>
    <t>삭제완료</t>
    <phoneticPr fontId="18" type="noConversion"/>
  </si>
  <si>
    <t>수용</t>
    <phoneticPr fontId="18" type="noConversion"/>
  </si>
  <si>
    <t>수용</t>
    <phoneticPr fontId="18" type="noConversion"/>
  </si>
  <si>
    <t>2017.03.14</t>
  </si>
  <si>
    <t>종료</t>
    <phoneticPr fontId="18" type="noConversion"/>
  </si>
  <si>
    <t>종료</t>
    <phoneticPr fontId="18" type="noConversion"/>
  </si>
  <si>
    <t>코드/명 연계</t>
    <phoneticPr fontId="18" type="noConversion"/>
  </si>
  <si>
    <t>달력 추가</t>
    <phoneticPr fontId="18" type="noConversion"/>
  </si>
  <si>
    <t>공통</t>
    <phoneticPr fontId="18" type="noConversion"/>
  </si>
  <si>
    <t>공통</t>
    <phoneticPr fontId="18" type="noConversion"/>
  </si>
  <si>
    <t>2017.03.14</t>
    <phoneticPr fontId="18" type="noConversion"/>
  </si>
  <si>
    <t>구역 팝업 창에서 검색조건에 의한 검색 안됨</t>
    <phoneticPr fontId="18" type="noConversion"/>
  </si>
  <si>
    <t>결함</t>
    <phoneticPr fontId="18" type="noConversion"/>
  </si>
  <si>
    <t>L2</t>
    <phoneticPr fontId="18" type="noConversion"/>
  </si>
  <si>
    <t>수용</t>
    <phoneticPr fontId="18" type="noConversion"/>
  </si>
  <si>
    <t>구역코드/명 검색조건에 의한 검색 안됨</t>
    <phoneticPr fontId="18" type="noConversion"/>
  </si>
  <si>
    <t>PWMMS103E</t>
  </si>
  <si>
    <t>존관리</t>
    <phoneticPr fontId="18" type="noConversion"/>
  </si>
  <si>
    <t>검색조건에 존명 필드 추가</t>
    <phoneticPr fontId="18" type="noConversion"/>
  </si>
  <si>
    <t>구역코드 콤보리스트 오류</t>
    <phoneticPr fontId="18" type="noConversion"/>
  </si>
  <si>
    <t>Pass</t>
    <phoneticPr fontId="18" type="noConversion"/>
  </si>
  <si>
    <t>개선</t>
    <phoneticPr fontId="18" type="noConversion"/>
  </si>
  <si>
    <t>L2</t>
    <phoneticPr fontId="18" type="noConversion"/>
  </si>
  <si>
    <t>L1</t>
    <phoneticPr fontId="18" type="noConversion"/>
  </si>
  <si>
    <t>PWMMS104E</t>
  </si>
  <si>
    <t>로케이션관리</t>
    <phoneticPr fontId="18" type="noConversion"/>
  </si>
  <si>
    <t>김민수</t>
    <phoneticPr fontId="18" type="noConversion"/>
  </si>
  <si>
    <t>제품혼적여부, LOT혼적여부의 공통코드 그룹을 'USE_YN'-&gt;'YN'으로 변경(예/아니오)</t>
    <phoneticPr fontId="18" type="noConversion"/>
  </si>
  <si>
    <t>존,행,열,단 입력필드 순으로 맨앞으로 위치조정</t>
    <phoneticPr fontId="18" type="noConversion"/>
  </si>
  <si>
    <t>존코드 입력하면 구역 표시 (구역 disable 처리)</t>
    <phoneticPr fontId="18" type="noConversion"/>
  </si>
  <si>
    <t>존코드,행,열,단 값으로 조합하여 로케이션코드로 1차 표시 후 수정 가능하도록 구성</t>
    <phoneticPr fontId="18" type="noConversion"/>
  </si>
  <si>
    <t>그리드의 존 팝업 추가</t>
    <phoneticPr fontId="18" type="noConversion"/>
  </si>
  <si>
    <t>일괄생성 팝업 Title 변경</t>
    <phoneticPr fontId="18" type="noConversion"/>
  </si>
  <si>
    <t>제품혼적, 로트혼적 콤보리스트 추가</t>
    <phoneticPr fontId="18" type="noConversion"/>
  </si>
  <si>
    <t>PWMMS105E</t>
  </si>
  <si>
    <t>고객사관리</t>
    <phoneticPr fontId="18" type="noConversion"/>
  </si>
  <si>
    <t>그리드의 체적과 중량 자리 바꿈, 가로*세로*높이에 의한 자동계산</t>
    <phoneticPr fontId="18" type="noConversion"/>
  </si>
  <si>
    <t>고객사 팝업창에서 선택한 값이 연동되지 않음</t>
    <phoneticPr fontId="18" type="noConversion"/>
  </si>
  <si>
    <t>그리드 유형 변경(셀단위 편집)</t>
    <phoneticPr fontId="18" type="noConversion"/>
  </si>
  <si>
    <t>PWMMS106E</t>
  </si>
  <si>
    <t>공급처관리</t>
    <phoneticPr fontId="18" type="noConversion"/>
  </si>
  <si>
    <t>공급처 팝업 창에 고객사 선택 선행 메시지 처리 및 고객사 코드/명 연계</t>
    <phoneticPr fontId="18" type="noConversion"/>
  </si>
  <si>
    <t>그리드 유형 변경(셀단위 편집), 체크박스 추가</t>
    <phoneticPr fontId="18" type="noConversion"/>
  </si>
  <si>
    <t>그리드상의 일자 필드(서머타임시작일자,종료일자) 날자 Format 적용</t>
    <phoneticPr fontId="18" type="noConversion"/>
  </si>
  <si>
    <t>그리드의 거래시작일자, 거래종료일자 날자 Format 적용</t>
    <phoneticPr fontId="18" type="noConversion"/>
  </si>
  <si>
    <t>PWMMS108E</t>
    <phoneticPr fontId="18" type="noConversion"/>
  </si>
  <si>
    <t>제품분류관리</t>
    <phoneticPr fontId="18" type="noConversion"/>
  </si>
  <si>
    <t>김민수</t>
    <phoneticPr fontId="18" type="noConversion"/>
  </si>
  <si>
    <t>PL</t>
    <phoneticPr fontId="18" type="noConversion"/>
  </si>
  <si>
    <t>이종건</t>
    <phoneticPr fontId="18" type="noConversion"/>
  </si>
  <si>
    <t>제품분류코드 Edit Box로 변경, 사용여부와 위치 변경</t>
    <phoneticPr fontId="18" type="noConversion"/>
  </si>
  <si>
    <t>대분류,중분류,소분류 팝업 창에 고객사 선택 선행 메시지 처리 및 고객사 코드/명 연계
대분류,중분류,소분류 선행 선택 및 코드/명 연계</t>
    <phoneticPr fontId="18" type="noConversion"/>
  </si>
  <si>
    <t>PWMMS115E</t>
    <phoneticPr fontId="18" type="noConversion"/>
  </si>
  <si>
    <t>권역관리</t>
    <phoneticPr fontId="18" type="noConversion"/>
  </si>
  <si>
    <t>2017.03.15</t>
  </si>
  <si>
    <t>그리드 유형 변경(원클릭 체크박스 제거)</t>
    <phoneticPr fontId="18" type="noConversion"/>
  </si>
  <si>
    <t>데이터 수정후 저장 클릭시 '변경된 데이터가 없습니다.' 메시지 뜸</t>
    <phoneticPr fontId="18" type="noConversion"/>
  </si>
  <si>
    <t>검색조건의 사용여부 콤보리스트 쿼리 오류</t>
    <phoneticPr fontId="18" type="noConversion"/>
  </si>
  <si>
    <t>권역 팝업창의 물류센터코드 필드 제거 (내부적으로만 감을 가지고 쿼리)</t>
    <phoneticPr fontId="18" type="noConversion"/>
  </si>
  <si>
    <t>권역 팝업창 표시 시점에 자동 쿼리</t>
    <phoneticPr fontId="18" type="noConversion"/>
  </si>
  <si>
    <t>박스ID관리</t>
    <phoneticPr fontId="18" type="noConversion"/>
  </si>
  <si>
    <t>PWMMS114E</t>
    <phoneticPr fontId="18" type="noConversion"/>
  </si>
  <si>
    <t>이성국</t>
    <phoneticPr fontId="18" type="noConversion"/>
  </si>
  <si>
    <t>PL</t>
    <phoneticPr fontId="18" type="noConversion"/>
  </si>
  <si>
    <t>이종건</t>
    <phoneticPr fontId="18" type="noConversion"/>
  </si>
  <si>
    <t>규격코드 필드에 필드명 값 표시</t>
    <phoneticPr fontId="18" type="noConversion"/>
  </si>
  <si>
    <t>Pass</t>
    <phoneticPr fontId="18" type="noConversion"/>
  </si>
  <si>
    <t>개선</t>
    <phoneticPr fontId="18" type="noConversion"/>
  </si>
  <si>
    <t>L2</t>
    <phoneticPr fontId="18" type="noConversion"/>
  </si>
  <si>
    <t>수용</t>
    <phoneticPr fontId="18" type="noConversion"/>
  </si>
  <si>
    <t>박스ID 팝업창의 그리드에 규격코드를 규격으로 타이틀 변경하고 규격명 표시
선택 확인시 규격명 연계, 검색조건에는 규격코드로 조건절에 사용</t>
    <phoneticPr fontId="18" type="noConversion"/>
  </si>
  <si>
    <t>검색조건 규격코드를 규격 표시하고 팝업버튼 추가, 규격명 추가</t>
    <phoneticPr fontId="18" type="noConversion"/>
  </si>
  <si>
    <t>규격 팝업창에서 검색조건의 규격유형 제거하고 파라메터 값으로 조건절 쿼리</t>
    <phoneticPr fontId="18" type="noConversion"/>
  </si>
  <si>
    <t>파렛트ID 팝업창의 그리드에 규격코드를 규격으로 타이틀 변경하고 규격명 표시
선택 확인시 규격명 연계, 검색조건에는 규격코드로 조건절에 사용</t>
    <phoneticPr fontId="18" type="noConversion"/>
  </si>
  <si>
    <t>파렛트ID관리</t>
    <phoneticPr fontId="18" type="noConversion"/>
  </si>
  <si>
    <t>PWMMS113E</t>
    <phoneticPr fontId="18" type="noConversion"/>
  </si>
  <si>
    <t>PWMMS112E</t>
    <phoneticPr fontId="18" type="noConversion"/>
  </si>
  <si>
    <t>규격관리</t>
    <phoneticPr fontId="18" type="noConversion"/>
  </si>
  <si>
    <t>규격유형 콤보리스트 Blank,파렛트,박스 리스트 표기</t>
    <phoneticPr fontId="18" type="noConversion"/>
  </si>
  <si>
    <t xml:space="preserve">검색조건 박스명 enable </t>
    <phoneticPr fontId="18" type="noConversion"/>
  </si>
  <si>
    <t xml:space="preserve">검색조건 파렛트명 enable </t>
    <phoneticPr fontId="18" type="noConversion"/>
  </si>
  <si>
    <t>PWMMS111E</t>
    <phoneticPr fontId="18" type="noConversion"/>
  </si>
  <si>
    <t>제품고정로케이션</t>
    <phoneticPr fontId="18" type="noConversion"/>
  </si>
  <si>
    <t>화면 신규 오픈시 고객사 코드/명 표시, 팝업은 User권한에 의한 고객사 리스트</t>
    <phoneticPr fontId="18" type="noConversion"/>
  </si>
  <si>
    <t>검색조건의 코드 변경 또는 Clear시 명도 변경 또는 Clear</t>
    <phoneticPr fontId="18" type="noConversion"/>
  </si>
  <si>
    <t>위화살표 버튼에 의한 신규행 추가시 물류센터는 상단에 선택된 물류센터명 표시</t>
    <phoneticPr fontId="18" type="noConversion"/>
  </si>
  <si>
    <t>사용자 메뉴 권한에 의한 추가 버튼 제거</t>
    <phoneticPr fontId="18" type="noConversion"/>
  </si>
  <si>
    <t>상단 제품고정로케이션 목록 그리드에 체크 박스 추가</t>
    <phoneticPr fontId="18" type="noConversion"/>
  </si>
  <si>
    <t>위화살표와 추가, 아래화살표와 삭제 버튼의 기능을 동일하게 처리</t>
    <phoneticPr fontId="18" type="noConversion"/>
  </si>
  <si>
    <t>제품 목록은 검색조건에 선택된 고객사의 제품만 표시</t>
    <phoneticPr fontId="18" type="noConversion"/>
  </si>
  <si>
    <t>PWMMS110E</t>
    <phoneticPr fontId="18" type="noConversion"/>
  </si>
  <si>
    <t>세트제품BOM관리</t>
    <phoneticPr fontId="18" type="noConversion"/>
  </si>
  <si>
    <t>검색조건의 세트제품명 필드 추가, disable</t>
    <phoneticPr fontId="18" type="noConversion"/>
  </si>
  <si>
    <t>구성제품 목록의 구성제품 팝업에서 데이터 연계시 제품규격 값도 연계</t>
    <phoneticPr fontId="18" type="noConversion"/>
  </si>
  <si>
    <t>구성제품 목록의 구성단위코드 콤보리스트는 제품UOM의 기준단위를 리스트</t>
    <phoneticPr fontId="18" type="noConversion"/>
  </si>
  <si>
    <t>삭제 버튼 처리 오류</t>
    <phoneticPr fontId="18" type="noConversion"/>
  </si>
  <si>
    <t>조건 추가</t>
    <phoneticPr fontId="18" type="noConversion"/>
  </si>
  <si>
    <t>2017.03.15</t>
    <phoneticPr fontId="18" type="noConversion"/>
  </si>
  <si>
    <t>2017.03.15</t>
    <phoneticPr fontId="18" type="noConversion"/>
  </si>
  <si>
    <t>종료</t>
    <phoneticPr fontId="18" type="noConversion"/>
  </si>
  <si>
    <t>검색조건 추가</t>
    <phoneticPr fontId="18" type="noConversion"/>
  </si>
  <si>
    <t>2017.03.30</t>
    <phoneticPr fontId="18" type="noConversion"/>
  </si>
  <si>
    <t>조건 추가</t>
    <phoneticPr fontId="18" type="noConversion"/>
  </si>
  <si>
    <t>오류 수정</t>
    <phoneticPr fontId="18" type="noConversion"/>
  </si>
  <si>
    <t>2017.03.30</t>
    <phoneticPr fontId="18" type="noConversion"/>
  </si>
  <si>
    <t>수정</t>
    <phoneticPr fontId="18" type="noConversion"/>
  </si>
  <si>
    <t>수정</t>
    <phoneticPr fontId="18" type="noConversion"/>
  </si>
  <si>
    <t>2017.03.30</t>
    <phoneticPr fontId="18" type="noConversion"/>
  </si>
  <si>
    <t>종료</t>
    <phoneticPr fontId="18" type="noConversion"/>
  </si>
  <si>
    <t>2017.03.31</t>
    <phoneticPr fontId="18" type="noConversion"/>
  </si>
  <si>
    <t>PWMMS107E</t>
    <phoneticPr fontId="18" type="noConversion"/>
  </si>
  <si>
    <t>배송처관리</t>
    <phoneticPr fontId="18" type="noConversion"/>
  </si>
  <si>
    <t>2017.04.03</t>
    <phoneticPr fontId="18" type="noConversion"/>
  </si>
  <si>
    <t>등록팝업 - 고객사 팝업 조회 데이터 없음</t>
    <phoneticPr fontId="18" type="noConversion"/>
  </si>
  <si>
    <t>김민수</t>
    <phoneticPr fontId="18" type="noConversion"/>
  </si>
  <si>
    <t>등록팝업 - 저장 오류</t>
    <phoneticPr fontId="18" type="noConversion"/>
  </si>
  <si>
    <t>쿼리 이후 코드가 아닌 명 표시</t>
    <phoneticPr fontId="18" type="noConversion"/>
  </si>
  <si>
    <t>등록팝업 - 명 필드 너비 늘림, 필드 좌측열 맞춤</t>
    <phoneticPr fontId="18" type="noConversion"/>
  </si>
  <si>
    <t>PWMMS107E</t>
    <phoneticPr fontId="18" type="noConversion"/>
  </si>
  <si>
    <t>PWMMS109E</t>
    <phoneticPr fontId="18" type="noConversion"/>
  </si>
  <si>
    <t>제품관리</t>
    <phoneticPr fontId="18" type="noConversion"/>
  </si>
  <si>
    <t>화면오픈 조회 시 상단그리드의 첫번째라인 포커스 및 첫라인의 UOM/센터관리 표시</t>
    <phoneticPr fontId="18" type="noConversion"/>
  </si>
  <si>
    <t>상단 제품목록 그리드 필드 추가 표시(박스바코드,제품바코드, 등)</t>
    <phoneticPr fontId="18" type="noConversion"/>
  </si>
  <si>
    <t>상단 제품목록 더블클릭 시 해당 제품의 수정모드 팝업 표시</t>
    <phoneticPr fontId="18" type="noConversion"/>
  </si>
  <si>
    <t>Fail</t>
    <phoneticPr fontId="18" type="noConversion"/>
  </si>
  <si>
    <t>결함</t>
    <phoneticPr fontId="18" type="noConversion"/>
  </si>
  <si>
    <t>L1</t>
    <phoneticPr fontId="18" type="noConversion"/>
  </si>
  <si>
    <t>등록팝업 - 고객사 팝업 조회 데이터 없음</t>
    <phoneticPr fontId="18" type="noConversion"/>
  </si>
  <si>
    <t>등록팝업 - 대중소 분류 팝업에 대한 고객사 및 상위 분류별 조회</t>
    <phoneticPr fontId="18" type="noConversion"/>
  </si>
  <si>
    <t>등록팝업 - 유통기한일수 : 숫자 입력필드, 유통기한일수에 대한 년월일구분 누락</t>
    <phoneticPr fontId="18" type="noConversion"/>
  </si>
  <si>
    <t>등록팝업 - 과세여부, 세트제품여부, 계절성여부 : 공통그룹='YN'으로 변경(예/아니오)</t>
    <phoneticPr fontId="18" type="noConversion"/>
  </si>
  <si>
    <t>등록팝업 창이 표시되기 전에 본 화면을 닫을 수 없도록 수정</t>
    <phoneticPr fontId="18" type="noConversion"/>
  </si>
  <si>
    <t>등록팝업 - 대체제품에 대한 팝업버튼 추가(제품 팝업)</t>
    <phoneticPr fontId="18" type="noConversion"/>
  </si>
  <si>
    <t>입고</t>
    <phoneticPr fontId="18" type="noConversion"/>
  </si>
  <si>
    <t>PWMIB101E</t>
  </si>
  <si>
    <t>입하예정등록</t>
    <phoneticPr fontId="18" type="noConversion"/>
  </si>
  <si>
    <t>김민수</t>
    <phoneticPr fontId="18" type="noConversion"/>
  </si>
  <si>
    <t>PL</t>
    <phoneticPr fontId="18" type="noConversion"/>
  </si>
  <si>
    <t>이종건</t>
    <phoneticPr fontId="18" type="noConversion"/>
  </si>
  <si>
    <t>2017.04.24</t>
    <phoneticPr fontId="18" type="noConversion"/>
  </si>
  <si>
    <t>등록팝업 - 입고구분코드를 입고구분으로 변경</t>
    <phoneticPr fontId="18" type="noConversion"/>
  </si>
  <si>
    <t>등록팝업 - 입고예정일자의 디폴트 값을 해당일로 셋팅(신규 일때)</t>
    <phoneticPr fontId="18" type="noConversion"/>
  </si>
  <si>
    <t>등록팝업 - 그리드 타이틀 변경 : 제품상태코드-&gt;제품상태, 변환단위수량-&gt;입수, 
변환단위코드-&gt;단위</t>
    <phoneticPr fontId="18" type="noConversion"/>
  </si>
  <si>
    <t>등록팝업 - 예정수량 그리드 타이틀 2줄로 표시, 전체적으로 필드 너비 조정</t>
    <phoneticPr fontId="18" type="noConversion"/>
  </si>
  <si>
    <t>등록팝업 - 삭제 버튼 클릭시 즉시 삭제 처리(신규-행 제거, 수정-행제거 및 DB삭제)</t>
    <phoneticPr fontId="18" type="noConversion"/>
  </si>
  <si>
    <t>등록팝업 - 삭제 처리 안됨</t>
    <phoneticPr fontId="18" type="noConversion"/>
  </si>
  <si>
    <t>등록팝업 - 수정모드 연결시 발주일자 연계 안되어 저장시 오류메세지 뜸</t>
    <phoneticPr fontId="18" type="noConversion"/>
  </si>
  <si>
    <t>입고진행상태 한국어와 영어가 꺼꾸로 표시 됨</t>
    <phoneticPr fontId="18" type="noConversion"/>
  </si>
  <si>
    <t>페이지 사이즈 조정 (스크롤 최소화)</t>
    <phoneticPr fontId="18" type="noConversion"/>
  </si>
  <si>
    <t>입하승인</t>
    <phoneticPr fontId="18" type="noConversion"/>
  </si>
  <si>
    <t>신규 저장시 파렛트 입수 값을 마스터(적재구분:'3')에서 가져와서 insert 
또한, 단가, 금액, 부가세 계산 추가, 송신여부='N'(디폴트값)</t>
    <phoneticPr fontId="18" type="noConversion"/>
  </si>
  <si>
    <t>승인처리시 입고일자를 시스템일자로 저장</t>
    <phoneticPr fontId="18" type="noConversion"/>
  </si>
  <si>
    <t>입하검수</t>
    <phoneticPr fontId="18" type="noConversion"/>
  </si>
  <si>
    <t>조회시 진행상태 조건은 상세테이블의 진행상태를 기준으로 조회</t>
    <phoneticPr fontId="18" type="noConversion"/>
  </si>
  <si>
    <t>조회조건의 입고진행상태 edit box 인 필드는 차량번호 필드로 변경</t>
    <phoneticPr fontId="18" type="noConversion"/>
  </si>
  <si>
    <t>추가시 선택 체크 누락 메시지 제거(포커스 행에 대한 행추가 처리)</t>
    <phoneticPr fontId="18" type="noConversion"/>
  </si>
  <si>
    <t>추가시 상세테이블(즉,상단그리드)의 Lot속성1~5값을 디폴트 값으로 연계 표시</t>
    <phoneticPr fontId="18" type="noConversion"/>
  </si>
  <si>
    <t>검수확정시 과부족에 대한 운영규칙 추가하여 허용여부 체크</t>
    <phoneticPr fontId="18" type="noConversion"/>
  </si>
  <si>
    <t>상세목록 값 수정시 자동적으로 선택 체크 되도록 수정</t>
    <phoneticPr fontId="18" type="noConversion"/>
  </si>
  <si>
    <t>2017.03.30</t>
    <phoneticPr fontId="18" type="noConversion"/>
  </si>
  <si>
    <t>2017.03.31</t>
    <phoneticPr fontId="18" type="noConversion"/>
  </si>
  <si>
    <t>테이블에 정의된 길이만 입력 가능</t>
    <phoneticPr fontId="18" type="noConversion"/>
  </si>
  <si>
    <t>도메인 메뉴유형, 프로그램ID로 등록</t>
    <phoneticPr fontId="18" type="noConversion"/>
  </si>
  <si>
    <t>공통</t>
    <phoneticPr fontId="18" type="noConversion"/>
  </si>
  <si>
    <t>적용</t>
    <phoneticPr fontId="18" type="noConversion"/>
  </si>
  <si>
    <t>수정 팝업</t>
    <phoneticPr fontId="18" type="noConversion"/>
  </si>
  <si>
    <t>yyyy-mm-dd</t>
    <phoneticPr fontId="18" type="noConversion"/>
  </si>
  <si>
    <t>PDA</t>
    <phoneticPr fontId="18" type="noConversion"/>
  </si>
  <si>
    <t>입고</t>
    <phoneticPr fontId="18" type="noConversion"/>
  </si>
  <si>
    <t>PWMPDAIB101E</t>
    <phoneticPr fontId="18" type="noConversion"/>
  </si>
  <si>
    <t>입하검수</t>
    <phoneticPr fontId="18" type="noConversion"/>
  </si>
  <si>
    <t>김경우</t>
    <phoneticPr fontId="18" type="noConversion"/>
  </si>
  <si>
    <t>PL</t>
    <phoneticPr fontId="18" type="noConversion"/>
  </si>
  <si>
    <t>이종혁</t>
    <phoneticPr fontId="18" type="noConversion"/>
  </si>
  <si>
    <t>2017.06.15</t>
    <phoneticPr fontId="18" type="noConversion"/>
  </si>
  <si>
    <t>개선</t>
    <phoneticPr fontId="18" type="noConversion"/>
  </si>
  <si>
    <t>L2</t>
    <phoneticPr fontId="18" type="noConversion"/>
  </si>
  <si>
    <t>수용</t>
    <phoneticPr fontId="18" type="noConversion"/>
  </si>
  <si>
    <t>PWMPDAIB102E</t>
    <phoneticPr fontId="18" type="noConversion"/>
  </si>
  <si>
    <t>입고적치</t>
    <phoneticPr fontId="18" type="noConversion"/>
  </si>
  <si>
    <t>PWMPDAIB103E</t>
  </si>
  <si>
    <t>입고시리얼스캔</t>
    <phoneticPr fontId="18" type="noConversion"/>
  </si>
  <si>
    <t>2017.06.15</t>
    <phoneticPr fontId="18" type="noConversion"/>
  </si>
  <si>
    <t>출고피킹</t>
    <phoneticPr fontId="18" type="noConversion"/>
  </si>
  <si>
    <t>출고시리얼스캔</t>
    <phoneticPr fontId="18" type="noConversion"/>
  </si>
  <si>
    <t>출고피킹(총량)</t>
    <phoneticPr fontId="18" type="noConversion"/>
  </si>
  <si>
    <t>출고분배</t>
    <phoneticPr fontId="18" type="noConversion"/>
  </si>
  <si>
    <t>출고상차</t>
    <phoneticPr fontId="18" type="noConversion"/>
  </si>
  <si>
    <t>반입검수</t>
    <phoneticPr fontId="18" type="noConversion"/>
  </si>
  <si>
    <t>2017.06.21</t>
  </si>
  <si>
    <t>2017.06.21</t>
    <phoneticPr fontId="18" type="noConversion"/>
  </si>
  <si>
    <t>김경우</t>
    <phoneticPr fontId="18" type="noConversion"/>
  </si>
  <si>
    <t>이종혁</t>
    <phoneticPr fontId="18" type="noConversion"/>
  </si>
  <si>
    <t>PWM</t>
    <phoneticPr fontId="18" type="noConversion"/>
  </si>
  <si>
    <t>재고이동</t>
    <phoneticPr fontId="73" type="noConversion"/>
  </si>
  <si>
    <t>2017.06.21</t>
    <phoneticPr fontId="18" type="noConversion"/>
  </si>
  <si>
    <t>1. 헤더도메인: 고객사코드 -&gt; 고객사로 고객사명 나오게 수정
                  제품상태코드 -&gt; 제품상태로 수정
2. 제품명 전에 제품코드 컬럼 추가 
2. 고객사 검색시 조회는 고객사 입력값으로 조회되게 처리
3. 확정버튼, 저장, 삭제 버튼 체크 안될시 밸류데이션 체크 필요
4. 추가시 작업일자 현재날짜 고정으로 수정 , 이동로케이션, 재고이동 사유, 이동수량 필수체크
5. 수량 우측정렬</t>
    <phoneticPr fontId="73" type="noConversion"/>
  </si>
  <si>
    <t>L2</t>
    <phoneticPr fontId="18" type="noConversion"/>
  </si>
  <si>
    <t>재고조정</t>
    <phoneticPr fontId="73" type="noConversion"/>
  </si>
  <si>
    <t>이종혁</t>
    <phoneticPr fontId="18" type="noConversion"/>
  </si>
  <si>
    <t>1. 신규 등록시 조정수량 음수양수 계산 잘안됨
(음수-&gt;출고, 양수-&gt;입고 구분으로 수정)
2. 추가시 작업일자 현재날짜 고정으로 수정 , 재고조정 사유, 조정재고수량 필수체크
3. 확정버튼, 저장, 삭제 버튼 체크 안될시 밸류데이션 체크 필요
4. 수량 우측정렬</t>
    <phoneticPr fontId="73" type="noConversion"/>
  </si>
  <si>
    <t>수용</t>
    <phoneticPr fontId="18" type="noConversion"/>
  </si>
  <si>
    <t>제품코드변경</t>
    <phoneticPr fontId="73" type="noConversion"/>
  </si>
  <si>
    <t>1. 제품코드 변경등록시 추가 버튼은 대상제품코드, 제품변경사유코드 필수 체크하기
2. 확정버튼, 저장, 삭제 버튼 체크 안될시 밸류데이션 체크 필요
3. 수량 우측정렬
4. 추가시 작업일자 현재날짜 고정으로 수정 , 이동로케이션, 제품변경 사유, 변경제품코드, 변경재고수량 필수체크</t>
    <phoneticPr fontId="73" type="noConversion"/>
  </si>
  <si>
    <t>제품상태변경</t>
    <phoneticPr fontId="73" type="noConversion"/>
  </si>
  <si>
    <t>1. 수량 우측정렬
2. 확정버튼, 저장, 삭제 버튼 체크 안될시 밸류데이션 체크 필요
3. 추가시 작업일자 현재날짜 고정으로 수정 , 이동로케이션, 제품상태변경 사유, 변경제품상태, 변경수량 필수체크</t>
    <phoneticPr fontId="73" type="noConversion"/>
  </si>
  <si>
    <t>제품LOT변경</t>
    <phoneticPr fontId="73" type="noConversion"/>
  </si>
  <si>
    <t>1. 수량 우측정렬
2. 확정버튼, 저장, 삭제 버튼 체크 안될시 밸류데이션 체크 필요
3. 추가시 작업일자 현재날짜 고정으로 수정 , 이동로케이션, 제품LOT변경 사유, 변경수량 필수체크</t>
    <phoneticPr fontId="73" type="noConversion"/>
  </si>
  <si>
    <t>재고</t>
    <phoneticPr fontId="18" type="noConversion"/>
  </si>
  <si>
    <t>파렛트변경</t>
    <phoneticPr fontId="73" type="noConversion"/>
  </si>
  <si>
    <t>1. 수량 우측정렬
2. 확정버튼, 저장, 삭제 버튼 체크 안될시 밸류데이션 체크 필요
3. 추가시 작업일자 현재날짜 고정으로 수정 , 이동로케이션 파렛트대기장으로 고정, 고객사, 제품, 변경수량 입수수량, 필수체크
4. 대상파렛트 목록 ui수정필요(헤더로우 선택시 디테일상세 로우데이터가 깨져서 나옴)</t>
    <phoneticPr fontId="73" type="noConversion"/>
  </si>
  <si>
    <t>재고</t>
    <phoneticPr fontId="73" type="noConversion"/>
  </si>
  <si>
    <t>재고보류해제</t>
    <phoneticPr fontId="73" type="noConversion"/>
  </si>
  <si>
    <t>1. 수량 우측정렬
2. 확정버튼, 저장, 삭제 버튼 체크 안될시 밸류데이션 체크 필요
3. 추가시 작업일자 현재날짜 고정으로 수정 , 이동로케이션 , 보류구분, 보류사유코드, 변경수량 필수체크</t>
    <phoneticPr fontId="73" type="noConversion"/>
  </si>
  <si>
    <t>유통가공 
조립등록
해체등록</t>
    <phoneticPr fontId="73" type="noConversion"/>
  </si>
  <si>
    <t>1. 수량 우측정렬
2. 확정버튼, 저장, 삭제 버튼 체크 안될시 밸류데이션 체크 필요
3. 유통가공 구성제품목록 조회안됨
4. 유통조립팝업에서  재고리스트 조회안됨</t>
    <phoneticPr fontId="73" type="noConversion"/>
  </si>
  <si>
    <t>재고실사</t>
    <phoneticPr fontId="73" type="noConversion"/>
  </si>
  <si>
    <t>1. 수량 우측정렬
2. 확정버튼, 저장, 삭제 버튼 체크 안될시 밸류데이션 체크 필요
3. 재고실사 인풋값들 밸류데이션 체크
4. 재고실사 추가 버튼기능 없음</t>
    <phoneticPr fontId="73" type="noConversion"/>
  </si>
  <si>
    <t>개선</t>
    <phoneticPr fontId="18" type="noConversion"/>
  </si>
  <si>
    <t>재고수불이월</t>
    <phoneticPr fontId="73" type="noConversion"/>
  </si>
  <si>
    <t>1. 데이터 고객사, 물류센터 월수로만 그룹바이 해서 수정 필요</t>
    <phoneticPr fontId="73" type="noConversion"/>
  </si>
  <si>
    <t>김규표</t>
    <phoneticPr fontId="18" type="noConversion"/>
  </si>
  <si>
    <t>PWMST101E</t>
  </si>
  <si>
    <t xml:space="preserve">PWMST102E
</t>
    <phoneticPr fontId="18" type="noConversion"/>
  </si>
  <si>
    <t>PWMST103E</t>
    <phoneticPr fontId="18" type="noConversion"/>
  </si>
  <si>
    <t>PWMST104E</t>
    <phoneticPr fontId="18" type="noConversion"/>
  </si>
  <si>
    <t>PWMST105E</t>
    <phoneticPr fontId="18" type="noConversion"/>
  </si>
  <si>
    <t>PWMST107E</t>
    <phoneticPr fontId="18" type="noConversion"/>
  </si>
  <si>
    <t>PWMST108E</t>
    <phoneticPr fontId="18" type="noConversion"/>
  </si>
  <si>
    <t>PWMST110E</t>
    <phoneticPr fontId="18" type="noConversion"/>
  </si>
  <si>
    <t>PWMST106E</t>
    <phoneticPr fontId="18" type="noConversion"/>
  </si>
  <si>
    <t>PWMST109E</t>
    <phoneticPr fontId="18" type="noConversion"/>
  </si>
  <si>
    <t>2017.07.03</t>
    <phoneticPr fontId="18" type="noConversion"/>
  </si>
  <si>
    <t>Pass</t>
    <phoneticPr fontId="18" type="noConversion"/>
  </si>
  <si>
    <t>수정</t>
    <phoneticPr fontId="18" type="noConversion"/>
  </si>
  <si>
    <t>2017.07.11</t>
    <phoneticPr fontId="18" type="noConversion"/>
  </si>
  <si>
    <t>2017.07.12</t>
    <phoneticPr fontId="18" type="noConversion"/>
  </si>
  <si>
    <t>출고피킹</t>
    <phoneticPr fontId="18" type="noConversion"/>
  </si>
  <si>
    <t>출고피킹(총량)</t>
    <phoneticPr fontId="18" type="noConversion"/>
  </si>
  <si>
    <t>출고</t>
    <phoneticPr fontId="18" type="noConversion"/>
  </si>
  <si>
    <t>분배</t>
    <phoneticPr fontId="18" type="noConversion"/>
  </si>
  <si>
    <t>출고상차</t>
    <phoneticPr fontId="18" type="noConversion"/>
  </si>
  <si>
    <t>1. 제품코드 입력안해도 입고번호 스캔시 조회되며 제품코드 스캔시 해당 제품상세 화면으로 이동 처리 되게 수정(완료)</t>
    <phoneticPr fontId="18" type="noConversion"/>
  </si>
  <si>
    <t>1. 시리얼번호 스캔시 입력안되며 스캔후 데이터 아래 추가 되도록 수정 필요(완료)</t>
    <phoneticPr fontId="18" type="noConversion"/>
  </si>
  <si>
    <t>1. 시리얼번호 스캔시 입력안되며 스캔후 데이터 아래 추가 되도록 수정 필요(완료)</t>
    <phoneticPr fontId="18" type="noConversion"/>
  </si>
  <si>
    <t>1. 제품코드 입력안해도 출고번호 스캔시 조회되며 제품코드 스캔시 해당 제품상세피킹 화면으로 이동 처리 되게 수정(완료)
2. 화면컬럼 UI크기 수정 및 데이터 정렬 필요(논의필요)
3. 피킹상세 확정시 피킹LOC, 파렛트ID 스캔했는지 체크 필요 (완료)</t>
    <phoneticPr fontId="18" type="noConversion"/>
  </si>
  <si>
    <t xml:space="preserve">1. 제품코드 입력안해도 웨이브번호 스캔시 조회되며 제품코드 스캔시 해당 제품상세피킹(총량) 화면으로 이동 처리 되게 수정(완료)
2. 피킹(총량)상세 확정시 피킹LOC, 파렛트ID 스캔했는지 체크 필요(완료) </t>
    <phoneticPr fontId="18" type="noConversion"/>
  </si>
  <si>
    <t>1. 피킹박스수 낱개수로 수정(완료)</t>
    <phoneticPr fontId="18" type="noConversion"/>
  </si>
  <si>
    <t>1. 출고번호, 차량번호 입력안해도 웨이브번호 스캔시 조회되며 출고번호, 차량번호 스캔시 해당 출고상차 화면으로 이동 처리 되게 수정(완료)</t>
    <phoneticPr fontId="18" type="noConversion"/>
  </si>
  <si>
    <t>1. 반입검수시 상세번호가 0으로만 들어감 기존 반입번호상세 번호 가져와서 검수저장할때 넣어줘야함(삭제)</t>
    <phoneticPr fontId="18" type="noConversion"/>
  </si>
  <si>
    <t>1. 제품코드 조회후 제품코드 조회화면에서 뒤로가서 다시 조회시 데이터가 계속쌓여있음 수정필요(완료) 
2.파렛트ID스캔시 조회까지 되며 제품코드값 request받아서 넣어줘야 하며 제품코드 스캔및 입력시 제품코드 중 파렛트ID가 여러건이기 때문에 선택후 조회처리
3. 확정처리 버튼 눌렀을시 적치수량 적치 LOC확인 데이터 있는지 체크 필요(완료)</t>
    <phoneticPr fontId="18" type="noConversion"/>
  </si>
  <si>
    <t>반입</t>
    <phoneticPr fontId="18" type="noConversion"/>
  </si>
  <si>
    <t>반출</t>
    <phoneticPr fontId="18" type="noConversion"/>
  </si>
  <si>
    <t>반입검수</t>
    <phoneticPr fontId="18" type="noConversion"/>
  </si>
  <si>
    <t>반출관리</t>
    <phoneticPr fontId="18" type="noConversion"/>
  </si>
  <si>
    <t>1.반출 리스트에서 반출번호 조회시 오늘날짜 반품출고로 조회이벤트 될 수 있게 수정
2.반출피킹 상세에서 파렛트ID스캔시 포커스 피킹수량BOX로 위치해있게 수정
3.미출고사유 콤보박스는 피킹수량BOX나 EA지시 수량보다 적을경우 0은 포함 안됨
4.피킹수량 지시수량 디폴트로 표기
5.피킹확정 화면 왼쪽상단 적치라벨 -&gt; 피킹라벨로 수정</t>
    <phoneticPr fontId="18" type="noConversion"/>
  </si>
  <si>
    <t>재고이동</t>
    <phoneticPr fontId="18" type="noConversion"/>
  </si>
  <si>
    <t>임의재고이동</t>
    <phoneticPr fontId="18" type="noConversion"/>
  </si>
  <si>
    <t>재고조사</t>
    <phoneticPr fontId="18" type="noConversion"/>
  </si>
  <si>
    <t>재고상태변경</t>
    <phoneticPr fontId="18" type="noConversion"/>
  </si>
  <si>
    <t>재고</t>
    <phoneticPr fontId="18" type="noConversion"/>
  </si>
  <si>
    <t>재고신규등록</t>
    <phoneticPr fontId="18" type="noConversion"/>
  </si>
  <si>
    <t>파렛트분할</t>
    <phoneticPr fontId="18" type="noConversion"/>
  </si>
  <si>
    <t>1.파렛트분할 리스트 LOT ID, BOX, EA수량 안나옴
2. 분할수량BOX, EA리스트 디폴트값으로 표기
3. 수량 음수 및 대상수량보가 많거나 0으로 입력했을 경우 분할 처리 안됨</t>
    <phoneticPr fontId="18" type="noConversion"/>
  </si>
  <si>
    <t>2017.07.13</t>
    <phoneticPr fontId="18" type="noConversion"/>
  </si>
  <si>
    <t>1.입고번호 조회화면 들어가면 현재일자로 조회 될 수 있게 수정(완료)</t>
    <phoneticPr fontId="18" type="noConversion"/>
  </si>
  <si>
    <t>1.피킹 리스트에서 출고번호 조회시 오늘날짜 정상출고로 조회이벤트 될 수 있게 수정(완료)
2.출고피킹 상세에서 파렛트ID스캔시 포커스 피킹수량BOX로 위치해있게 수정(완료)
3.미출고사유 콤보박스는 피킹수량BOX나 EA지시 수량보다 적을경우 0은 포함 안됨(완료)
4.피킹수량 지시수량 디폴트로 표기(완료)</t>
    <phoneticPr fontId="18" type="noConversion"/>
  </si>
  <si>
    <t>1.검수수량 BOX, EA검수수량으로 표기(완료)
2.입고관리 목록에서 제품코드 스캔 시 제품코드가 같은 경우는 승인 수량 검수수량이 크거나 같으면 다음 제품코드로 갈수 있게 수정 (미처리)
3.제품상태 정상으로 디폴트 셋팅 및 포커스 BOX수량 위치되게 수정(완료)
4.검수수량 BOX , EA수량 둘 다 0이면 검수저장 할 수 없음(완료)
5.제조일자 선택 시 유통일자까지 같이 들어 오게 됨 수정 필요(완료)
6.입고번호 스캔후 다시 입고번호 조회 후 입고목록 화면 올때 리스트 리셋 안됨 수정 필요(완료)
7.검수확정 후 입고관리 목록으로 올때 리스트 재조회 필요(완료)</t>
    <phoneticPr fontId="18" type="noConversion"/>
  </si>
  <si>
    <t>1. 제품코드 선택 없이 상차 버튼 처리시 버튼선택후 상차하라고 메시지 띄우기 (완료)
2. 상차파렛트 스캔안했을 경우 상차 처리 안되게 수정(완료)
3. 피킹파렛트 와 상차파렛트가 같아야지만 상차 확정 되게 수정(2017.07.13)</t>
    <phoneticPr fontId="18" type="noConversion"/>
  </si>
  <si>
    <t>1.제품코드, 제품명 분배목록에서 가져와서 보여 져야 함 배송처 클릭시 보여지게 되 있음 수정필요(완료)</t>
    <phoneticPr fontId="18" type="noConversion"/>
  </si>
  <si>
    <t>1.검수수량 BOX, EA검수수량으로 표기(완료)
2.반입관리 목록에서 제품코드 스캔 시 제품코드가 같은 경우는 승인 수량 검수수량이 크거나 같으면 다음 제품코드로 갈수 있게 수정 (미처리)
3.제품상태 정상으로 디폴트 셋팅 및 포커스 BOX수량 위치되게 수정(완료)
4.반입검수수량 BOX , EA수량 둘 다 0이면 검수저장 할 수 없음(완료) 검수수량 입력 안됐을시 검수수량BOX 포커스 수정(2017.07.13)
5.반입검수확정 후 반입관리 목록으로 올때 리스트 재조회 필요(완료)</t>
    <phoneticPr fontId="18" type="noConversion"/>
  </si>
  <si>
    <t xml:space="preserve">1.피킹(총량) 리스트에서 웨이브번호 조회시 오늘날짜 조회이벤트 될 수 있게 수정(완료)
2.출고피킹 상세에서 파렛트ID스캔시 포커스 피킹수량BOX로 위치해있게 수정(완료)
3.미출고사유 콤보박스는 피킹수량BOX나 EA지시 수량보다 적을경우 0은 포함 안됨(완료)
4.피킹수량 지시수량 디폴트로 표기(완료)
5.분배 버튼 클릭시 웨이브번호 값도 같이 보내서 분배리스트 조회 될 수 있게 수정(완료)
</t>
    <phoneticPr fontId="18" type="noConversion"/>
  </si>
  <si>
    <t>1.이동BOX수량, 이동EA수량 지시수량으로 디폴트로 표시(완료)
2.이동LOC입력 안하고 확정시 위치를 입력하세요 -&gt; 이동LOC 입력하세요 
이동PLTID도 같음 메시지 수정 (완료)
3. 지시수량 0으로 입력시 밸류데이션 체크 (2017.07.13)</t>
    <phoneticPr fontId="18" type="noConversion"/>
  </si>
  <si>
    <t>1. 화면에 확정 버튼 없음(완료)
2. 대상PLTID를 모를경우 입력 안했을때 대상LOC를 조회후 선택하면 대상PLTID와 대상LOC값 가져와서 표현후 ToLoc스캔후 확정 처리(완료)</t>
    <phoneticPr fontId="18" type="noConversion"/>
  </si>
  <si>
    <t>1. 재고신규등록시 제품상태 정상 디폴트 BOX, EA 기본 0으로 표기(완료)</t>
    <phoneticPr fontId="18" type="noConversion"/>
  </si>
  <si>
    <t>1. 실사수량 재고수량으로 표시 실사수량 0이거나 파렛트 ID스캔이나 입력안되면 확정 안되게 수정 (완료)
2. 실사수량 0이나 재고수량 표기(2017.07.13)</t>
    <phoneticPr fontId="18" type="noConversion"/>
  </si>
  <si>
    <t>1.이동BOX수량, 이동EA수량 재고수량으로 디폴트로 표시(완료)
2. 위치입력하세요도 해당 컬럼별로 메시지 처리(완료)
3. 이동수량 잘못표기 및 재고수량 표기(2017.07.13)
4. To제품상태 기본 불량으로 표기 및 제품상태 fr to가 맞지않으면 확정 할수 없음(2017.07.13)</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</si>
</sst>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1" formatCode="_-* #,##0_-;\-* #,##0_-;_-* &quot;-&quot;_-;_-@_-"/>
    <numFmt numFmtId="43" formatCode="_-* #,##0.00_-;\-* #,##0.00_-;_-* &quot;-&quot;??_-;_-@_-"/>
    <numFmt numFmtId="176" formatCode="&quot;₩&quot;#,##0;[Red]&quot;₩&quot;\-#,##0"/>
    <numFmt numFmtId="177" formatCode="_ * #,##0_ ;_ * \-#,##0_ ;_ * &quot;-&quot;_ ;_ @_ "/>
    <numFmt numFmtId="178" formatCode="_ * #,##0.00_ ;_ * \-#,##0.00_ ;_ * &quot;-&quot;??_ ;_ @_ "/>
    <numFmt numFmtId="179" formatCode="_-* #,##0.00_-;&quot;₩&quot;&quot;₩&quot;&quot;₩&quot;\-* #,##0.00_-;_-* &quot;-&quot;??_-;_-@_-"/>
    <numFmt numFmtId="180" formatCode="&quot;₩&quot;&quot;₩&quot;&quot;₩&quot;\$#,##0.00_);&quot;₩&quot;&quot;₩&quot;\(&quot;₩&quot;&quot;₩&quot;&quot;₩&quot;\$#,##0.00&quot;₩&quot;&quot;₩&quot;&quot;₩&quot;\)"/>
    <numFmt numFmtId="181" formatCode="_-* #,##0.00_-;&quot;₩&quot;&quot;₩&quot;&quot;₩&quot;&quot;₩&quot;&quot;₩&quot;\-* #,##0.00_-;_-* &quot;-&quot;??_-;_-@_-"/>
    <numFmt numFmtId="182" formatCode="&quot;₩&quot;#,##0;[Red]&quot;₩&quot;&quot;₩&quot;&quot;₩&quot;&quot;₩&quot;&quot;₩&quot;&quot;₩&quot;&quot;₩&quot;&quot;₩&quot;&quot;₩&quot;\-&quot;₩&quot;#,##0"/>
    <numFmt numFmtId="183" formatCode="_-&quot;₩&quot;* #,##0_-;&quot;₩&quot;&quot;₩&quot;&quot;₩&quot;&quot;₩&quot;&quot;₩&quot;&quot;₩&quot;&quot;₩&quot;&quot;₩&quot;&quot;₩&quot;\-&quot;₩&quot;* #,##0_-;_-&quot;₩&quot;* &quot;-&quot;_-;_-@_-"/>
    <numFmt numFmtId="184" formatCode="&quot;₩&quot;#,##0.00;[Red]&quot;₩&quot;&quot;₩&quot;&quot;₩&quot;&quot;₩&quot;&quot;₩&quot;&quot;₩&quot;&quot;₩&quot;&quot;₩&quot;&quot;₩&quot;&quot;₩&quot;&quot;₩&quot;\-&quot;₩&quot;#,##0.00"/>
    <numFmt numFmtId="185" formatCode="&quot;$&quot;#,##0.00000_);\(&quot;$&quot;#,##0.00000\)"/>
    <numFmt numFmtId="186" formatCode="&quot;₩&quot;#,##0.00;&quot;₩&quot;&quot;₩&quot;&quot;₩&quot;&quot;₩&quot;&quot;₩&quot;&quot;₩&quot;&quot;₩&quot;&quot;₩&quot;\-#,##0.00"/>
    <numFmt numFmtId="187" formatCode="0.00\K"/>
    <numFmt numFmtId="188" formatCode="_-* #,##0\ _D_M_-;\-* #,##0\ _D_M_-;_-* &quot;-&quot;\ _D_M_-;_-@_-"/>
    <numFmt numFmtId="189" formatCode="_-* #,##0.00\ _D_M_-;\-* #,##0.00\ _D_M_-;_-* &quot;-&quot;??\ _D_M_-;_-@_-"/>
    <numFmt numFmtId="190" formatCode="0.0%_);\(0.0%\)"/>
    <numFmt numFmtId="191" formatCode="&quot;₩&quot;#,##0;&quot;₩&quot;&quot;₩&quot;&quot;₩&quot;\-#,##0"/>
    <numFmt numFmtId="192" formatCode="_ &quot;₩&quot;* #,##0_ ;_ &quot;₩&quot;* &quot;₩&quot;&quot;₩&quot;&quot;₩&quot;&quot;₩&quot;&quot;₩&quot;&quot;₩&quot;&quot;₩&quot;&quot;₩&quot;&quot;₩&quot;&quot;₩&quot;&quot;₩&quot;&quot;₩&quot;&quot;₩&quot;&quot;₩&quot;&quot;₩&quot;&quot;₩&quot;&quot;₩&quot;&quot;₩&quot;\-#,##0_ ;_ &quot;₩&quot;* &quot;-&quot;_ ;_ @_ "/>
    <numFmt numFmtId="193" formatCode="_-* #,##0\ &quot;DM&quot;_-;\-* #,##0\ &quot;DM&quot;_-;_-* &quot;-&quot;\ &quot;DM&quot;_-;_-@_-"/>
    <numFmt numFmtId="194" formatCode="_-* #,##0.00\ &quot;DM&quot;_-;\-* #,##0.00\ &quot;DM&quot;_-;_-* &quot;-&quot;??\ &quot;DM&quot;_-;_-@_-"/>
    <numFmt numFmtId="195" formatCode="0_ ;[Red]\-0\ "/>
    <numFmt numFmtId="196" formatCode="aaa"/>
    <numFmt numFmtId="197" formatCode="0.0_ ;[Red]\-0.0\ "/>
  </numFmts>
  <fonts count="77">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8"/>
      <name val="돋움"/>
      <family val="3"/>
      <charset val="129"/>
    </font>
    <font>
      <sz val="11"/>
      <name val="돋움"/>
      <family val="3"/>
      <charset val="129"/>
    </font>
    <font>
      <sz val="12"/>
      <name val="바탕체"/>
      <family val="1"/>
      <charset val="129"/>
    </font>
    <font>
      <sz val="10"/>
      <name val="Arial"/>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MS Sans Serif"/>
      <family val="2"/>
    </font>
    <font>
      <b/>
      <sz val="10"/>
      <name val="Helv"/>
      <family val="2"/>
    </font>
    <font>
      <sz val="8"/>
      <name val="Arial"/>
      <family val="2"/>
    </font>
    <font>
      <b/>
      <sz val="12"/>
      <name val="Helv"/>
      <family val="2"/>
    </font>
    <font>
      <b/>
      <sz val="12"/>
      <name val="Arial"/>
      <family val="2"/>
    </font>
    <font>
      <u/>
      <sz val="10"/>
      <color indexed="12"/>
      <name val="MS Sans Serif"/>
      <family val="2"/>
    </font>
    <font>
      <b/>
      <sz val="11"/>
      <name val="Helv"/>
      <family val="2"/>
    </font>
    <font>
      <sz val="11"/>
      <name val="바탕체"/>
      <family val="1"/>
      <charset val="129"/>
    </font>
    <font>
      <sz val="10"/>
      <name val="굴림"/>
      <family val="3"/>
      <charset val="129"/>
    </font>
    <font>
      <sz val="10"/>
      <name val="Helv"/>
      <family val="2"/>
    </font>
    <font>
      <u/>
      <sz val="10"/>
      <color indexed="14"/>
      <name val="MS Sans Serif"/>
      <family val="2"/>
    </font>
    <font>
      <sz val="12"/>
      <name val="뼻뮝"/>
      <family val="1"/>
      <charset val="129"/>
    </font>
    <font>
      <sz val="11"/>
      <name val="Arial"/>
      <family val="2"/>
    </font>
    <font>
      <sz val="10"/>
      <name val="명조"/>
      <family val="3"/>
      <charset val="129"/>
    </font>
    <font>
      <u/>
      <sz val="11"/>
      <color indexed="12"/>
      <name val="맑은 고딕"/>
      <family val="3"/>
      <charset val="129"/>
    </font>
    <font>
      <sz val="12"/>
      <name val="Tms Rmn"/>
      <family val="1"/>
    </font>
    <font>
      <sz val="10"/>
      <color indexed="8"/>
      <name val="Arial"/>
      <family val="2"/>
    </font>
    <font>
      <sz val="10"/>
      <name val="MS Serif"/>
      <family val="1"/>
    </font>
    <font>
      <sz val="10"/>
      <color indexed="16"/>
      <name val="MS Serif"/>
      <family val="1"/>
    </font>
    <font>
      <sz val="8"/>
      <name val="Helv"/>
      <family val="2"/>
    </font>
    <font>
      <b/>
      <sz val="8"/>
      <color indexed="8"/>
      <name val="Helv"/>
      <family val="2"/>
    </font>
    <font>
      <sz val="8"/>
      <name val="Times New Roman"/>
      <family val="1"/>
    </font>
    <font>
      <sz val="10"/>
      <name val="맑은 고딕"/>
      <family val="3"/>
      <charset val="129"/>
    </font>
    <font>
      <sz val="11"/>
      <color theme="1"/>
      <name val="맑은 고딕"/>
      <family val="3"/>
      <charset val="129"/>
      <scheme val="minor"/>
    </font>
    <font>
      <sz val="9"/>
      <color theme="1"/>
      <name val="맑은 고딕"/>
      <family val="3"/>
      <charset val="129"/>
      <scheme val="minor"/>
    </font>
    <font>
      <sz val="11"/>
      <name val="맑은 고딕"/>
      <family val="3"/>
      <charset val="129"/>
      <scheme val="minor"/>
    </font>
    <font>
      <sz val="10"/>
      <name val="맑은 고딕"/>
      <family val="3"/>
      <charset val="129"/>
      <scheme val="minor"/>
    </font>
    <font>
      <b/>
      <sz val="10"/>
      <name val="맑은 고딕"/>
      <family val="3"/>
      <charset val="129"/>
      <scheme val="minor"/>
    </font>
    <font>
      <sz val="12"/>
      <name val="맑은 고딕"/>
      <family val="3"/>
      <charset val="129"/>
      <scheme val="minor"/>
    </font>
    <font>
      <b/>
      <sz val="11"/>
      <name val="돋움"/>
      <family val="3"/>
      <charset val="129"/>
    </font>
    <font>
      <b/>
      <sz val="9"/>
      <name val="맑은 고딕"/>
      <family val="3"/>
      <charset val="129"/>
      <scheme val="minor"/>
    </font>
    <font>
      <sz val="9"/>
      <name val="돋움"/>
      <family val="3"/>
      <charset val="129"/>
    </font>
    <font>
      <sz val="10"/>
      <color theme="1"/>
      <name val="맑은 고딕"/>
      <family val="3"/>
      <charset val="129"/>
      <scheme val="minor"/>
    </font>
    <font>
      <b/>
      <sz val="10"/>
      <name val="MS Sans Serif"/>
      <family val="2"/>
    </font>
    <font>
      <sz val="8"/>
      <name val="맑은 고딕"/>
      <family val="2"/>
      <charset val="129"/>
      <scheme val="minor"/>
    </font>
    <font>
      <sz val="10"/>
      <color rgb="FFFF0000"/>
      <name val="맑은 고딕"/>
      <family val="3"/>
      <charset val="129"/>
      <scheme val="minor"/>
    </font>
    <font>
      <b/>
      <sz val="10"/>
      <color rgb="FFFF0000"/>
      <name val="맑은 고딕"/>
      <family val="3"/>
      <charset val="129"/>
      <scheme val="minor"/>
    </font>
    <font>
      <sz val="10"/>
      <color rgb="FF000000"/>
      <name val="맑은 고딕"/>
      <family val="3"/>
      <charset val="129"/>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9"/>
        <bgColor indexed="64"/>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rgb="FFFFFF99"/>
        <bgColor indexed="64"/>
      </patternFill>
    </fill>
    <fill>
      <patternFill patternType="solid">
        <fgColor theme="0" tint="-0.14996795556505021"/>
        <bgColor indexed="64"/>
      </patternFill>
    </fill>
    <fill>
      <patternFill patternType="solid">
        <fgColor theme="9" tint="0.39994506668294322"/>
        <bgColor indexed="64"/>
      </patternFill>
    </fill>
    <fill>
      <patternFill patternType="solid">
        <fgColor rgb="FFFFFF00"/>
        <bgColor indexed="64"/>
      </patternFill>
    </fill>
    <fill>
      <patternFill patternType="solid">
        <fgColor theme="4" tint="0.59996337778862885"/>
        <bgColor indexed="64"/>
      </patternFill>
    </fill>
    <fill>
      <patternFill patternType="solid">
        <fgColor theme="0" tint="-0.14999847407452621"/>
        <bgColor indexed="64"/>
      </patternFill>
    </fill>
    <fill>
      <patternFill patternType="solid">
        <fgColor theme="6" tint="0.599963377788628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DAEEF3"/>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CCFF99"/>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0" tint="-0.249977111117893"/>
        <bgColor indexed="64"/>
      </patternFill>
    </fill>
  </fills>
  <borders count="30">
    <border>
      <left/>
      <right/>
      <top/>
      <bottom/>
      <diagonal/>
    </border>
    <border>
      <left style="double">
        <color indexed="64"/>
      </left>
      <right/>
      <top style="double">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hair">
        <color indexed="64"/>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s>
  <cellStyleXfs count="37994">
    <xf numFmtId="0" fontId="0" fillId="0" borderId="0"/>
    <xf numFmtId="0" fontId="19" fillId="0" borderId="0" applyNumberFormat="0" applyFill="0" applyBorder="0" applyAlignment="0" applyProtection="0"/>
    <xf numFmtId="0" fontId="20" fillId="0" borderId="0"/>
    <xf numFmtId="0" fontId="20" fillId="0" borderId="0"/>
    <xf numFmtId="0" fontId="48" fillId="0" borderId="0"/>
    <xf numFmtId="0" fontId="21" fillId="0" borderId="0"/>
    <xf numFmtId="0" fontId="20" fillId="0" borderId="0"/>
    <xf numFmtId="0" fontId="20" fillId="0" borderId="0"/>
    <xf numFmtId="0" fontId="20" fillId="0" borderId="0"/>
    <xf numFmtId="0" fontId="20" fillId="0" borderId="0"/>
    <xf numFmtId="0" fontId="20" fillId="0" borderId="0"/>
    <xf numFmtId="0" fontId="48" fillId="0" borderId="0"/>
    <xf numFmtId="0" fontId="48" fillId="0" borderId="0"/>
    <xf numFmtId="0" fontId="20" fillId="0" borderId="0"/>
    <xf numFmtId="0" fontId="20" fillId="0" borderId="0"/>
    <xf numFmtId="0" fontId="21" fillId="0" borderId="0"/>
    <xf numFmtId="0" fontId="48" fillId="0" borderId="0"/>
    <xf numFmtId="0" fontId="20" fillId="0" borderId="0"/>
    <xf numFmtId="0" fontId="21" fillId="0" borderId="0"/>
    <xf numFmtId="0" fontId="22" fillId="2" borderId="0" applyNumberFormat="0" applyBorder="0" applyAlignment="0" applyProtection="0">
      <alignment vertical="center"/>
    </xf>
    <xf numFmtId="0" fontId="22" fillId="3" borderId="0" applyNumberFormat="0" applyBorder="0" applyAlignment="0" applyProtection="0">
      <alignment vertical="center"/>
    </xf>
    <xf numFmtId="0" fontId="22" fillId="4" borderId="0" applyNumberFormat="0" applyBorder="0" applyAlignment="0" applyProtection="0">
      <alignment vertical="center"/>
    </xf>
    <xf numFmtId="0" fontId="22" fillId="5" borderId="0" applyNumberFormat="0" applyBorder="0" applyAlignment="0" applyProtection="0">
      <alignment vertical="center"/>
    </xf>
    <xf numFmtId="0" fontId="22" fillId="6" borderId="0" applyNumberFormat="0" applyBorder="0" applyAlignment="0" applyProtection="0">
      <alignment vertical="center"/>
    </xf>
    <xf numFmtId="0" fontId="22" fillId="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179" fontId="19" fillId="0" borderId="0" applyFont="0" applyFill="0" applyBorder="0" applyAlignment="0" applyProtection="0"/>
    <xf numFmtId="180" fontId="19" fillId="0" borderId="0" applyFont="0" applyFill="0" applyBorder="0" applyAlignment="0" applyProtection="0"/>
    <xf numFmtId="0" fontId="39" fillId="0" borderId="0"/>
    <xf numFmtId="0" fontId="54" fillId="0" borderId="0" applyNumberFormat="0" applyFill="0" applyBorder="0" applyAlignment="0" applyProtection="0"/>
    <xf numFmtId="0" fontId="21" fillId="0" borderId="0"/>
    <xf numFmtId="0" fontId="55" fillId="0" borderId="0" applyFill="0" applyBorder="0" applyAlignment="0"/>
    <xf numFmtId="0" fontId="19" fillId="0" borderId="0" applyFill="0" applyBorder="0" applyAlignment="0"/>
    <xf numFmtId="0" fontId="40" fillId="0" borderId="0"/>
    <xf numFmtId="41" fontId="22" fillId="0" borderId="0" applyFont="0" applyFill="0" applyBorder="0" applyAlignment="0" applyProtection="0">
      <alignment vertical="center"/>
    </xf>
    <xf numFmtId="184" fontId="19" fillId="0" borderId="0"/>
    <xf numFmtId="185" fontId="19" fillId="0" borderId="0"/>
    <xf numFmtId="178" fontId="21" fillId="0" borderId="0" applyFont="0" applyFill="0" applyBorder="0" applyAlignment="0" applyProtection="0"/>
    <xf numFmtId="0" fontId="56" fillId="0" borderId="0" applyNumberFormat="0" applyAlignment="0">
      <alignment horizontal="left"/>
    </xf>
    <xf numFmtId="176" fontId="39" fillId="0" borderId="0" applyFont="0" applyFill="0" applyBorder="0" applyAlignment="0" applyProtection="0"/>
    <xf numFmtId="186" fontId="21" fillId="0" borderId="0" applyFont="0" applyFill="0" applyBorder="0" applyAlignment="0" applyProtection="0"/>
    <xf numFmtId="182" fontId="19" fillId="0" borderId="0"/>
    <xf numFmtId="187" fontId="19" fillId="0" borderId="0"/>
    <xf numFmtId="188" fontId="21" fillId="0" borderId="0" applyFont="0" applyFill="0" applyBorder="0" applyAlignment="0" applyProtection="0"/>
    <xf numFmtId="189" fontId="21" fillId="0" borderId="0" applyFont="0" applyFill="0" applyBorder="0" applyAlignment="0" applyProtection="0"/>
    <xf numFmtId="183" fontId="19" fillId="0" borderId="0"/>
    <xf numFmtId="190" fontId="19" fillId="0" borderId="0"/>
    <xf numFmtId="0" fontId="57" fillId="0" borderId="0" applyNumberFormat="0" applyAlignment="0">
      <alignment horizontal="left"/>
    </xf>
    <xf numFmtId="38" fontId="41" fillId="16" borderId="0" applyNumberFormat="0" applyBorder="0" applyAlignment="0" applyProtection="0"/>
    <xf numFmtId="38" fontId="41" fillId="16" borderId="0" applyNumberFormat="0" applyBorder="0" applyAlignment="0" applyProtection="0"/>
    <xf numFmtId="38" fontId="41" fillId="17" borderId="0" applyNumberFormat="0" applyBorder="0" applyAlignment="0" applyProtection="0"/>
    <xf numFmtId="0" fontId="42" fillId="0" borderId="0">
      <alignment horizontal="left"/>
    </xf>
    <xf numFmtId="0" fontId="41" fillId="0" borderId="1" applyBorder="0">
      <alignment horizontal="center" vertical="center"/>
    </xf>
    <xf numFmtId="0" fontId="43" fillId="0" borderId="2" applyNumberFormat="0" applyAlignment="0" applyProtection="0">
      <alignment horizontal="left" vertical="center"/>
    </xf>
    <xf numFmtId="0" fontId="43" fillId="0" borderId="3">
      <alignment horizontal="left" vertical="center"/>
    </xf>
    <xf numFmtId="0" fontId="44" fillId="0" borderId="0" applyNumberFormat="0" applyFill="0" applyBorder="0" applyAlignment="0" applyProtection="0"/>
    <xf numFmtId="10" fontId="41" fillId="16" borderId="4" applyNumberFormat="0" applyBorder="0" applyAlignment="0" applyProtection="0"/>
    <xf numFmtId="10" fontId="41" fillId="16" borderId="4" applyNumberFormat="0" applyBorder="0" applyAlignment="0" applyProtection="0"/>
    <xf numFmtId="10" fontId="41" fillId="18" borderId="4" applyNumberFormat="0" applyBorder="0" applyAlignment="0" applyProtection="0"/>
    <xf numFmtId="41" fontId="21" fillId="0" borderId="0" applyFont="0" applyFill="0" applyBorder="0" applyAlignment="0" applyProtection="0"/>
    <xf numFmtId="43" fontId="21" fillId="0" borderId="0" applyFont="0" applyFill="0" applyBorder="0" applyAlignment="0" applyProtection="0"/>
    <xf numFmtId="0" fontId="45" fillId="0" borderId="5"/>
    <xf numFmtId="0" fontId="21" fillId="0" borderId="0" applyFont="0" applyFill="0" applyBorder="0" applyAlignment="0" applyProtection="0"/>
    <xf numFmtId="0" fontId="21" fillId="0" borderId="0" applyFont="0" applyFill="0" applyBorder="0" applyAlignment="0" applyProtection="0"/>
    <xf numFmtId="181" fontId="19" fillId="0" borderId="0"/>
    <xf numFmtId="191" fontId="20" fillId="0" borderId="0"/>
    <xf numFmtId="192" fontId="19" fillId="0" borderId="0"/>
    <xf numFmtId="0" fontId="21" fillId="0" borderId="0"/>
    <xf numFmtId="10" fontId="21" fillId="0" borderId="0" applyFont="0" applyFill="0" applyBorder="0" applyAlignment="0" applyProtection="0"/>
    <xf numFmtId="0" fontId="58" fillId="0" borderId="0" applyNumberFormat="0" applyFill="0" applyBorder="0" applyAlignment="0" applyProtection="0">
      <alignment horizontal="left"/>
    </xf>
    <xf numFmtId="0" fontId="21" fillId="0" borderId="0"/>
    <xf numFmtId="0" fontId="45" fillId="0" borderId="0"/>
    <xf numFmtId="40" fontId="59" fillId="0" borderId="0" applyBorder="0">
      <alignment horizontal="right"/>
    </xf>
    <xf numFmtId="193" fontId="21" fillId="0" borderId="0" applyFont="0" applyFill="0" applyBorder="0" applyAlignment="0" applyProtection="0"/>
    <xf numFmtId="194" fontId="21" fillId="0" borderId="0" applyFont="0" applyFill="0" applyBorder="0" applyAlignment="0" applyProtection="0"/>
    <xf numFmtId="0" fontId="60" fillId="0" borderId="0" applyFont="0" applyFill="0" applyBorder="0" applyAlignment="0" applyProtection="0">
      <alignment horizontal="right"/>
      <protection hidden="1"/>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4" fillId="0" borderId="0" applyNumberFormat="0" applyFill="0" applyBorder="0" applyAlignment="0" applyProtection="0">
      <alignment vertical="center"/>
    </xf>
    <xf numFmtId="0" fontId="25" fillId="23" borderId="6" applyNumberFormat="0" applyAlignment="0" applyProtection="0">
      <alignment vertical="center"/>
    </xf>
    <xf numFmtId="0" fontId="26" fillId="3" borderId="0" applyNumberFormat="0" applyBorder="0" applyAlignment="0" applyProtection="0">
      <alignment vertical="center"/>
    </xf>
    <xf numFmtId="0" fontId="49" fillId="0" borderId="0" applyNumberFormat="0" applyFill="0" applyBorder="0" applyAlignment="0" applyProtection="0"/>
    <xf numFmtId="0" fontId="19" fillId="24" borderId="7" applyNumberFormat="0" applyFont="0" applyAlignment="0" applyProtection="0">
      <alignment vertical="center"/>
    </xf>
    <xf numFmtId="0" fontId="27" fillId="25" borderId="0" applyNumberFormat="0" applyBorder="0" applyAlignment="0" applyProtection="0">
      <alignment vertical="center"/>
    </xf>
    <xf numFmtId="0" fontId="50" fillId="0" borderId="0"/>
    <xf numFmtId="0" fontId="51" fillId="0" borderId="0"/>
    <xf numFmtId="0" fontId="28" fillId="0" borderId="0" applyNumberFormat="0" applyFill="0" applyBorder="0" applyAlignment="0" applyProtection="0">
      <alignment vertical="center"/>
    </xf>
    <xf numFmtId="0" fontId="29" fillId="26" borderId="8" applyNumberFormat="0" applyAlignment="0" applyProtection="0">
      <alignment vertical="center"/>
    </xf>
    <xf numFmtId="41" fontId="19" fillId="0" borderId="0" applyFont="0" applyFill="0" applyBorder="0" applyAlignment="0" applyProtection="0">
      <alignment vertical="center"/>
    </xf>
    <xf numFmtId="0" fontId="21" fillId="0" borderId="0"/>
    <xf numFmtId="0" fontId="20" fillId="0" borderId="0"/>
    <xf numFmtId="0" fontId="48" fillId="0" borderId="0"/>
    <xf numFmtId="0" fontId="52" fillId="0" borderId="9"/>
    <xf numFmtId="0" fontId="30" fillId="0" borderId="10" applyNumberFormat="0" applyFill="0" applyAlignment="0" applyProtection="0">
      <alignment vertical="center"/>
    </xf>
    <xf numFmtId="0" fontId="31" fillId="0" borderId="11" applyNumberFormat="0" applyFill="0" applyAlignment="0" applyProtection="0">
      <alignment vertical="center"/>
    </xf>
    <xf numFmtId="0" fontId="32" fillId="7" borderId="6" applyNumberFormat="0" applyAlignment="0" applyProtection="0">
      <alignment vertical="center"/>
    </xf>
    <xf numFmtId="0" fontId="33" fillId="0" borderId="0" applyNumberFormat="0" applyFill="0" applyBorder="0" applyAlignment="0" applyProtection="0">
      <alignment vertical="center"/>
    </xf>
    <xf numFmtId="0" fontId="34" fillId="0" borderId="12" applyNumberFormat="0" applyFill="0" applyAlignment="0" applyProtection="0">
      <alignment vertical="center"/>
    </xf>
    <xf numFmtId="0" fontId="35" fillId="0" borderId="13" applyNumberFormat="0" applyFill="0" applyAlignment="0" applyProtection="0">
      <alignment vertical="center"/>
    </xf>
    <xf numFmtId="0" fontId="36" fillId="0" borderId="14" applyNumberFormat="0" applyFill="0" applyAlignment="0" applyProtection="0">
      <alignment vertical="center"/>
    </xf>
    <xf numFmtId="0" fontId="36" fillId="0" borderId="0" applyNumberFormat="0" applyFill="0" applyBorder="0" applyAlignment="0" applyProtection="0">
      <alignment vertical="center"/>
    </xf>
    <xf numFmtId="0" fontId="37" fillId="4" borderId="0" applyNumberFormat="0" applyBorder="0" applyAlignment="0" applyProtection="0">
      <alignment vertical="center"/>
    </xf>
    <xf numFmtId="0" fontId="38" fillId="23" borderId="15" applyNumberFormat="0" applyAlignment="0" applyProtection="0">
      <alignment vertical="center"/>
    </xf>
    <xf numFmtId="177" fontId="19" fillId="0" borderId="0" applyFont="0" applyFill="0" applyBorder="0" applyAlignment="0" applyProtection="0"/>
    <xf numFmtId="178" fontId="19" fillId="0" borderId="0" applyFont="0" applyFill="0" applyBorder="0" applyAlignment="0" applyProtection="0"/>
    <xf numFmtId="0" fontId="62" fillId="0" borderId="0">
      <alignment vertical="center"/>
    </xf>
    <xf numFmtId="0" fontId="21" fillId="0" borderId="0"/>
    <xf numFmtId="0" fontId="19" fillId="0" borderId="0"/>
    <xf numFmtId="0" fontId="22" fillId="0" borderId="0">
      <alignment vertical="center"/>
    </xf>
    <xf numFmtId="0" fontId="19" fillId="0" borderId="0">
      <alignment vertical="center"/>
    </xf>
    <xf numFmtId="0" fontId="19" fillId="0" borderId="0"/>
    <xf numFmtId="0" fontId="19" fillId="0" borderId="0"/>
    <xf numFmtId="0" fontId="19" fillId="0" borderId="0">
      <alignment vertical="center"/>
    </xf>
    <xf numFmtId="0" fontId="62" fillId="0" borderId="0">
      <alignment vertical="center"/>
    </xf>
    <xf numFmtId="0" fontId="62" fillId="0" borderId="0">
      <alignment vertical="center"/>
    </xf>
    <xf numFmtId="0" fontId="63" fillId="0" borderId="0">
      <alignment vertical="center"/>
    </xf>
    <xf numFmtId="0" fontId="19" fillId="0" borderId="0"/>
    <xf numFmtId="0" fontId="53" fillId="0" borderId="0" applyNumberFormat="0" applyFill="0" applyBorder="0" applyAlignment="0" applyProtection="0">
      <alignment vertical="top"/>
      <protection locked="0"/>
    </xf>
    <xf numFmtId="9" fontId="19" fillId="0" borderId="0" applyFont="0" applyFill="0" applyBorder="0" applyAlignment="0" applyProtection="0">
      <alignment vertical="center"/>
    </xf>
    <xf numFmtId="184" fontId="19" fillId="0" borderId="0"/>
    <xf numFmtId="185" fontId="19" fillId="0" borderId="0"/>
    <xf numFmtId="182" fontId="19" fillId="0" borderId="0"/>
    <xf numFmtId="187" fontId="19" fillId="0" borderId="0"/>
    <xf numFmtId="183" fontId="19" fillId="0" borderId="0"/>
    <xf numFmtId="190" fontId="19" fillId="0" borderId="0"/>
    <xf numFmtId="181" fontId="19" fillId="0" borderId="0"/>
    <xf numFmtId="192" fontId="19" fillId="0" borderId="0"/>
    <xf numFmtId="0" fontId="21" fillId="0" borderId="0"/>
    <xf numFmtId="0" fontId="48" fillId="0" borderId="0"/>
    <xf numFmtId="0" fontId="21" fillId="0" borderId="0"/>
    <xf numFmtId="0" fontId="62" fillId="0" borderId="0">
      <alignment vertical="center"/>
    </xf>
    <xf numFmtId="0" fontId="19" fillId="0" borderId="0">
      <alignment vertical="center"/>
    </xf>
    <xf numFmtId="0" fontId="62" fillId="0" borderId="0">
      <alignment vertical="center"/>
    </xf>
    <xf numFmtId="0" fontId="19" fillId="0" borderId="0">
      <alignment vertical="center"/>
    </xf>
    <xf numFmtId="0" fontId="19" fillId="0" borderId="0">
      <alignment vertical="center"/>
    </xf>
    <xf numFmtId="0" fontId="17" fillId="0" borderId="0">
      <alignment vertical="center"/>
    </xf>
    <xf numFmtId="0" fontId="19" fillId="0" borderId="0"/>
    <xf numFmtId="0" fontId="22" fillId="0" borderId="0">
      <alignment vertical="center"/>
    </xf>
    <xf numFmtId="0" fontId="19" fillId="0" borderId="0"/>
    <xf numFmtId="0" fontId="62" fillId="0" borderId="0">
      <alignment vertical="center"/>
    </xf>
    <xf numFmtId="0" fontId="19" fillId="0" borderId="0"/>
    <xf numFmtId="0" fontId="62" fillId="0" borderId="0">
      <alignment vertical="center"/>
    </xf>
    <xf numFmtId="0" fontId="62" fillId="0" borderId="0">
      <alignment vertical="center"/>
    </xf>
    <xf numFmtId="0" fontId="19" fillId="0" borderId="0"/>
    <xf numFmtId="0" fontId="19" fillId="0" borderId="0">
      <alignment vertical="center"/>
    </xf>
    <xf numFmtId="0" fontId="16" fillId="0" borderId="0">
      <alignment vertical="center"/>
    </xf>
    <xf numFmtId="0" fontId="16" fillId="0" borderId="0">
      <alignment vertical="center"/>
    </xf>
    <xf numFmtId="0" fontId="19" fillId="0" borderId="0">
      <alignment vertical="center"/>
    </xf>
    <xf numFmtId="0" fontId="15"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2" fillId="0" borderId="0" applyNumberFormat="0" applyFill="0" applyBorder="0" applyAlignment="0" applyProtection="0"/>
    <xf numFmtId="0" fontId="19" fillId="0" borderId="0">
      <alignment vertical="center"/>
    </xf>
    <xf numFmtId="0" fontId="19" fillId="0" borderId="0">
      <alignment vertical="center"/>
    </xf>
    <xf numFmtId="0" fontId="19" fillId="0" borderId="0"/>
    <xf numFmtId="0" fontId="19" fillId="0" borderId="0"/>
    <xf numFmtId="0" fontId="19" fillId="0" borderId="0"/>
    <xf numFmtId="41" fontId="22" fillId="0" borderId="0" applyFont="0" applyFill="0" applyBorder="0" applyAlignment="0" applyProtection="0">
      <alignment vertical="center"/>
    </xf>
    <xf numFmtId="41" fontId="19" fillId="0" borderId="0" applyFont="0" applyFill="0" applyBorder="0" applyAlignment="0" applyProtection="0">
      <alignment vertical="center"/>
    </xf>
    <xf numFmtId="0" fontId="14" fillId="0" borderId="0">
      <alignment vertical="center"/>
    </xf>
    <xf numFmtId="0" fontId="19" fillId="0" borderId="0"/>
    <xf numFmtId="9" fontId="19" fillId="0" borderId="0" applyFont="0" applyFill="0" applyBorder="0" applyAlignment="0" applyProtection="0">
      <alignment vertical="center"/>
    </xf>
    <xf numFmtId="0" fontId="13" fillId="0" borderId="0">
      <alignment vertical="center"/>
    </xf>
    <xf numFmtId="0" fontId="19" fillId="0" borderId="0"/>
    <xf numFmtId="0" fontId="22" fillId="2" borderId="0" applyNumberFormat="0" applyBorder="0" applyAlignment="0" applyProtection="0">
      <alignment vertical="center"/>
    </xf>
    <xf numFmtId="0" fontId="22" fillId="3" borderId="0" applyNumberFormat="0" applyBorder="0" applyAlignment="0" applyProtection="0">
      <alignment vertical="center"/>
    </xf>
    <xf numFmtId="0" fontId="22" fillId="4" borderId="0" applyNumberFormat="0" applyBorder="0" applyAlignment="0" applyProtection="0">
      <alignment vertical="center"/>
    </xf>
    <xf numFmtId="0" fontId="22" fillId="5" borderId="0" applyNumberFormat="0" applyBorder="0" applyAlignment="0" applyProtection="0">
      <alignment vertical="center"/>
    </xf>
    <xf numFmtId="0" fontId="22" fillId="6" borderId="0" applyNumberFormat="0" applyBorder="0" applyAlignment="0" applyProtection="0">
      <alignment vertical="center"/>
    </xf>
    <xf numFmtId="0" fontId="22" fillId="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4" fillId="0" borderId="0" applyNumberFormat="0" applyFill="0" applyBorder="0" applyAlignment="0" applyProtection="0">
      <alignment vertical="center"/>
    </xf>
    <xf numFmtId="0" fontId="25" fillId="23" borderId="6" applyNumberFormat="0" applyAlignment="0" applyProtection="0">
      <alignment vertical="center"/>
    </xf>
    <xf numFmtId="0" fontId="26" fillId="3" borderId="0" applyNumberFormat="0" applyBorder="0" applyAlignment="0" applyProtection="0">
      <alignment vertical="center"/>
    </xf>
    <xf numFmtId="0" fontId="19" fillId="24" borderId="7" applyNumberFormat="0" applyFont="0" applyAlignment="0" applyProtection="0">
      <alignment vertical="center"/>
    </xf>
    <xf numFmtId="0" fontId="27" fillId="25" borderId="0" applyNumberFormat="0" applyBorder="0" applyAlignment="0" applyProtection="0">
      <alignment vertical="center"/>
    </xf>
    <xf numFmtId="0" fontId="28" fillId="0" borderId="0" applyNumberFormat="0" applyFill="0" applyBorder="0" applyAlignment="0" applyProtection="0">
      <alignment vertical="center"/>
    </xf>
    <xf numFmtId="0" fontId="29" fillId="26" borderId="8" applyNumberFormat="0" applyAlignment="0" applyProtection="0">
      <alignment vertical="center"/>
    </xf>
    <xf numFmtId="0" fontId="30" fillId="0" borderId="10" applyNumberFormat="0" applyFill="0" applyAlignment="0" applyProtection="0">
      <alignment vertical="center"/>
    </xf>
    <xf numFmtId="0" fontId="31" fillId="0" borderId="11" applyNumberFormat="0" applyFill="0" applyAlignment="0" applyProtection="0">
      <alignment vertical="center"/>
    </xf>
    <xf numFmtId="0" fontId="32" fillId="7" borderId="6" applyNumberFormat="0" applyAlignment="0" applyProtection="0">
      <alignment vertical="center"/>
    </xf>
    <xf numFmtId="0" fontId="33" fillId="0" borderId="0" applyNumberFormat="0" applyFill="0" applyBorder="0" applyAlignment="0" applyProtection="0">
      <alignment vertical="center"/>
    </xf>
    <xf numFmtId="0" fontId="34" fillId="0" borderId="12" applyNumberFormat="0" applyFill="0" applyAlignment="0" applyProtection="0">
      <alignment vertical="center"/>
    </xf>
    <xf numFmtId="0" fontId="35" fillId="0" borderId="13" applyNumberFormat="0" applyFill="0" applyAlignment="0" applyProtection="0">
      <alignment vertical="center"/>
    </xf>
    <xf numFmtId="0" fontId="36" fillId="0" borderId="14" applyNumberFormat="0" applyFill="0" applyAlignment="0" applyProtection="0">
      <alignment vertical="center"/>
    </xf>
    <xf numFmtId="0" fontId="36" fillId="0" borderId="0" applyNumberFormat="0" applyFill="0" applyBorder="0" applyAlignment="0" applyProtection="0">
      <alignment vertical="center"/>
    </xf>
    <xf numFmtId="0" fontId="37" fillId="4" borderId="0" applyNumberFormat="0" applyBorder="0" applyAlignment="0" applyProtection="0">
      <alignment vertical="center"/>
    </xf>
    <xf numFmtId="0" fontId="38" fillId="23" borderId="15"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xf numFmtId="41" fontId="22" fillId="0" borderId="0" applyFont="0" applyFill="0" applyBorder="0" applyAlignment="0" applyProtection="0">
      <alignment vertical="center"/>
    </xf>
    <xf numFmtId="41" fontId="19" fillId="0" borderId="0" applyFont="0" applyFill="0" applyBorder="0" applyAlignment="0" applyProtection="0">
      <alignment vertical="center"/>
    </xf>
    <xf numFmtId="41" fontId="22" fillId="0" borderId="0" applyFont="0" applyFill="0" applyBorder="0" applyAlignment="0" applyProtection="0">
      <alignment vertical="center"/>
    </xf>
    <xf numFmtId="41" fontId="19" fillId="0" borderId="0" applyFon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xf numFmtId="0" fontId="22" fillId="2" borderId="0" applyNumberFormat="0" applyBorder="0" applyAlignment="0" applyProtection="0">
      <alignment vertical="center"/>
    </xf>
    <xf numFmtId="0" fontId="22" fillId="3" borderId="0" applyNumberFormat="0" applyBorder="0" applyAlignment="0" applyProtection="0">
      <alignment vertical="center"/>
    </xf>
    <xf numFmtId="0" fontId="22" fillId="4" borderId="0" applyNumberFormat="0" applyBorder="0" applyAlignment="0" applyProtection="0">
      <alignment vertical="center"/>
    </xf>
    <xf numFmtId="0" fontId="22" fillId="5" borderId="0" applyNumberFormat="0" applyBorder="0" applyAlignment="0" applyProtection="0">
      <alignment vertical="center"/>
    </xf>
    <xf numFmtId="0" fontId="22" fillId="6" borderId="0" applyNumberFormat="0" applyBorder="0" applyAlignment="0" applyProtection="0">
      <alignment vertical="center"/>
    </xf>
    <xf numFmtId="0" fontId="22" fillId="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4" fillId="0" borderId="0" applyNumberFormat="0" applyFill="0" applyBorder="0" applyAlignment="0" applyProtection="0">
      <alignment vertical="center"/>
    </xf>
    <xf numFmtId="0" fontId="25" fillId="23" borderId="6" applyNumberFormat="0" applyAlignment="0" applyProtection="0">
      <alignment vertical="center"/>
    </xf>
    <xf numFmtId="0" fontId="26" fillId="3" borderId="0" applyNumberFormat="0" applyBorder="0" applyAlignment="0" applyProtection="0">
      <alignment vertical="center"/>
    </xf>
    <xf numFmtId="0" fontId="19" fillId="24" borderId="7" applyNumberFormat="0" applyFont="0" applyAlignment="0" applyProtection="0">
      <alignment vertical="center"/>
    </xf>
    <xf numFmtId="0" fontId="27" fillId="25" borderId="0" applyNumberFormat="0" applyBorder="0" applyAlignment="0" applyProtection="0">
      <alignment vertical="center"/>
    </xf>
    <xf numFmtId="0" fontId="28" fillId="0" borderId="0" applyNumberFormat="0" applyFill="0" applyBorder="0" applyAlignment="0" applyProtection="0">
      <alignment vertical="center"/>
    </xf>
    <xf numFmtId="0" fontId="29" fillId="26" borderId="8" applyNumberFormat="0" applyAlignment="0" applyProtection="0">
      <alignment vertical="center"/>
    </xf>
    <xf numFmtId="0" fontId="30" fillId="0" borderId="10" applyNumberFormat="0" applyFill="0" applyAlignment="0" applyProtection="0">
      <alignment vertical="center"/>
    </xf>
    <xf numFmtId="0" fontId="31" fillId="0" borderId="11" applyNumberFormat="0" applyFill="0" applyAlignment="0" applyProtection="0">
      <alignment vertical="center"/>
    </xf>
    <xf numFmtId="0" fontId="32" fillId="7" borderId="6" applyNumberFormat="0" applyAlignment="0" applyProtection="0">
      <alignment vertical="center"/>
    </xf>
    <xf numFmtId="0" fontId="33" fillId="0" borderId="0" applyNumberFormat="0" applyFill="0" applyBorder="0" applyAlignment="0" applyProtection="0">
      <alignment vertical="center"/>
    </xf>
    <xf numFmtId="0" fontId="34" fillId="0" borderId="12" applyNumberFormat="0" applyFill="0" applyAlignment="0" applyProtection="0">
      <alignment vertical="center"/>
    </xf>
    <xf numFmtId="0" fontId="35" fillId="0" borderId="13" applyNumberFormat="0" applyFill="0" applyAlignment="0" applyProtection="0">
      <alignment vertical="center"/>
    </xf>
    <xf numFmtId="0" fontId="36" fillId="0" borderId="14" applyNumberFormat="0" applyFill="0" applyAlignment="0" applyProtection="0">
      <alignment vertical="center"/>
    </xf>
    <xf numFmtId="0" fontId="36" fillId="0" borderId="0" applyNumberFormat="0" applyFill="0" applyBorder="0" applyAlignment="0" applyProtection="0">
      <alignment vertical="center"/>
    </xf>
    <xf numFmtId="0" fontId="37" fillId="4" borderId="0" applyNumberFormat="0" applyBorder="0" applyAlignment="0" applyProtection="0">
      <alignment vertical="center"/>
    </xf>
    <xf numFmtId="0" fontId="38" fillId="23" borderId="15" applyNumberFormat="0" applyAlignment="0" applyProtection="0">
      <alignment vertical="center"/>
    </xf>
    <xf numFmtId="0" fontId="22" fillId="0" borderId="0">
      <alignment vertical="center"/>
    </xf>
    <xf numFmtId="0" fontId="19" fillId="0" borderId="0">
      <alignment vertical="center"/>
    </xf>
    <xf numFmtId="0" fontId="62" fillId="0" borderId="0">
      <alignment vertical="center"/>
    </xf>
    <xf numFmtId="0" fontId="62" fillId="0" borderId="0">
      <alignment vertical="center"/>
    </xf>
    <xf numFmtId="0" fontId="63" fillId="0" borderId="0">
      <alignment vertical="center"/>
    </xf>
    <xf numFmtId="9" fontId="19" fillId="0" borderId="0" applyFon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xf numFmtId="0" fontId="22" fillId="2" borderId="0" applyNumberFormat="0" applyBorder="0" applyAlignment="0" applyProtection="0">
      <alignment vertical="center"/>
    </xf>
    <xf numFmtId="0" fontId="22" fillId="3" borderId="0" applyNumberFormat="0" applyBorder="0" applyAlignment="0" applyProtection="0">
      <alignment vertical="center"/>
    </xf>
    <xf numFmtId="0" fontId="22" fillId="4" borderId="0" applyNumberFormat="0" applyBorder="0" applyAlignment="0" applyProtection="0">
      <alignment vertical="center"/>
    </xf>
    <xf numFmtId="0" fontId="22" fillId="5" borderId="0" applyNumberFormat="0" applyBorder="0" applyAlignment="0" applyProtection="0">
      <alignment vertical="center"/>
    </xf>
    <xf numFmtId="0" fontId="22" fillId="6" borderId="0" applyNumberFormat="0" applyBorder="0" applyAlignment="0" applyProtection="0">
      <alignment vertical="center"/>
    </xf>
    <xf numFmtId="0" fontId="22" fillId="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22" borderId="0" applyNumberFormat="0" applyBorder="0" applyAlignment="0" applyProtection="0">
      <alignment vertical="center"/>
    </xf>
    <xf numFmtId="0" fontId="24" fillId="0" borderId="0" applyNumberFormat="0" applyFill="0" applyBorder="0" applyAlignment="0" applyProtection="0">
      <alignment vertical="center"/>
    </xf>
    <xf numFmtId="0" fontId="25" fillId="23" borderId="6" applyNumberFormat="0" applyAlignment="0" applyProtection="0">
      <alignment vertical="center"/>
    </xf>
    <xf numFmtId="0" fontId="26" fillId="3" borderId="0" applyNumberFormat="0" applyBorder="0" applyAlignment="0" applyProtection="0">
      <alignment vertical="center"/>
    </xf>
    <xf numFmtId="0" fontId="19" fillId="24" borderId="7" applyNumberFormat="0" applyFont="0" applyAlignment="0" applyProtection="0">
      <alignment vertical="center"/>
    </xf>
    <xf numFmtId="0" fontId="27" fillId="25" borderId="0" applyNumberFormat="0" applyBorder="0" applyAlignment="0" applyProtection="0">
      <alignment vertical="center"/>
    </xf>
    <xf numFmtId="0" fontId="28" fillId="0" borderId="0" applyNumberFormat="0" applyFill="0" applyBorder="0" applyAlignment="0" applyProtection="0">
      <alignment vertical="center"/>
    </xf>
    <xf numFmtId="0" fontId="29" fillId="26" borderId="8" applyNumberFormat="0" applyAlignment="0" applyProtection="0">
      <alignment vertical="center"/>
    </xf>
    <xf numFmtId="0" fontId="30" fillId="0" borderId="10" applyNumberFormat="0" applyFill="0" applyAlignment="0" applyProtection="0">
      <alignment vertical="center"/>
    </xf>
    <xf numFmtId="0" fontId="31" fillId="0" borderId="11" applyNumberFormat="0" applyFill="0" applyAlignment="0" applyProtection="0">
      <alignment vertical="center"/>
    </xf>
    <xf numFmtId="0" fontId="32" fillId="7" borderId="6" applyNumberFormat="0" applyAlignment="0" applyProtection="0">
      <alignment vertical="center"/>
    </xf>
    <xf numFmtId="0" fontId="33" fillId="0" borderId="0" applyNumberFormat="0" applyFill="0" applyBorder="0" applyAlignment="0" applyProtection="0">
      <alignment vertical="center"/>
    </xf>
    <xf numFmtId="0" fontId="34" fillId="0" borderId="12" applyNumberFormat="0" applyFill="0" applyAlignment="0" applyProtection="0">
      <alignment vertical="center"/>
    </xf>
    <xf numFmtId="0" fontId="35" fillId="0" borderId="13" applyNumberFormat="0" applyFill="0" applyAlignment="0" applyProtection="0">
      <alignment vertical="center"/>
    </xf>
    <xf numFmtId="0" fontId="36" fillId="0" borderId="14" applyNumberFormat="0" applyFill="0" applyAlignment="0" applyProtection="0">
      <alignment vertical="center"/>
    </xf>
    <xf numFmtId="0" fontId="36" fillId="0" borderId="0" applyNumberFormat="0" applyFill="0" applyBorder="0" applyAlignment="0" applyProtection="0">
      <alignment vertical="center"/>
    </xf>
    <xf numFmtId="0" fontId="37" fillId="4" borderId="0" applyNumberFormat="0" applyBorder="0" applyAlignment="0" applyProtection="0">
      <alignment vertical="center"/>
    </xf>
    <xf numFmtId="0" fontId="38" fillId="23" borderId="15" applyNumberFormat="0" applyAlignment="0" applyProtection="0">
      <alignment vertical="center"/>
    </xf>
    <xf numFmtId="0" fontId="5" fillId="0" borderId="0">
      <alignment vertical="center"/>
    </xf>
    <xf numFmtId="9" fontId="19"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9"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22" fillId="0" borderId="0" applyFont="0" applyFill="0" applyBorder="0" applyAlignment="0" applyProtection="0">
      <alignment vertical="center"/>
    </xf>
    <xf numFmtId="41" fontId="19" fillId="0" borderId="0" applyFont="0" applyFill="0" applyBorder="0" applyAlignment="0" applyProtection="0">
      <alignment vertical="center"/>
    </xf>
    <xf numFmtId="41" fontId="22" fillId="0" borderId="0" applyFont="0" applyFill="0" applyBorder="0" applyAlignment="0" applyProtection="0">
      <alignment vertical="center"/>
    </xf>
    <xf numFmtId="41" fontId="19"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cellStyleXfs>
  <cellXfs count="250">
    <xf numFmtId="0" fontId="0" fillId="0" borderId="0" xfId="0"/>
    <xf numFmtId="0" fontId="46" fillId="0" borderId="0" xfId="126" applyFont="1" applyAlignment="1">
      <alignment vertical="center"/>
    </xf>
    <xf numFmtId="0" fontId="46" fillId="0" borderId="0" xfId="126" applyFont="1" applyAlignment="1">
      <alignment horizontal="center" vertical="center"/>
    </xf>
    <xf numFmtId="0" fontId="64" fillId="0" borderId="0" xfId="126" applyFont="1" applyAlignment="1">
      <alignment vertical="center"/>
    </xf>
    <xf numFmtId="0" fontId="66" fillId="28" borderId="4" xfId="0" applyFont="1" applyFill="1" applyBorder="1" applyAlignment="1">
      <alignment horizontal="center" vertical="center" wrapText="1"/>
    </xf>
    <xf numFmtId="0" fontId="65" fillId="0" borderId="4" xfId="0" applyFont="1" applyFill="1" applyBorder="1" applyAlignment="1">
      <alignment vertical="center" wrapText="1"/>
    </xf>
    <xf numFmtId="0" fontId="66" fillId="30" borderId="4" xfId="0" applyFont="1" applyFill="1" applyBorder="1" applyAlignment="1">
      <alignment horizontal="center" vertical="center" wrapText="1"/>
    </xf>
    <xf numFmtId="0" fontId="66" fillId="31" borderId="4" xfId="0" applyFont="1" applyFill="1" applyBorder="1" applyAlignment="1">
      <alignment horizontal="center" vertical="center" wrapText="1"/>
    </xf>
    <xf numFmtId="0" fontId="67" fillId="0" borderId="0" xfId="126" applyFont="1" applyAlignment="1">
      <alignment vertical="center"/>
    </xf>
    <xf numFmtId="0" fontId="65" fillId="0" borderId="0" xfId="126" applyFont="1" applyAlignment="1"/>
    <xf numFmtId="9" fontId="65" fillId="0" borderId="0" xfId="133" applyFont="1" applyAlignment="1"/>
    <xf numFmtId="9" fontId="64" fillId="0" borderId="0" xfId="133" applyFont="1" applyAlignment="1">
      <alignment vertical="center"/>
    </xf>
    <xf numFmtId="0" fontId="69" fillId="27" borderId="27" xfId="126" applyFont="1" applyFill="1" applyBorder="1" applyAlignment="1">
      <alignment horizontal="center" vertical="center" wrapText="1"/>
    </xf>
    <xf numFmtId="0" fontId="69" fillId="27" borderId="4" xfId="126" applyFont="1" applyFill="1" applyBorder="1" applyAlignment="1">
      <alignment horizontal="center" vertical="center" wrapText="1"/>
    </xf>
    <xf numFmtId="0" fontId="69" fillId="27" borderId="24" xfId="126" applyFont="1" applyFill="1" applyBorder="1" applyAlignment="1">
      <alignment horizontal="center" vertical="center" wrapText="1"/>
    </xf>
    <xf numFmtId="0" fontId="66" fillId="0" borderId="4" xfId="126" applyNumberFormat="1" applyFont="1" applyBorder="1" applyAlignment="1">
      <alignment horizontal="center" vertical="center"/>
    </xf>
    <xf numFmtId="195" fontId="66" fillId="0" borderId="4" xfId="126" applyNumberFormat="1" applyFont="1" applyBorder="1" applyAlignment="1">
      <alignment horizontal="center" vertical="center"/>
    </xf>
    <xf numFmtId="195" fontId="65" fillId="0" borderId="4" xfId="126" applyNumberFormat="1" applyFont="1" applyBorder="1" applyAlignment="1">
      <alignment horizontal="center" vertical="center"/>
    </xf>
    <xf numFmtId="195" fontId="65" fillId="0" borderId="16" xfId="126" applyNumberFormat="1" applyFont="1" applyBorder="1" applyAlignment="1">
      <alignment horizontal="center" vertical="center"/>
    </xf>
    <xf numFmtId="195" fontId="66" fillId="34" borderId="27" xfId="133" applyNumberFormat="1" applyFont="1" applyFill="1" applyBorder="1" applyAlignment="1">
      <alignment horizontal="center" vertical="center"/>
    </xf>
    <xf numFmtId="195" fontId="66" fillId="34" borderId="4" xfId="133" applyNumberFormat="1" applyFont="1" applyFill="1" applyBorder="1" applyAlignment="1">
      <alignment horizontal="center" vertical="center"/>
    </xf>
    <xf numFmtId="9" fontId="65" fillId="34" borderId="4" xfId="133" applyFont="1" applyFill="1" applyBorder="1" applyAlignment="1">
      <alignment horizontal="center" vertical="center"/>
    </xf>
    <xf numFmtId="9" fontId="65" fillId="34" borderId="24" xfId="133" applyFont="1" applyFill="1" applyBorder="1" applyAlignment="1">
      <alignment horizontal="center" vertical="center"/>
    </xf>
    <xf numFmtId="195" fontId="65" fillId="0" borderId="27" xfId="133" applyNumberFormat="1" applyFont="1" applyBorder="1" applyAlignment="1">
      <alignment horizontal="center" vertical="center"/>
    </xf>
    <xf numFmtId="195" fontId="65" fillId="0" borderId="4" xfId="133" applyNumberFormat="1" applyFont="1" applyBorder="1" applyAlignment="1">
      <alignment horizontal="center" vertical="center"/>
    </xf>
    <xf numFmtId="9" fontId="65" fillId="0" borderId="4" xfId="133" applyFont="1" applyBorder="1" applyAlignment="1">
      <alignment horizontal="center" vertical="center"/>
    </xf>
    <xf numFmtId="9" fontId="65" fillId="0" borderId="24" xfId="133" applyFont="1" applyBorder="1" applyAlignment="1">
      <alignment horizontal="center" vertical="center"/>
    </xf>
    <xf numFmtId="195" fontId="66" fillId="35" borderId="27" xfId="133" applyNumberFormat="1" applyFont="1" applyFill="1" applyBorder="1" applyAlignment="1">
      <alignment horizontal="center" vertical="center"/>
    </xf>
    <xf numFmtId="195" fontId="66" fillId="35" borderId="4" xfId="133" applyNumberFormat="1" applyFont="1" applyFill="1" applyBorder="1" applyAlignment="1">
      <alignment horizontal="center" vertical="center"/>
    </xf>
    <xf numFmtId="9" fontId="65" fillId="35" borderId="4" xfId="133" applyFont="1" applyFill="1" applyBorder="1" applyAlignment="1">
      <alignment horizontal="center" vertical="center"/>
    </xf>
    <xf numFmtId="9" fontId="65" fillId="35" borderId="24" xfId="133" applyFont="1" applyFill="1" applyBorder="1" applyAlignment="1">
      <alignment horizontal="center" vertical="center"/>
    </xf>
    <xf numFmtId="0" fontId="66" fillId="36" borderId="4" xfId="126" applyNumberFormat="1" applyFont="1" applyFill="1" applyBorder="1" applyAlignment="1">
      <alignment horizontal="center" vertical="center"/>
    </xf>
    <xf numFmtId="195" fontId="66" fillId="36" borderId="4" xfId="126" applyNumberFormat="1" applyFont="1" applyFill="1" applyBorder="1" applyAlignment="1">
      <alignment horizontal="center" vertical="center"/>
    </xf>
    <xf numFmtId="195" fontId="66" fillId="36" borderId="16" xfId="126" applyNumberFormat="1" applyFont="1" applyFill="1" applyBorder="1" applyAlignment="1">
      <alignment horizontal="center" vertical="center"/>
    </xf>
    <xf numFmtId="195" fontId="66" fillId="37" borderId="27" xfId="126" applyNumberFormat="1" applyFont="1" applyFill="1" applyBorder="1" applyAlignment="1">
      <alignment horizontal="center" vertical="center"/>
    </xf>
    <xf numFmtId="195" fontId="66" fillId="37" borderId="4" xfId="126" applyNumberFormat="1" applyFont="1" applyFill="1" applyBorder="1" applyAlignment="1">
      <alignment horizontal="center" vertical="center"/>
    </xf>
    <xf numFmtId="9" fontId="65" fillId="37" borderId="4" xfId="133" applyFont="1" applyFill="1" applyBorder="1" applyAlignment="1">
      <alignment horizontal="center" vertical="center"/>
    </xf>
    <xf numFmtId="195" fontId="65" fillId="37" borderId="27" xfId="126" applyNumberFormat="1" applyFont="1" applyFill="1" applyBorder="1" applyAlignment="1">
      <alignment horizontal="center" vertical="center"/>
    </xf>
    <xf numFmtId="195" fontId="65" fillId="37" borderId="4" xfId="126" applyNumberFormat="1" applyFont="1" applyFill="1" applyBorder="1" applyAlignment="1">
      <alignment horizontal="center" vertical="center"/>
    </xf>
    <xf numFmtId="9" fontId="65" fillId="37" borderId="24" xfId="133" applyFont="1" applyFill="1" applyBorder="1" applyAlignment="1">
      <alignment horizontal="center" vertical="center"/>
    </xf>
    <xf numFmtId="9" fontId="46" fillId="0" borderId="0" xfId="133" applyFont="1" applyAlignment="1">
      <alignment vertical="center"/>
    </xf>
    <xf numFmtId="0" fontId="66" fillId="28" borderId="4" xfId="0" applyFont="1" applyFill="1" applyBorder="1" applyAlignment="1">
      <alignment horizontal="center" vertical="center" wrapText="1"/>
    </xf>
    <xf numFmtId="9" fontId="65" fillId="0" borderId="0" xfId="133" applyFont="1" applyAlignment="1"/>
    <xf numFmtId="9" fontId="64" fillId="0" borderId="0" xfId="133" applyFont="1" applyAlignment="1">
      <alignment vertical="center"/>
    </xf>
    <xf numFmtId="0" fontId="69" fillId="27" borderId="27" xfId="126" applyFont="1" applyFill="1" applyBorder="1" applyAlignment="1">
      <alignment horizontal="center" vertical="center" wrapText="1"/>
    </xf>
    <xf numFmtId="0" fontId="69" fillId="27" borderId="4" xfId="126" applyFont="1" applyFill="1" applyBorder="1" applyAlignment="1">
      <alignment horizontal="center" vertical="center" wrapText="1"/>
    </xf>
    <xf numFmtId="0" fontId="69" fillId="27" borderId="24" xfId="126" applyFont="1" applyFill="1" applyBorder="1" applyAlignment="1">
      <alignment horizontal="center" vertical="center" wrapText="1"/>
    </xf>
    <xf numFmtId="195" fontId="66" fillId="0" borderId="4" xfId="126" applyNumberFormat="1" applyFont="1" applyBorder="1" applyAlignment="1">
      <alignment horizontal="center" vertical="center"/>
    </xf>
    <xf numFmtId="195" fontId="65" fillId="0" borderId="4" xfId="126" applyNumberFormat="1" applyFont="1" applyBorder="1" applyAlignment="1">
      <alignment horizontal="center" vertical="center"/>
    </xf>
    <xf numFmtId="195" fontId="65" fillId="0" borderId="16" xfId="126" applyNumberFormat="1" applyFont="1" applyBorder="1" applyAlignment="1">
      <alignment horizontal="center" vertical="center"/>
    </xf>
    <xf numFmtId="195" fontId="65" fillId="0" borderId="27" xfId="133" applyNumberFormat="1" applyFont="1" applyBorder="1" applyAlignment="1">
      <alignment horizontal="center" vertical="center"/>
    </xf>
    <xf numFmtId="195" fontId="65" fillId="0" borderId="4" xfId="133" applyNumberFormat="1" applyFont="1" applyBorder="1" applyAlignment="1">
      <alignment horizontal="center" vertical="center"/>
    </xf>
    <xf numFmtId="9" fontId="65" fillId="0" borderId="4" xfId="133" applyFont="1" applyBorder="1" applyAlignment="1">
      <alignment horizontal="center" vertical="center"/>
    </xf>
    <xf numFmtId="9" fontId="65" fillId="0" borderId="24" xfId="133" applyFont="1" applyBorder="1" applyAlignment="1">
      <alignment horizontal="center" vertical="center"/>
    </xf>
    <xf numFmtId="9" fontId="65" fillId="37" borderId="4" xfId="133" applyFont="1" applyFill="1" applyBorder="1" applyAlignment="1">
      <alignment horizontal="center" vertical="center"/>
    </xf>
    <xf numFmtId="195" fontId="65" fillId="37" borderId="27" xfId="126" applyNumberFormat="1" applyFont="1" applyFill="1" applyBorder="1" applyAlignment="1">
      <alignment horizontal="center" vertical="center"/>
    </xf>
    <xf numFmtId="195" fontId="65" fillId="37" borderId="4" xfId="126" applyNumberFormat="1" applyFont="1" applyFill="1" applyBorder="1" applyAlignment="1">
      <alignment horizontal="center" vertical="center"/>
    </xf>
    <xf numFmtId="9" fontId="65" fillId="37" borderId="24" xfId="133" applyFont="1" applyFill="1" applyBorder="1" applyAlignment="1">
      <alignment horizontal="center" vertical="center"/>
    </xf>
    <xf numFmtId="9" fontId="46" fillId="0" borderId="0" xfId="133" applyFont="1" applyAlignment="1">
      <alignment vertical="center"/>
    </xf>
    <xf numFmtId="0" fontId="66" fillId="28" borderId="4" xfId="0" applyFont="1" applyFill="1" applyBorder="1" applyAlignment="1">
      <alignment horizontal="left" vertical="center" wrapText="1"/>
    </xf>
    <xf numFmtId="0" fontId="65" fillId="0" borderId="4" xfId="0" applyFont="1" applyBorder="1" applyAlignment="1">
      <alignment horizontal="center" vertical="center"/>
    </xf>
    <xf numFmtId="0" fontId="65" fillId="0" borderId="4" xfId="0" applyFont="1" applyBorder="1" applyAlignment="1">
      <alignment horizontal="left" vertical="center" wrapText="1"/>
    </xf>
    <xf numFmtId="0" fontId="65" fillId="0" borderId="4" xfId="0" applyFont="1" applyBorder="1" applyAlignment="1">
      <alignment horizontal="center"/>
    </xf>
    <xf numFmtId="0" fontId="66" fillId="0" borderId="0" xfId="126" applyFont="1" applyFill="1" applyBorder="1" applyAlignment="1">
      <alignment horizontal="center" vertical="center" wrapText="1"/>
    </xf>
    <xf numFmtId="14" fontId="65" fillId="0" borderId="4" xfId="0" applyNumberFormat="1" applyFont="1" applyFill="1" applyBorder="1" applyAlignment="1">
      <alignment horizontal="left" vertical="center" wrapText="1"/>
    </xf>
    <xf numFmtId="0" fontId="65" fillId="0" borderId="4" xfId="162" applyFont="1" applyFill="1" applyBorder="1" applyAlignment="1">
      <alignment horizontal="center" vertical="center" wrapText="1"/>
    </xf>
    <xf numFmtId="0" fontId="65" fillId="0" borderId="0" xfId="0" applyFont="1" applyAlignment="1">
      <alignment vertical="center"/>
    </xf>
    <xf numFmtId="0" fontId="65" fillId="0" borderId="0" xfId="0" applyFont="1" applyFill="1" applyAlignment="1">
      <alignment vertical="center"/>
    </xf>
    <xf numFmtId="0" fontId="65" fillId="0" borderId="0" xfId="0" applyFont="1" applyAlignment="1">
      <alignment horizontal="center" vertical="center"/>
    </xf>
    <xf numFmtId="0" fontId="65" fillId="0" borderId="4" xfId="0" applyFont="1" applyFill="1" applyBorder="1" applyAlignment="1">
      <alignment horizontal="left" vertical="center" wrapText="1"/>
    </xf>
    <xf numFmtId="0" fontId="65" fillId="0" borderId="4" xfId="0" applyFont="1" applyBorder="1" applyAlignment="1">
      <alignment vertical="center" wrapText="1"/>
    </xf>
    <xf numFmtId="0" fontId="66" fillId="31" borderId="4" xfId="0" applyFont="1" applyFill="1" applyBorder="1" applyAlignment="1">
      <alignment horizontal="left" vertical="center" wrapText="1"/>
    </xf>
    <xf numFmtId="0" fontId="65" fillId="0" borderId="3" xfId="0" applyFont="1" applyBorder="1" applyAlignment="1">
      <alignment horizontal="left" vertical="center" wrapText="1"/>
    </xf>
    <xf numFmtId="0" fontId="65" fillId="0" borderId="0" xfId="0" applyFont="1" applyAlignment="1">
      <alignment horizontal="left" vertical="center" wrapText="1"/>
    </xf>
    <xf numFmtId="0" fontId="71" fillId="0" borderId="4" xfId="163" applyFont="1" applyBorder="1" applyAlignment="1">
      <alignment horizontal="left" vertical="center" wrapText="1"/>
    </xf>
    <xf numFmtId="0" fontId="65" fillId="0" borderId="4" xfId="126" applyNumberFormat="1" applyFont="1" applyFill="1" applyBorder="1" applyAlignment="1">
      <alignment horizontal="left" vertical="center" wrapText="1"/>
    </xf>
    <xf numFmtId="0" fontId="65" fillId="0" borderId="4" xfId="126" applyFont="1" applyFill="1" applyBorder="1" applyAlignment="1">
      <alignment horizontal="left" vertical="center" wrapText="1"/>
    </xf>
    <xf numFmtId="0" fontId="65" fillId="0" borderId="18" xfId="126" applyNumberFormat="1" applyFont="1" applyFill="1" applyBorder="1" applyAlignment="1">
      <alignment horizontal="left" vertical="center" wrapText="1"/>
    </xf>
    <xf numFmtId="0" fontId="65" fillId="0" borderId="18" xfId="126" applyFont="1" applyFill="1" applyBorder="1" applyAlignment="1">
      <alignment horizontal="left" vertical="center" wrapText="1"/>
    </xf>
    <xf numFmtId="0" fontId="65" fillId="0" borderId="4" xfId="0" applyFont="1" applyBorder="1" applyAlignment="1">
      <alignment horizontal="left" vertical="center" wrapText="1"/>
    </xf>
    <xf numFmtId="0" fontId="65" fillId="0" borderId="0" xfId="0" quotePrefix="1" applyFont="1" applyAlignment="1">
      <alignment vertical="center"/>
    </xf>
    <xf numFmtId="0" fontId="65" fillId="0" borderId="0" xfId="0" applyFont="1"/>
    <xf numFmtId="0" fontId="65" fillId="0" borderId="4" xfId="0" applyFont="1" applyFill="1" applyBorder="1" applyAlignment="1">
      <alignment horizontal="center" vertical="center" wrapText="1"/>
    </xf>
    <xf numFmtId="0" fontId="65" fillId="0" borderId="4" xfId="0" applyFont="1" applyBorder="1" applyAlignment="1">
      <alignment horizontal="center" vertical="center" wrapText="1"/>
    </xf>
    <xf numFmtId="0" fontId="65" fillId="16" borderId="4" xfId="0" applyFont="1" applyFill="1" applyBorder="1" applyAlignment="1">
      <alignment horizontal="center" vertical="center" wrapText="1"/>
    </xf>
    <xf numFmtId="0" fontId="65" fillId="38" borderId="4" xfId="0" applyFont="1" applyFill="1" applyBorder="1" applyAlignment="1">
      <alignment horizontal="center" vertical="center" wrapText="1"/>
    </xf>
    <xf numFmtId="0" fontId="65" fillId="38" borderId="4" xfId="0" applyFont="1" applyFill="1" applyBorder="1" applyAlignment="1">
      <alignment horizontal="left" vertical="center" wrapText="1"/>
    </xf>
    <xf numFmtId="0" fontId="65" fillId="30" borderId="4" xfId="0" applyFont="1" applyFill="1" applyBorder="1" applyAlignment="1">
      <alignment horizontal="left" vertical="center" wrapText="1"/>
    </xf>
    <xf numFmtId="0" fontId="65" fillId="0" borderId="3" xfId="0" applyFont="1" applyBorder="1" applyAlignment="1">
      <alignment horizontal="left" vertical="center"/>
    </xf>
    <xf numFmtId="0" fontId="65" fillId="0" borderId="0" xfId="0" applyFont="1" applyAlignment="1">
      <alignment horizontal="left" vertical="center"/>
    </xf>
    <xf numFmtId="0" fontId="66" fillId="29" borderId="4" xfId="0" applyFont="1" applyFill="1" applyBorder="1" applyAlignment="1">
      <alignment horizontal="left" vertical="center" wrapText="1"/>
    </xf>
    <xf numFmtId="0" fontId="71" fillId="0" borderId="4" xfId="405" applyFont="1" applyFill="1" applyBorder="1" applyAlignment="1">
      <alignment horizontal="left" vertical="center" wrapText="1"/>
    </xf>
    <xf numFmtId="0" fontId="65" fillId="0" borderId="16" xfId="0" applyFont="1" applyBorder="1" applyAlignment="1">
      <alignment horizontal="left" vertical="center"/>
    </xf>
    <xf numFmtId="49" fontId="66" fillId="28" borderId="4" xfId="0" applyNumberFormat="1" applyFont="1" applyFill="1" applyBorder="1" applyAlignment="1">
      <alignment horizontal="left" vertical="center" wrapText="1"/>
    </xf>
    <xf numFmtId="0" fontId="65" fillId="16" borderId="4" xfId="0" applyFont="1" applyFill="1" applyBorder="1" applyAlignment="1">
      <alignment horizontal="left" vertical="center" wrapText="1"/>
    </xf>
    <xf numFmtId="0" fontId="65" fillId="39" borderId="4" xfId="162" applyFont="1" applyFill="1" applyBorder="1" applyAlignment="1">
      <alignment horizontal="left" vertical="center" wrapText="1"/>
    </xf>
    <xf numFmtId="0" fontId="65" fillId="0" borderId="18" xfId="0" applyFont="1" applyBorder="1" applyAlignment="1">
      <alignment horizontal="left" vertical="center" wrapText="1"/>
    </xf>
    <xf numFmtId="0" fontId="71" fillId="0" borderId="4" xfId="37992" applyFont="1" applyBorder="1" applyAlignment="1">
      <alignment vertical="center" wrapText="1"/>
    </xf>
    <xf numFmtId="0" fontId="71" fillId="0" borderId="4" xfId="37974" applyFont="1" applyFill="1" applyBorder="1" applyAlignment="1">
      <alignment vertical="center" wrapText="1"/>
    </xf>
    <xf numFmtId="0" fontId="71" fillId="0" borderId="4" xfId="37974" applyFont="1" applyBorder="1" applyAlignment="1">
      <alignment vertical="center" wrapText="1"/>
    </xf>
    <xf numFmtId="0" fontId="71" fillId="0" borderId="4" xfId="37982" applyFont="1" applyFill="1" applyBorder="1" applyAlignment="1">
      <alignment vertical="center" wrapText="1"/>
    </xf>
    <xf numFmtId="0" fontId="71" fillId="0" borderId="4" xfId="37982" applyFont="1" applyBorder="1" applyAlignment="1">
      <alignment vertical="center" wrapText="1"/>
    </xf>
    <xf numFmtId="0" fontId="71" fillId="0" borderId="4" xfId="37992" applyFont="1" applyFill="1" applyBorder="1" applyAlignment="1">
      <alignment vertical="center" wrapText="1"/>
    </xf>
    <xf numFmtId="0" fontId="65" fillId="0" borderId="3" xfId="0" applyFont="1" applyBorder="1" applyAlignment="1">
      <alignment horizontal="center" vertical="center"/>
    </xf>
    <xf numFmtId="0" fontId="66" fillId="29" borderId="4" xfId="0" applyFont="1" applyFill="1" applyBorder="1" applyAlignment="1">
      <alignment horizontal="center" vertical="center" wrapText="1"/>
    </xf>
    <xf numFmtId="0" fontId="65" fillId="0" borderId="4" xfId="177" applyFont="1" applyFill="1" applyBorder="1" applyAlignment="1">
      <alignment horizontal="center" vertical="center" wrapText="1"/>
    </xf>
    <xf numFmtId="0" fontId="65" fillId="0" borderId="17" xfId="0" applyFont="1" applyBorder="1" applyAlignment="1">
      <alignment horizontal="center" vertical="center"/>
    </xf>
    <xf numFmtId="0" fontId="65" fillId="38" borderId="4" xfId="0" applyNumberFormat="1" applyFont="1" applyFill="1" applyBorder="1" applyAlignment="1">
      <alignment horizontal="center" vertical="center" wrapText="1"/>
    </xf>
    <xf numFmtId="0" fontId="65" fillId="38" borderId="4" xfId="0" applyFont="1" applyFill="1" applyBorder="1" applyAlignment="1">
      <alignment vertical="center" wrapText="1"/>
    </xf>
    <xf numFmtId="0" fontId="65" fillId="0" borderId="4" xfId="126" applyNumberFormat="1" applyFont="1" applyFill="1" applyBorder="1" applyAlignment="1">
      <alignment horizontal="center" vertical="center" wrapText="1"/>
    </xf>
    <xf numFmtId="14" fontId="65" fillId="0" borderId="4" xfId="0" applyNumberFormat="1" applyFont="1" applyFill="1" applyBorder="1" applyAlignment="1">
      <alignment horizontal="center" vertical="center" wrapText="1"/>
    </xf>
    <xf numFmtId="14" fontId="65" fillId="32" borderId="4" xfId="0" applyNumberFormat="1" applyFont="1" applyFill="1" applyBorder="1" applyAlignment="1">
      <alignment horizontal="center" vertical="center" wrapText="1"/>
    </xf>
    <xf numFmtId="0" fontId="65" fillId="0" borderId="0" xfId="0" applyFont="1" applyAlignment="1">
      <alignment vertical="center" wrapText="1"/>
    </xf>
    <xf numFmtId="0" fontId="65" fillId="0" borderId="4" xfId="126" applyFont="1" applyFill="1" applyBorder="1" applyAlignment="1">
      <alignment horizontal="center" vertical="center" wrapText="1"/>
    </xf>
    <xf numFmtId="0" fontId="65" fillId="0" borderId="4" xfId="126" applyNumberFormat="1" applyFont="1" applyBorder="1" applyAlignment="1">
      <alignment horizontal="left" vertical="center" wrapText="1"/>
    </xf>
    <xf numFmtId="0" fontId="65" fillId="0" borderId="18" xfId="0" applyFont="1" applyBorder="1" applyAlignment="1">
      <alignment horizontal="center" vertical="center" wrapText="1"/>
    </xf>
    <xf numFmtId="0" fontId="65" fillId="39" borderId="4" xfId="126" applyNumberFormat="1" applyFont="1" applyFill="1" applyBorder="1" applyAlignment="1">
      <alignment horizontal="left" vertical="center" wrapText="1"/>
    </xf>
    <xf numFmtId="0" fontId="71" fillId="0" borderId="4" xfId="400" applyFont="1" applyFill="1" applyBorder="1" applyAlignment="1">
      <alignment horizontal="left" vertical="center" wrapText="1"/>
    </xf>
    <xf numFmtId="0" fontId="71" fillId="38" borderId="4" xfId="37669" applyFont="1" applyFill="1" applyBorder="1" applyAlignment="1">
      <alignment horizontal="center" vertical="center" wrapText="1"/>
    </xf>
    <xf numFmtId="0" fontId="65" fillId="0" borderId="18" xfId="126" applyNumberFormat="1" applyFont="1" applyBorder="1" applyAlignment="1">
      <alignment horizontal="left" vertical="center" wrapText="1"/>
    </xf>
    <xf numFmtId="0" fontId="71" fillId="0" borderId="4" xfId="37970" applyFont="1" applyBorder="1" applyAlignment="1">
      <alignment vertical="center" wrapText="1"/>
    </xf>
    <xf numFmtId="0" fontId="71" fillId="0" borderId="4" xfId="37978" applyFont="1" applyFill="1" applyBorder="1" applyAlignment="1">
      <alignment vertical="center" wrapText="1"/>
    </xf>
    <xf numFmtId="0" fontId="71" fillId="0" borderId="4" xfId="37980" applyFont="1" applyBorder="1" applyAlignment="1">
      <alignment horizontal="center" vertical="center" wrapText="1"/>
    </xf>
    <xf numFmtId="0" fontId="71" fillId="0" borderId="4" xfId="37986" applyFont="1" applyFill="1" applyBorder="1" applyAlignment="1">
      <alignment vertical="center" wrapText="1"/>
    </xf>
    <xf numFmtId="0" fontId="71" fillId="0" borderId="4" xfId="37988" applyFont="1" applyFill="1" applyBorder="1" applyAlignment="1">
      <alignment vertical="center" wrapText="1"/>
    </xf>
    <xf numFmtId="0" fontId="71" fillId="0" borderId="4" xfId="37990" applyFont="1" applyBorder="1" applyAlignment="1">
      <alignment horizontal="center" vertical="center" wrapText="1"/>
    </xf>
    <xf numFmtId="0" fontId="65" fillId="0" borderId="4" xfId="0" applyFont="1" applyFill="1" applyBorder="1" applyAlignment="1">
      <alignment horizontal="center" vertical="center"/>
    </xf>
    <xf numFmtId="0" fontId="65" fillId="0" borderId="4" xfId="0" applyFont="1" applyFill="1" applyBorder="1" applyAlignment="1">
      <alignment vertical="center"/>
    </xf>
    <xf numFmtId="0" fontId="65" fillId="0" borderId="4" xfId="0" applyFont="1" applyBorder="1" applyAlignment="1">
      <alignment horizontal="left" vertical="center"/>
    </xf>
    <xf numFmtId="0" fontId="65" fillId="0" borderId="4" xfId="0" applyFont="1" applyBorder="1" applyAlignment="1">
      <alignment vertical="center"/>
    </xf>
    <xf numFmtId="49" fontId="66" fillId="28" borderId="4" xfId="0" applyNumberFormat="1" applyFont="1" applyFill="1" applyBorder="1" applyAlignment="1">
      <alignment horizontal="center" vertical="center" wrapText="1"/>
    </xf>
    <xf numFmtId="0" fontId="61" fillId="0" borderId="4" xfId="37993" applyFont="1" applyBorder="1" applyAlignment="1">
      <alignment horizontal="center" vertical="center"/>
    </xf>
    <xf numFmtId="0" fontId="61" fillId="0" borderId="0" xfId="0" applyFont="1" applyAlignment="1">
      <alignment horizontal="center" vertical="center"/>
    </xf>
    <xf numFmtId="14" fontId="61" fillId="0" borderId="0" xfId="0" applyNumberFormat="1" applyFont="1" applyAlignment="1">
      <alignment vertical="center"/>
    </xf>
    <xf numFmtId="0" fontId="61" fillId="0" borderId="0" xfId="0" applyFont="1"/>
    <xf numFmtId="0" fontId="61" fillId="0" borderId="0" xfId="0" applyFont="1" applyAlignment="1">
      <alignment vertical="center"/>
    </xf>
    <xf numFmtId="196" fontId="61" fillId="0" borderId="0" xfId="0" applyNumberFormat="1" applyFont="1" applyAlignment="1">
      <alignment vertical="center"/>
    </xf>
    <xf numFmtId="0" fontId="61" fillId="0" borderId="0" xfId="0" quotePrefix="1" applyNumberFormat="1" applyFont="1" applyAlignment="1">
      <alignment vertical="center"/>
    </xf>
    <xf numFmtId="14" fontId="0" fillId="0" borderId="0" xfId="0" applyNumberFormat="1"/>
    <xf numFmtId="0" fontId="0" fillId="0" borderId="0" xfId="0" applyNumberFormat="1"/>
    <xf numFmtId="0" fontId="47" fillId="0" borderId="0" xfId="0" quotePrefix="1" applyFont="1" applyFill="1" applyAlignment="1">
      <alignment vertical="center"/>
    </xf>
    <xf numFmtId="0" fontId="47" fillId="0" borderId="0" xfId="0" applyFont="1" applyFill="1" applyAlignment="1">
      <alignment vertical="center"/>
    </xf>
    <xf numFmtId="0" fontId="65" fillId="0" borderId="0" xfId="126" applyNumberFormat="1" applyFont="1" applyAlignment="1"/>
    <xf numFmtId="49" fontId="65" fillId="0" borderId="0" xfId="126" applyNumberFormat="1" applyFont="1" applyAlignment="1"/>
    <xf numFmtId="0" fontId="69" fillId="40" borderId="27" xfId="126" applyFont="1" applyFill="1" applyBorder="1" applyAlignment="1">
      <alignment horizontal="center" vertical="center" wrapText="1"/>
    </xf>
    <xf numFmtId="0" fontId="69" fillId="40" borderId="4" xfId="126" applyFont="1" applyFill="1" applyBorder="1" applyAlignment="1">
      <alignment horizontal="center" vertical="center" wrapText="1"/>
    </xf>
    <xf numFmtId="0" fontId="69" fillId="40" borderId="24" xfId="126" applyFont="1" applyFill="1" applyBorder="1" applyAlignment="1">
      <alignment horizontal="center" vertical="center" wrapText="1"/>
    </xf>
    <xf numFmtId="0" fontId="69" fillId="41" borderId="27" xfId="126" applyFont="1" applyFill="1" applyBorder="1" applyAlignment="1">
      <alignment horizontal="center" vertical="center" wrapText="1"/>
    </xf>
    <xf numFmtId="0" fontId="69" fillId="41" borderId="4" xfId="126" applyFont="1" applyFill="1" applyBorder="1" applyAlignment="1">
      <alignment horizontal="center" vertical="center" wrapText="1"/>
    </xf>
    <xf numFmtId="0" fontId="69" fillId="41" borderId="24" xfId="126" applyFont="1" applyFill="1" applyBorder="1" applyAlignment="1">
      <alignment horizontal="center" vertical="center" wrapText="1"/>
    </xf>
    <xf numFmtId="0" fontId="69" fillId="42" borderId="27" xfId="126" applyFont="1" applyFill="1" applyBorder="1" applyAlignment="1">
      <alignment horizontal="center" vertical="center" wrapText="1"/>
    </xf>
    <xf numFmtId="0" fontId="69" fillId="42" borderId="4" xfId="126" applyFont="1" applyFill="1" applyBorder="1" applyAlignment="1">
      <alignment horizontal="center" vertical="center" wrapText="1"/>
    </xf>
    <xf numFmtId="0" fontId="69" fillId="42" borderId="24" xfId="126" applyFont="1" applyFill="1" applyBorder="1" applyAlignment="1">
      <alignment horizontal="center" vertical="center" wrapText="1"/>
    </xf>
    <xf numFmtId="0" fontId="69" fillId="27" borderId="29" xfId="126" applyFont="1" applyFill="1" applyBorder="1" applyAlignment="1">
      <alignment horizontal="center" vertical="center" wrapText="1"/>
    </xf>
    <xf numFmtId="195" fontId="66" fillId="34" borderId="27" xfId="126" applyNumberFormat="1" applyFont="1" applyFill="1" applyBorder="1" applyAlignment="1">
      <alignment horizontal="center" vertical="center"/>
    </xf>
    <xf numFmtId="195" fontId="66" fillId="34" borderId="4" xfId="126" applyNumberFormat="1" applyFont="1" applyFill="1" applyBorder="1" applyAlignment="1">
      <alignment horizontal="center" vertical="center"/>
    </xf>
    <xf numFmtId="195" fontId="65" fillId="0" borderId="27" xfId="126" applyNumberFormat="1" applyFont="1" applyBorder="1" applyAlignment="1">
      <alignment horizontal="center" vertical="center"/>
    </xf>
    <xf numFmtId="195" fontId="66" fillId="36" borderId="27" xfId="126" applyNumberFormat="1" applyFont="1" applyFill="1" applyBorder="1" applyAlignment="1">
      <alignment horizontal="center" vertical="center"/>
    </xf>
    <xf numFmtId="195" fontId="65" fillId="36" borderId="27" xfId="126" applyNumberFormat="1" applyFont="1" applyFill="1" applyBorder="1" applyAlignment="1">
      <alignment horizontal="center" vertical="center"/>
    </xf>
    <xf numFmtId="195" fontId="65" fillId="36" borderId="4" xfId="126" applyNumberFormat="1" applyFont="1" applyFill="1" applyBorder="1" applyAlignment="1">
      <alignment horizontal="center" vertical="center"/>
    </xf>
    <xf numFmtId="49" fontId="61" fillId="0" borderId="0" xfId="0" applyNumberFormat="1" applyFont="1" applyAlignment="1">
      <alignment vertical="center"/>
    </xf>
    <xf numFmtId="49" fontId="61" fillId="0" borderId="0" xfId="0" applyNumberFormat="1" applyFont="1" applyAlignment="1">
      <alignment horizontal="right" vertical="center"/>
    </xf>
    <xf numFmtId="49" fontId="61" fillId="0" borderId="0" xfId="0" applyNumberFormat="1" applyFont="1" applyAlignment="1">
      <alignment horizontal="center" vertical="center"/>
    </xf>
    <xf numFmtId="0" fontId="61" fillId="0" borderId="4" xfId="0" applyFont="1" applyBorder="1" applyAlignment="1">
      <alignment horizontal="center" vertical="center"/>
    </xf>
    <xf numFmtId="197" fontId="61" fillId="0" borderId="4" xfId="0" applyNumberFormat="1" applyFont="1" applyBorder="1" applyAlignment="1">
      <alignment horizontal="center" vertical="center"/>
    </xf>
    <xf numFmtId="0" fontId="61" fillId="0" borderId="4" xfId="0" quotePrefix="1" applyFont="1" applyBorder="1" applyAlignment="1">
      <alignment horizontal="center" vertical="center" wrapText="1"/>
    </xf>
    <xf numFmtId="0" fontId="61" fillId="37" borderId="4" xfId="0" applyFont="1" applyFill="1" applyBorder="1" applyAlignment="1">
      <alignment horizontal="center" vertical="center"/>
    </xf>
    <xf numFmtId="197" fontId="61" fillId="37" borderId="4" xfId="0" applyNumberFormat="1" applyFont="1" applyFill="1" applyBorder="1" applyAlignment="1">
      <alignment horizontal="center" vertical="center"/>
    </xf>
    <xf numFmtId="9" fontId="61" fillId="0" borderId="4" xfId="0" applyNumberFormat="1" applyFont="1" applyBorder="1" applyAlignment="1">
      <alignment horizontal="center" vertical="center"/>
    </xf>
    <xf numFmtId="0" fontId="0" fillId="0" borderId="4" xfId="0" applyBorder="1"/>
    <xf numFmtId="0" fontId="61" fillId="0" borderId="0" xfId="0" applyFont="1" applyAlignment="1">
      <alignment horizontal="right"/>
    </xf>
    <xf numFmtId="0" fontId="61" fillId="0" borderId="0" xfId="0" applyFont="1" applyAlignment="1">
      <alignment horizontal="right" vertical="center"/>
    </xf>
    <xf numFmtId="0" fontId="65" fillId="0" borderId="0" xfId="0" applyFont="1" applyFill="1" applyAlignment="1">
      <alignment horizontal="center" vertical="center"/>
    </xf>
    <xf numFmtId="0" fontId="65" fillId="0" borderId="17" xfId="0" applyFont="1" applyBorder="1" applyAlignment="1">
      <alignment horizontal="left" vertical="center" wrapText="1"/>
    </xf>
    <xf numFmtId="0" fontId="65" fillId="0" borderId="19" xfId="0" applyFont="1" applyBorder="1" applyAlignment="1">
      <alignment horizontal="left" vertical="center" wrapText="1"/>
    </xf>
    <xf numFmtId="0" fontId="65" fillId="0" borderId="18" xfId="0" applyFont="1" applyBorder="1" applyAlignment="1">
      <alignment horizontal="center" vertical="center"/>
    </xf>
    <xf numFmtId="0" fontId="71" fillId="0" borderId="4" xfId="0" applyFont="1" applyBorder="1" applyAlignment="1">
      <alignment vertical="center"/>
    </xf>
    <xf numFmtId="0" fontId="71" fillId="0" borderId="4" xfId="0" applyFont="1" applyBorder="1" applyAlignment="1">
      <alignment vertical="center" wrapText="1"/>
    </xf>
    <xf numFmtId="0" fontId="76" fillId="0" borderId="4" xfId="0" applyFont="1" applyBorder="1" applyAlignment="1">
      <alignment horizontal="center" vertical="center" readingOrder="1"/>
    </xf>
    <xf numFmtId="0" fontId="65" fillId="45" borderId="4" xfId="0" applyFont="1" applyFill="1" applyBorder="1" applyAlignment="1">
      <alignment horizontal="center" vertical="center"/>
    </xf>
    <xf numFmtId="0" fontId="65" fillId="45" borderId="4" xfId="0" applyFont="1" applyFill="1" applyBorder="1" applyAlignment="1">
      <alignment horizontal="left" vertical="center"/>
    </xf>
    <xf numFmtId="0" fontId="65" fillId="45" borderId="4" xfId="0" applyFont="1" applyFill="1" applyBorder="1" applyAlignment="1">
      <alignment horizontal="left" vertical="center" wrapText="1"/>
    </xf>
    <xf numFmtId="0" fontId="65" fillId="45" borderId="4" xfId="0" applyFont="1" applyFill="1" applyBorder="1" applyAlignment="1">
      <alignment vertical="center"/>
    </xf>
    <xf numFmtId="0" fontId="65" fillId="45" borderId="0" xfId="0" applyFont="1" applyFill="1" applyAlignment="1">
      <alignment vertical="center"/>
    </xf>
    <xf numFmtId="0" fontId="65" fillId="0" borderId="4" xfId="126" applyFont="1" applyBorder="1" applyAlignment="1">
      <alignment horizontal="left" vertical="center"/>
    </xf>
    <xf numFmtId="14" fontId="65" fillId="0" borderId="4" xfId="126" applyNumberFormat="1" applyFont="1" applyBorder="1" applyAlignment="1">
      <alignment horizontal="left" vertical="center"/>
    </xf>
    <xf numFmtId="0" fontId="66" fillId="28" borderId="16" xfId="0" applyFont="1" applyFill="1" applyBorder="1" applyAlignment="1">
      <alignment horizontal="left" vertical="center" wrapText="1"/>
    </xf>
    <xf numFmtId="0" fontId="66" fillId="17" borderId="17" xfId="0" applyFont="1" applyFill="1" applyBorder="1" applyAlignment="1">
      <alignment horizontal="left" vertical="center" wrapText="1"/>
    </xf>
    <xf numFmtId="0" fontId="66" fillId="28" borderId="4" xfId="0" applyFont="1" applyFill="1" applyBorder="1" applyAlignment="1">
      <alignment horizontal="center" vertical="center"/>
    </xf>
    <xf numFmtId="9" fontId="66" fillId="27" borderId="27" xfId="133" applyFont="1" applyFill="1" applyBorder="1" applyAlignment="1">
      <alignment horizontal="center" vertical="center" wrapText="1"/>
    </xf>
    <xf numFmtId="9" fontId="66" fillId="27" borderId="4" xfId="133" applyFont="1" applyFill="1" applyBorder="1" applyAlignment="1">
      <alignment horizontal="center" vertical="center" wrapText="1"/>
    </xf>
    <xf numFmtId="9" fontId="66" fillId="27" borderId="24" xfId="133" applyFont="1" applyFill="1" applyBorder="1" applyAlignment="1">
      <alignment horizontal="center" vertical="center" wrapText="1"/>
    </xf>
    <xf numFmtId="0" fontId="66" fillId="0" borderId="18" xfId="126" applyNumberFormat="1" applyFont="1" applyBorder="1" applyAlignment="1">
      <alignment horizontal="center" vertical="center"/>
    </xf>
    <xf numFmtId="0" fontId="66" fillId="0" borderId="28" xfId="126" applyNumberFormat="1" applyFont="1" applyBorder="1" applyAlignment="1">
      <alignment horizontal="center" vertical="center"/>
    </xf>
    <xf numFmtId="0" fontId="66" fillId="0" borderId="19" xfId="126" applyNumberFormat="1" applyFont="1" applyBorder="1" applyAlignment="1">
      <alignment horizontal="center" vertical="center"/>
    </xf>
    <xf numFmtId="0" fontId="66" fillId="33" borderId="20" xfId="126" applyFont="1" applyFill="1" applyBorder="1" applyAlignment="1">
      <alignment horizontal="center" vertical="center" wrapText="1"/>
    </xf>
    <xf numFmtId="0" fontId="68" fillId="0" borderId="21" xfId="0" applyFont="1" applyBorder="1" applyAlignment="1">
      <alignment horizontal="center" vertical="center" wrapText="1"/>
    </xf>
    <xf numFmtId="0" fontId="66" fillId="33" borderId="25" xfId="0" applyFont="1" applyFill="1" applyBorder="1" applyAlignment="1">
      <alignment horizontal="center" vertical="center" wrapText="1"/>
    </xf>
    <xf numFmtId="0" fontId="68" fillId="0" borderId="26" xfId="0" applyFont="1" applyBorder="1" applyAlignment="1">
      <alignment horizontal="center" vertical="center" wrapText="1"/>
    </xf>
    <xf numFmtId="0" fontId="19" fillId="0" borderId="22" xfId="0" applyFont="1" applyBorder="1" applyAlignment="1">
      <alignment horizontal="center" vertical="center" wrapText="1"/>
    </xf>
    <xf numFmtId="0" fontId="19" fillId="0" borderId="23" xfId="0" applyFont="1" applyBorder="1" applyAlignment="1">
      <alignment horizontal="center" vertical="center" wrapText="1"/>
    </xf>
    <xf numFmtId="0" fontId="66" fillId="27" borderId="4" xfId="126" applyFont="1" applyFill="1" applyBorder="1" applyAlignment="1">
      <alignment horizontal="center" vertical="center" wrapText="1"/>
    </xf>
    <xf numFmtId="0" fontId="66" fillId="27" borderId="24" xfId="126" applyFont="1" applyFill="1" applyBorder="1" applyAlignment="1">
      <alignment horizontal="center" vertical="center" wrapText="1"/>
    </xf>
    <xf numFmtId="0" fontId="69" fillId="27" borderId="18" xfId="126" applyFont="1" applyFill="1" applyBorder="1" applyAlignment="1">
      <alignment horizontal="center" vertical="center" wrapText="1"/>
    </xf>
    <xf numFmtId="0" fontId="70" fillId="0" borderId="19" xfId="0" applyFont="1" applyBorder="1" applyAlignment="1">
      <alignment horizontal="center" vertical="center" wrapText="1"/>
    </xf>
    <xf numFmtId="0" fontId="69" fillId="27" borderId="20" xfId="126" applyFont="1" applyFill="1" applyBorder="1" applyAlignment="1">
      <alignment horizontal="center" vertical="center" wrapText="1"/>
    </xf>
    <xf numFmtId="0" fontId="70" fillId="0" borderId="22" xfId="0" applyFont="1" applyBorder="1" applyAlignment="1">
      <alignment horizontal="center" vertical="center" wrapText="1"/>
    </xf>
    <xf numFmtId="0" fontId="66" fillId="0" borderId="4" xfId="126" applyNumberFormat="1" applyFont="1" applyBorder="1" applyAlignment="1">
      <alignment horizontal="center" vertical="center"/>
    </xf>
    <xf numFmtId="9" fontId="66" fillId="41" borderId="27" xfId="133" applyFont="1" applyFill="1" applyBorder="1" applyAlignment="1">
      <alignment horizontal="center" vertical="center" wrapText="1"/>
    </xf>
    <xf numFmtId="9" fontId="66" fillId="41" borderId="4" xfId="133" applyFont="1" applyFill="1" applyBorder="1" applyAlignment="1">
      <alignment horizontal="center" vertical="center" wrapText="1"/>
    </xf>
    <xf numFmtId="9" fontId="66" fillId="41" borderId="24" xfId="133" applyFont="1" applyFill="1" applyBorder="1" applyAlignment="1">
      <alignment horizontal="center" vertical="center" wrapText="1"/>
    </xf>
    <xf numFmtId="0" fontId="69" fillId="42" borderId="18" xfId="126" applyFont="1" applyFill="1" applyBorder="1" applyAlignment="1">
      <alignment horizontal="center" vertical="center" wrapText="1"/>
    </xf>
    <xf numFmtId="0" fontId="70" fillId="42" borderId="19" xfId="0" applyFont="1" applyFill="1" applyBorder="1" applyAlignment="1">
      <alignment horizontal="center" vertical="center" wrapText="1"/>
    </xf>
    <xf numFmtId="0" fontId="69" fillId="42" borderId="20" xfId="126" applyFont="1" applyFill="1" applyBorder="1" applyAlignment="1">
      <alignment horizontal="center" vertical="center" wrapText="1"/>
    </xf>
    <xf numFmtId="0" fontId="70" fillId="42" borderId="22" xfId="0" applyFont="1" applyFill="1" applyBorder="1" applyAlignment="1">
      <alignment horizontal="center" vertical="center" wrapText="1"/>
    </xf>
    <xf numFmtId="9" fontId="66" fillId="42" borderId="27" xfId="133" applyFont="1" applyFill="1" applyBorder="1" applyAlignment="1">
      <alignment horizontal="center" vertical="center" wrapText="1"/>
    </xf>
    <xf numFmtId="9" fontId="66" fillId="42" borderId="4" xfId="133" applyFont="1" applyFill="1" applyBorder="1" applyAlignment="1">
      <alignment horizontal="center" vertical="center" wrapText="1"/>
    </xf>
    <xf numFmtId="9" fontId="66" fillId="42" borderId="24" xfId="133" applyFont="1" applyFill="1" applyBorder="1" applyAlignment="1">
      <alignment horizontal="center" vertical="center" wrapText="1"/>
    </xf>
    <xf numFmtId="0" fontId="69" fillId="41" borderId="18" xfId="126" applyFont="1" applyFill="1" applyBorder="1" applyAlignment="1">
      <alignment horizontal="center" vertical="center" wrapText="1"/>
    </xf>
    <xf numFmtId="0" fontId="70" fillId="41" borderId="19" xfId="0" applyFont="1" applyFill="1" applyBorder="1" applyAlignment="1">
      <alignment horizontal="center" vertical="center" wrapText="1"/>
    </xf>
    <xf numFmtId="0" fontId="69" fillId="41" borderId="20" xfId="126" applyFont="1" applyFill="1" applyBorder="1" applyAlignment="1">
      <alignment horizontal="center" vertical="center" wrapText="1"/>
    </xf>
    <xf numFmtId="0" fontId="70" fillId="41" borderId="22" xfId="0" applyFont="1" applyFill="1" applyBorder="1" applyAlignment="1">
      <alignment horizontal="center" vertical="center" wrapText="1"/>
    </xf>
    <xf numFmtId="0" fontId="66" fillId="40" borderId="4" xfId="126" applyFont="1" applyFill="1" applyBorder="1" applyAlignment="1">
      <alignment horizontal="center" vertical="center" wrapText="1"/>
    </xf>
    <xf numFmtId="0" fontId="66" fillId="40" borderId="24" xfId="126" applyFont="1" applyFill="1" applyBorder="1" applyAlignment="1">
      <alignment horizontal="center" vertical="center" wrapText="1"/>
    </xf>
    <xf numFmtId="0" fontId="69" fillId="40" borderId="20" xfId="126" applyFont="1" applyFill="1" applyBorder="1" applyAlignment="1">
      <alignment horizontal="center" vertical="center" wrapText="1"/>
    </xf>
    <xf numFmtId="0" fontId="70" fillId="40" borderId="22" xfId="0" applyFont="1" applyFill="1" applyBorder="1" applyAlignment="1">
      <alignment horizontal="center" vertical="center" wrapText="1"/>
    </xf>
    <xf numFmtId="9" fontId="66" fillId="40" borderId="27" xfId="133" applyFont="1" applyFill="1" applyBorder="1" applyAlignment="1">
      <alignment horizontal="center" vertical="center" wrapText="1"/>
    </xf>
    <xf numFmtId="9" fontId="66" fillId="40" borderId="4" xfId="133" applyFont="1" applyFill="1" applyBorder="1" applyAlignment="1">
      <alignment horizontal="center" vertical="center" wrapText="1"/>
    </xf>
    <xf numFmtId="9" fontId="66" fillId="40" borderId="24" xfId="133" applyFont="1" applyFill="1" applyBorder="1" applyAlignment="1">
      <alignment horizontal="center" vertical="center" wrapText="1"/>
    </xf>
    <xf numFmtId="0" fontId="66" fillId="42" borderId="4" xfId="126" applyFont="1" applyFill="1" applyBorder="1" applyAlignment="1">
      <alignment horizontal="center" vertical="center" wrapText="1"/>
    </xf>
    <xf numFmtId="0" fontId="66" fillId="42" borderId="24" xfId="126" applyFont="1" applyFill="1" applyBorder="1" applyAlignment="1">
      <alignment horizontal="center" vertical="center" wrapText="1"/>
    </xf>
    <xf numFmtId="0" fontId="69" fillId="40" borderId="18" xfId="126" applyFont="1" applyFill="1" applyBorder="1" applyAlignment="1">
      <alignment horizontal="center" vertical="center" wrapText="1"/>
    </xf>
    <xf numFmtId="0" fontId="70" fillId="40" borderId="19" xfId="0" applyFont="1" applyFill="1" applyBorder="1" applyAlignment="1">
      <alignment horizontal="center" vertical="center" wrapText="1"/>
    </xf>
    <xf numFmtId="0" fontId="66" fillId="41" borderId="4" xfId="126" applyFont="1" applyFill="1" applyBorder="1" applyAlignment="1">
      <alignment horizontal="center" vertical="center" wrapText="1"/>
    </xf>
    <xf numFmtId="0" fontId="66" fillId="41" borderId="24" xfId="126" applyFont="1" applyFill="1" applyBorder="1" applyAlignment="1">
      <alignment horizontal="center" vertical="center" wrapText="1"/>
    </xf>
    <xf numFmtId="0" fontId="66" fillId="36" borderId="4" xfId="126" applyNumberFormat="1" applyFont="1" applyFill="1" applyBorder="1" applyAlignment="1">
      <alignment horizontal="center" vertical="center"/>
    </xf>
    <xf numFmtId="0" fontId="61" fillId="44" borderId="4" xfId="0" applyFont="1" applyFill="1" applyBorder="1" applyAlignment="1">
      <alignment horizontal="center" vertical="center"/>
    </xf>
    <xf numFmtId="0" fontId="66" fillId="33" borderId="4" xfId="126" applyFont="1" applyFill="1" applyBorder="1" applyAlignment="1">
      <alignment horizontal="center" vertical="center" wrapText="1"/>
    </xf>
    <xf numFmtId="0" fontId="68" fillId="0" borderId="4" xfId="0" applyFont="1" applyBorder="1" applyAlignment="1">
      <alignment horizontal="center" vertical="center" wrapText="1"/>
    </xf>
    <xf numFmtId="0" fontId="19" fillId="0" borderId="4" xfId="0" applyFont="1" applyBorder="1" applyAlignment="1">
      <alignment horizontal="center" vertical="center" wrapText="1"/>
    </xf>
    <xf numFmtId="0" fontId="61" fillId="43" borderId="4" xfId="0" applyFont="1" applyFill="1" applyBorder="1" applyAlignment="1">
      <alignment horizontal="center" vertical="center"/>
    </xf>
    <xf numFmtId="0" fontId="61" fillId="43" borderId="18" xfId="0" applyFont="1" applyFill="1" applyBorder="1" applyAlignment="1">
      <alignment horizontal="center" vertical="center" wrapText="1"/>
    </xf>
    <xf numFmtId="0" fontId="61" fillId="43" borderId="28" xfId="0" applyFont="1" applyFill="1" applyBorder="1" applyAlignment="1">
      <alignment horizontal="center" vertical="center" wrapText="1"/>
    </xf>
    <xf numFmtId="0" fontId="61" fillId="43" borderId="19" xfId="0" applyFont="1" applyFill="1" applyBorder="1" applyAlignment="1">
      <alignment horizontal="center" vertical="center" wrapText="1"/>
    </xf>
    <xf numFmtId="0" fontId="61" fillId="44" borderId="4" xfId="0" applyFont="1" applyFill="1" applyBorder="1" applyAlignment="1">
      <alignment horizontal="center" vertical="center" wrapText="1"/>
    </xf>
    <xf numFmtId="0" fontId="61" fillId="43" borderId="4" xfId="0" applyFont="1" applyFill="1" applyBorder="1" applyAlignment="1">
      <alignment horizontal="center" vertical="center" wrapText="1"/>
    </xf>
    <xf numFmtId="0" fontId="61" fillId="44" borderId="18" xfId="0" applyFont="1" applyFill="1" applyBorder="1" applyAlignment="1">
      <alignment horizontal="center" vertical="center" wrapText="1"/>
    </xf>
    <xf numFmtId="0" fontId="61" fillId="44" borderId="28" xfId="0" applyFont="1" applyFill="1" applyBorder="1" applyAlignment="1">
      <alignment horizontal="center" vertical="center" wrapText="1"/>
    </xf>
    <xf numFmtId="0" fontId="61" fillId="44" borderId="19" xfId="0" applyFont="1" applyFill="1" applyBorder="1" applyAlignment="1">
      <alignment horizontal="center" vertical="center" wrapText="1"/>
    </xf>
    <xf numFmtId="0" fontId="61" fillId="30" borderId="4" xfId="0" applyFont="1" applyFill="1" applyBorder="1" applyAlignment="1">
      <alignment horizontal="center" vertical="center" wrapText="1"/>
    </xf>
  </cellXfs>
  <cellStyles count="37994">
    <cellStyle name="_x000a_386grabber=M" xfId="1"/>
    <cellStyle name="_x000a_386grabber=M 2" xfId="168"/>
    <cellStyle name="_x000a_386grabber=M 3" xfId="245"/>
    <cellStyle name="_2003년 노임단가_운영&amp;제작" xfId="2"/>
    <cellStyle name="_20040713_다음프라이드FC_디자인견적서" xfId="3"/>
    <cellStyle name="_EB-AD-99_현업요구사항추적표" xfId="4"/>
    <cellStyle name="_EW-AD-10_컨텐츠목록" xfId="5"/>
    <cellStyle name="_S1WS-와이더댄닷컴-20030217" xfId="6"/>
    <cellStyle name="_SIS Library AxtiveX_0425" xfId="7"/>
    <cellStyle name="_견적서_dTRIBETTLPlayOn견적서_업체포맷" xfId="8"/>
    <cellStyle name="_견적서_국민카드_1008" xfId="9"/>
    <cellStyle name="_견적서_국민패밀리 사이트 (10월 8일)" xfId="10"/>
    <cellStyle name="_국민카드_견적서wsg4" xfId="11"/>
    <cellStyle name="_별첨1-(견적서)_유니원_1014_기술료변경" xfId="12"/>
    <cellStyle name="_요구사항추적매트릭스(CS)_보기" xfId="13"/>
    <cellStyle name="_요구사항추적표(CS)_보기" xfId="14"/>
    <cellStyle name="_요구사항추적표(웹)_양식" xfId="15"/>
    <cellStyle name="_인터 이민석_0502_ML370" xfId="16"/>
    <cellStyle name="_통합테스트빌드목록" xfId="17"/>
    <cellStyle name="_회의록관리대장_#.업무영역명" xfId="18"/>
    <cellStyle name="20% - 강조색1" xfId="19" builtinId="30" customBuiltin="1"/>
    <cellStyle name="20% - 강조색1 2" xfId="181"/>
    <cellStyle name="20% - 강조색1 3" xfId="246"/>
    <cellStyle name="20% - 강조색1 4" xfId="12718"/>
    <cellStyle name="20% - 강조색2" xfId="20" builtinId="34" customBuiltin="1"/>
    <cellStyle name="20% - 강조색2 2" xfId="182"/>
    <cellStyle name="20% - 강조색2 3" xfId="247"/>
    <cellStyle name="20% - 강조색2 4" xfId="12719"/>
    <cellStyle name="20% - 강조색3" xfId="21" builtinId="38" customBuiltin="1"/>
    <cellStyle name="20% - 강조색3 2" xfId="183"/>
    <cellStyle name="20% - 강조색3 3" xfId="248"/>
    <cellStyle name="20% - 강조색3 4" xfId="12720"/>
    <cellStyle name="20% - 강조색4" xfId="22" builtinId="42" customBuiltin="1"/>
    <cellStyle name="20% - 강조색4 2" xfId="184"/>
    <cellStyle name="20% - 강조색4 3" xfId="249"/>
    <cellStyle name="20% - 강조색4 4" xfId="12721"/>
    <cellStyle name="20% - 강조색5" xfId="23" builtinId="46" customBuiltin="1"/>
    <cellStyle name="20% - 강조색5 2" xfId="185"/>
    <cellStyle name="20% - 강조색5 3" xfId="250"/>
    <cellStyle name="20% - 강조색5 4" xfId="12722"/>
    <cellStyle name="20% - 강조색6" xfId="24" builtinId="50" customBuiltin="1"/>
    <cellStyle name="20% - 강조색6 2" xfId="186"/>
    <cellStyle name="20% - 강조색6 3" xfId="251"/>
    <cellStyle name="20% - 강조색6 4" xfId="12723"/>
    <cellStyle name="40% - 강조색1" xfId="25" builtinId="31" customBuiltin="1"/>
    <cellStyle name="40% - 강조색1 2" xfId="187"/>
    <cellStyle name="40% - 강조색1 3" xfId="252"/>
    <cellStyle name="40% - 강조색1 4" xfId="12724"/>
    <cellStyle name="40% - 강조색2" xfId="26" builtinId="35" customBuiltin="1"/>
    <cellStyle name="40% - 강조색2 2" xfId="188"/>
    <cellStyle name="40% - 강조색2 3" xfId="253"/>
    <cellStyle name="40% - 강조색2 4" xfId="12725"/>
    <cellStyle name="40% - 강조색3" xfId="27" builtinId="39" customBuiltin="1"/>
    <cellStyle name="40% - 강조색3 2" xfId="189"/>
    <cellStyle name="40% - 강조색3 3" xfId="254"/>
    <cellStyle name="40% - 강조색3 4" xfId="12726"/>
    <cellStyle name="40% - 강조색4" xfId="28" builtinId="43" customBuiltin="1"/>
    <cellStyle name="40% - 강조색4 2" xfId="190"/>
    <cellStyle name="40% - 강조색4 3" xfId="255"/>
    <cellStyle name="40% - 강조색4 4" xfId="12727"/>
    <cellStyle name="40% - 강조색5" xfId="29" builtinId="47" customBuiltin="1"/>
    <cellStyle name="40% - 강조색5 2" xfId="191"/>
    <cellStyle name="40% - 강조색5 3" xfId="256"/>
    <cellStyle name="40% - 강조색5 4" xfId="12728"/>
    <cellStyle name="40% - 강조색6" xfId="30" builtinId="51" customBuiltin="1"/>
    <cellStyle name="40% - 강조색6 2" xfId="192"/>
    <cellStyle name="40% - 강조색6 3" xfId="257"/>
    <cellStyle name="40% - 강조색6 4" xfId="12729"/>
    <cellStyle name="60% - 강조색1" xfId="31" builtinId="32" customBuiltin="1"/>
    <cellStyle name="60% - 강조색1 2" xfId="193"/>
    <cellStyle name="60% - 강조색1 3" xfId="258"/>
    <cellStyle name="60% - 강조색1 4" xfId="12730"/>
    <cellStyle name="60% - 강조색2" xfId="32" builtinId="36" customBuiltin="1"/>
    <cellStyle name="60% - 강조색2 2" xfId="194"/>
    <cellStyle name="60% - 강조색2 3" xfId="259"/>
    <cellStyle name="60% - 강조색2 4" xfId="12731"/>
    <cellStyle name="60% - 강조색3" xfId="33" builtinId="40" customBuiltin="1"/>
    <cellStyle name="60% - 강조색3 2" xfId="195"/>
    <cellStyle name="60% - 강조색3 3" xfId="260"/>
    <cellStyle name="60% - 강조색3 4" xfId="12732"/>
    <cellStyle name="60% - 강조색4" xfId="34" builtinId="44" customBuiltin="1"/>
    <cellStyle name="60% - 강조색4 2" xfId="196"/>
    <cellStyle name="60% - 강조색4 3" xfId="261"/>
    <cellStyle name="60% - 강조색4 4" xfId="12733"/>
    <cellStyle name="60% - 강조색5" xfId="35" builtinId="48" customBuiltin="1"/>
    <cellStyle name="60% - 강조색5 2" xfId="197"/>
    <cellStyle name="60% - 강조색5 3" xfId="262"/>
    <cellStyle name="60% - 강조색5 4" xfId="12734"/>
    <cellStyle name="60% - 강조색6" xfId="36" builtinId="52" customBuiltin="1"/>
    <cellStyle name="60% - 강조색6 2" xfId="198"/>
    <cellStyle name="60% - 강조색6 3" xfId="263"/>
    <cellStyle name="60% - 강조색6 4" xfId="12735"/>
    <cellStyle name="AeE­ [0]_PERSONAL" xfId="37"/>
    <cellStyle name="AeE­_PERSONAL" xfId="38"/>
    <cellStyle name="ALIGNMENT" xfId="39"/>
    <cellStyle name="Body" xfId="40"/>
    <cellStyle name="C￥AØ_PERSONAL" xfId="41"/>
    <cellStyle name="Calc Currency (0)" xfId="42"/>
    <cellStyle name="Calc Currency (0) 2" xfId="43"/>
    <cellStyle name="category" xfId="44"/>
    <cellStyle name="Comma [0]" xfId="45"/>
    <cellStyle name="Comma [0] 2" xfId="174"/>
    <cellStyle name="Comma [0] 2 2" xfId="238"/>
    <cellStyle name="Comma [0] 2 3" xfId="37676"/>
    <cellStyle name="Comma [0] 3" xfId="236"/>
    <cellStyle name="Comma [0] 4" xfId="37674"/>
    <cellStyle name="comma zerodec" xfId="46"/>
    <cellStyle name="comma zerodec 2" xfId="47"/>
    <cellStyle name="comma zerodec 2 2" xfId="134"/>
    <cellStyle name="comma zerodec 3" xfId="135"/>
    <cellStyle name="Comma_ SG&amp;A Bridge " xfId="48"/>
    <cellStyle name="Copied" xfId="49"/>
    <cellStyle name="Currency [0]" xfId="50"/>
    <cellStyle name="Currency_ SG&amp;A Bridge " xfId="51"/>
    <cellStyle name="Currency1" xfId="52"/>
    <cellStyle name="Currency1 2" xfId="53"/>
    <cellStyle name="Currency1 2 2" xfId="136"/>
    <cellStyle name="Currency1 3" xfId="137"/>
    <cellStyle name="Dezimal [0]_laroux" xfId="54"/>
    <cellStyle name="Dezimal_laroux" xfId="55"/>
    <cellStyle name="Dollar (zero dec)" xfId="56"/>
    <cellStyle name="Dollar (zero dec) 2" xfId="57"/>
    <cellStyle name="Dollar (zero dec) 2 2" xfId="138"/>
    <cellStyle name="Dollar (zero dec) 3" xfId="139"/>
    <cellStyle name="Entered" xfId="58"/>
    <cellStyle name="Grey" xfId="59"/>
    <cellStyle name="Grey 2" xfId="60"/>
    <cellStyle name="Grey 3" xfId="61"/>
    <cellStyle name="HEADER" xfId="62"/>
    <cellStyle name="Header 2" xfId="63"/>
    <cellStyle name="Header1" xfId="64"/>
    <cellStyle name="Header2" xfId="65"/>
    <cellStyle name="Hyperlink_NEGS" xfId="66"/>
    <cellStyle name="Input [yellow]" xfId="67"/>
    <cellStyle name="Input [yellow] 2" xfId="68"/>
    <cellStyle name="Input [yellow] 3" xfId="69"/>
    <cellStyle name="Milliers [0]_Arabian Spec" xfId="70"/>
    <cellStyle name="Milliers_Arabian Spec" xfId="71"/>
    <cellStyle name="Model" xfId="72"/>
    <cellStyle name="Mon?aire [0]_Arabian Spec" xfId="73"/>
    <cellStyle name="Mon?aire_Arabian Spec" xfId="74"/>
    <cellStyle name="Normal - Style1" xfId="75"/>
    <cellStyle name="Normal - Style1 2" xfId="76"/>
    <cellStyle name="Normal - Style1 3" xfId="77"/>
    <cellStyle name="Normal - Style1 3 2" xfId="140"/>
    <cellStyle name="Normal - Style1 4" xfId="141"/>
    <cellStyle name="Normal_ SG&amp;A Bridge " xfId="78"/>
    <cellStyle name="Percent [2]" xfId="79"/>
    <cellStyle name="RevList" xfId="80"/>
    <cellStyle name="Standard_laroux" xfId="81"/>
    <cellStyle name="subhead" xfId="82"/>
    <cellStyle name="Subtotal" xfId="83"/>
    <cellStyle name="W?rung [0]_laroux" xfId="84"/>
    <cellStyle name="W?rung_laroux" xfId="85"/>
    <cellStyle name="ZZ_Balance" xfId="86"/>
    <cellStyle name="강조색1" xfId="87" builtinId="29" customBuiltin="1"/>
    <cellStyle name="강조색1 2" xfId="199"/>
    <cellStyle name="강조색1 3" xfId="264"/>
    <cellStyle name="강조색1 4" xfId="12740"/>
    <cellStyle name="강조색2" xfId="88" builtinId="33" customBuiltin="1"/>
    <cellStyle name="강조색2 2" xfId="200"/>
    <cellStyle name="강조색2 3" xfId="265"/>
    <cellStyle name="강조색2 4" xfId="12741"/>
    <cellStyle name="강조색3" xfId="89" builtinId="37" customBuiltin="1"/>
    <cellStyle name="강조색3 2" xfId="201"/>
    <cellStyle name="강조색3 3" xfId="266"/>
    <cellStyle name="강조색3 4" xfId="12742"/>
    <cellStyle name="강조색4" xfId="90" builtinId="41" customBuiltin="1"/>
    <cellStyle name="강조색4 2" xfId="202"/>
    <cellStyle name="강조색4 3" xfId="267"/>
    <cellStyle name="강조색4 4" xfId="12743"/>
    <cellStyle name="강조색5" xfId="91" builtinId="45" customBuiltin="1"/>
    <cellStyle name="강조색5 2" xfId="203"/>
    <cellStyle name="강조색5 3" xfId="268"/>
    <cellStyle name="강조색5 4" xfId="12744"/>
    <cellStyle name="강조색6" xfId="92" builtinId="49" customBuiltin="1"/>
    <cellStyle name="강조색6 2" xfId="204"/>
    <cellStyle name="강조색6 3" xfId="269"/>
    <cellStyle name="강조색6 4" xfId="12745"/>
    <cellStyle name="경고문" xfId="93" builtinId="11" customBuiltin="1"/>
    <cellStyle name="경고문 2" xfId="205"/>
    <cellStyle name="경고문 3" xfId="270"/>
    <cellStyle name="경고문 4" xfId="12746"/>
    <cellStyle name="계산" xfId="94" builtinId="22" customBuiltin="1"/>
    <cellStyle name="계산 2" xfId="206"/>
    <cellStyle name="계산 3" xfId="271"/>
    <cellStyle name="계산 4" xfId="12747"/>
    <cellStyle name="나쁨" xfId="95" builtinId="27" customBuiltin="1"/>
    <cellStyle name="나쁨 2" xfId="207"/>
    <cellStyle name="나쁨 3" xfId="272"/>
    <cellStyle name="나쁨 4" xfId="12748"/>
    <cellStyle name="뒤에 오는 하이퍼링크_보고서목록" xfId="96"/>
    <cellStyle name="메모" xfId="97" builtinId="10" customBuiltin="1"/>
    <cellStyle name="메모 2" xfId="208"/>
    <cellStyle name="메모 3" xfId="273"/>
    <cellStyle name="메모 4" xfId="12749"/>
    <cellStyle name="백분율" xfId="133" builtinId="5"/>
    <cellStyle name="백분율 2" xfId="178"/>
    <cellStyle name="백분율 3" xfId="292"/>
    <cellStyle name="백분율 4" xfId="12764"/>
    <cellStyle name="보통" xfId="98" builtinId="28" customBuiltin="1"/>
    <cellStyle name="보통 2" xfId="209"/>
    <cellStyle name="보통 3" xfId="274"/>
    <cellStyle name="보통 4" xfId="12750"/>
    <cellStyle name="뷭?_BOOKSHIP" xfId="99"/>
    <cellStyle name="常规_Nokia-rep05" xfId="100"/>
    <cellStyle name="설명 텍스트" xfId="101" builtinId="53" customBuiltin="1"/>
    <cellStyle name="설명 텍스트 2" xfId="210"/>
    <cellStyle name="설명 텍스트 3" xfId="275"/>
    <cellStyle name="설명 텍스트 4" xfId="12751"/>
    <cellStyle name="셀 확인" xfId="102" builtinId="23" customBuiltin="1"/>
    <cellStyle name="셀 확인 2" xfId="211"/>
    <cellStyle name="셀 확인 3" xfId="276"/>
    <cellStyle name="셀 확인 4" xfId="12752"/>
    <cellStyle name="쉼표 [0] 2" xfId="103"/>
    <cellStyle name="쉼표 [0] 2 2" xfId="175"/>
    <cellStyle name="쉼표 [0] 2 2 2" xfId="239"/>
    <cellStyle name="쉼표 [0] 2 2 3" xfId="37677"/>
    <cellStyle name="쉼표 [0] 2 3" xfId="237"/>
    <cellStyle name="쉼표 [0] 2 4" xfId="37675"/>
    <cellStyle name="스타일 1" xfId="104"/>
    <cellStyle name="스타일 1 2" xfId="105"/>
    <cellStyle name="스타일 1 3" xfId="106"/>
    <cellStyle name="스타일 1 3 2" xfId="142"/>
    <cellStyle name="스타일 1 4" xfId="143"/>
    <cellStyle name="안건회계법인" xfId="107"/>
    <cellStyle name="연결된 셀" xfId="108" builtinId="24" customBuiltin="1"/>
    <cellStyle name="연결된 셀 2" xfId="212"/>
    <cellStyle name="연결된 셀 3" xfId="277"/>
    <cellStyle name="연결된 셀 4" xfId="12753"/>
    <cellStyle name="요약" xfId="109" builtinId="25" customBuiltin="1"/>
    <cellStyle name="요약 2" xfId="213"/>
    <cellStyle name="요약 3" xfId="278"/>
    <cellStyle name="요약 4" xfId="12754"/>
    <cellStyle name="입력" xfId="110" builtinId="20" customBuiltin="1"/>
    <cellStyle name="입력 2" xfId="214"/>
    <cellStyle name="입력 3" xfId="279"/>
    <cellStyle name="입력 4" xfId="12755"/>
    <cellStyle name="제목" xfId="111" builtinId="15" customBuiltin="1"/>
    <cellStyle name="제목 1" xfId="112" builtinId="16" customBuiltin="1"/>
    <cellStyle name="제목 1 2" xfId="216"/>
    <cellStyle name="제목 1 3" xfId="281"/>
    <cellStyle name="제목 1 4" xfId="12757"/>
    <cellStyle name="제목 2" xfId="113" builtinId="17" customBuiltin="1"/>
    <cellStyle name="제목 2 2" xfId="217"/>
    <cellStyle name="제목 2 3" xfId="282"/>
    <cellStyle name="제목 2 4" xfId="12758"/>
    <cellStyle name="제목 3" xfId="114" builtinId="18" customBuiltin="1"/>
    <cellStyle name="제목 3 2" xfId="218"/>
    <cellStyle name="제목 3 3" xfId="283"/>
    <cellStyle name="제목 3 4" xfId="12759"/>
    <cellStyle name="제목 4" xfId="115" builtinId="19" customBuiltin="1"/>
    <cellStyle name="제목 4 2" xfId="219"/>
    <cellStyle name="제목 4 3" xfId="284"/>
    <cellStyle name="제목 4 4" xfId="12760"/>
    <cellStyle name="제목 5" xfId="215"/>
    <cellStyle name="제목 6" xfId="280"/>
    <cellStyle name="제목 7" xfId="12756"/>
    <cellStyle name="좋음" xfId="116" builtinId="26" customBuiltin="1"/>
    <cellStyle name="좋음 2" xfId="220"/>
    <cellStyle name="좋음 3" xfId="285"/>
    <cellStyle name="좋음 4" xfId="12761"/>
    <cellStyle name="출력" xfId="117" builtinId="21" customBuiltin="1"/>
    <cellStyle name="출력 2" xfId="221"/>
    <cellStyle name="출력 3" xfId="286"/>
    <cellStyle name="출력 4" xfId="12762"/>
    <cellStyle name="콤마 [0]_~0021290" xfId="118"/>
    <cellStyle name="콤마_~0021290" xfId="119"/>
    <cellStyle name="표준" xfId="0" builtinId="0"/>
    <cellStyle name="표준 10" xfId="120"/>
    <cellStyle name="표준 10 2" xfId="144"/>
    <cellStyle name="표준 11" xfId="121"/>
    <cellStyle name="표준 11 2" xfId="145"/>
    <cellStyle name="표준 12" xfId="146"/>
    <cellStyle name="표준 13" xfId="147"/>
    <cellStyle name="표준 14" xfId="148"/>
    <cellStyle name="표준 15" xfId="149"/>
    <cellStyle name="표준 16" xfId="150"/>
    <cellStyle name="표준 16 10" xfId="310"/>
    <cellStyle name="표준 16 10 10" xfId="1737"/>
    <cellStyle name="표준 16 10 10 2" xfId="4906"/>
    <cellStyle name="표준 16 10 10 2 2" xfId="17413"/>
    <cellStyle name="표준 16 10 10 2 3" xfId="29855"/>
    <cellStyle name="표준 16 10 10 3" xfId="7991"/>
    <cellStyle name="표준 16 10 10 3 2" xfId="20498"/>
    <cellStyle name="표준 16 10 10 3 3" xfId="32940"/>
    <cellStyle name="표준 16 10 10 4" xfId="11076"/>
    <cellStyle name="표준 16 10 10 4 2" xfId="23583"/>
    <cellStyle name="표준 16 10 10 4 3" xfId="36025"/>
    <cellStyle name="표준 16 10 10 5" xfId="14244"/>
    <cellStyle name="표준 16 10 10 6" xfId="26686"/>
    <cellStyle name="표준 16 10 11" xfId="1865"/>
    <cellStyle name="표준 16 10 11 2" xfId="5034"/>
    <cellStyle name="표준 16 10 11 2 2" xfId="17541"/>
    <cellStyle name="표준 16 10 11 2 3" xfId="29983"/>
    <cellStyle name="표준 16 10 11 3" xfId="8119"/>
    <cellStyle name="표준 16 10 11 3 2" xfId="20626"/>
    <cellStyle name="표준 16 10 11 3 3" xfId="33068"/>
    <cellStyle name="표준 16 10 11 4" xfId="11204"/>
    <cellStyle name="표준 16 10 11 4 2" xfId="23711"/>
    <cellStyle name="표준 16 10 11 4 3" xfId="36153"/>
    <cellStyle name="표준 16 10 11 5" xfId="14372"/>
    <cellStyle name="표준 16 10 11 6" xfId="26814"/>
    <cellStyle name="표준 16 10 12" xfId="1993"/>
    <cellStyle name="표준 16 10 12 2" xfId="5162"/>
    <cellStyle name="표준 16 10 12 2 2" xfId="17669"/>
    <cellStyle name="표준 16 10 12 2 3" xfId="30111"/>
    <cellStyle name="표준 16 10 12 3" xfId="8247"/>
    <cellStyle name="표준 16 10 12 3 2" xfId="20754"/>
    <cellStyle name="표준 16 10 12 3 3" xfId="33196"/>
    <cellStyle name="표준 16 10 12 4" xfId="11332"/>
    <cellStyle name="표준 16 10 12 4 2" xfId="23839"/>
    <cellStyle name="표준 16 10 12 4 3" xfId="36281"/>
    <cellStyle name="표준 16 10 12 5" xfId="14500"/>
    <cellStyle name="표준 16 10 12 6" xfId="26942"/>
    <cellStyle name="표준 16 10 13" xfId="2121"/>
    <cellStyle name="표준 16 10 13 2" xfId="5290"/>
    <cellStyle name="표준 16 10 13 2 2" xfId="17797"/>
    <cellStyle name="표준 16 10 13 2 3" xfId="30239"/>
    <cellStyle name="표준 16 10 13 3" xfId="8375"/>
    <cellStyle name="표준 16 10 13 3 2" xfId="20882"/>
    <cellStyle name="표준 16 10 13 3 3" xfId="33324"/>
    <cellStyle name="표준 16 10 13 4" xfId="11460"/>
    <cellStyle name="표준 16 10 13 4 2" xfId="23967"/>
    <cellStyle name="표준 16 10 13 4 3" xfId="36409"/>
    <cellStyle name="표준 16 10 13 5" xfId="14628"/>
    <cellStyle name="표준 16 10 13 6" xfId="27070"/>
    <cellStyle name="표준 16 10 14" xfId="2246"/>
    <cellStyle name="표준 16 10 14 2" xfId="5415"/>
    <cellStyle name="표준 16 10 14 2 2" xfId="17922"/>
    <cellStyle name="표준 16 10 14 2 3" xfId="30364"/>
    <cellStyle name="표준 16 10 14 3" xfId="8500"/>
    <cellStyle name="표준 16 10 14 3 2" xfId="21007"/>
    <cellStyle name="표준 16 10 14 3 3" xfId="33449"/>
    <cellStyle name="표준 16 10 14 4" xfId="11585"/>
    <cellStyle name="표준 16 10 14 4 2" xfId="24092"/>
    <cellStyle name="표준 16 10 14 4 3" xfId="36534"/>
    <cellStyle name="표준 16 10 14 5" xfId="14753"/>
    <cellStyle name="표준 16 10 14 6" xfId="27195"/>
    <cellStyle name="표준 16 10 15" xfId="2371"/>
    <cellStyle name="표준 16 10 15 2" xfId="5540"/>
    <cellStyle name="표준 16 10 15 2 2" xfId="18047"/>
    <cellStyle name="표준 16 10 15 2 3" xfId="30489"/>
    <cellStyle name="표준 16 10 15 3" xfId="8625"/>
    <cellStyle name="표준 16 10 15 3 2" xfId="21132"/>
    <cellStyle name="표준 16 10 15 3 3" xfId="33574"/>
    <cellStyle name="표준 16 10 15 4" xfId="11710"/>
    <cellStyle name="표준 16 10 15 4 2" xfId="24217"/>
    <cellStyle name="표준 16 10 15 4 3" xfId="36659"/>
    <cellStyle name="표준 16 10 15 5" xfId="14878"/>
    <cellStyle name="표준 16 10 15 6" xfId="27320"/>
    <cellStyle name="표준 16 10 16" xfId="2495"/>
    <cellStyle name="표준 16 10 16 2" xfId="5664"/>
    <cellStyle name="표준 16 10 16 2 2" xfId="18171"/>
    <cellStyle name="표준 16 10 16 2 3" xfId="30613"/>
    <cellStyle name="표준 16 10 16 3" xfId="8749"/>
    <cellStyle name="표준 16 10 16 3 2" xfId="21256"/>
    <cellStyle name="표준 16 10 16 3 3" xfId="33698"/>
    <cellStyle name="표준 16 10 16 4" xfId="11834"/>
    <cellStyle name="표준 16 10 16 4 2" xfId="24341"/>
    <cellStyle name="표준 16 10 16 4 3" xfId="36783"/>
    <cellStyle name="표준 16 10 16 5" xfId="15002"/>
    <cellStyle name="표준 16 10 16 6" xfId="27444"/>
    <cellStyle name="표준 16 10 17" xfId="2617"/>
    <cellStyle name="표준 16 10 17 2" xfId="5786"/>
    <cellStyle name="표준 16 10 17 2 2" xfId="18293"/>
    <cellStyle name="표준 16 10 17 2 3" xfId="30735"/>
    <cellStyle name="표준 16 10 17 3" xfId="8871"/>
    <cellStyle name="표준 16 10 17 3 2" xfId="21378"/>
    <cellStyle name="표준 16 10 17 3 3" xfId="33820"/>
    <cellStyle name="표준 16 10 17 4" xfId="11956"/>
    <cellStyle name="표준 16 10 17 4 2" xfId="24463"/>
    <cellStyle name="표준 16 10 17 4 3" xfId="36905"/>
    <cellStyle name="표준 16 10 17 5" xfId="15124"/>
    <cellStyle name="표준 16 10 17 6" xfId="27566"/>
    <cellStyle name="표준 16 10 18" xfId="2737"/>
    <cellStyle name="표준 16 10 18 2" xfId="5906"/>
    <cellStyle name="표준 16 10 18 2 2" xfId="18413"/>
    <cellStyle name="표준 16 10 18 2 3" xfId="30855"/>
    <cellStyle name="표준 16 10 18 3" xfId="8991"/>
    <cellStyle name="표준 16 10 18 3 2" xfId="21498"/>
    <cellStyle name="표준 16 10 18 3 3" xfId="33940"/>
    <cellStyle name="표준 16 10 18 4" xfId="12076"/>
    <cellStyle name="표준 16 10 18 4 2" xfId="24583"/>
    <cellStyle name="표준 16 10 18 4 3" xfId="37025"/>
    <cellStyle name="표준 16 10 18 5" xfId="15244"/>
    <cellStyle name="표준 16 10 18 6" xfId="27686"/>
    <cellStyle name="표준 16 10 19" xfId="2854"/>
    <cellStyle name="표준 16 10 19 2" xfId="6023"/>
    <cellStyle name="표준 16 10 19 2 2" xfId="18530"/>
    <cellStyle name="표준 16 10 19 2 3" xfId="30972"/>
    <cellStyle name="표준 16 10 19 3" xfId="9108"/>
    <cellStyle name="표준 16 10 19 3 2" xfId="21615"/>
    <cellStyle name="표준 16 10 19 3 3" xfId="34057"/>
    <cellStyle name="표준 16 10 19 4" xfId="12193"/>
    <cellStyle name="표준 16 10 19 4 2" xfId="24700"/>
    <cellStyle name="표준 16 10 19 4 3" xfId="37142"/>
    <cellStyle name="표준 16 10 19 5" xfId="15361"/>
    <cellStyle name="표준 16 10 19 6" xfId="27803"/>
    <cellStyle name="표준 16 10 2" xfId="688"/>
    <cellStyle name="표준 16 10 2 2" xfId="3857"/>
    <cellStyle name="표준 16 10 2 2 2" xfId="16364"/>
    <cellStyle name="표준 16 10 2 2 3" xfId="28806"/>
    <cellStyle name="표준 16 10 2 3" xfId="6942"/>
    <cellStyle name="표준 16 10 2 3 2" xfId="19449"/>
    <cellStyle name="표준 16 10 2 3 3" xfId="31891"/>
    <cellStyle name="표준 16 10 2 4" xfId="10027"/>
    <cellStyle name="표준 16 10 2 4 2" xfId="22534"/>
    <cellStyle name="표준 16 10 2 4 3" xfId="34976"/>
    <cellStyle name="표준 16 10 2 5" xfId="13195"/>
    <cellStyle name="표준 16 10 2 6" xfId="25637"/>
    <cellStyle name="표준 16 10 20" xfId="2966"/>
    <cellStyle name="표준 16 10 20 2" xfId="6135"/>
    <cellStyle name="표준 16 10 20 2 2" xfId="18642"/>
    <cellStyle name="표준 16 10 20 2 3" xfId="31084"/>
    <cellStyle name="표준 16 10 20 3" xfId="9220"/>
    <cellStyle name="표준 16 10 20 3 2" xfId="21727"/>
    <cellStyle name="표준 16 10 20 3 3" xfId="34169"/>
    <cellStyle name="표준 16 10 20 4" xfId="12305"/>
    <cellStyle name="표준 16 10 20 4 2" xfId="24812"/>
    <cellStyle name="표준 16 10 20 4 3" xfId="37254"/>
    <cellStyle name="표준 16 10 20 5" xfId="15473"/>
    <cellStyle name="표준 16 10 20 6" xfId="27915"/>
    <cellStyle name="표준 16 10 21" xfId="3074"/>
    <cellStyle name="표준 16 10 21 2" xfId="6243"/>
    <cellStyle name="표준 16 10 21 2 2" xfId="18750"/>
    <cellStyle name="표준 16 10 21 2 3" xfId="31192"/>
    <cellStyle name="표준 16 10 21 3" xfId="9328"/>
    <cellStyle name="표준 16 10 21 3 2" xfId="21835"/>
    <cellStyle name="표준 16 10 21 3 3" xfId="34277"/>
    <cellStyle name="표준 16 10 21 4" xfId="12413"/>
    <cellStyle name="표준 16 10 21 4 2" xfId="24920"/>
    <cellStyle name="표준 16 10 21 4 3" xfId="37362"/>
    <cellStyle name="표준 16 10 21 5" xfId="15581"/>
    <cellStyle name="표준 16 10 21 6" xfId="28023"/>
    <cellStyle name="표준 16 10 22" xfId="3181"/>
    <cellStyle name="표준 16 10 22 2" xfId="6350"/>
    <cellStyle name="표준 16 10 22 2 2" xfId="18857"/>
    <cellStyle name="표준 16 10 22 2 3" xfId="31299"/>
    <cellStyle name="표준 16 10 22 3" xfId="9435"/>
    <cellStyle name="표준 16 10 22 3 2" xfId="21942"/>
    <cellStyle name="표준 16 10 22 3 3" xfId="34384"/>
    <cellStyle name="표준 16 10 22 4" xfId="12520"/>
    <cellStyle name="표준 16 10 22 4 2" xfId="25027"/>
    <cellStyle name="표준 16 10 22 4 3" xfId="37469"/>
    <cellStyle name="표준 16 10 22 5" xfId="15688"/>
    <cellStyle name="표준 16 10 22 6" xfId="28130"/>
    <cellStyle name="표준 16 10 23" xfId="3288"/>
    <cellStyle name="표준 16 10 23 2" xfId="6457"/>
    <cellStyle name="표준 16 10 23 2 2" xfId="18964"/>
    <cellStyle name="표준 16 10 23 2 3" xfId="31406"/>
    <cellStyle name="표준 16 10 23 3" xfId="9542"/>
    <cellStyle name="표준 16 10 23 3 2" xfId="22049"/>
    <cellStyle name="표준 16 10 23 3 3" xfId="34491"/>
    <cellStyle name="표준 16 10 23 4" xfId="12627"/>
    <cellStyle name="표준 16 10 23 4 2" xfId="25134"/>
    <cellStyle name="표준 16 10 23 4 3" xfId="37576"/>
    <cellStyle name="표준 16 10 23 5" xfId="15795"/>
    <cellStyle name="표준 16 10 23 6" xfId="28237"/>
    <cellStyle name="표준 16 10 24" xfId="3479"/>
    <cellStyle name="표준 16 10 24 2" xfId="15986"/>
    <cellStyle name="표준 16 10 24 3" xfId="28428"/>
    <cellStyle name="표준 16 10 25" xfId="6564"/>
    <cellStyle name="표준 16 10 25 2" xfId="19071"/>
    <cellStyle name="표준 16 10 25 3" xfId="31513"/>
    <cellStyle name="표준 16 10 26" xfId="9649"/>
    <cellStyle name="표준 16 10 26 2" xfId="22156"/>
    <cellStyle name="표준 16 10 26 3" xfId="34598"/>
    <cellStyle name="표준 16 10 27" xfId="12817"/>
    <cellStyle name="표준 16 10 28" xfId="25259"/>
    <cellStyle name="표준 16 10 3" xfId="821"/>
    <cellStyle name="표준 16 10 3 2" xfId="3990"/>
    <cellStyle name="표준 16 10 3 2 2" xfId="16497"/>
    <cellStyle name="표준 16 10 3 2 3" xfId="28939"/>
    <cellStyle name="표준 16 10 3 3" xfId="7075"/>
    <cellStyle name="표준 16 10 3 3 2" xfId="19582"/>
    <cellStyle name="표준 16 10 3 3 3" xfId="32024"/>
    <cellStyle name="표준 16 10 3 4" xfId="10160"/>
    <cellStyle name="표준 16 10 3 4 2" xfId="22667"/>
    <cellStyle name="표준 16 10 3 4 3" xfId="35109"/>
    <cellStyle name="표준 16 10 3 5" xfId="13328"/>
    <cellStyle name="표준 16 10 3 6" xfId="25770"/>
    <cellStyle name="표준 16 10 4" xfId="953"/>
    <cellStyle name="표준 16 10 4 2" xfId="4122"/>
    <cellStyle name="표준 16 10 4 2 2" xfId="16629"/>
    <cellStyle name="표준 16 10 4 2 3" xfId="29071"/>
    <cellStyle name="표준 16 10 4 3" xfId="7207"/>
    <cellStyle name="표준 16 10 4 3 2" xfId="19714"/>
    <cellStyle name="표준 16 10 4 3 3" xfId="32156"/>
    <cellStyle name="표준 16 10 4 4" xfId="10292"/>
    <cellStyle name="표준 16 10 4 4 2" xfId="22799"/>
    <cellStyle name="표준 16 10 4 4 3" xfId="35241"/>
    <cellStyle name="표준 16 10 4 5" xfId="13460"/>
    <cellStyle name="표준 16 10 4 6" xfId="25902"/>
    <cellStyle name="표준 16 10 5" xfId="1085"/>
    <cellStyle name="표준 16 10 5 2" xfId="4254"/>
    <cellStyle name="표준 16 10 5 2 2" xfId="16761"/>
    <cellStyle name="표준 16 10 5 2 3" xfId="29203"/>
    <cellStyle name="표준 16 10 5 3" xfId="7339"/>
    <cellStyle name="표준 16 10 5 3 2" xfId="19846"/>
    <cellStyle name="표준 16 10 5 3 3" xfId="32288"/>
    <cellStyle name="표준 16 10 5 4" xfId="10424"/>
    <cellStyle name="표준 16 10 5 4 2" xfId="22931"/>
    <cellStyle name="표준 16 10 5 4 3" xfId="35373"/>
    <cellStyle name="표준 16 10 5 5" xfId="13592"/>
    <cellStyle name="표준 16 10 5 6" xfId="26034"/>
    <cellStyle name="표준 16 10 6" xfId="1217"/>
    <cellStyle name="표준 16 10 6 2" xfId="4386"/>
    <cellStyle name="표준 16 10 6 2 2" xfId="16893"/>
    <cellStyle name="표준 16 10 6 2 3" xfId="29335"/>
    <cellStyle name="표준 16 10 6 3" xfId="7471"/>
    <cellStyle name="표준 16 10 6 3 2" xfId="19978"/>
    <cellStyle name="표준 16 10 6 3 3" xfId="32420"/>
    <cellStyle name="표준 16 10 6 4" xfId="10556"/>
    <cellStyle name="표준 16 10 6 4 2" xfId="23063"/>
    <cellStyle name="표준 16 10 6 4 3" xfId="35505"/>
    <cellStyle name="표준 16 10 6 5" xfId="13724"/>
    <cellStyle name="표준 16 10 6 6" xfId="26166"/>
    <cellStyle name="표준 16 10 7" xfId="1349"/>
    <cellStyle name="표준 16 10 7 2" xfId="4518"/>
    <cellStyle name="표준 16 10 7 2 2" xfId="17025"/>
    <cellStyle name="표준 16 10 7 2 3" xfId="29467"/>
    <cellStyle name="표준 16 10 7 3" xfId="7603"/>
    <cellStyle name="표준 16 10 7 3 2" xfId="20110"/>
    <cellStyle name="표준 16 10 7 3 3" xfId="32552"/>
    <cellStyle name="표준 16 10 7 4" xfId="10688"/>
    <cellStyle name="표준 16 10 7 4 2" xfId="23195"/>
    <cellStyle name="표준 16 10 7 4 3" xfId="35637"/>
    <cellStyle name="표준 16 10 7 5" xfId="13856"/>
    <cellStyle name="표준 16 10 7 6" xfId="26298"/>
    <cellStyle name="표준 16 10 8" xfId="1480"/>
    <cellStyle name="표준 16 10 8 2" xfId="4649"/>
    <cellStyle name="표준 16 10 8 2 2" xfId="17156"/>
    <cellStyle name="표준 16 10 8 2 3" xfId="29598"/>
    <cellStyle name="표준 16 10 8 3" xfId="7734"/>
    <cellStyle name="표준 16 10 8 3 2" xfId="20241"/>
    <cellStyle name="표준 16 10 8 3 3" xfId="32683"/>
    <cellStyle name="표준 16 10 8 4" xfId="10819"/>
    <cellStyle name="표준 16 10 8 4 2" xfId="23326"/>
    <cellStyle name="표준 16 10 8 4 3" xfId="35768"/>
    <cellStyle name="표준 16 10 8 5" xfId="13987"/>
    <cellStyle name="표준 16 10 8 6" xfId="26429"/>
    <cellStyle name="표준 16 10 9" xfId="1609"/>
    <cellStyle name="표준 16 10 9 2" xfId="4778"/>
    <cellStyle name="표준 16 10 9 2 2" xfId="17285"/>
    <cellStyle name="표준 16 10 9 2 3" xfId="29727"/>
    <cellStyle name="표준 16 10 9 3" xfId="7863"/>
    <cellStyle name="표준 16 10 9 3 2" xfId="20370"/>
    <cellStyle name="표준 16 10 9 3 3" xfId="32812"/>
    <cellStyle name="표준 16 10 9 4" xfId="10948"/>
    <cellStyle name="표준 16 10 9 4 2" xfId="23455"/>
    <cellStyle name="표준 16 10 9 4 3" xfId="35897"/>
    <cellStyle name="표준 16 10 9 5" xfId="14116"/>
    <cellStyle name="표준 16 10 9 6" xfId="26558"/>
    <cellStyle name="표준 16 11" xfId="355"/>
    <cellStyle name="표준 16 11 10" xfId="1782"/>
    <cellStyle name="표준 16 11 10 2" xfId="4951"/>
    <cellStyle name="표준 16 11 10 2 2" xfId="17458"/>
    <cellStyle name="표준 16 11 10 2 3" xfId="29900"/>
    <cellStyle name="표준 16 11 10 3" xfId="8036"/>
    <cellStyle name="표준 16 11 10 3 2" xfId="20543"/>
    <cellStyle name="표준 16 11 10 3 3" xfId="32985"/>
    <cellStyle name="표준 16 11 10 4" xfId="11121"/>
    <cellStyle name="표준 16 11 10 4 2" xfId="23628"/>
    <cellStyle name="표준 16 11 10 4 3" xfId="36070"/>
    <cellStyle name="표준 16 11 10 5" xfId="14289"/>
    <cellStyle name="표준 16 11 10 6" xfId="26731"/>
    <cellStyle name="표준 16 11 11" xfId="1910"/>
    <cellStyle name="표준 16 11 11 2" xfId="5079"/>
    <cellStyle name="표준 16 11 11 2 2" xfId="17586"/>
    <cellStyle name="표준 16 11 11 2 3" xfId="30028"/>
    <cellStyle name="표준 16 11 11 3" xfId="8164"/>
    <cellStyle name="표준 16 11 11 3 2" xfId="20671"/>
    <cellStyle name="표준 16 11 11 3 3" xfId="33113"/>
    <cellStyle name="표준 16 11 11 4" xfId="11249"/>
    <cellStyle name="표준 16 11 11 4 2" xfId="23756"/>
    <cellStyle name="표준 16 11 11 4 3" xfId="36198"/>
    <cellStyle name="표준 16 11 11 5" xfId="14417"/>
    <cellStyle name="표준 16 11 11 6" xfId="26859"/>
    <cellStyle name="표준 16 11 12" xfId="2038"/>
    <cellStyle name="표준 16 11 12 2" xfId="5207"/>
    <cellStyle name="표준 16 11 12 2 2" xfId="17714"/>
    <cellStyle name="표준 16 11 12 2 3" xfId="30156"/>
    <cellStyle name="표준 16 11 12 3" xfId="8292"/>
    <cellStyle name="표준 16 11 12 3 2" xfId="20799"/>
    <cellStyle name="표준 16 11 12 3 3" xfId="33241"/>
    <cellStyle name="표준 16 11 12 4" xfId="11377"/>
    <cellStyle name="표준 16 11 12 4 2" xfId="23884"/>
    <cellStyle name="표준 16 11 12 4 3" xfId="36326"/>
    <cellStyle name="표준 16 11 12 5" xfId="14545"/>
    <cellStyle name="표준 16 11 12 6" xfId="26987"/>
    <cellStyle name="표준 16 11 13" xfId="2166"/>
    <cellStyle name="표준 16 11 13 2" xfId="5335"/>
    <cellStyle name="표준 16 11 13 2 2" xfId="17842"/>
    <cellStyle name="표준 16 11 13 2 3" xfId="30284"/>
    <cellStyle name="표준 16 11 13 3" xfId="8420"/>
    <cellStyle name="표준 16 11 13 3 2" xfId="20927"/>
    <cellStyle name="표준 16 11 13 3 3" xfId="33369"/>
    <cellStyle name="표준 16 11 13 4" xfId="11505"/>
    <cellStyle name="표준 16 11 13 4 2" xfId="24012"/>
    <cellStyle name="표준 16 11 13 4 3" xfId="36454"/>
    <cellStyle name="표준 16 11 13 5" xfId="14673"/>
    <cellStyle name="표준 16 11 13 6" xfId="27115"/>
    <cellStyle name="표준 16 11 14" xfId="2291"/>
    <cellStyle name="표준 16 11 14 2" xfId="5460"/>
    <cellStyle name="표준 16 11 14 2 2" xfId="17967"/>
    <cellStyle name="표준 16 11 14 2 3" xfId="30409"/>
    <cellStyle name="표준 16 11 14 3" xfId="8545"/>
    <cellStyle name="표준 16 11 14 3 2" xfId="21052"/>
    <cellStyle name="표준 16 11 14 3 3" xfId="33494"/>
    <cellStyle name="표준 16 11 14 4" xfId="11630"/>
    <cellStyle name="표준 16 11 14 4 2" xfId="24137"/>
    <cellStyle name="표준 16 11 14 4 3" xfId="36579"/>
    <cellStyle name="표준 16 11 14 5" xfId="14798"/>
    <cellStyle name="표준 16 11 14 6" xfId="27240"/>
    <cellStyle name="표준 16 11 15" xfId="2416"/>
    <cellStyle name="표준 16 11 15 2" xfId="5585"/>
    <cellStyle name="표준 16 11 15 2 2" xfId="18092"/>
    <cellStyle name="표준 16 11 15 2 3" xfId="30534"/>
    <cellStyle name="표준 16 11 15 3" xfId="8670"/>
    <cellStyle name="표준 16 11 15 3 2" xfId="21177"/>
    <cellStyle name="표준 16 11 15 3 3" xfId="33619"/>
    <cellStyle name="표준 16 11 15 4" xfId="11755"/>
    <cellStyle name="표준 16 11 15 4 2" xfId="24262"/>
    <cellStyle name="표준 16 11 15 4 3" xfId="36704"/>
    <cellStyle name="표준 16 11 15 5" xfId="14923"/>
    <cellStyle name="표준 16 11 15 6" xfId="27365"/>
    <cellStyle name="표준 16 11 16" xfId="2540"/>
    <cellStyle name="표준 16 11 16 2" xfId="5709"/>
    <cellStyle name="표준 16 11 16 2 2" xfId="18216"/>
    <cellStyle name="표준 16 11 16 2 3" xfId="30658"/>
    <cellStyle name="표준 16 11 16 3" xfId="8794"/>
    <cellStyle name="표준 16 11 16 3 2" xfId="21301"/>
    <cellStyle name="표준 16 11 16 3 3" xfId="33743"/>
    <cellStyle name="표준 16 11 16 4" xfId="11879"/>
    <cellStyle name="표준 16 11 16 4 2" xfId="24386"/>
    <cellStyle name="표준 16 11 16 4 3" xfId="36828"/>
    <cellStyle name="표준 16 11 16 5" xfId="15047"/>
    <cellStyle name="표준 16 11 16 6" xfId="27489"/>
    <cellStyle name="표준 16 11 17" xfId="2662"/>
    <cellStyle name="표준 16 11 17 2" xfId="5831"/>
    <cellStyle name="표준 16 11 17 2 2" xfId="18338"/>
    <cellStyle name="표준 16 11 17 2 3" xfId="30780"/>
    <cellStyle name="표준 16 11 17 3" xfId="8916"/>
    <cellStyle name="표준 16 11 17 3 2" xfId="21423"/>
    <cellStyle name="표준 16 11 17 3 3" xfId="33865"/>
    <cellStyle name="표준 16 11 17 4" xfId="12001"/>
    <cellStyle name="표준 16 11 17 4 2" xfId="24508"/>
    <cellStyle name="표준 16 11 17 4 3" xfId="36950"/>
    <cellStyle name="표준 16 11 17 5" xfId="15169"/>
    <cellStyle name="표준 16 11 17 6" xfId="27611"/>
    <cellStyle name="표준 16 11 18" xfId="2782"/>
    <cellStyle name="표준 16 11 18 2" xfId="5951"/>
    <cellStyle name="표준 16 11 18 2 2" xfId="18458"/>
    <cellStyle name="표준 16 11 18 2 3" xfId="30900"/>
    <cellStyle name="표준 16 11 18 3" xfId="9036"/>
    <cellStyle name="표준 16 11 18 3 2" xfId="21543"/>
    <cellStyle name="표준 16 11 18 3 3" xfId="33985"/>
    <cellStyle name="표준 16 11 18 4" xfId="12121"/>
    <cellStyle name="표준 16 11 18 4 2" xfId="24628"/>
    <cellStyle name="표준 16 11 18 4 3" xfId="37070"/>
    <cellStyle name="표준 16 11 18 5" xfId="15289"/>
    <cellStyle name="표준 16 11 18 6" xfId="27731"/>
    <cellStyle name="표준 16 11 19" xfId="2899"/>
    <cellStyle name="표준 16 11 19 2" xfId="6068"/>
    <cellStyle name="표준 16 11 19 2 2" xfId="18575"/>
    <cellStyle name="표준 16 11 19 2 3" xfId="31017"/>
    <cellStyle name="표준 16 11 19 3" xfId="9153"/>
    <cellStyle name="표준 16 11 19 3 2" xfId="21660"/>
    <cellStyle name="표준 16 11 19 3 3" xfId="34102"/>
    <cellStyle name="표준 16 11 19 4" xfId="12238"/>
    <cellStyle name="표준 16 11 19 4 2" xfId="24745"/>
    <cellStyle name="표준 16 11 19 4 3" xfId="37187"/>
    <cellStyle name="표준 16 11 19 5" xfId="15406"/>
    <cellStyle name="표준 16 11 19 6" xfId="27848"/>
    <cellStyle name="표준 16 11 2" xfId="733"/>
    <cellStyle name="표준 16 11 2 2" xfId="3902"/>
    <cellStyle name="표준 16 11 2 2 2" xfId="16409"/>
    <cellStyle name="표준 16 11 2 2 3" xfId="28851"/>
    <cellStyle name="표준 16 11 2 3" xfId="6987"/>
    <cellStyle name="표준 16 11 2 3 2" xfId="19494"/>
    <cellStyle name="표준 16 11 2 3 3" xfId="31936"/>
    <cellStyle name="표준 16 11 2 4" xfId="10072"/>
    <cellStyle name="표준 16 11 2 4 2" xfId="22579"/>
    <cellStyle name="표준 16 11 2 4 3" xfId="35021"/>
    <cellStyle name="표준 16 11 2 5" xfId="13240"/>
    <cellStyle name="표준 16 11 2 6" xfId="25682"/>
    <cellStyle name="표준 16 11 20" xfId="3011"/>
    <cellStyle name="표준 16 11 20 2" xfId="6180"/>
    <cellStyle name="표준 16 11 20 2 2" xfId="18687"/>
    <cellStyle name="표준 16 11 20 2 3" xfId="31129"/>
    <cellStyle name="표준 16 11 20 3" xfId="9265"/>
    <cellStyle name="표준 16 11 20 3 2" xfId="21772"/>
    <cellStyle name="표준 16 11 20 3 3" xfId="34214"/>
    <cellStyle name="표준 16 11 20 4" xfId="12350"/>
    <cellStyle name="표준 16 11 20 4 2" xfId="24857"/>
    <cellStyle name="표준 16 11 20 4 3" xfId="37299"/>
    <cellStyle name="표준 16 11 20 5" xfId="15518"/>
    <cellStyle name="표준 16 11 20 6" xfId="27960"/>
    <cellStyle name="표준 16 11 21" xfId="3119"/>
    <cellStyle name="표준 16 11 21 2" xfId="6288"/>
    <cellStyle name="표준 16 11 21 2 2" xfId="18795"/>
    <cellStyle name="표준 16 11 21 2 3" xfId="31237"/>
    <cellStyle name="표준 16 11 21 3" xfId="9373"/>
    <cellStyle name="표준 16 11 21 3 2" xfId="21880"/>
    <cellStyle name="표준 16 11 21 3 3" xfId="34322"/>
    <cellStyle name="표준 16 11 21 4" xfId="12458"/>
    <cellStyle name="표준 16 11 21 4 2" xfId="24965"/>
    <cellStyle name="표준 16 11 21 4 3" xfId="37407"/>
    <cellStyle name="표준 16 11 21 5" xfId="15626"/>
    <cellStyle name="표준 16 11 21 6" xfId="28068"/>
    <cellStyle name="표준 16 11 22" xfId="3226"/>
    <cellStyle name="표준 16 11 22 2" xfId="6395"/>
    <cellStyle name="표준 16 11 22 2 2" xfId="18902"/>
    <cellStyle name="표준 16 11 22 2 3" xfId="31344"/>
    <cellStyle name="표준 16 11 22 3" xfId="9480"/>
    <cellStyle name="표준 16 11 22 3 2" xfId="21987"/>
    <cellStyle name="표준 16 11 22 3 3" xfId="34429"/>
    <cellStyle name="표준 16 11 22 4" xfId="12565"/>
    <cellStyle name="표준 16 11 22 4 2" xfId="25072"/>
    <cellStyle name="표준 16 11 22 4 3" xfId="37514"/>
    <cellStyle name="표준 16 11 22 5" xfId="15733"/>
    <cellStyle name="표준 16 11 22 6" xfId="28175"/>
    <cellStyle name="표준 16 11 23" xfId="3333"/>
    <cellStyle name="표준 16 11 23 2" xfId="6502"/>
    <cellStyle name="표준 16 11 23 2 2" xfId="19009"/>
    <cellStyle name="표준 16 11 23 2 3" xfId="31451"/>
    <cellStyle name="표준 16 11 23 3" xfId="9587"/>
    <cellStyle name="표준 16 11 23 3 2" xfId="22094"/>
    <cellStyle name="표준 16 11 23 3 3" xfId="34536"/>
    <cellStyle name="표준 16 11 23 4" xfId="12672"/>
    <cellStyle name="표준 16 11 23 4 2" xfId="25179"/>
    <cellStyle name="표준 16 11 23 4 3" xfId="37621"/>
    <cellStyle name="표준 16 11 23 5" xfId="15840"/>
    <cellStyle name="표준 16 11 23 6" xfId="28282"/>
    <cellStyle name="표준 16 11 24" xfId="3524"/>
    <cellStyle name="표준 16 11 24 2" xfId="16031"/>
    <cellStyle name="표준 16 11 24 3" xfId="28473"/>
    <cellStyle name="표준 16 11 25" xfId="6609"/>
    <cellStyle name="표준 16 11 25 2" xfId="19116"/>
    <cellStyle name="표준 16 11 25 3" xfId="31558"/>
    <cellStyle name="표준 16 11 26" xfId="9694"/>
    <cellStyle name="표준 16 11 26 2" xfId="22201"/>
    <cellStyle name="표준 16 11 26 3" xfId="34643"/>
    <cellStyle name="표준 16 11 27" xfId="12862"/>
    <cellStyle name="표준 16 11 28" xfId="25304"/>
    <cellStyle name="표준 16 11 3" xfId="866"/>
    <cellStyle name="표준 16 11 3 2" xfId="4035"/>
    <cellStyle name="표준 16 11 3 2 2" xfId="16542"/>
    <cellStyle name="표준 16 11 3 2 3" xfId="28984"/>
    <cellStyle name="표준 16 11 3 3" xfId="7120"/>
    <cellStyle name="표준 16 11 3 3 2" xfId="19627"/>
    <cellStyle name="표준 16 11 3 3 3" xfId="32069"/>
    <cellStyle name="표준 16 11 3 4" xfId="10205"/>
    <cellStyle name="표준 16 11 3 4 2" xfId="22712"/>
    <cellStyle name="표준 16 11 3 4 3" xfId="35154"/>
    <cellStyle name="표준 16 11 3 5" xfId="13373"/>
    <cellStyle name="표준 16 11 3 6" xfId="25815"/>
    <cellStyle name="표준 16 11 4" xfId="998"/>
    <cellStyle name="표준 16 11 4 2" xfId="4167"/>
    <cellStyle name="표준 16 11 4 2 2" xfId="16674"/>
    <cellStyle name="표준 16 11 4 2 3" xfId="29116"/>
    <cellStyle name="표준 16 11 4 3" xfId="7252"/>
    <cellStyle name="표준 16 11 4 3 2" xfId="19759"/>
    <cellStyle name="표준 16 11 4 3 3" xfId="32201"/>
    <cellStyle name="표준 16 11 4 4" xfId="10337"/>
    <cellStyle name="표준 16 11 4 4 2" xfId="22844"/>
    <cellStyle name="표준 16 11 4 4 3" xfId="35286"/>
    <cellStyle name="표준 16 11 4 5" xfId="13505"/>
    <cellStyle name="표준 16 11 4 6" xfId="25947"/>
    <cellStyle name="표준 16 11 5" xfId="1130"/>
    <cellStyle name="표준 16 11 5 2" xfId="4299"/>
    <cellStyle name="표준 16 11 5 2 2" xfId="16806"/>
    <cellStyle name="표준 16 11 5 2 3" xfId="29248"/>
    <cellStyle name="표준 16 11 5 3" xfId="7384"/>
    <cellStyle name="표준 16 11 5 3 2" xfId="19891"/>
    <cellStyle name="표준 16 11 5 3 3" xfId="32333"/>
    <cellStyle name="표준 16 11 5 4" xfId="10469"/>
    <cellStyle name="표준 16 11 5 4 2" xfId="22976"/>
    <cellStyle name="표준 16 11 5 4 3" xfId="35418"/>
    <cellStyle name="표준 16 11 5 5" xfId="13637"/>
    <cellStyle name="표준 16 11 5 6" xfId="26079"/>
    <cellStyle name="표준 16 11 6" xfId="1262"/>
    <cellStyle name="표준 16 11 6 2" xfId="4431"/>
    <cellStyle name="표준 16 11 6 2 2" xfId="16938"/>
    <cellStyle name="표준 16 11 6 2 3" xfId="29380"/>
    <cellStyle name="표준 16 11 6 3" xfId="7516"/>
    <cellStyle name="표준 16 11 6 3 2" xfId="20023"/>
    <cellStyle name="표준 16 11 6 3 3" xfId="32465"/>
    <cellStyle name="표준 16 11 6 4" xfId="10601"/>
    <cellStyle name="표준 16 11 6 4 2" xfId="23108"/>
    <cellStyle name="표준 16 11 6 4 3" xfId="35550"/>
    <cellStyle name="표준 16 11 6 5" xfId="13769"/>
    <cellStyle name="표준 16 11 6 6" xfId="26211"/>
    <cellStyle name="표준 16 11 7" xfId="1394"/>
    <cellStyle name="표준 16 11 7 2" xfId="4563"/>
    <cellStyle name="표준 16 11 7 2 2" xfId="17070"/>
    <cellStyle name="표준 16 11 7 2 3" xfId="29512"/>
    <cellStyle name="표준 16 11 7 3" xfId="7648"/>
    <cellStyle name="표준 16 11 7 3 2" xfId="20155"/>
    <cellStyle name="표준 16 11 7 3 3" xfId="32597"/>
    <cellStyle name="표준 16 11 7 4" xfId="10733"/>
    <cellStyle name="표준 16 11 7 4 2" xfId="23240"/>
    <cellStyle name="표준 16 11 7 4 3" xfId="35682"/>
    <cellStyle name="표준 16 11 7 5" xfId="13901"/>
    <cellStyle name="표준 16 11 7 6" xfId="26343"/>
    <cellStyle name="표준 16 11 8" xfId="1525"/>
    <cellStyle name="표준 16 11 8 2" xfId="4694"/>
    <cellStyle name="표준 16 11 8 2 2" xfId="17201"/>
    <cellStyle name="표준 16 11 8 2 3" xfId="29643"/>
    <cellStyle name="표준 16 11 8 3" xfId="7779"/>
    <cellStyle name="표준 16 11 8 3 2" xfId="20286"/>
    <cellStyle name="표준 16 11 8 3 3" xfId="32728"/>
    <cellStyle name="표준 16 11 8 4" xfId="10864"/>
    <cellStyle name="표준 16 11 8 4 2" xfId="23371"/>
    <cellStyle name="표준 16 11 8 4 3" xfId="35813"/>
    <cellStyle name="표준 16 11 8 5" xfId="14032"/>
    <cellStyle name="표준 16 11 8 6" xfId="26474"/>
    <cellStyle name="표준 16 11 9" xfId="1654"/>
    <cellStyle name="표준 16 11 9 2" xfId="4823"/>
    <cellStyle name="표준 16 11 9 2 2" xfId="17330"/>
    <cellStyle name="표준 16 11 9 2 3" xfId="29772"/>
    <cellStyle name="표준 16 11 9 3" xfId="7908"/>
    <cellStyle name="표준 16 11 9 3 2" xfId="20415"/>
    <cellStyle name="표준 16 11 9 3 3" xfId="32857"/>
    <cellStyle name="표준 16 11 9 4" xfId="10993"/>
    <cellStyle name="표준 16 11 9 4 2" xfId="23500"/>
    <cellStyle name="표준 16 11 9 4 3" xfId="35942"/>
    <cellStyle name="표준 16 11 9 5" xfId="14161"/>
    <cellStyle name="표준 16 11 9 6" xfId="26603"/>
    <cellStyle name="표준 16 12" xfId="542"/>
    <cellStyle name="표준 16 12 2" xfId="3711"/>
    <cellStyle name="표준 16 12 2 2" xfId="16218"/>
    <cellStyle name="표준 16 12 2 3" xfId="28660"/>
    <cellStyle name="표준 16 12 3" xfId="6796"/>
    <cellStyle name="표준 16 12 3 2" xfId="19303"/>
    <cellStyle name="표준 16 12 3 3" xfId="31745"/>
    <cellStyle name="표준 16 12 4" xfId="9881"/>
    <cellStyle name="표준 16 12 4 2" xfId="22388"/>
    <cellStyle name="표준 16 12 4 3" xfId="34830"/>
    <cellStyle name="표준 16 12 5" xfId="13049"/>
    <cellStyle name="표준 16 12 6" xfId="25491"/>
    <cellStyle name="표준 16 13" xfId="470"/>
    <cellStyle name="표준 16 13 2" xfId="3639"/>
    <cellStyle name="표준 16 13 2 2" xfId="16146"/>
    <cellStyle name="표준 16 13 2 3" xfId="28588"/>
    <cellStyle name="표준 16 13 3" xfId="6724"/>
    <cellStyle name="표준 16 13 3 2" xfId="19231"/>
    <cellStyle name="표준 16 13 3 3" xfId="31673"/>
    <cellStyle name="표준 16 13 4" xfId="9809"/>
    <cellStyle name="표준 16 13 4 2" xfId="22316"/>
    <cellStyle name="표준 16 13 4 3" xfId="34758"/>
    <cellStyle name="표준 16 13 5" xfId="12977"/>
    <cellStyle name="표준 16 13 6" xfId="25419"/>
    <cellStyle name="표준 16 14" xfId="507"/>
    <cellStyle name="표준 16 14 2" xfId="3676"/>
    <cellStyle name="표준 16 14 2 2" xfId="16183"/>
    <cellStyle name="표준 16 14 2 3" xfId="28625"/>
    <cellStyle name="표준 16 14 3" xfId="6761"/>
    <cellStyle name="표준 16 14 3 2" xfId="19268"/>
    <cellStyle name="표준 16 14 3 3" xfId="31710"/>
    <cellStyle name="표준 16 14 4" xfId="9846"/>
    <cellStyle name="표준 16 14 4 2" xfId="22353"/>
    <cellStyle name="표준 16 14 4 3" xfId="34795"/>
    <cellStyle name="표준 16 14 5" xfId="13014"/>
    <cellStyle name="표준 16 14 6" xfId="25456"/>
    <cellStyle name="표준 16 15" xfId="590"/>
    <cellStyle name="표준 16 15 2" xfId="3759"/>
    <cellStyle name="표준 16 15 2 2" xfId="16266"/>
    <cellStyle name="표준 16 15 2 3" xfId="28708"/>
    <cellStyle name="표준 16 15 3" xfId="6844"/>
    <cellStyle name="표준 16 15 3 2" xfId="19351"/>
    <cellStyle name="표준 16 15 3 3" xfId="31793"/>
    <cellStyle name="표준 16 15 4" xfId="9929"/>
    <cellStyle name="표준 16 15 4 2" xfId="22436"/>
    <cellStyle name="표준 16 15 4 3" xfId="34878"/>
    <cellStyle name="표준 16 15 5" xfId="13097"/>
    <cellStyle name="표준 16 15 6" xfId="25539"/>
    <cellStyle name="표준 16 16" xfId="438"/>
    <cellStyle name="표준 16 16 2" xfId="3607"/>
    <cellStyle name="표준 16 16 2 2" xfId="16114"/>
    <cellStyle name="표준 16 16 2 3" xfId="28556"/>
    <cellStyle name="표준 16 16 3" xfId="6692"/>
    <cellStyle name="표준 16 16 3 2" xfId="19199"/>
    <cellStyle name="표준 16 16 3 3" xfId="31641"/>
    <cellStyle name="표준 16 16 4" xfId="9777"/>
    <cellStyle name="표준 16 16 4 2" xfId="22284"/>
    <cellStyle name="표준 16 16 4 3" xfId="34726"/>
    <cellStyle name="표준 16 16 5" xfId="12945"/>
    <cellStyle name="표준 16 16 6" xfId="25387"/>
    <cellStyle name="표준 16 17" xfId="569"/>
    <cellStyle name="표준 16 17 2" xfId="3738"/>
    <cellStyle name="표준 16 17 2 2" xfId="16245"/>
    <cellStyle name="표준 16 17 2 3" xfId="28687"/>
    <cellStyle name="표준 16 17 3" xfId="6823"/>
    <cellStyle name="표준 16 17 3 2" xfId="19330"/>
    <cellStyle name="표준 16 17 3 3" xfId="31772"/>
    <cellStyle name="표준 16 17 4" xfId="9908"/>
    <cellStyle name="표준 16 17 4 2" xfId="22415"/>
    <cellStyle name="표준 16 17 4 3" xfId="34857"/>
    <cellStyle name="표준 16 17 5" xfId="13076"/>
    <cellStyle name="표준 16 17 6" xfId="25518"/>
    <cellStyle name="표준 16 18" xfId="620"/>
    <cellStyle name="표준 16 18 2" xfId="3789"/>
    <cellStyle name="표준 16 18 2 2" xfId="16296"/>
    <cellStyle name="표준 16 18 2 3" xfId="28738"/>
    <cellStyle name="표준 16 18 3" xfId="6874"/>
    <cellStyle name="표준 16 18 3 2" xfId="19381"/>
    <cellStyle name="표준 16 18 3 3" xfId="31823"/>
    <cellStyle name="표준 16 18 4" xfId="9959"/>
    <cellStyle name="표준 16 18 4 2" xfId="22466"/>
    <cellStyle name="표준 16 18 4 3" xfId="34908"/>
    <cellStyle name="표준 16 18 5" xfId="13127"/>
    <cellStyle name="표준 16 18 6" xfId="25569"/>
    <cellStyle name="표준 16 19" xfId="428"/>
    <cellStyle name="표준 16 19 2" xfId="3597"/>
    <cellStyle name="표준 16 19 2 2" xfId="16104"/>
    <cellStyle name="표준 16 19 2 3" xfId="28546"/>
    <cellStyle name="표준 16 19 3" xfId="6682"/>
    <cellStyle name="표준 16 19 3 2" xfId="19189"/>
    <cellStyle name="표준 16 19 3 3" xfId="31631"/>
    <cellStyle name="표준 16 19 4" xfId="9767"/>
    <cellStyle name="표준 16 19 4 2" xfId="22274"/>
    <cellStyle name="표준 16 19 4 3" xfId="34716"/>
    <cellStyle name="표준 16 19 5" xfId="12935"/>
    <cellStyle name="표준 16 19 6" xfId="25377"/>
    <cellStyle name="표준 16 2" xfId="161"/>
    <cellStyle name="표준 16 2 10" xfId="535"/>
    <cellStyle name="표준 16 2 10 2" xfId="3704"/>
    <cellStyle name="표준 16 2 10 2 2" xfId="16211"/>
    <cellStyle name="표준 16 2 10 2 3" xfId="28653"/>
    <cellStyle name="표준 16 2 10 3" xfId="6789"/>
    <cellStyle name="표준 16 2 10 3 2" xfId="19296"/>
    <cellStyle name="표준 16 2 10 3 3" xfId="31738"/>
    <cellStyle name="표준 16 2 10 4" xfId="9874"/>
    <cellStyle name="표준 16 2 10 4 2" xfId="22381"/>
    <cellStyle name="표준 16 2 10 4 3" xfId="34823"/>
    <cellStyle name="표준 16 2 10 5" xfId="13042"/>
    <cellStyle name="표준 16 2 10 6" xfId="25484"/>
    <cellStyle name="표준 16 2 10 7" xfId="37743"/>
    <cellStyle name="표준 16 2 11" xfId="477"/>
    <cellStyle name="표준 16 2 11 2" xfId="3646"/>
    <cellStyle name="표준 16 2 11 2 2" xfId="16153"/>
    <cellStyle name="표준 16 2 11 2 3" xfId="28595"/>
    <cellStyle name="표준 16 2 11 3" xfId="6731"/>
    <cellStyle name="표준 16 2 11 3 2" xfId="19238"/>
    <cellStyle name="표준 16 2 11 3 3" xfId="31680"/>
    <cellStyle name="표준 16 2 11 4" xfId="9816"/>
    <cellStyle name="표준 16 2 11 4 2" xfId="22323"/>
    <cellStyle name="표준 16 2 11 4 3" xfId="34765"/>
    <cellStyle name="표준 16 2 11 5" xfId="12984"/>
    <cellStyle name="표준 16 2 11 6" xfId="25426"/>
    <cellStyle name="표준 16 2 12" xfId="536"/>
    <cellStyle name="표준 16 2 12 2" xfId="3705"/>
    <cellStyle name="표준 16 2 12 2 2" xfId="16212"/>
    <cellStyle name="표준 16 2 12 2 3" xfId="28654"/>
    <cellStyle name="표준 16 2 12 3" xfId="6790"/>
    <cellStyle name="표준 16 2 12 3 2" xfId="19297"/>
    <cellStyle name="표준 16 2 12 3 3" xfId="31739"/>
    <cellStyle name="표준 16 2 12 4" xfId="9875"/>
    <cellStyle name="표준 16 2 12 4 2" xfId="22382"/>
    <cellStyle name="표준 16 2 12 4 3" xfId="34824"/>
    <cellStyle name="표준 16 2 12 5" xfId="13043"/>
    <cellStyle name="표준 16 2 12 6" xfId="25485"/>
    <cellStyle name="표준 16 2 13" xfId="476"/>
    <cellStyle name="표준 16 2 13 2" xfId="3645"/>
    <cellStyle name="표준 16 2 13 2 2" xfId="16152"/>
    <cellStyle name="표준 16 2 13 2 3" xfId="28594"/>
    <cellStyle name="표준 16 2 13 3" xfId="6730"/>
    <cellStyle name="표준 16 2 13 3 2" xfId="19237"/>
    <cellStyle name="표준 16 2 13 3 3" xfId="31679"/>
    <cellStyle name="표준 16 2 13 4" xfId="9815"/>
    <cellStyle name="표준 16 2 13 4 2" xfId="22322"/>
    <cellStyle name="표준 16 2 13 4 3" xfId="34764"/>
    <cellStyle name="표준 16 2 13 5" xfId="12983"/>
    <cellStyle name="표준 16 2 13 6" xfId="25425"/>
    <cellStyle name="표준 16 2 14" xfId="537"/>
    <cellStyle name="표준 16 2 14 2" xfId="3706"/>
    <cellStyle name="표준 16 2 14 2 2" xfId="16213"/>
    <cellStyle name="표준 16 2 14 2 3" xfId="28655"/>
    <cellStyle name="표준 16 2 14 3" xfId="6791"/>
    <cellStyle name="표준 16 2 14 3 2" xfId="19298"/>
    <cellStyle name="표준 16 2 14 3 3" xfId="31740"/>
    <cellStyle name="표준 16 2 14 4" xfId="9876"/>
    <cellStyle name="표준 16 2 14 4 2" xfId="22383"/>
    <cellStyle name="표준 16 2 14 4 3" xfId="34825"/>
    <cellStyle name="표준 16 2 14 5" xfId="13044"/>
    <cellStyle name="표준 16 2 14 6" xfId="25486"/>
    <cellStyle name="표준 16 2 15" xfId="475"/>
    <cellStyle name="표준 16 2 15 2" xfId="3644"/>
    <cellStyle name="표준 16 2 15 2 2" xfId="16151"/>
    <cellStyle name="표준 16 2 15 2 3" xfId="28593"/>
    <cellStyle name="표준 16 2 15 3" xfId="6729"/>
    <cellStyle name="표준 16 2 15 3 2" xfId="19236"/>
    <cellStyle name="표준 16 2 15 3 3" xfId="31678"/>
    <cellStyle name="표준 16 2 15 4" xfId="9814"/>
    <cellStyle name="표준 16 2 15 4 2" xfId="22321"/>
    <cellStyle name="표준 16 2 15 4 3" xfId="34763"/>
    <cellStyle name="표준 16 2 15 5" xfId="12982"/>
    <cellStyle name="표준 16 2 15 6" xfId="25424"/>
    <cellStyle name="표준 16 2 16" xfId="505"/>
    <cellStyle name="표준 16 2 16 2" xfId="3674"/>
    <cellStyle name="표준 16 2 16 2 2" xfId="16181"/>
    <cellStyle name="표준 16 2 16 2 3" xfId="28623"/>
    <cellStyle name="표준 16 2 16 3" xfId="6759"/>
    <cellStyle name="표준 16 2 16 3 2" xfId="19266"/>
    <cellStyle name="표준 16 2 16 3 3" xfId="31708"/>
    <cellStyle name="표준 16 2 16 4" xfId="9844"/>
    <cellStyle name="표준 16 2 16 4 2" xfId="22351"/>
    <cellStyle name="표준 16 2 16 4 3" xfId="34793"/>
    <cellStyle name="표준 16 2 16 5" xfId="13012"/>
    <cellStyle name="표준 16 2 16 6" xfId="25454"/>
    <cellStyle name="표준 16 2 17" xfId="591"/>
    <cellStyle name="표준 16 2 17 2" xfId="3760"/>
    <cellStyle name="표준 16 2 17 2 2" xfId="16267"/>
    <cellStyle name="표준 16 2 17 2 3" xfId="28709"/>
    <cellStyle name="표준 16 2 17 3" xfId="6845"/>
    <cellStyle name="표준 16 2 17 3 2" xfId="19352"/>
    <cellStyle name="표준 16 2 17 3 3" xfId="31794"/>
    <cellStyle name="표준 16 2 17 4" xfId="9930"/>
    <cellStyle name="표준 16 2 17 4 2" xfId="22437"/>
    <cellStyle name="표준 16 2 17 4 3" xfId="34879"/>
    <cellStyle name="표준 16 2 17 5" xfId="13098"/>
    <cellStyle name="표준 16 2 17 6" xfId="25540"/>
    <cellStyle name="표준 16 2 18" xfId="639"/>
    <cellStyle name="표준 16 2 18 2" xfId="3808"/>
    <cellStyle name="표준 16 2 18 2 2" xfId="16315"/>
    <cellStyle name="표준 16 2 18 2 3" xfId="28757"/>
    <cellStyle name="표준 16 2 18 3" xfId="6893"/>
    <cellStyle name="표준 16 2 18 3 2" xfId="19400"/>
    <cellStyle name="표준 16 2 18 3 3" xfId="31842"/>
    <cellStyle name="표준 16 2 18 4" xfId="9978"/>
    <cellStyle name="표준 16 2 18 4 2" xfId="22485"/>
    <cellStyle name="표준 16 2 18 4 3" xfId="34927"/>
    <cellStyle name="표준 16 2 18 5" xfId="13146"/>
    <cellStyle name="표준 16 2 18 6" xfId="25588"/>
    <cellStyle name="표준 16 2 19" xfId="413"/>
    <cellStyle name="표준 16 2 19 2" xfId="3582"/>
    <cellStyle name="표준 16 2 19 2 2" xfId="16089"/>
    <cellStyle name="표준 16 2 19 2 3" xfId="28531"/>
    <cellStyle name="표준 16 2 19 3" xfId="6667"/>
    <cellStyle name="표준 16 2 19 3 2" xfId="19174"/>
    <cellStyle name="표준 16 2 19 3 3" xfId="31616"/>
    <cellStyle name="표준 16 2 19 4" xfId="9752"/>
    <cellStyle name="표준 16 2 19 4 2" xfId="22259"/>
    <cellStyle name="표준 16 2 19 4 3" xfId="34701"/>
    <cellStyle name="표준 16 2 19 5" xfId="12920"/>
    <cellStyle name="표준 16 2 19 6" xfId="25362"/>
    <cellStyle name="표준 16 2 2" xfId="166"/>
    <cellStyle name="표준 16 2 2 10" xfId="539"/>
    <cellStyle name="표준 16 2 2 10 2" xfId="3708"/>
    <cellStyle name="표준 16 2 2 10 2 2" xfId="16215"/>
    <cellStyle name="표준 16 2 2 10 2 3" xfId="28657"/>
    <cellStyle name="표준 16 2 2 10 3" xfId="6793"/>
    <cellStyle name="표준 16 2 2 10 3 2" xfId="19300"/>
    <cellStyle name="표준 16 2 2 10 3 3" xfId="31742"/>
    <cellStyle name="표준 16 2 2 10 4" xfId="9878"/>
    <cellStyle name="표준 16 2 2 10 4 2" xfId="22385"/>
    <cellStyle name="표준 16 2 2 10 4 3" xfId="34827"/>
    <cellStyle name="표준 16 2 2 10 5" xfId="13046"/>
    <cellStyle name="표준 16 2 2 10 6" xfId="25488"/>
    <cellStyle name="표준 16 2 2 11" xfId="473"/>
    <cellStyle name="표준 16 2 2 11 2" xfId="3642"/>
    <cellStyle name="표준 16 2 2 11 2 2" xfId="16149"/>
    <cellStyle name="표준 16 2 2 11 2 3" xfId="28591"/>
    <cellStyle name="표준 16 2 2 11 3" xfId="6727"/>
    <cellStyle name="표준 16 2 2 11 3 2" xfId="19234"/>
    <cellStyle name="표준 16 2 2 11 3 3" xfId="31676"/>
    <cellStyle name="표준 16 2 2 11 4" xfId="9812"/>
    <cellStyle name="표준 16 2 2 11 4 2" xfId="22319"/>
    <cellStyle name="표준 16 2 2 11 4 3" xfId="34761"/>
    <cellStyle name="표준 16 2 2 11 5" xfId="12980"/>
    <cellStyle name="표준 16 2 2 11 6" xfId="25422"/>
    <cellStyle name="표준 16 2 2 12" xfId="596"/>
    <cellStyle name="표준 16 2 2 12 2" xfId="3765"/>
    <cellStyle name="표준 16 2 2 12 2 2" xfId="16272"/>
    <cellStyle name="표준 16 2 2 12 2 3" xfId="28714"/>
    <cellStyle name="표준 16 2 2 12 3" xfId="6850"/>
    <cellStyle name="표준 16 2 2 12 3 2" xfId="19357"/>
    <cellStyle name="표준 16 2 2 12 3 3" xfId="31799"/>
    <cellStyle name="표준 16 2 2 12 4" xfId="9935"/>
    <cellStyle name="표준 16 2 2 12 4 2" xfId="22442"/>
    <cellStyle name="표준 16 2 2 12 4 3" xfId="34884"/>
    <cellStyle name="표준 16 2 2 12 5" xfId="13103"/>
    <cellStyle name="표준 16 2 2 12 6" xfId="25545"/>
    <cellStyle name="표준 16 2 2 13" xfId="637"/>
    <cellStyle name="표준 16 2 2 13 2" xfId="3806"/>
    <cellStyle name="표준 16 2 2 13 2 2" xfId="16313"/>
    <cellStyle name="표준 16 2 2 13 2 3" xfId="28755"/>
    <cellStyle name="표준 16 2 2 13 3" xfId="6891"/>
    <cellStyle name="표준 16 2 2 13 3 2" xfId="19398"/>
    <cellStyle name="표준 16 2 2 13 3 3" xfId="31840"/>
    <cellStyle name="표준 16 2 2 13 4" xfId="9976"/>
    <cellStyle name="표준 16 2 2 13 4 2" xfId="22483"/>
    <cellStyle name="표준 16 2 2 13 4 3" xfId="34925"/>
    <cellStyle name="표준 16 2 2 13 5" xfId="13144"/>
    <cellStyle name="표준 16 2 2 13 6" xfId="25586"/>
    <cellStyle name="표준 16 2 2 14" xfId="415"/>
    <cellStyle name="표준 16 2 2 14 2" xfId="3584"/>
    <cellStyle name="표준 16 2 2 14 2 2" xfId="16091"/>
    <cellStyle name="표준 16 2 2 14 2 3" xfId="28533"/>
    <cellStyle name="표준 16 2 2 14 3" xfId="6669"/>
    <cellStyle name="표준 16 2 2 14 3 2" xfId="19176"/>
    <cellStyle name="표준 16 2 2 14 3 3" xfId="31618"/>
    <cellStyle name="표준 16 2 2 14 4" xfId="9754"/>
    <cellStyle name="표준 16 2 2 14 4 2" xfId="22261"/>
    <cellStyle name="표준 16 2 2 14 4 3" xfId="34703"/>
    <cellStyle name="표준 16 2 2 14 5" xfId="12922"/>
    <cellStyle name="표준 16 2 2 14 6" xfId="25364"/>
    <cellStyle name="표준 16 2 2 15" xfId="561"/>
    <cellStyle name="표준 16 2 2 15 2" xfId="3730"/>
    <cellStyle name="표준 16 2 2 15 2 2" xfId="16237"/>
    <cellStyle name="표준 16 2 2 15 2 3" xfId="28679"/>
    <cellStyle name="표준 16 2 2 15 3" xfId="6815"/>
    <cellStyle name="표준 16 2 2 15 3 2" xfId="19322"/>
    <cellStyle name="표준 16 2 2 15 3 3" xfId="31764"/>
    <cellStyle name="표준 16 2 2 15 4" xfId="9900"/>
    <cellStyle name="표준 16 2 2 15 4 2" xfId="22407"/>
    <cellStyle name="표준 16 2 2 15 4 3" xfId="34849"/>
    <cellStyle name="표준 16 2 2 15 5" xfId="13068"/>
    <cellStyle name="표준 16 2 2 15 6" xfId="25510"/>
    <cellStyle name="표준 16 2 2 16" xfId="454"/>
    <cellStyle name="표준 16 2 2 16 2" xfId="3623"/>
    <cellStyle name="표준 16 2 2 16 2 2" xfId="16130"/>
    <cellStyle name="표준 16 2 2 16 2 3" xfId="28572"/>
    <cellStyle name="표준 16 2 2 16 3" xfId="6708"/>
    <cellStyle name="표준 16 2 2 16 3 2" xfId="19215"/>
    <cellStyle name="표준 16 2 2 16 3 3" xfId="31657"/>
    <cellStyle name="표준 16 2 2 16 4" xfId="9793"/>
    <cellStyle name="표준 16 2 2 16 4 2" xfId="22300"/>
    <cellStyle name="표준 16 2 2 16 4 3" xfId="34742"/>
    <cellStyle name="표준 16 2 2 16 5" xfId="12961"/>
    <cellStyle name="표준 16 2 2 16 6" xfId="25403"/>
    <cellStyle name="표준 16 2 2 17" xfId="512"/>
    <cellStyle name="표준 16 2 2 17 2" xfId="3681"/>
    <cellStyle name="표준 16 2 2 17 2 2" xfId="16188"/>
    <cellStyle name="표준 16 2 2 17 2 3" xfId="28630"/>
    <cellStyle name="표준 16 2 2 17 3" xfId="6766"/>
    <cellStyle name="표준 16 2 2 17 3 2" xfId="19273"/>
    <cellStyle name="표준 16 2 2 17 3 3" xfId="31715"/>
    <cellStyle name="표준 16 2 2 17 4" xfId="9851"/>
    <cellStyle name="표준 16 2 2 17 4 2" xfId="22358"/>
    <cellStyle name="표준 16 2 2 17 4 3" xfId="34800"/>
    <cellStyle name="표준 16 2 2 17 5" xfId="13019"/>
    <cellStyle name="표준 16 2 2 17 6" xfId="25461"/>
    <cellStyle name="표준 16 2 2 18" xfId="589"/>
    <cellStyle name="표준 16 2 2 18 2" xfId="3758"/>
    <cellStyle name="표준 16 2 2 18 2 2" xfId="16265"/>
    <cellStyle name="표준 16 2 2 18 2 3" xfId="28707"/>
    <cellStyle name="표준 16 2 2 18 3" xfId="6843"/>
    <cellStyle name="표준 16 2 2 18 3 2" xfId="19350"/>
    <cellStyle name="표준 16 2 2 18 3 3" xfId="31792"/>
    <cellStyle name="표준 16 2 2 18 4" xfId="9928"/>
    <cellStyle name="표준 16 2 2 18 4 2" xfId="22435"/>
    <cellStyle name="표준 16 2 2 18 4 3" xfId="34877"/>
    <cellStyle name="표준 16 2 2 18 5" xfId="13096"/>
    <cellStyle name="표준 16 2 2 18 6" xfId="25538"/>
    <cellStyle name="표준 16 2 2 19" xfId="640"/>
    <cellStyle name="표준 16 2 2 19 2" xfId="3809"/>
    <cellStyle name="표준 16 2 2 19 2 2" xfId="16316"/>
    <cellStyle name="표준 16 2 2 19 2 3" xfId="28758"/>
    <cellStyle name="표준 16 2 2 19 3" xfId="6894"/>
    <cellStyle name="표준 16 2 2 19 3 2" xfId="19401"/>
    <cellStyle name="표준 16 2 2 19 3 3" xfId="31843"/>
    <cellStyle name="표준 16 2 2 19 4" xfId="9979"/>
    <cellStyle name="표준 16 2 2 19 4 2" xfId="22486"/>
    <cellStyle name="표준 16 2 2 19 4 3" xfId="34928"/>
    <cellStyle name="표준 16 2 2 19 5" xfId="13147"/>
    <cellStyle name="표준 16 2 2 19 6" xfId="25589"/>
    <cellStyle name="표준 16 2 2 2" xfId="297"/>
    <cellStyle name="표준 16 2 2 2 10" xfId="1467"/>
    <cellStyle name="표준 16 2 2 2 10 2" xfId="4636"/>
    <cellStyle name="표준 16 2 2 2 10 2 2" xfId="17143"/>
    <cellStyle name="표준 16 2 2 2 10 2 3" xfId="29585"/>
    <cellStyle name="표준 16 2 2 2 10 3" xfId="7721"/>
    <cellStyle name="표준 16 2 2 2 10 3 2" xfId="20228"/>
    <cellStyle name="표준 16 2 2 2 10 3 3" xfId="32670"/>
    <cellStyle name="표준 16 2 2 2 10 4" xfId="10806"/>
    <cellStyle name="표준 16 2 2 2 10 4 2" xfId="23313"/>
    <cellStyle name="표준 16 2 2 2 10 4 3" xfId="35755"/>
    <cellStyle name="표준 16 2 2 2 10 5" xfId="13974"/>
    <cellStyle name="표준 16 2 2 2 10 6" xfId="26416"/>
    <cellStyle name="표준 16 2 2 2 11" xfId="1596"/>
    <cellStyle name="표준 16 2 2 2 11 2" xfId="4765"/>
    <cellStyle name="표준 16 2 2 2 11 2 2" xfId="17272"/>
    <cellStyle name="표준 16 2 2 2 11 2 3" xfId="29714"/>
    <cellStyle name="표준 16 2 2 2 11 3" xfId="7850"/>
    <cellStyle name="표준 16 2 2 2 11 3 2" xfId="20357"/>
    <cellStyle name="표준 16 2 2 2 11 3 3" xfId="32799"/>
    <cellStyle name="표준 16 2 2 2 11 4" xfId="10935"/>
    <cellStyle name="표준 16 2 2 2 11 4 2" xfId="23442"/>
    <cellStyle name="표준 16 2 2 2 11 4 3" xfId="35884"/>
    <cellStyle name="표준 16 2 2 2 11 5" xfId="14103"/>
    <cellStyle name="표준 16 2 2 2 11 6" xfId="26545"/>
    <cellStyle name="표준 16 2 2 2 12" xfId="1724"/>
    <cellStyle name="표준 16 2 2 2 12 2" xfId="4893"/>
    <cellStyle name="표준 16 2 2 2 12 2 2" xfId="17400"/>
    <cellStyle name="표준 16 2 2 2 12 2 3" xfId="29842"/>
    <cellStyle name="표준 16 2 2 2 12 3" xfId="7978"/>
    <cellStyle name="표준 16 2 2 2 12 3 2" xfId="20485"/>
    <cellStyle name="표준 16 2 2 2 12 3 3" xfId="32927"/>
    <cellStyle name="표준 16 2 2 2 12 4" xfId="11063"/>
    <cellStyle name="표준 16 2 2 2 12 4 2" xfId="23570"/>
    <cellStyle name="표준 16 2 2 2 12 4 3" xfId="36012"/>
    <cellStyle name="표준 16 2 2 2 12 5" xfId="14231"/>
    <cellStyle name="표준 16 2 2 2 12 6" xfId="26673"/>
    <cellStyle name="표준 16 2 2 2 13" xfId="1852"/>
    <cellStyle name="표준 16 2 2 2 13 2" xfId="5021"/>
    <cellStyle name="표준 16 2 2 2 13 2 2" xfId="17528"/>
    <cellStyle name="표준 16 2 2 2 13 2 3" xfId="29970"/>
    <cellStyle name="표준 16 2 2 2 13 3" xfId="8106"/>
    <cellStyle name="표준 16 2 2 2 13 3 2" xfId="20613"/>
    <cellStyle name="표준 16 2 2 2 13 3 3" xfId="33055"/>
    <cellStyle name="표준 16 2 2 2 13 4" xfId="11191"/>
    <cellStyle name="표준 16 2 2 2 13 4 2" xfId="23698"/>
    <cellStyle name="표준 16 2 2 2 13 4 3" xfId="36140"/>
    <cellStyle name="표준 16 2 2 2 13 5" xfId="14359"/>
    <cellStyle name="표준 16 2 2 2 13 6" xfId="26801"/>
    <cellStyle name="표준 16 2 2 2 14" xfId="1980"/>
    <cellStyle name="표준 16 2 2 2 14 2" xfId="5149"/>
    <cellStyle name="표준 16 2 2 2 14 2 2" xfId="17656"/>
    <cellStyle name="표준 16 2 2 2 14 2 3" xfId="30098"/>
    <cellStyle name="표준 16 2 2 2 14 3" xfId="8234"/>
    <cellStyle name="표준 16 2 2 2 14 3 2" xfId="20741"/>
    <cellStyle name="표준 16 2 2 2 14 3 3" xfId="33183"/>
    <cellStyle name="표준 16 2 2 2 14 4" xfId="11319"/>
    <cellStyle name="표준 16 2 2 2 14 4 2" xfId="23826"/>
    <cellStyle name="표준 16 2 2 2 14 4 3" xfId="36268"/>
    <cellStyle name="표준 16 2 2 2 14 5" xfId="14487"/>
    <cellStyle name="표준 16 2 2 2 14 6" xfId="26929"/>
    <cellStyle name="표준 16 2 2 2 15" xfId="2108"/>
    <cellStyle name="표준 16 2 2 2 15 2" xfId="5277"/>
    <cellStyle name="표준 16 2 2 2 15 2 2" xfId="17784"/>
    <cellStyle name="표준 16 2 2 2 15 2 3" xfId="30226"/>
    <cellStyle name="표준 16 2 2 2 15 3" xfId="8362"/>
    <cellStyle name="표준 16 2 2 2 15 3 2" xfId="20869"/>
    <cellStyle name="표준 16 2 2 2 15 3 3" xfId="33311"/>
    <cellStyle name="표준 16 2 2 2 15 4" xfId="11447"/>
    <cellStyle name="표준 16 2 2 2 15 4 2" xfId="23954"/>
    <cellStyle name="표준 16 2 2 2 15 4 3" xfId="36396"/>
    <cellStyle name="표준 16 2 2 2 15 5" xfId="14615"/>
    <cellStyle name="표준 16 2 2 2 15 6" xfId="27057"/>
    <cellStyle name="표준 16 2 2 2 16" xfId="2233"/>
    <cellStyle name="표준 16 2 2 2 16 2" xfId="5402"/>
    <cellStyle name="표준 16 2 2 2 16 2 2" xfId="17909"/>
    <cellStyle name="표준 16 2 2 2 16 2 3" xfId="30351"/>
    <cellStyle name="표준 16 2 2 2 16 3" xfId="8487"/>
    <cellStyle name="표준 16 2 2 2 16 3 2" xfId="20994"/>
    <cellStyle name="표준 16 2 2 2 16 3 3" xfId="33436"/>
    <cellStyle name="표준 16 2 2 2 16 4" xfId="11572"/>
    <cellStyle name="표준 16 2 2 2 16 4 2" xfId="24079"/>
    <cellStyle name="표준 16 2 2 2 16 4 3" xfId="36521"/>
    <cellStyle name="표준 16 2 2 2 16 5" xfId="14740"/>
    <cellStyle name="표준 16 2 2 2 16 6" xfId="27182"/>
    <cellStyle name="표준 16 2 2 2 17" xfId="2358"/>
    <cellStyle name="표준 16 2 2 2 17 2" xfId="5527"/>
    <cellStyle name="표준 16 2 2 2 17 2 2" xfId="18034"/>
    <cellStyle name="표준 16 2 2 2 17 2 3" xfId="30476"/>
    <cellStyle name="표준 16 2 2 2 17 3" xfId="8612"/>
    <cellStyle name="표준 16 2 2 2 17 3 2" xfId="21119"/>
    <cellStyle name="표준 16 2 2 2 17 3 3" xfId="33561"/>
    <cellStyle name="표준 16 2 2 2 17 4" xfId="11697"/>
    <cellStyle name="표준 16 2 2 2 17 4 2" xfId="24204"/>
    <cellStyle name="표준 16 2 2 2 17 4 3" xfId="36646"/>
    <cellStyle name="표준 16 2 2 2 17 5" xfId="14865"/>
    <cellStyle name="표준 16 2 2 2 17 6" xfId="27307"/>
    <cellStyle name="표준 16 2 2 2 18" xfId="2482"/>
    <cellStyle name="표준 16 2 2 2 18 2" xfId="5651"/>
    <cellStyle name="표준 16 2 2 2 18 2 2" xfId="18158"/>
    <cellStyle name="표준 16 2 2 2 18 2 3" xfId="30600"/>
    <cellStyle name="표준 16 2 2 2 18 3" xfId="8736"/>
    <cellStyle name="표준 16 2 2 2 18 3 2" xfId="21243"/>
    <cellStyle name="표준 16 2 2 2 18 3 3" xfId="33685"/>
    <cellStyle name="표준 16 2 2 2 18 4" xfId="11821"/>
    <cellStyle name="표준 16 2 2 2 18 4 2" xfId="24328"/>
    <cellStyle name="표준 16 2 2 2 18 4 3" xfId="36770"/>
    <cellStyle name="표준 16 2 2 2 18 5" xfId="14989"/>
    <cellStyle name="표준 16 2 2 2 18 6" xfId="27431"/>
    <cellStyle name="표준 16 2 2 2 19" xfId="2604"/>
    <cellStyle name="표준 16 2 2 2 19 2" xfId="5773"/>
    <cellStyle name="표준 16 2 2 2 19 2 2" xfId="18280"/>
    <cellStyle name="표준 16 2 2 2 19 2 3" xfId="30722"/>
    <cellStyle name="표준 16 2 2 2 19 3" xfId="8858"/>
    <cellStyle name="표준 16 2 2 2 19 3 2" xfId="21365"/>
    <cellStyle name="표준 16 2 2 2 19 3 3" xfId="33807"/>
    <cellStyle name="표준 16 2 2 2 19 4" xfId="11943"/>
    <cellStyle name="표준 16 2 2 2 19 4 2" xfId="24450"/>
    <cellStyle name="표준 16 2 2 2 19 4 3" xfId="36892"/>
    <cellStyle name="표준 16 2 2 2 19 5" xfId="15111"/>
    <cellStyle name="표준 16 2 2 2 19 6" xfId="27553"/>
    <cellStyle name="표준 16 2 2 2 2" xfId="342"/>
    <cellStyle name="표준 16 2 2 2 2 10" xfId="1769"/>
    <cellStyle name="표준 16 2 2 2 2 10 2" xfId="4938"/>
    <cellStyle name="표준 16 2 2 2 2 10 2 2" xfId="17445"/>
    <cellStyle name="표준 16 2 2 2 2 10 2 3" xfId="29887"/>
    <cellStyle name="표준 16 2 2 2 2 10 3" xfId="8023"/>
    <cellStyle name="표준 16 2 2 2 2 10 3 2" xfId="20530"/>
    <cellStyle name="표준 16 2 2 2 2 10 3 3" xfId="32972"/>
    <cellStyle name="표준 16 2 2 2 2 10 4" xfId="11108"/>
    <cellStyle name="표준 16 2 2 2 2 10 4 2" xfId="23615"/>
    <cellStyle name="표준 16 2 2 2 2 10 4 3" xfId="36057"/>
    <cellStyle name="표준 16 2 2 2 2 10 5" xfId="14276"/>
    <cellStyle name="표준 16 2 2 2 2 10 6" xfId="26718"/>
    <cellStyle name="표준 16 2 2 2 2 11" xfId="1897"/>
    <cellStyle name="표준 16 2 2 2 2 11 2" xfId="5066"/>
    <cellStyle name="표준 16 2 2 2 2 11 2 2" xfId="17573"/>
    <cellStyle name="표준 16 2 2 2 2 11 2 3" xfId="30015"/>
    <cellStyle name="표준 16 2 2 2 2 11 3" xfId="8151"/>
    <cellStyle name="표준 16 2 2 2 2 11 3 2" xfId="20658"/>
    <cellStyle name="표준 16 2 2 2 2 11 3 3" xfId="33100"/>
    <cellStyle name="표준 16 2 2 2 2 11 4" xfId="11236"/>
    <cellStyle name="표준 16 2 2 2 2 11 4 2" xfId="23743"/>
    <cellStyle name="표준 16 2 2 2 2 11 4 3" xfId="36185"/>
    <cellStyle name="표준 16 2 2 2 2 11 5" xfId="14404"/>
    <cellStyle name="표준 16 2 2 2 2 11 6" xfId="26846"/>
    <cellStyle name="표준 16 2 2 2 2 12" xfId="2025"/>
    <cellStyle name="표준 16 2 2 2 2 12 2" xfId="5194"/>
    <cellStyle name="표준 16 2 2 2 2 12 2 2" xfId="17701"/>
    <cellStyle name="표준 16 2 2 2 2 12 2 3" xfId="30143"/>
    <cellStyle name="표준 16 2 2 2 2 12 3" xfId="8279"/>
    <cellStyle name="표준 16 2 2 2 2 12 3 2" xfId="20786"/>
    <cellStyle name="표준 16 2 2 2 2 12 3 3" xfId="33228"/>
    <cellStyle name="표준 16 2 2 2 2 12 4" xfId="11364"/>
    <cellStyle name="표준 16 2 2 2 2 12 4 2" xfId="23871"/>
    <cellStyle name="표준 16 2 2 2 2 12 4 3" xfId="36313"/>
    <cellStyle name="표준 16 2 2 2 2 12 5" xfId="14532"/>
    <cellStyle name="표준 16 2 2 2 2 12 6" xfId="26974"/>
    <cellStyle name="표준 16 2 2 2 2 13" xfId="2153"/>
    <cellStyle name="표준 16 2 2 2 2 13 2" xfId="5322"/>
    <cellStyle name="표준 16 2 2 2 2 13 2 2" xfId="17829"/>
    <cellStyle name="표준 16 2 2 2 2 13 2 3" xfId="30271"/>
    <cellStyle name="표준 16 2 2 2 2 13 3" xfId="8407"/>
    <cellStyle name="표준 16 2 2 2 2 13 3 2" xfId="20914"/>
    <cellStyle name="표준 16 2 2 2 2 13 3 3" xfId="33356"/>
    <cellStyle name="표준 16 2 2 2 2 13 4" xfId="11492"/>
    <cellStyle name="표준 16 2 2 2 2 13 4 2" xfId="23999"/>
    <cellStyle name="표준 16 2 2 2 2 13 4 3" xfId="36441"/>
    <cellStyle name="표준 16 2 2 2 2 13 5" xfId="14660"/>
    <cellStyle name="표준 16 2 2 2 2 13 6" xfId="27102"/>
    <cellStyle name="표준 16 2 2 2 2 14" xfId="2278"/>
    <cellStyle name="표준 16 2 2 2 2 14 2" xfId="5447"/>
    <cellStyle name="표준 16 2 2 2 2 14 2 2" xfId="17954"/>
    <cellStyle name="표준 16 2 2 2 2 14 2 3" xfId="30396"/>
    <cellStyle name="표준 16 2 2 2 2 14 3" xfId="8532"/>
    <cellStyle name="표준 16 2 2 2 2 14 3 2" xfId="21039"/>
    <cellStyle name="표준 16 2 2 2 2 14 3 3" xfId="33481"/>
    <cellStyle name="표준 16 2 2 2 2 14 4" xfId="11617"/>
    <cellStyle name="표준 16 2 2 2 2 14 4 2" xfId="24124"/>
    <cellStyle name="표준 16 2 2 2 2 14 4 3" xfId="36566"/>
    <cellStyle name="표준 16 2 2 2 2 14 5" xfId="14785"/>
    <cellStyle name="표준 16 2 2 2 2 14 6" xfId="27227"/>
    <cellStyle name="표준 16 2 2 2 2 15" xfId="2403"/>
    <cellStyle name="표준 16 2 2 2 2 15 2" xfId="5572"/>
    <cellStyle name="표준 16 2 2 2 2 15 2 2" xfId="18079"/>
    <cellStyle name="표준 16 2 2 2 2 15 2 3" xfId="30521"/>
    <cellStyle name="표준 16 2 2 2 2 15 3" xfId="8657"/>
    <cellStyle name="표준 16 2 2 2 2 15 3 2" xfId="21164"/>
    <cellStyle name="표준 16 2 2 2 2 15 3 3" xfId="33606"/>
    <cellStyle name="표준 16 2 2 2 2 15 4" xfId="11742"/>
    <cellStyle name="표준 16 2 2 2 2 15 4 2" xfId="24249"/>
    <cellStyle name="표준 16 2 2 2 2 15 4 3" xfId="36691"/>
    <cellStyle name="표준 16 2 2 2 2 15 5" xfId="14910"/>
    <cellStyle name="표준 16 2 2 2 2 15 6" xfId="27352"/>
    <cellStyle name="표준 16 2 2 2 2 16" xfId="2527"/>
    <cellStyle name="표준 16 2 2 2 2 16 2" xfId="5696"/>
    <cellStyle name="표준 16 2 2 2 2 16 2 2" xfId="18203"/>
    <cellStyle name="표준 16 2 2 2 2 16 2 3" xfId="30645"/>
    <cellStyle name="표준 16 2 2 2 2 16 3" xfId="8781"/>
    <cellStyle name="표준 16 2 2 2 2 16 3 2" xfId="21288"/>
    <cellStyle name="표준 16 2 2 2 2 16 3 3" xfId="33730"/>
    <cellStyle name="표준 16 2 2 2 2 16 4" xfId="11866"/>
    <cellStyle name="표준 16 2 2 2 2 16 4 2" xfId="24373"/>
    <cellStyle name="표준 16 2 2 2 2 16 4 3" xfId="36815"/>
    <cellStyle name="표준 16 2 2 2 2 16 5" xfId="15034"/>
    <cellStyle name="표준 16 2 2 2 2 16 6" xfId="27476"/>
    <cellStyle name="표준 16 2 2 2 2 17" xfId="2649"/>
    <cellStyle name="표준 16 2 2 2 2 17 2" xfId="5818"/>
    <cellStyle name="표준 16 2 2 2 2 17 2 2" xfId="18325"/>
    <cellStyle name="표준 16 2 2 2 2 17 2 3" xfId="30767"/>
    <cellStyle name="표준 16 2 2 2 2 17 3" xfId="8903"/>
    <cellStyle name="표준 16 2 2 2 2 17 3 2" xfId="21410"/>
    <cellStyle name="표준 16 2 2 2 2 17 3 3" xfId="33852"/>
    <cellStyle name="표준 16 2 2 2 2 17 4" xfId="11988"/>
    <cellStyle name="표준 16 2 2 2 2 17 4 2" xfId="24495"/>
    <cellStyle name="표준 16 2 2 2 2 17 4 3" xfId="36937"/>
    <cellStyle name="표준 16 2 2 2 2 17 5" xfId="15156"/>
    <cellStyle name="표준 16 2 2 2 2 17 6" xfId="27598"/>
    <cellStyle name="표준 16 2 2 2 2 18" xfId="2769"/>
    <cellStyle name="표준 16 2 2 2 2 18 2" xfId="5938"/>
    <cellStyle name="표준 16 2 2 2 2 18 2 2" xfId="18445"/>
    <cellStyle name="표준 16 2 2 2 2 18 2 3" xfId="30887"/>
    <cellStyle name="표준 16 2 2 2 2 18 3" xfId="9023"/>
    <cellStyle name="표준 16 2 2 2 2 18 3 2" xfId="21530"/>
    <cellStyle name="표준 16 2 2 2 2 18 3 3" xfId="33972"/>
    <cellStyle name="표준 16 2 2 2 2 18 4" xfId="12108"/>
    <cellStyle name="표준 16 2 2 2 2 18 4 2" xfId="24615"/>
    <cellStyle name="표준 16 2 2 2 2 18 4 3" xfId="37057"/>
    <cellStyle name="표준 16 2 2 2 2 18 5" xfId="15276"/>
    <cellStyle name="표준 16 2 2 2 2 18 6" xfId="27718"/>
    <cellStyle name="표준 16 2 2 2 2 19" xfId="2886"/>
    <cellStyle name="표준 16 2 2 2 2 19 2" xfId="6055"/>
    <cellStyle name="표준 16 2 2 2 2 19 2 2" xfId="18562"/>
    <cellStyle name="표준 16 2 2 2 2 19 2 3" xfId="31004"/>
    <cellStyle name="표준 16 2 2 2 2 19 3" xfId="9140"/>
    <cellStyle name="표준 16 2 2 2 2 19 3 2" xfId="21647"/>
    <cellStyle name="표준 16 2 2 2 2 19 3 3" xfId="34089"/>
    <cellStyle name="표준 16 2 2 2 2 19 4" xfId="12225"/>
    <cellStyle name="표준 16 2 2 2 2 19 4 2" xfId="24732"/>
    <cellStyle name="표준 16 2 2 2 2 19 4 3" xfId="37174"/>
    <cellStyle name="표준 16 2 2 2 2 19 5" xfId="15393"/>
    <cellStyle name="표준 16 2 2 2 2 19 6" xfId="27835"/>
    <cellStyle name="표준 16 2 2 2 2 2" xfId="720"/>
    <cellStyle name="표준 16 2 2 2 2 2 2" xfId="3889"/>
    <cellStyle name="표준 16 2 2 2 2 2 2 2" xfId="16396"/>
    <cellStyle name="표준 16 2 2 2 2 2 2 3" xfId="28838"/>
    <cellStyle name="표준 16 2 2 2 2 2 3" xfId="6974"/>
    <cellStyle name="표준 16 2 2 2 2 2 3 2" xfId="19481"/>
    <cellStyle name="표준 16 2 2 2 2 2 3 3" xfId="31923"/>
    <cellStyle name="표준 16 2 2 2 2 2 4" xfId="10059"/>
    <cellStyle name="표준 16 2 2 2 2 2 4 2" xfId="22566"/>
    <cellStyle name="표준 16 2 2 2 2 2 4 3" xfId="35008"/>
    <cellStyle name="표준 16 2 2 2 2 2 5" xfId="13227"/>
    <cellStyle name="표준 16 2 2 2 2 2 6" xfId="25669"/>
    <cellStyle name="표준 16 2 2 2 2 20" xfId="2998"/>
    <cellStyle name="표준 16 2 2 2 2 20 2" xfId="6167"/>
    <cellStyle name="표준 16 2 2 2 2 20 2 2" xfId="18674"/>
    <cellStyle name="표준 16 2 2 2 2 20 2 3" xfId="31116"/>
    <cellStyle name="표준 16 2 2 2 2 20 3" xfId="9252"/>
    <cellStyle name="표준 16 2 2 2 2 20 3 2" xfId="21759"/>
    <cellStyle name="표준 16 2 2 2 2 20 3 3" xfId="34201"/>
    <cellStyle name="표준 16 2 2 2 2 20 4" xfId="12337"/>
    <cellStyle name="표준 16 2 2 2 2 20 4 2" xfId="24844"/>
    <cellStyle name="표준 16 2 2 2 2 20 4 3" xfId="37286"/>
    <cellStyle name="표준 16 2 2 2 2 20 5" xfId="15505"/>
    <cellStyle name="표준 16 2 2 2 2 20 6" xfId="27947"/>
    <cellStyle name="표준 16 2 2 2 2 21" xfId="3106"/>
    <cellStyle name="표준 16 2 2 2 2 21 2" xfId="6275"/>
    <cellStyle name="표준 16 2 2 2 2 21 2 2" xfId="18782"/>
    <cellStyle name="표준 16 2 2 2 2 21 2 3" xfId="31224"/>
    <cellStyle name="표준 16 2 2 2 2 21 3" xfId="9360"/>
    <cellStyle name="표준 16 2 2 2 2 21 3 2" xfId="21867"/>
    <cellStyle name="표준 16 2 2 2 2 21 3 3" xfId="34309"/>
    <cellStyle name="표준 16 2 2 2 2 21 4" xfId="12445"/>
    <cellStyle name="표준 16 2 2 2 2 21 4 2" xfId="24952"/>
    <cellStyle name="표준 16 2 2 2 2 21 4 3" xfId="37394"/>
    <cellStyle name="표준 16 2 2 2 2 21 5" xfId="15613"/>
    <cellStyle name="표준 16 2 2 2 2 21 6" xfId="28055"/>
    <cellStyle name="표준 16 2 2 2 2 22" xfId="3213"/>
    <cellStyle name="표준 16 2 2 2 2 22 2" xfId="6382"/>
    <cellStyle name="표준 16 2 2 2 2 22 2 2" xfId="18889"/>
    <cellStyle name="표준 16 2 2 2 2 22 2 3" xfId="31331"/>
    <cellStyle name="표준 16 2 2 2 2 22 3" xfId="9467"/>
    <cellStyle name="표준 16 2 2 2 2 22 3 2" xfId="21974"/>
    <cellStyle name="표준 16 2 2 2 2 22 3 3" xfId="34416"/>
    <cellStyle name="표준 16 2 2 2 2 22 4" xfId="12552"/>
    <cellStyle name="표준 16 2 2 2 2 22 4 2" xfId="25059"/>
    <cellStyle name="표준 16 2 2 2 2 22 4 3" xfId="37501"/>
    <cellStyle name="표준 16 2 2 2 2 22 5" xfId="15720"/>
    <cellStyle name="표준 16 2 2 2 2 22 6" xfId="28162"/>
    <cellStyle name="표준 16 2 2 2 2 23" xfId="3320"/>
    <cellStyle name="표준 16 2 2 2 2 23 2" xfId="6489"/>
    <cellStyle name="표준 16 2 2 2 2 23 2 2" xfId="18996"/>
    <cellStyle name="표준 16 2 2 2 2 23 2 3" xfId="31438"/>
    <cellStyle name="표준 16 2 2 2 2 23 3" xfId="9574"/>
    <cellStyle name="표준 16 2 2 2 2 23 3 2" xfId="22081"/>
    <cellStyle name="표준 16 2 2 2 2 23 3 3" xfId="34523"/>
    <cellStyle name="표준 16 2 2 2 2 23 4" xfId="12659"/>
    <cellStyle name="표준 16 2 2 2 2 23 4 2" xfId="25166"/>
    <cellStyle name="표준 16 2 2 2 2 23 4 3" xfId="37608"/>
    <cellStyle name="표준 16 2 2 2 2 23 5" xfId="15827"/>
    <cellStyle name="표준 16 2 2 2 2 23 6" xfId="28269"/>
    <cellStyle name="표준 16 2 2 2 2 24" xfId="3511"/>
    <cellStyle name="표준 16 2 2 2 2 24 2" xfId="16018"/>
    <cellStyle name="표준 16 2 2 2 2 24 3" xfId="28460"/>
    <cellStyle name="표준 16 2 2 2 2 25" xfId="6596"/>
    <cellStyle name="표준 16 2 2 2 2 25 2" xfId="19103"/>
    <cellStyle name="표준 16 2 2 2 2 25 3" xfId="31545"/>
    <cellStyle name="표준 16 2 2 2 2 26" xfId="9681"/>
    <cellStyle name="표준 16 2 2 2 2 26 2" xfId="22188"/>
    <cellStyle name="표준 16 2 2 2 2 26 3" xfId="34630"/>
    <cellStyle name="표준 16 2 2 2 2 27" xfId="12849"/>
    <cellStyle name="표준 16 2 2 2 2 28" xfId="25291"/>
    <cellStyle name="표준 16 2 2 2 2 29" xfId="37821"/>
    <cellStyle name="표준 16 2 2 2 2 3" xfId="853"/>
    <cellStyle name="표준 16 2 2 2 2 3 2" xfId="4022"/>
    <cellStyle name="표준 16 2 2 2 2 3 2 2" xfId="16529"/>
    <cellStyle name="표준 16 2 2 2 2 3 2 3" xfId="28971"/>
    <cellStyle name="표준 16 2 2 2 2 3 3" xfId="7107"/>
    <cellStyle name="표준 16 2 2 2 2 3 3 2" xfId="19614"/>
    <cellStyle name="표준 16 2 2 2 2 3 3 3" xfId="32056"/>
    <cellStyle name="표준 16 2 2 2 2 3 4" xfId="10192"/>
    <cellStyle name="표준 16 2 2 2 2 3 4 2" xfId="22699"/>
    <cellStyle name="표준 16 2 2 2 2 3 4 3" xfId="35141"/>
    <cellStyle name="표준 16 2 2 2 2 3 5" xfId="13360"/>
    <cellStyle name="표준 16 2 2 2 2 3 6" xfId="25802"/>
    <cellStyle name="표준 16 2 2 2 2 4" xfId="985"/>
    <cellStyle name="표준 16 2 2 2 2 4 2" xfId="4154"/>
    <cellStyle name="표준 16 2 2 2 2 4 2 2" xfId="16661"/>
    <cellStyle name="표준 16 2 2 2 2 4 2 3" xfId="29103"/>
    <cellStyle name="표준 16 2 2 2 2 4 3" xfId="7239"/>
    <cellStyle name="표준 16 2 2 2 2 4 3 2" xfId="19746"/>
    <cellStyle name="표준 16 2 2 2 2 4 3 3" xfId="32188"/>
    <cellStyle name="표준 16 2 2 2 2 4 4" xfId="10324"/>
    <cellStyle name="표준 16 2 2 2 2 4 4 2" xfId="22831"/>
    <cellStyle name="표준 16 2 2 2 2 4 4 3" xfId="35273"/>
    <cellStyle name="표준 16 2 2 2 2 4 5" xfId="13492"/>
    <cellStyle name="표준 16 2 2 2 2 4 6" xfId="25934"/>
    <cellStyle name="표준 16 2 2 2 2 5" xfId="1117"/>
    <cellStyle name="표준 16 2 2 2 2 5 2" xfId="4286"/>
    <cellStyle name="표준 16 2 2 2 2 5 2 2" xfId="16793"/>
    <cellStyle name="표준 16 2 2 2 2 5 2 3" xfId="29235"/>
    <cellStyle name="표준 16 2 2 2 2 5 3" xfId="7371"/>
    <cellStyle name="표준 16 2 2 2 2 5 3 2" xfId="19878"/>
    <cellStyle name="표준 16 2 2 2 2 5 3 3" xfId="32320"/>
    <cellStyle name="표준 16 2 2 2 2 5 4" xfId="10456"/>
    <cellStyle name="표준 16 2 2 2 2 5 4 2" xfId="22963"/>
    <cellStyle name="표준 16 2 2 2 2 5 4 3" xfId="35405"/>
    <cellStyle name="표준 16 2 2 2 2 5 5" xfId="13624"/>
    <cellStyle name="표준 16 2 2 2 2 5 6" xfId="26066"/>
    <cellStyle name="표준 16 2 2 2 2 6" xfId="1249"/>
    <cellStyle name="표준 16 2 2 2 2 6 2" xfId="4418"/>
    <cellStyle name="표준 16 2 2 2 2 6 2 2" xfId="16925"/>
    <cellStyle name="표준 16 2 2 2 2 6 2 3" xfId="29367"/>
    <cellStyle name="표준 16 2 2 2 2 6 3" xfId="7503"/>
    <cellStyle name="표준 16 2 2 2 2 6 3 2" xfId="20010"/>
    <cellStyle name="표준 16 2 2 2 2 6 3 3" xfId="32452"/>
    <cellStyle name="표준 16 2 2 2 2 6 4" xfId="10588"/>
    <cellStyle name="표준 16 2 2 2 2 6 4 2" xfId="23095"/>
    <cellStyle name="표준 16 2 2 2 2 6 4 3" xfId="35537"/>
    <cellStyle name="표준 16 2 2 2 2 6 5" xfId="13756"/>
    <cellStyle name="표준 16 2 2 2 2 6 6" xfId="26198"/>
    <cellStyle name="표준 16 2 2 2 2 7" xfId="1381"/>
    <cellStyle name="표준 16 2 2 2 2 7 2" xfId="4550"/>
    <cellStyle name="표준 16 2 2 2 2 7 2 2" xfId="17057"/>
    <cellStyle name="표준 16 2 2 2 2 7 2 3" xfId="29499"/>
    <cellStyle name="표준 16 2 2 2 2 7 3" xfId="7635"/>
    <cellStyle name="표준 16 2 2 2 2 7 3 2" xfId="20142"/>
    <cellStyle name="표준 16 2 2 2 2 7 3 3" xfId="32584"/>
    <cellStyle name="표준 16 2 2 2 2 7 4" xfId="10720"/>
    <cellStyle name="표준 16 2 2 2 2 7 4 2" xfId="23227"/>
    <cellStyle name="표준 16 2 2 2 2 7 4 3" xfId="35669"/>
    <cellStyle name="표준 16 2 2 2 2 7 5" xfId="13888"/>
    <cellStyle name="표준 16 2 2 2 2 7 6" xfId="26330"/>
    <cellStyle name="표준 16 2 2 2 2 8" xfId="1512"/>
    <cellStyle name="표준 16 2 2 2 2 8 2" xfId="4681"/>
    <cellStyle name="표준 16 2 2 2 2 8 2 2" xfId="17188"/>
    <cellStyle name="표준 16 2 2 2 2 8 2 3" xfId="29630"/>
    <cellStyle name="표준 16 2 2 2 2 8 3" xfId="7766"/>
    <cellStyle name="표준 16 2 2 2 2 8 3 2" xfId="20273"/>
    <cellStyle name="표준 16 2 2 2 2 8 3 3" xfId="32715"/>
    <cellStyle name="표준 16 2 2 2 2 8 4" xfId="10851"/>
    <cellStyle name="표준 16 2 2 2 2 8 4 2" xfId="23358"/>
    <cellStyle name="표준 16 2 2 2 2 8 4 3" xfId="35800"/>
    <cellStyle name="표준 16 2 2 2 2 8 5" xfId="14019"/>
    <cellStyle name="표준 16 2 2 2 2 8 6" xfId="26461"/>
    <cellStyle name="표준 16 2 2 2 2 9" xfId="1641"/>
    <cellStyle name="표준 16 2 2 2 2 9 2" xfId="4810"/>
    <cellStyle name="표준 16 2 2 2 2 9 2 2" xfId="17317"/>
    <cellStyle name="표준 16 2 2 2 2 9 2 3" xfId="29759"/>
    <cellStyle name="표준 16 2 2 2 2 9 3" xfId="7895"/>
    <cellStyle name="표준 16 2 2 2 2 9 3 2" xfId="20402"/>
    <cellStyle name="표준 16 2 2 2 2 9 3 3" xfId="32844"/>
    <cellStyle name="표준 16 2 2 2 2 9 4" xfId="10980"/>
    <cellStyle name="표준 16 2 2 2 2 9 4 2" xfId="23487"/>
    <cellStyle name="표준 16 2 2 2 2 9 4 3" xfId="35929"/>
    <cellStyle name="표준 16 2 2 2 2 9 5" xfId="14148"/>
    <cellStyle name="표준 16 2 2 2 2 9 6" xfId="26590"/>
    <cellStyle name="표준 16 2 2 2 20" xfId="2724"/>
    <cellStyle name="표준 16 2 2 2 20 2" xfId="5893"/>
    <cellStyle name="표준 16 2 2 2 20 2 2" xfId="18400"/>
    <cellStyle name="표준 16 2 2 2 20 2 3" xfId="30842"/>
    <cellStyle name="표준 16 2 2 2 20 3" xfId="8978"/>
    <cellStyle name="표준 16 2 2 2 20 3 2" xfId="21485"/>
    <cellStyle name="표준 16 2 2 2 20 3 3" xfId="33927"/>
    <cellStyle name="표준 16 2 2 2 20 4" xfId="12063"/>
    <cellStyle name="표준 16 2 2 2 20 4 2" xfId="24570"/>
    <cellStyle name="표준 16 2 2 2 20 4 3" xfId="37012"/>
    <cellStyle name="표준 16 2 2 2 20 5" xfId="15231"/>
    <cellStyle name="표준 16 2 2 2 20 6" xfId="27673"/>
    <cellStyle name="표준 16 2 2 2 21" xfId="2841"/>
    <cellStyle name="표준 16 2 2 2 21 2" xfId="6010"/>
    <cellStyle name="표준 16 2 2 2 21 2 2" xfId="18517"/>
    <cellStyle name="표준 16 2 2 2 21 2 3" xfId="30959"/>
    <cellStyle name="표준 16 2 2 2 21 3" xfId="9095"/>
    <cellStyle name="표준 16 2 2 2 21 3 2" xfId="21602"/>
    <cellStyle name="표준 16 2 2 2 21 3 3" xfId="34044"/>
    <cellStyle name="표준 16 2 2 2 21 4" xfId="12180"/>
    <cellStyle name="표준 16 2 2 2 21 4 2" xfId="24687"/>
    <cellStyle name="표준 16 2 2 2 21 4 3" xfId="37129"/>
    <cellStyle name="표준 16 2 2 2 21 5" xfId="15348"/>
    <cellStyle name="표준 16 2 2 2 21 6" xfId="27790"/>
    <cellStyle name="표준 16 2 2 2 22" xfId="2953"/>
    <cellStyle name="표준 16 2 2 2 22 2" xfId="6122"/>
    <cellStyle name="표준 16 2 2 2 22 2 2" xfId="18629"/>
    <cellStyle name="표준 16 2 2 2 22 2 3" xfId="31071"/>
    <cellStyle name="표준 16 2 2 2 22 3" xfId="9207"/>
    <cellStyle name="표준 16 2 2 2 22 3 2" xfId="21714"/>
    <cellStyle name="표준 16 2 2 2 22 3 3" xfId="34156"/>
    <cellStyle name="표준 16 2 2 2 22 4" xfId="12292"/>
    <cellStyle name="표준 16 2 2 2 22 4 2" xfId="24799"/>
    <cellStyle name="표준 16 2 2 2 22 4 3" xfId="37241"/>
    <cellStyle name="표준 16 2 2 2 22 5" xfId="15460"/>
    <cellStyle name="표준 16 2 2 2 22 6" xfId="27902"/>
    <cellStyle name="표준 16 2 2 2 23" xfId="3061"/>
    <cellStyle name="표준 16 2 2 2 23 2" xfId="6230"/>
    <cellStyle name="표준 16 2 2 2 23 2 2" xfId="18737"/>
    <cellStyle name="표준 16 2 2 2 23 2 3" xfId="31179"/>
    <cellStyle name="표준 16 2 2 2 23 3" xfId="9315"/>
    <cellStyle name="표준 16 2 2 2 23 3 2" xfId="21822"/>
    <cellStyle name="표준 16 2 2 2 23 3 3" xfId="34264"/>
    <cellStyle name="표준 16 2 2 2 23 4" xfId="12400"/>
    <cellStyle name="표준 16 2 2 2 23 4 2" xfId="24907"/>
    <cellStyle name="표준 16 2 2 2 23 4 3" xfId="37349"/>
    <cellStyle name="표준 16 2 2 2 23 5" xfId="15568"/>
    <cellStyle name="표준 16 2 2 2 23 6" xfId="28010"/>
    <cellStyle name="표준 16 2 2 2 24" xfId="3168"/>
    <cellStyle name="표준 16 2 2 2 24 2" xfId="6337"/>
    <cellStyle name="표준 16 2 2 2 24 2 2" xfId="18844"/>
    <cellStyle name="표준 16 2 2 2 24 2 3" xfId="31286"/>
    <cellStyle name="표준 16 2 2 2 24 3" xfId="9422"/>
    <cellStyle name="표준 16 2 2 2 24 3 2" xfId="21929"/>
    <cellStyle name="표준 16 2 2 2 24 3 3" xfId="34371"/>
    <cellStyle name="표준 16 2 2 2 24 4" xfId="12507"/>
    <cellStyle name="표준 16 2 2 2 24 4 2" xfId="25014"/>
    <cellStyle name="표준 16 2 2 2 24 4 3" xfId="37456"/>
    <cellStyle name="표준 16 2 2 2 24 5" xfId="15675"/>
    <cellStyle name="표준 16 2 2 2 24 6" xfId="28117"/>
    <cellStyle name="표준 16 2 2 2 25" xfId="3275"/>
    <cellStyle name="표준 16 2 2 2 25 2" xfId="6444"/>
    <cellStyle name="표준 16 2 2 2 25 2 2" xfId="18951"/>
    <cellStyle name="표준 16 2 2 2 25 2 3" xfId="31393"/>
    <cellStyle name="표준 16 2 2 2 25 3" xfId="9529"/>
    <cellStyle name="표준 16 2 2 2 25 3 2" xfId="22036"/>
    <cellStyle name="표준 16 2 2 2 25 3 3" xfId="34478"/>
    <cellStyle name="표준 16 2 2 2 25 4" xfId="12614"/>
    <cellStyle name="표준 16 2 2 2 25 4 2" xfId="25121"/>
    <cellStyle name="표준 16 2 2 2 25 4 3" xfId="37563"/>
    <cellStyle name="표준 16 2 2 2 25 5" xfId="15782"/>
    <cellStyle name="표준 16 2 2 2 25 6" xfId="28224"/>
    <cellStyle name="표준 16 2 2 2 26" xfId="3466"/>
    <cellStyle name="표준 16 2 2 2 26 2" xfId="15973"/>
    <cellStyle name="표준 16 2 2 2 26 3" xfId="28415"/>
    <cellStyle name="표준 16 2 2 2 27" xfId="6551"/>
    <cellStyle name="표준 16 2 2 2 27 2" xfId="19058"/>
    <cellStyle name="표준 16 2 2 2 27 3" xfId="31500"/>
    <cellStyle name="표준 16 2 2 2 28" xfId="9636"/>
    <cellStyle name="표준 16 2 2 2 28 2" xfId="22143"/>
    <cellStyle name="표준 16 2 2 2 28 3" xfId="34585"/>
    <cellStyle name="표준 16 2 2 2 29" xfId="12804"/>
    <cellStyle name="표준 16 2 2 2 3" xfId="387"/>
    <cellStyle name="표준 16 2 2 2 3 10" xfId="1814"/>
    <cellStyle name="표준 16 2 2 2 3 10 2" xfId="4983"/>
    <cellStyle name="표준 16 2 2 2 3 10 2 2" xfId="17490"/>
    <cellStyle name="표준 16 2 2 2 3 10 2 3" xfId="29932"/>
    <cellStyle name="표준 16 2 2 2 3 10 3" xfId="8068"/>
    <cellStyle name="표준 16 2 2 2 3 10 3 2" xfId="20575"/>
    <cellStyle name="표준 16 2 2 2 3 10 3 3" xfId="33017"/>
    <cellStyle name="표준 16 2 2 2 3 10 4" xfId="11153"/>
    <cellStyle name="표준 16 2 2 2 3 10 4 2" xfId="23660"/>
    <cellStyle name="표준 16 2 2 2 3 10 4 3" xfId="36102"/>
    <cellStyle name="표준 16 2 2 2 3 10 5" xfId="14321"/>
    <cellStyle name="표준 16 2 2 2 3 10 6" xfId="26763"/>
    <cellStyle name="표준 16 2 2 2 3 11" xfId="1942"/>
    <cellStyle name="표준 16 2 2 2 3 11 2" xfId="5111"/>
    <cellStyle name="표준 16 2 2 2 3 11 2 2" xfId="17618"/>
    <cellStyle name="표준 16 2 2 2 3 11 2 3" xfId="30060"/>
    <cellStyle name="표준 16 2 2 2 3 11 3" xfId="8196"/>
    <cellStyle name="표준 16 2 2 2 3 11 3 2" xfId="20703"/>
    <cellStyle name="표준 16 2 2 2 3 11 3 3" xfId="33145"/>
    <cellStyle name="표준 16 2 2 2 3 11 4" xfId="11281"/>
    <cellStyle name="표준 16 2 2 2 3 11 4 2" xfId="23788"/>
    <cellStyle name="표준 16 2 2 2 3 11 4 3" xfId="36230"/>
    <cellStyle name="표준 16 2 2 2 3 11 5" xfId="14449"/>
    <cellStyle name="표준 16 2 2 2 3 11 6" xfId="26891"/>
    <cellStyle name="표준 16 2 2 2 3 12" xfId="2070"/>
    <cellStyle name="표준 16 2 2 2 3 12 2" xfId="5239"/>
    <cellStyle name="표준 16 2 2 2 3 12 2 2" xfId="17746"/>
    <cellStyle name="표준 16 2 2 2 3 12 2 3" xfId="30188"/>
    <cellStyle name="표준 16 2 2 2 3 12 3" xfId="8324"/>
    <cellStyle name="표준 16 2 2 2 3 12 3 2" xfId="20831"/>
    <cellStyle name="표준 16 2 2 2 3 12 3 3" xfId="33273"/>
    <cellStyle name="표준 16 2 2 2 3 12 4" xfId="11409"/>
    <cellStyle name="표준 16 2 2 2 3 12 4 2" xfId="23916"/>
    <cellStyle name="표준 16 2 2 2 3 12 4 3" xfId="36358"/>
    <cellStyle name="표준 16 2 2 2 3 12 5" xfId="14577"/>
    <cellStyle name="표준 16 2 2 2 3 12 6" xfId="27019"/>
    <cellStyle name="표준 16 2 2 2 3 13" xfId="2198"/>
    <cellStyle name="표준 16 2 2 2 3 13 2" xfId="5367"/>
    <cellStyle name="표준 16 2 2 2 3 13 2 2" xfId="17874"/>
    <cellStyle name="표준 16 2 2 2 3 13 2 3" xfId="30316"/>
    <cellStyle name="표준 16 2 2 2 3 13 3" xfId="8452"/>
    <cellStyle name="표준 16 2 2 2 3 13 3 2" xfId="20959"/>
    <cellStyle name="표준 16 2 2 2 3 13 3 3" xfId="33401"/>
    <cellStyle name="표준 16 2 2 2 3 13 4" xfId="11537"/>
    <cellStyle name="표준 16 2 2 2 3 13 4 2" xfId="24044"/>
    <cellStyle name="표준 16 2 2 2 3 13 4 3" xfId="36486"/>
    <cellStyle name="표준 16 2 2 2 3 13 5" xfId="14705"/>
    <cellStyle name="표준 16 2 2 2 3 13 6" xfId="27147"/>
    <cellStyle name="표준 16 2 2 2 3 14" xfId="2323"/>
    <cellStyle name="표준 16 2 2 2 3 14 2" xfId="5492"/>
    <cellStyle name="표준 16 2 2 2 3 14 2 2" xfId="17999"/>
    <cellStyle name="표준 16 2 2 2 3 14 2 3" xfId="30441"/>
    <cellStyle name="표준 16 2 2 2 3 14 3" xfId="8577"/>
    <cellStyle name="표준 16 2 2 2 3 14 3 2" xfId="21084"/>
    <cellStyle name="표준 16 2 2 2 3 14 3 3" xfId="33526"/>
    <cellStyle name="표준 16 2 2 2 3 14 4" xfId="11662"/>
    <cellStyle name="표준 16 2 2 2 3 14 4 2" xfId="24169"/>
    <cellStyle name="표준 16 2 2 2 3 14 4 3" xfId="36611"/>
    <cellStyle name="표준 16 2 2 2 3 14 5" xfId="14830"/>
    <cellStyle name="표준 16 2 2 2 3 14 6" xfId="27272"/>
    <cellStyle name="표준 16 2 2 2 3 15" xfId="2448"/>
    <cellStyle name="표준 16 2 2 2 3 15 2" xfId="5617"/>
    <cellStyle name="표준 16 2 2 2 3 15 2 2" xfId="18124"/>
    <cellStyle name="표준 16 2 2 2 3 15 2 3" xfId="30566"/>
    <cellStyle name="표준 16 2 2 2 3 15 3" xfId="8702"/>
    <cellStyle name="표준 16 2 2 2 3 15 3 2" xfId="21209"/>
    <cellStyle name="표준 16 2 2 2 3 15 3 3" xfId="33651"/>
    <cellStyle name="표준 16 2 2 2 3 15 4" xfId="11787"/>
    <cellStyle name="표준 16 2 2 2 3 15 4 2" xfId="24294"/>
    <cellStyle name="표준 16 2 2 2 3 15 4 3" xfId="36736"/>
    <cellStyle name="표준 16 2 2 2 3 15 5" xfId="14955"/>
    <cellStyle name="표준 16 2 2 2 3 15 6" xfId="27397"/>
    <cellStyle name="표준 16 2 2 2 3 16" xfId="2572"/>
    <cellStyle name="표준 16 2 2 2 3 16 2" xfId="5741"/>
    <cellStyle name="표준 16 2 2 2 3 16 2 2" xfId="18248"/>
    <cellStyle name="표준 16 2 2 2 3 16 2 3" xfId="30690"/>
    <cellStyle name="표준 16 2 2 2 3 16 3" xfId="8826"/>
    <cellStyle name="표준 16 2 2 2 3 16 3 2" xfId="21333"/>
    <cellStyle name="표준 16 2 2 2 3 16 3 3" xfId="33775"/>
    <cellStyle name="표준 16 2 2 2 3 16 4" xfId="11911"/>
    <cellStyle name="표준 16 2 2 2 3 16 4 2" xfId="24418"/>
    <cellStyle name="표준 16 2 2 2 3 16 4 3" xfId="36860"/>
    <cellStyle name="표준 16 2 2 2 3 16 5" xfId="15079"/>
    <cellStyle name="표준 16 2 2 2 3 16 6" xfId="27521"/>
    <cellStyle name="표준 16 2 2 2 3 17" xfId="2694"/>
    <cellStyle name="표준 16 2 2 2 3 17 2" xfId="5863"/>
    <cellStyle name="표준 16 2 2 2 3 17 2 2" xfId="18370"/>
    <cellStyle name="표준 16 2 2 2 3 17 2 3" xfId="30812"/>
    <cellStyle name="표준 16 2 2 2 3 17 3" xfId="8948"/>
    <cellStyle name="표준 16 2 2 2 3 17 3 2" xfId="21455"/>
    <cellStyle name="표준 16 2 2 2 3 17 3 3" xfId="33897"/>
    <cellStyle name="표준 16 2 2 2 3 17 4" xfId="12033"/>
    <cellStyle name="표준 16 2 2 2 3 17 4 2" xfId="24540"/>
    <cellStyle name="표준 16 2 2 2 3 17 4 3" xfId="36982"/>
    <cellStyle name="표준 16 2 2 2 3 17 5" xfId="15201"/>
    <cellStyle name="표준 16 2 2 2 3 17 6" xfId="27643"/>
    <cellStyle name="표준 16 2 2 2 3 18" xfId="2814"/>
    <cellStyle name="표준 16 2 2 2 3 18 2" xfId="5983"/>
    <cellStyle name="표준 16 2 2 2 3 18 2 2" xfId="18490"/>
    <cellStyle name="표준 16 2 2 2 3 18 2 3" xfId="30932"/>
    <cellStyle name="표준 16 2 2 2 3 18 3" xfId="9068"/>
    <cellStyle name="표준 16 2 2 2 3 18 3 2" xfId="21575"/>
    <cellStyle name="표준 16 2 2 2 3 18 3 3" xfId="34017"/>
    <cellStyle name="표준 16 2 2 2 3 18 4" xfId="12153"/>
    <cellStyle name="표준 16 2 2 2 3 18 4 2" xfId="24660"/>
    <cellStyle name="표준 16 2 2 2 3 18 4 3" xfId="37102"/>
    <cellStyle name="표준 16 2 2 2 3 18 5" xfId="15321"/>
    <cellStyle name="표준 16 2 2 2 3 18 6" xfId="27763"/>
    <cellStyle name="표준 16 2 2 2 3 19" xfId="2931"/>
    <cellStyle name="표준 16 2 2 2 3 19 2" xfId="6100"/>
    <cellStyle name="표준 16 2 2 2 3 19 2 2" xfId="18607"/>
    <cellStyle name="표준 16 2 2 2 3 19 2 3" xfId="31049"/>
    <cellStyle name="표준 16 2 2 2 3 19 3" xfId="9185"/>
    <cellStyle name="표준 16 2 2 2 3 19 3 2" xfId="21692"/>
    <cellStyle name="표준 16 2 2 2 3 19 3 3" xfId="34134"/>
    <cellStyle name="표준 16 2 2 2 3 19 4" xfId="12270"/>
    <cellStyle name="표준 16 2 2 2 3 19 4 2" xfId="24777"/>
    <cellStyle name="표준 16 2 2 2 3 19 4 3" xfId="37219"/>
    <cellStyle name="표준 16 2 2 2 3 19 5" xfId="15438"/>
    <cellStyle name="표준 16 2 2 2 3 19 6" xfId="27880"/>
    <cellStyle name="표준 16 2 2 2 3 2" xfId="765"/>
    <cellStyle name="표준 16 2 2 2 3 2 2" xfId="3934"/>
    <cellStyle name="표준 16 2 2 2 3 2 2 2" xfId="16441"/>
    <cellStyle name="표준 16 2 2 2 3 2 2 3" xfId="28883"/>
    <cellStyle name="표준 16 2 2 2 3 2 3" xfId="7019"/>
    <cellStyle name="표준 16 2 2 2 3 2 3 2" xfId="19526"/>
    <cellStyle name="표준 16 2 2 2 3 2 3 3" xfId="31968"/>
    <cellStyle name="표준 16 2 2 2 3 2 4" xfId="10104"/>
    <cellStyle name="표준 16 2 2 2 3 2 4 2" xfId="22611"/>
    <cellStyle name="표준 16 2 2 2 3 2 4 3" xfId="35053"/>
    <cellStyle name="표준 16 2 2 2 3 2 5" xfId="13272"/>
    <cellStyle name="표준 16 2 2 2 3 2 6" xfId="25714"/>
    <cellStyle name="표준 16 2 2 2 3 20" xfId="3043"/>
    <cellStyle name="표준 16 2 2 2 3 20 2" xfId="6212"/>
    <cellStyle name="표준 16 2 2 2 3 20 2 2" xfId="18719"/>
    <cellStyle name="표준 16 2 2 2 3 20 2 3" xfId="31161"/>
    <cellStyle name="표준 16 2 2 2 3 20 3" xfId="9297"/>
    <cellStyle name="표준 16 2 2 2 3 20 3 2" xfId="21804"/>
    <cellStyle name="표준 16 2 2 2 3 20 3 3" xfId="34246"/>
    <cellStyle name="표준 16 2 2 2 3 20 4" xfId="12382"/>
    <cellStyle name="표준 16 2 2 2 3 20 4 2" xfId="24889"/>
    <cellStyle name="표준 16 2 2 2 3 20 4 3" xfId="37331"/>
    <cellStyle name="표준 16 2 2 2 3 20 5" xfId="15550"/>
    <cellStyle name="표준 16 2 2 2 3 20 6" xfId="27992"/>
    <cellStyle name="표준 16 2 2 2 3 21" xfId="3151"/>
    <cellStyle name="표준 16 2 2 2 3 21 2" xfId="6320"/>
    <cellStyle name="표준 16 2 2 2 3 21 2 2" xfId="18827"/>
    <cellStyle name="표준 16 2 2 2 3 21 2 3" xfId="31269"/>
    <cellStyle name="표준 16 2 2 2 3 21 3" xfId="9405"/>
    <cellStyle name="표준 16 2 2 2 3 21 3 2" xfId="21912"/>
    <cellStyle name="표준 16 2 2 2 3 21 3 3" xfId="34354"/>
    <cellStyle name="표준 16 2 2 2 3 21 4" xfId="12490"/>
    <cellStyle name="표준 16 2 2 2 3 21 4 2" xfId="24997"/>
    <cellStyle name="표준 16 2 2 2 3 21 4 3" xfId="37439"/>
    <cellStyle name="표준 16 2 2 2 3 21 5" xfId="15658"/>
    <cellStyle name="표준 16 2 2 2 3 21 6" xfId="28100"/>
    <cellStyle name="표준 16 2 2 2 3 22" xfId="3258"/>
    <cellStyle name="표준 16 2 2 2 3 22 2" xfId="6427"/>
    <cellStyle name="표준 16 2 2 2 3 22 2 2" xfId="18934"/>
    <cellStyle name="표준 16 2 2 2 3 22 2 3" xfId="31376"/>
    <cellStyle name="표준 16 2 2 2 3 22 3" xfId="9512"/>
    <cellStyle name="표준 16 2 2 2 3 22 3 2" xfId="22019"/>
    <cellStyle name="표준 16 2 2 2 3 22 3 3" xfId="34461"/>
    <cellStyle name="표준 16 2 2 2 3 22 4" xfId="12597"/>
    <cellStyle name="표준 16 2 2 2 3 22 4 2" xfId="25104"/>
    <cellStyle name="표준 16 2 2 2 3 22 4 3" xfId="37546"/>
    <cellStyle name="표준 16 2 2 2 3 22 5" xfId="15765"/>
    <cellStyle name="표준 16 2 2 2 3 22 6" xfId="28207"/>
    <cellStyle name="표준 16 2 2 2 3 23" xfId="3365"/>
    <cellStyle name="표준 16 2 2 2 3 23 2" xfId="6534"/>
    <cellStyle name="표준 16 2 2 2 3 23 2 2" xfId="19041"/>
    <cellStyle name="표준 16 2 2 2 3 23 2 3" xfId="31483"/>
    <cellStyle name="표준 16 2 2 2 3 23 3" xfId="9619"/>
    <cellStyle name="표준 16 2 2 2 3 23 3 2" xfId="22126"/>
    <cellStyle name="표준 16 2 2 2 3 23 3 3" xfId="34568"/>
    <cellStyle name="표준 16 2 2 2 3 23 4" xfId="12704"/>
    <cellStyle name="표준 16 2 2 2 3 23 4 2" xfId="25211"/>
    <cellStyle name="표준 16 2 2 2 3 23 4 3" xfId="37653"/>
    <cellStyle name="표준 16 2 2 2 3 23 5" xfId="15872"/>
    <cellStyle name="표준 16 2 2 2 3 23 6" xfId="28314"/>
    <cellStyle name="표준 16 2 2 2 3 24" xfId="3556"/>
    <cellStyle name="표준 16 2 2 2 3 24 2" xfId="16063"/>
    <cellStyle name="표준 16 2 2 2 3 24 3" xfId="28505"/>
    <cellStyle name="표준 16 2 2 2 3 25" xfId="6641"/>
    <cellStyle name="표준 16 2 2 2 3 25 2" xfId="19148"/>
    <cellStyle name="표준 16 2 2 2 3 25 3" xfId="31590"/>
    <cellStyle name="표준 16 2 2 2 3 26" xfId="9726"/>
    <cellStyle name="표준 16 2 2 2 3 26 2" xfId="22233"/>
    <cellStyle name="표준 16 2 2 2 3 26 3" xfId="34675"/>
    <cellStyle name="표준 16 2 2 2 3 27" xfId="12894"/>
    <cellStyle name="표준 16 2 2 2 3 28" xfId="25336"/>
    <cellStyle name="표준 16 2 2 2 3 29" xfId="37866"/>
    <cellStyle name="표준 16 2 2 2 3 3" xfId="898"/>
    <cellStyle name="표준 16 2 2 2 3 3 2" xfId="4067"/>
    <cellStyle name="표준 16 2 2 2 3 3 2 2" xfId="16574"/>
    <cellStyle name="표준 16 2 2 2 3 3 2 3" xfId="29016"/>
    <cellStyle name="표준 16 2 2 2 3 3 3" xfId="7152"/>
    <cellStyle name="표준 16 2 2 2 3 3 3 2" xfId="19659"/>
    <cellStyle name="표준 16 2 2 2 3 3 3 3" xfId="32101"/>
    <cellStyle name="표준 16 2 2 2 3 3 4" xfId="10237"/>
    <cellStyle name="표준 16 2 2 2 3 3 4 2" xfId="22744"/>
    <cellStyle name="표준 16 2 2 2 3 3 4 3" xfId="35186"/>
    <cellStyle name="표준 16 2 2 2 3 3 5" xfId="13405"/>
    <cellStyle name="표준 16 2 2 2 3 3 6" xfId="25847"/>
    <cellStyle name="표준 16 2 2 2 3 4" xfId="1030"/>
    <cellStyle name="표준 16 2 2 2 3 4 2" xfId="4199"/>
    <cellStyle name="표준 16 2 2 2 3 4 2 2" xfId="16706"/>
    <cellStyle name="표준 16 2 2 2 3 4 2 3" xfId="29148"/>
    <cellStyle name="표준 16 2 2 2 3 4 3" xfId="7284"/>
    <cellStyle name="표준 16 2 2 2 3 4 3 2" xfId="19791"/>
    <cellStyle name="표준 16 2 2 2 3 4 3 3" xfId="32233"/>
    <cellStyle name="표준 16 2 2 2 3 4 4" xfId="10369"/>
    <cellStyle name="표준 16 2 2 2 3 4 4 2" xfId="22876"/>
    <cellStyle name="표준 16 2 2 2 3 4 4 3" xfId="35318"/>
    <cellStyle name="표준 16 2 2 2 3 4 5" xfId="13537"/>
    <cellStyle name="표준 16 2 2 2 3 4 6" xfId="25979"/>
    <cellStyle name="표준 16 2 2 2 3 5" xfId="1162"/>
    <cellStyle name="표준 16 2 2 2 3 5 2" xfId="4331"/>
    <cellStyle name="표준 16 2 2 2 3 5 2 2" xfId="16838"/>
    <cellStyle name="표준 16 2 2 2 3 5 2 3" xfId="29280"/>
    <cellStyle name="표준 16 2 2 2 3 5 3" xfId="7416"/>
    <cellStyle name="표준 16 2 2 2 3 5 3 2" xfId="19923"/>
    <cellStyle name="표준 16 2 2 2 3 5 3 3" xfId="32365"/>
    <cellStyle name="표준 16 2 2 2 3 5 4" xfId="10501"/>
    <cellStyle name="표준 16 2 2 2 3 5 4 2" xfId="23008"/>
    <cellStyle name="표준 16 2 2 2 3 5 4 3" xfId="35450"/>
    <cellStyle name="표준 16 2 2 2 3 5 5" xfId="13669"/>
    <cellStyle name="표준 16 2 2 2 3 5 6" xfId="26111"/>
    <cellStyle name="표준 16 2 2 2 3 6" xfId="1294"/>
    <cellStyle name="표준 16 2 2 2 3 6 2" xfId="4463"/>
    <cellStyle name="표준 16 2 2 2 3 6 2 2" xfId="16970"/>
    <cellStyle name="표준 16 2 2 2 3 6 2 3" xfId="29412"/>
    <cellStyle name="표준 16 2 2 2 3 6 3" xfId="7548"/>
    <cellStyle name="표준 16 2 2 2 3 6 3 2" xfId="20055"/>
    <cellStyle name="표준 16 2 2 2 3 6 3 3" xfId="32497"/>
    <cellStyle name="표준 16 2 2 2 3 6 4" xfId="10633"/>
    <cellStyle name="표준 16 2 2 2 3 6 4 2" xfId="23140"/>
    <cellStyle name="표준 16 2 2 2 3 6 4 3" xfId="35582"/>
    <cellStyle name="표준 16 2 2 2 3 6 5" xfId="13801"/>
    <cellStyle name="표준 16 2 2 2 3 6 6" xfId="26243"/>
    <cellStyle name="표준 16 2 2 2 3 7" xfId="1426"/>
    <cellStyle name="표준 16 2 2 2 3 7 2" xfId="4595"/>
    <cellStyle name="표준 16 2 2 2 3 7 2 2" xfId="17102"/>
    <cellStyle name="표준 16 2 2 2 3 7 2 3" xfId="29544"/>
    <cellStyle name="표준 16 2 2 2 3 7 3" xfId="7680"/>
    <cellStyle name="표준 16 2 2 2 3 7 3 2" xfId="20187"/>
    <cellStyle name="표준 16 2 2 2 3 7 3 3" xfId="32629"/>
    <cellStyle name="표준 16 2 2 2 3 7 4" xfId="10765"/>
    <cellStyle name="표준 16 2 2 2 3 7 4 2" xfId="23272"/>
    <cellStyle name="표준 16 2 2 2 3 7 4 3" xfId="35714"/>
    <cellStyle name="표준 16 2 2 2 3 7 5" xfId="13933"/>
    <cellStyle name="표준 16 2 2 2 3 7 6" xfId="26375"/>
    <cellStyle name="표준 16 2 2 2 3 8" xfId="1557"/>
    <cellStyle name="표준 16 2 2 2 3 8 2" xfId="4726"/>
    <cellStyle name="표준 16 2 2 2 3 8 2 2" xfId="17233"/>
    <cellStyle name="표준 16 2 2 2 3 8 2 3" xfId="29675"/>
    <cellStyle name="표준 16 2 2 2 3 8 3" xfId="7811"/>
    <cellStyle name="표준 16 2 2 2 3 8 3 2" xfId="20318"/>
    <cellStyle name="표준 16 2 2 2 3 8 3 3" xfId="32760"/>
    <cellStyle name="표준 16 2 2 2 3 8 4" xfId="10896"/>
    <cellStyle name="표준 16 2 2 2 3 8 4 2" xfId="23403"/>
    <cellStyle name="표준 16 2 2 2 3 8 4 3" xfId="35845"/>
    <cellStyle name="표준 16 2 2 2 3 8 5" xfId="14064"/>
    <cellStyle name="표준 16 2 2 2 3 8 6" xfId="26506"/>
    <cellStyle name="표준 16 2 2 2 3 9" xfId="1686"/>
    <cellStyle name="표준 16 2 2 2 3 9 2" xfId="4855"/>
    <cellStyle name="표준 16 2 2 2 3 9 2 2" xfId="17362"/>
    <cellStyle name="표준 16 2 2 2 3 9 2 3" xfId="29804"/>
    <cellStyle name="표준 16 2 2 2 3 9 3" xfId="7940"/>
    <cellStyle name="표준 16 2 2 2 3 9 3 2" xfId="20447"/>
    <cellStyle name="표준 16 2 2 2 3 9 3 3" xfId="32889"/>
    <cellStyle name="표준 16 2 2 2 3 9 4" xfId="11025"/>
    <cellStyle name="표준 16 2 2 2 3 9 4 2" xfId="23532"/>
    <cellStyle name="표준 16 2 2 2 3 9 4 3" xfId="35974"/>
    <cellStyle name="표준 16 2 2 2 3 9 5" xfId="14193"/>
    <cellStyle name="표준 16 2 2 2 3 9 6" xfId="26635"/>
    <cellStyle name="표준 16 2 2 2 30" xfId="25246"/>
    <cellStyle name="표준 16 2 2 2 31" xfId="37718"/>
    <cellStyle name="표준 16 2 2 2 4" xfId="675"/>
    <cellStyle name="표준 16 2 2 2 4 2" xfId="3844"/>
    <cellStyle name="표준 16 2 2 2 4 2 2" xfId="16351"/>
    <cellStyle name="표준 16 2 2 2 4 2 3" xfId="28793"/>
    <cellStyle name="표준 16 2 2 2 4 3" xfId="6929"/>
    <cellStyle name="표준 16 2 2 2 4 3 2" xfId="19436"/>
    <cellStyle name="표준 16 2 2 2 4 3 3" xfId="31878"/>
    <cellStyle name="표준 16 2 2 2 4 4" xfId="10014"/>
    <cellStyle name="표준 16 2 2 2 4 4 2" xfId="22521"/>
    <cellStyle name="표준 16 2 2 2 4 4 3" xfId="34963"/>
    <cellStyle name="표준 16 2 2 2 4 5" xfId="13182"/>
    <cellStyle name="표준 16 2 2 2 4 6" xfId="25624"/>
    <cellStyle name="표준 16 2 2 2 4 7" xfId="37908"/>
    <cellStyle name="표준 16 2 2 2 5" xfId="808"/>
    <cellStyle name="표준 16 2 2 2 5 2" xfId="3977"/>
    <cellStyle name="표준 16 2 2 2 5 2 2" xfId="16484"/>
    <cellStyle name="표준 16 2 2 2 5 2 3" xfId="28926"/>
    <cellStyle name="표준 16 2 2 2 5 3" xfId="7062"/>
    <cellStyle name="표준 16 2 2 2 5 3 2" xfId="19569"/>
    <cellStyle name="표준 16 2 2 2 5 3 3" xfId="32011"/>
    <cellStyle name="표준 16 2 2 2 5 4" xfId="10147"/>
    <cellStyle name="표준 16 2 2 2 5 4 2" xfId="22654"/>
    <cellStyle name="표준 16 2 2 2 5 4 3" xfId="35096"/>
    <cellStyle name="표준 16 2 2 2 5 5" xfId="13315"/>
    <cellStyle name="표준 16 2 2 2 5 6" xfId="25757"/>
    <cellStyle name="표준 16 2 2 2 5 7" xfId="37950"/>
    <cellStyle name="표준 16 2 2 2 6" xfId="940"/>
    <cellStyle name="표준 16 2 2 2 6 2" xfId="4109"/>
    <cellStyle name="표준 16 2 2 2 6 2 2" xfId="16616"/>
    <cellStyle name="표준 16 2 2 2 6 2 3" xfId="29058"/>
    <cellStyle name="표준 16 2 2 2 6 3" xfId="7194"/>
    <cellStyle name="표준 16 2 2 2 6 3 2" xfId="19701"/>
    <cellStyle name="표준 16 2 2 2 6 3 3" xfId="32143"/>
    <cellStyle name="표준 16 2 2 2 6 4" xfId="10279"/>
    <cellStyle name="표준 16 2 2 2 6 4 2" xfId="22786"/>
    <cellStyle name="표준 16 2 2 2 6 4 3" xfId="35228"/>
    <cellStyle name="표준 16 2 2 2 6 5" xfId="13447"/>
    <cellStyle name="표준 16 2 2 2 6 6" xfId="25889"/>
    <cellStyle name="표준 16 2 2 2 7" xfId="1072"/>
    <cellStyle name="표준 16 2 2 2 7 2" xfId="4241"/>
    <cellStyle name="표준 16 2 2 2 7 2 2" xfId="16748"/>
    <cellStyle name="표준 16 2 2 2 7 2 3" xfId="29190"/>
    <cellStyle name="표준 16 2 2 2 7 3" xfId="7326"/>
    <cellStyle name="표준 16 2 2 2 7 3 2" xfId="19833"/>
    <cellStyle name="표준 16 2 2 2 7 3 3" xfId="32275"/>
    <cellStyle name="표준 16 2 2 2 7 4" xfId="10411"/>
    <cellStyle name="표준 16 2 2 2 7 4 2" xfId="22918"/>
    <cellStyle name="표준 16 2 2 2 7 4 3" xfId="35360"/>
    <cellStyle name="표준 16 2 2 2 7 5" xfId="13579"/>
    <cellStyle name="표준 16 2 2 2 7 6" xfId="26021"/>
    <cellStyle name="표준 16 2 2 2 8" xfId="1204"/>
    <cellStyle name="표준 16 2 2 2 8 2" xfId="4373"/>
    <cellStyle name="표준 16 2 2 2 8 2 2" xfId="16880"/>
    <cellStyle name="표준 16 2 2 2 8 2 3" xfId="29322"/>
    <cellStyle name="표준 16 2 2 2 8 3" xfId="7458"/>
    <cellStyle name="표준 16 2 2 2 8 3 2" xfId="19965"/>
    <cellStyle name="표준 16 2 2 2 8 3 3" xfId="32407"/>
    <cellStyle name="표준 16 2 2 2 8 4" xfId="10543"/>
    <cellStyle name="표준 16 2 2 2 8 4 2" xfId="23050"/>
    <cellStyle name="표준 16 2 2 2 8 4 3" xfId="35492"/>
    <cellStyle name="표준 16 2 2 2 8 5" xfId="13711"/>
    <cellStyle name="표준 16 2 2 2 8 6" xfId="26153"/>
    <cellStyle name="표준 16 2 2 2 9" xfId="1336"/>
    <cellStyle name="표준 16 2 2 2 9 2" xfId="4505"/>
    <cellStyle name="표준 16 2 2 2 9 2 2" xfId="17012"/>
    <cellStyle name="표준 16 2 2 2 9 2 3" xfId="29454"/>
    <cellStyle name="표준 16 2 2 2 9 3" xfId="7590"/>
    <cellStyle name="표준 16 2 2 2 9 3 2" xfId="20097"/>
    <cellStyle name="표준 16 2 2 2 9 3 3" xfId="32539"/>
    <cellStyle name="표준 16 2 2 2 9 4" xfId="10675"/>
    <cellStyle name="표준 16 2 2 2 9 4 2" xfId="23182"/>
    <cellStyle name="표준 16 2 2 2 9 4 3" xfId="35624"/>
    <cellStyle name="표준 16 2 2 2 9 5" xfId="13843"/>
    <cellStyle name="표준 16 2 2 2 9 6" xfId="26285"/>
    <cellStyle name="표준 16 2 2 20" xfId="412"/>
    <cellStyle name="표준 16 2 2 20 2" xfId="3581"/>
    <cellStyle name="표준 16 2 2 20 2 2" xfId="16088"/>
    <cellStyle name="표준 16 2 2 20 2 3" xfId="28530"/>
    <cellStyle name="표준 16 2 2 20 3" xfId="6666"/>
    <cellStyle name="표준 16 2 2 20 3 2" xfId="19173"/>
    <cellStyle name="표준 16 2 2 20 3 3" xfId="31615"/>
    <cellStyle name="표준 16 2 2 20 4" xfId="9751"/>
    <cellStyle name="표준 16 2 2 20 4 2" xfId="22258"/>
    <cellStyle name="표준 16 2 2 20 4 3" xfId="34700"/>
    <cellStyle name="표준 16 2 2 20 5" xfId="12919"/>
    <cellStyle name="표준 16 2 2 20 6" xfId="25361"/>
    <cellStyle name="표준 16 2 2 21" xfId="562"/>
    <cellStyle name="표준 16 2 2 21 2" xfId="3731"/>
    <cellStyle name="표준 16 2 2 21 2 2" xfId="16238"/>
    <cellStyle name="표준 16 2 2 21 2 3" xfId="28680"/>
    <cellStyle name="표준 16 2 2 21 3" xfId="6816"/>
    <cellStyle name="표준 16 2 2 21 3 2" xfId="19323"/>
    <cellStyle name="표준 16 2 2 21 3 3" xfId="31765"/>
    <cellStyle name="표준 16 2 2 21 4" xfId="9901"/>
    <cellStyle name="표준 16 2 2 21 4 2" xfId="22408"/>
    <cellStyle name="표준 16 2 2 21 4 3" xfId="34850"/>
    <cellStyle name="표준 16 2 2 21 5" xfId="13069"/>
    <cellStyle name="표준 16 2 2 21 6" xfId="25511"/>
    <cellStyle name="표준 16 2 2 22" xfId="453"/>
    <cellStyle name="표준 16 2 2 22 2" xfId="3622"/>
    <cellStyle name="표준 16 2 2 22 2 2" xfId="16129"/>
    <cellStyle name="표준 16 2 2 22 2 3" xfId="28571"/>
    <cellStyle name="표준 16 2 2 22 3" xfId="6707"/>
    <cellStyle name="표준 16 2 2 22 3 2" xfId="19214"/>
    <cellStyle name="표준 16 2 2 22 3 3" xfId="31656"/>
    <cellStyle name="표준 16 2 2 22 4" xfId="9792"/>
    <cellStyle name="표준 16 2 2 22 4 2" xfId="22299"/>
    <cellStyle name="표준 16 2 2 22 4 3" xfId="34741"/>
    <cellStyle name="표준 16 2 2 22 5" xfId="12960"/>
    <cellStyle name="표준 16 2 2 22 6" xfId="25402"/>
    <cellStyle name="표준 16 2 2 23" xfId="602"/>
    <cellStyle name="표준 16 2 2 23 2" xfId="3771"/>
    <cellStyle name="표준 16 2 2 23 2 2" xfId="16278"/>
    <cellStyle name="표준 16 2 2 23 2 3" xfId="28720"/>
    <cellStyle name="표준 16 2 2 23 3" xfId="6856"/>
    <cellStyle name="표준 16 2 2 23 3 2" xfId="19363"/>
    <cellStyle name="표준 16 2 2 23 3 3" xfId="31805"/>
    <cellStyle name="표준 16 2 2 23 4" xfId="9941"/>
    <cellStyle name="표준 16 2 2 23 4 2" xfId="22448"/>
    <cellStyle name="표준 16 2 2 23 4 3" xfId="34890"/>
    <cellStyle name="표준 16 2 2 23 5" xfId="13109"/>
    <cellStyle name="표준 16 2 2 23 6" xfId="25551"/>
    <cellStyle name="표준 16 2 2 24" xfId="434"/>
    <cellStyle name="표준 16 2 2 24 2" xfId="3603"/>
    <cellStyle name="표준 16 2 2 24 2 2" xfId="16110"/>
    <cellStyle name="표준 16 2 2 24 2 3" xfId="28552"/>
    <cellStyle name="표준 16 2 2 24 3" xfId="6688"/>
    <cellStyle name="표준 16 2 2 24 3 2" xfId="19195"/>
    <cellStyle name="표준 16 2 2 24 3 3" xfId="31637"/>
    <cellStyle name="표준 16 2 2 24 4" xfId="9773"/>
    <cellStyle name="표준 16 2 2 24 4 2" xfId="22280"/>
    <cellStyle name="표준 16 2 2 24 4 3" xfId="34722"/>
    <cellStyle name="표준 16 2 2 24 5" xfId="12941"/>
    <cellStyle name="표준 16 2 2 24 6" xfId="25383"/>
    <cellStyle name="표준 16 2 2 25" xfId="665"/>
    <cellStyle name="표준 16 2 2 25 2" xfId="3834"/>
    <cellStyle name="표준 16 2 2 25 2 2" xfId="16341"/>
    <cellStyle name="표준 16 2 2 25 2 3" xfId="28783"/>
    <cellStyle name="표준 16 2 2 25 3" xfId="6919"/>
    <cellStyle name="표준 16 2 2 25 3 2" xfId="19426"/>
    <cellStyle name="표준 16 2 2 25 3 3" xfId="31868"/>
    <cellStyle name="표준 16 2 2 25 4" xfId="10004"/>
    <cellStyle name="표준 16 2 2 25 4 2" xfId="22511"/>
    <cellStyle name="표준 16 2 2 25 4 3" xfId="34953"/>
    <cellStyle name="표준 16 2 2 25 5" xfId="13172"/>
    <cellStyle name="표준 16 2 2 25 6" xfId="25614"/>
    <cellStyle name="표준 16 2 2 26" xfId="798"/>
    <cellStyle name="표준 16 2 2 26 2" xfId="3967"/>
    <cellStyle name="표준 16 2 2 26 2 2" xfId="16474"/>
    <cellStyle name="표준 16 2 2 26 2 3" xfId="28916"/>
    <cellStyle name="표준 16 2 2 26 3" xfId="7052"/>
    <cellStyle name="표준 16 2 2 26 3 2" xfId="19559"/>
    <cellStyle name="표준 16 2 2 26 3 3" xfId="32001"/>
    <cellStyle name="표준 16 2 2 26 4" xfId="10137"/>
    <cellStyle name="표준 16 2 2 26 4 2" xfId="22644"/>
    <cellStyle name="표준 16 2 2 26 4 3" xfId="35086"/>
    <cellStyle name="표준 16 2 2 26 5" xfId="13305"/>
    <cellStyle name="표준 16 2 2 26 6" xfId="25747"/>
    <cellStyle name="표준 16 2 2 27" xfId="3420"/>
    <cellStyle name="표준 16 2 2 27 2" xfId="15927"/>
    <cellStyle name="표준 16 2 2 27 3" xfId="28369"/>
    <cellStyle name="표준 16 2 2 28" xfId="3395"/>
    <cellStyle name="표준 16 2 2 28 2" xfId="15902"/>
    <cellStyle name="표준 16 2 2 28 3" xfId="28344"/>
    <cellStyle name="표준 16 2 2 29" xfId="3434"/>
    <cellStyle name="표준 16 2 2 29 2" xfId="15941"/>
    <cellStyle name="표준 16 2 2 29 3" xfId="28383"/>
    <cellStyle name="표준 16 2 2 3" xfId="316"/>
    <cellStyle name="표준 16 2 2 3 10" xfId="1743"/>
    <cellStyle name="표준 16 2 2 3 10 2" xfId="4912"/>
    <cellStyle name="표준 16 2 2 3 10 2 2" xfId="17419"/>
    <cellStyle name="표준 16 2 2 3 10 2 3" xfId="29861"/>
    <cellStyle name="표준 16 2 2 3 10 3" xfId="7997"/>
    <cellStyle name="표준 16 2 2 3 10 3 2" xfId="20504"/>
    <cellStyle name="표준 16 2 2 3 10 3 3" xfId="32946"/>
    <cellStyle name="표준 16 2 2 3 10 4" xfId="11082"/>
    <cellStyle name="표준 16 2 2 3 10 4 2" xfId="23589"/>
    <cellStyle name="표준 16 2 2 3 10 4 3" xfId="36031"/>
    <cellStyle name="표준 16 2 2 3 10 5" xfId="14250"/>
    <cellStyle name="표준 16 2 2 3 10 6" xfId="26692"/>
    <cellStyle name="표준 16 2 2 3 11" xfId="1871"/>
    <cellStyle name="표준 16 2 2 3 11 2" xfId="5040"/>
    <cellStyle name="표준 16 2 2 3 11 2 2" xfId="17547"/>
    <cellStyle name="표준 16 2 2 3 11 2 3" xfId="29989"/>
    <cellStyle name="표준 16 2 2 3 11 3" xfId="8125"/>
    <cellStyle name="표준 16 2 2 3 11 3 2" xfId="20632"/>
    <cellStyle name="표준 16 2 2 3 11 3 3" xfId="33074"/>
    <cellStyle name="표준 16 2 2 3 11 4" xfId="11210"/>
    <cellStyle name="표준 16 2 2 3 11 4 2" xfId="23717"/>
    <cellStyle name="표준 16 2 2 3 11 4 3" xfId="36159"/>
    <cellStyle name="표준 16 2 2 3 11 5" xfId="14378"/>
    <cellStyle name="표준 16 2 2 3 11 6" xfId="26820"/>
    <cellStyle name="표준 16 2 2 3 12" xfId="1999"/>
    <cellStyle name="표준 16 2 2 3 12 2" xfId="5168"/>
    <cellStyle name="표준 16 2 2 3 12 2 2" xfId="17675"/>
    <cellStyle name="표준 16 2 2 3 12 2 3" xfId="30117"/>
    <cellStyle name="표준 16 2 2 3 12 3" xfId="8253"/>
    <cellStyle name="표준 16 2 2 3 12 3 2" xfId="20760"/>
    <cellStyle name="표준 16 2 2 3 12 3 3" xfId="33202"/>
    <cellStyle name="표준 16 2 2 3 12 4" xfId="11338"/>
    <cellStyle name="표준 16 2 2 3 12 4 2" xfId="23845"/>
    <cellStyle name="표준 16 2 2 3 12 4 3" xfId="36287"/>
    <cellStyle name="표준 16 2 2 3 12 5" xfId="14506"/>
    <cellStyle name="표준 16 2 2 3 12 6" xfId="26948"/>
    <cellStyle name="표준 16 2 2 3 13" xfId="2127"/>
    <cellStyle name="표준 16 2 2 3 13 2" xfId="5296"/>
    <cellStyle name="표준 16 2 2 3 13 2 2" xfId="17803"/>
    <cellStyle name="표준 16 2 2 3 13 2 3" xfId="30245"/>
    <cellStyle name="표준 16 2 2 3 13 3" xfId="8381"/>
    <cellStyle name="표준 16 2 2 3 13 3 2" xfId="20888"/>
    <cellStyle name="표준 16 2 2 3 13 3 3" xfId="33330"/>
    <cellStyle name="표준 16 2 2 3 13 4" xfId="11466"/>
    <cellStyle name="표준 16 2 2 3 13 4 2" xfId="23973"/>
    <cellStyle name="표준 16 2 2 3 13 4 3" xfId="36415"/>
    <cellStyle name="표준 16 2 2 3 13 5" xfId="14634"/>
    <cellStyle name="표준 16 2 2 3 13 6" xfId="27076"/>
    <cellStyle name="표준 16 2 2 3 14" xfId="2252"/>
    <cellStyle name="표준 16 2 2 3 14 2" xfId="5421"/>
    <cellStyle name="표준 16 2 2 3 14 2 2" xfId="17928"/>
    <cellStyle name="표준 16 2 2 3 14 2 3" xfId="30370"/>
    <cellStyle name="표준 16 2 2 3 14 3" xfId="8506"/>
    <cellStyle name="표준 16 2 2 3 14 3 2" xfId="21013"/>
    <cellStyle name="표준 16 2 2 3 14 3 3" xfId="33455"/>
    <cellStyle name="표준 16 2 2 3 14 4" xfId="11591"/>
    <cellStyle name="표준 16 2 2 3 14 4 2" xfId="24098"/>
    <cellStyle name="표준 16 2 2 3 14 4 3" xfId="36540"/>
    <cellStyle name="표준 16 2 2 3 14 5" xfId="14759"/>
    <cellStyle name="표준 16 2 2 3 14 6" xfId="27201"/>
    <cellStyle name="표준 16 2 2 3 15" xfId="2377"/>
    <cellStyle name="표준 16 2 2 3 15 2" xfId="5546"/>
    <cellStyle name="표준 16 2 2 3 15 2 2" xfId="18053"/>
    <cellStyle name="표준 16 2 2 3 15 2 3" xfId="30495"/>
    <cellStyle name="표준 16 2 2 3 15 3" xfId="8631"/>
    <cellStyle name="표준 16 2 2 3 15 3 2" xfId="21138"/>
    <cellStyle name="표준 16 2 2 3 15 3 3" xfId="33580"/>
    <cellStyle name="표준 16 2 2 3 15 4" xfId="11716"/>
    <cellStyle name="표준 16 2 2 3 15 4 2" xfId="24223"/>
    <cellStyle name="표준 16 2 2 3 15 4 3" xfId="36665"/>
    <cellStyle name="표준 16 2 2 3 15 5" xfId="14884"/>
    <cellStyle name="표준 16 2 2 3 15 6" xfId="27326"/>
    <cellStyle name="표준 16 2 2 3 16" xfId="2501"/>
    <cellStyle name="표준 16 2 2 3 16 2" xfId="5670"/>
    <cellStyle name="표준 16 2 2 3 16 2 2" xfId="18177"/>
    <cellStyle name="표준 16 2 2 3 16 2 3" xfId="30619"/>
    <cellStyle name="표준 16 2 2 3 16 3" xfId="8755"/>
    <cellStyle name="표준 16 2 2 3 16 3 2" xfId="21262"/>
    <cellStyle name="표준 16 2 2 3 16 3 3" xfId="33704"/>
    <cellStyle name="표준 16 2 2 3 16 4" xfId="11840"/>
    <cellStyle name="표준 16 2 2 3 16 4 2" xfId="24347"/>
    <cellStyle name="표준 16 2 2 3 16 4 3" xfId="36789"/>
    <cellStyle name="표준 16 2 2 3 16 5" xfId="15008"/>
    <cellStyle name="표준 16 2 2 3 16 6" xfId="27450"/>
    <cellStyle name="표준 16 2 2 3 17" xfId="2623"/>
    <cellStyle name="표준 16 2 2 3 17 2" xfId="5792"/>
    <cellStyle name="표준 16 2 2 3 17 2 2" xfId="18299"/>
    <cellStyle name="표준 16 2 2 3 17 2 3" xfId="30741"/>
    <cellStyle name="표준 16 2 2 3 17 3" xfId="8877"/>
    <cellStyle name="표준 16 2 2 3 17 3 2" xfId="21384"/>
    <cellStyle name="표준 16 2 2 3 17 3 3" xfId="33826"/>
    <cellStyle name="표준 16 2 2 3 17 4" xfId="11962"/>
    <cellStyle name="표준 16 2 2 3 17 4 2" xfId="24469"/>
    <cellStyle name="표준 16 2 2 3 17 4 3" xfId="36911"/>
    <cellStyle name="표준 16 2 2 3 17 5" xfId="15130"/>
    <cellStyle name="표준 16 2 2 3 17 6" xfId="27572"/>
    <cellStyle name="표준 16 2 2 3 18" xfId="2743"/>
    <cellStyle name="표준 16 2 2 3 18 2" xfId="5912"/>
    <cellStyle name="표준 16 2 2 3 18 2 2" xfId="18419"/>
    <cellStyle name="표준 16 2 2 3 18 2 3" xfId="30861"/>
    <cellStyle name="표준 16 2 2 3 18 3" xfId="8997"/>
    <cellStyle name="표준 16 2 2 3 18 3 2" xfId="21504"/>
    <cellStyle name="표준 16 2 2 3 18 3 3" xfId="33946"/>
    <cellStyle name="표준 16 2 2 3 18 4" xfId="12082"/>
    <cellStyle name="표준 16 2 2 3 18 4 2" xfId="24589"/>
    <cellStyle name="표준 16 2 2 3 18 4 3" xfId="37031"/>
    <cellStyle name="표준 16 2 2 3 18 5" xfId="15250"/>
    <cellStyle name="표준 16 2 2 3 18 6" xfId="27692"/>
    <cellStyle name="표준 16 2 2 3 19" xfId="2860"/>
    <cellStyle name="표준 16 2 2 3 19 2" xfId="6029"/>
    <cellStyle name="표준 16 2 2 3 19 2 2" xfId="18536"/>
    <cellStyle name="표준 16 2 2 3 19 2 3" xfId="30978"/>
    <cellStyle name="표준 16 2 2 3 19 3" xfId="9114"/>
    <cellStyle name="표준 16 2 2 3 19 3 2" xfId="21621"/>
    <cellStyle name="표준 16 2 2 3 19 3 3" xfId="34063"/>
    <cellStyle name="표준 16 2 2 3 19 4" xfId="12199"/>
    <cellStyle name="표준 16 2 2 3 19 4 2" xfId="24706"/>
    <cellStyle name="표준 16 2 2 3 19 4 3" xfId="37148"/>
    <cellStyle name="표준 16 2 2 3 19 5" xfId="15367"/>
    <cellStyle name="표준 16 2 2 3 19 6" xfId="27809"/>
    <cellStyle name="표준 16 2 2 3 2" xfId="694"/>
    <cellStyle name="표준 16 2 2 3 2 2" xfId="3863"/>
    <cellStyle name="표준 16 2 2 3 2 2 2" xfId="16370"/>
    <cellStyle name="표준 16 2 2 3 2 2 3" xfId="28812"/>
    <cellStyle name="표준 16 2 2 3 2 3" xfId="6948"/>
    <cellStyle name="표준 16 2 2 3 2 3 2" xfId="19455"/>
    <cellStyle name="표준 16 2 2 3 2 3 3" xfId="31897"/>
    <cellStyle name="표준 16 2 2 3 2 4" xfId="10033"/>
    <cellStyle name="표준 16 2 2 3 2 4 2" xfId="22540"/>
    <cellStyle name="표준 16 2 2 3 2 4 3" xfId="34982"/>
    <cellStyle name="표준 16 2 2 3 2 5" xfId="13201"/>
    <cellStyle name="표준 16 2 2 3 2 6" xfId="25643"/>
    <cellStyle name="표준 16 2 2 3 20" xfId="2972"/>
    <cellStyle name="표준 16 2 2 3 20 2" xfId="6141"/>
    <cellStyle name="표준 16 2 2 3 20 2 2" xfId="18648"/>
    <cellStyle name="표준 16 2 2 3 20 2 3" xfId="31090"/>
    <cellStyle name="표준 16 2 2 3 20 3" xfId="9226"/>
    <cellStyle name="표준 16 2 2 3 20 3 2" xfId="21733"/>
    <cellStyle name="표준 16 2 2 3 20 3 3" xfId="34175"/>
    <cellStyle name="표준 16 2 2 3 20 4" xfId="12311"/>
    <cellStyle name="표준 16 2 2 3 20 4 2" xfId="24818"/>
    <cellStyle name="표준 16 2 2 3 20 4 3" xfId="37260"/>
    <cellStyle name="표준 16 2 2 3 20 5" xfId="15479"/>
    <cellStyle name="표준 16 2 2 3 20 6" xfId="27921"/>
    <cellStyle name="표준 16 2 2 3 21" xfId="3080"/>
    <cellStyle name="표준 16 2 2 3 21 2" xfId="6249"/>
    <cellStyle name="표준 16 2 2 3 21 2 2" xfId="18756"/>
    <cellStyle name="표준 16 2 2 3 21 2 3" xfId="31198"/>
    <cellStyle name="표준 16 2 2 3 21 3" xfId="9334"/>
    <cellStyle name="표준 16 2 2 3 21 3 2" xfId="21841"/>
    <cellStyle name="표준 16 2 2 3 21 3 3" xfId="34283"/>
    <cellStyle name="표준 16 2 2 3 21 4" xfId="12419"/>
    <cellStyle name="표준 16 2 2 3 21 4 2" xfId="24926"/>
    <cellStyle name="표준 16 2 2 3 21 4 3" xfId="37368"/>
    <cellStyle name="표준 16 2 2 3 21 5" xfId="15587"/>
    <cellStyle name="표준 16 2 2 3 21 6" xfId="28029"/>
    <cellStyle name="표준 16 2 2 3 22" xfId="3187"/>
    <cellStyle name="표준 16 2 2 3 22 2" xfId="6356"/>
    <cellStyle name="표준 16 2 2 3 22 2 2" xfId="18863"/>
    <cellStyle name="표준 16 2 2 3 22 2 3" xfId="31305"/>
    <cellStyle name="표준 16 2 2 3 22 3" xfId="9441"/>
    <cellStyle name="표준 16 2 2 3 22 3 2" xfId="21948"/>
    <cellStyle name="표준 16 2 2 3 22 3 3" xfId="34390"/>
    <cellStyle name="표준 16 2 2 3 22 4" xfId="12526"/>
    <cellStyle name="표준 16 2 2 3 22 4 2" xfId="25033"/>
    <cellStyle name="표준 16 2 2 3 22 4 3" xfId="37475"/>
    <cellStyle name="표준 16 2 2 3 22 5" xfId="15694"/>
    <cellStyle name="표준 16 2 2 3 22 6" xfId="28136"/>
    <cellStyle name="표준 16 2 2 3 23" xfId="3294"/>
    <cellStyle name="표준 16 2 2 3 23 2" xfId="6463"/>
    <cellStyle name="표준 16 2 2 3 23 2 2" xfId="18970"/>
    <cellStyle name="표준 16 2 2 3 23 2 3" xfId="31412"/>
    <cellStyle name="표준 16 2 2 3 23 3" xfId="9548"/>
    <cellStyle name="표준 16 2 2 3 23 3 2" xfId="22055"/>
    <cellStyle name="표준 16 2 2 3 23 3 3" xfId="34497"/>
    <cellStyle name="표준 16 2 2 3 23 4" xfId="12633"/>
    <cellStyle name="표준 16 2 2 3 23 4 2" xfId="25140"/>
    <cellStyle name="표준 16 2 2 3 23 4 3" xfId="37582"/>
    <cellStyle name="표준 16 2 2 3 23 5" xfId="15801"/>
    <cellStyle name="표준 16 2 2 3 23 6" xfId="28243"/>
    <cellStyle name="표준 16 2 2 3 24" xfId="3485"/>
    <cellStyle name="표준 16 2 2 3 24 2" xfId="15992"/>
    <cellStyle name="표준 16 2 2 3 24 3" xfId="28434"/>
    <cellStyle name="표준 16 2 2 3 25" xfId="6570"/>
    <cellStyle name="표준 16 2 2 3 25 2" xfId="19077"/>
    <cellStyle name="표준 16 2 2 3 25 3" xfId="31519"/>
    <cellStyle name="표준 16 2 2 3 26" xfId="9655"/>
    <cellStyle name="표준 16 2 2 3 26 2" xfId="22162"/>
    <cellStyle name="표준 16 2 2 3 26 3" xfId="34604"/>
    <cellStyle name="표준 16 2 2 3 27" xfId="12823"/>
    <cellStyle name="표준 16 2 2 3 28" xfId="25265"/>
    <cellStyle name="표준 16 2 2 3 29" xfId="37779"/>
    <cellStyle name="표준 16 2 2 3 3" xfId="827"/>
    <cellStyle name="표준 16 2 2 3 3 2" xfId="3996"/>
    <cellStyle name="표준 16 2 2 3 3 2 2" xfId="16503"/>
    <cellStyle name="표준 16 2 2 3 3 2 3" xfId="28945"/>
    <cellStyle name="표준 16 2 2 3 3 3" xfId="7081"/>
    <cellStyle name="표준 16 2 2 3 3 3 2" xfId="19588"/>
    <cellStyle name="표준 16 2 2 3 3 3 3" xfId="32030"/>
    <cellStyle name="표준 16 2 2 3 3 4" xfId="10166"/>
    <cellStyle name="표준 16 2 2 3 3 4 2" xfId="22673"/>
    <cellStyle name="표준 16 2 2 3 3 4 3" xfId="35115"/>
    <cellStyle name="표준 16 2 2 3 3 5" xfId="13334"/>
    <cellStyle name="표준 16 2 2 3 3 6" xfId="25776"/>
    <cellStyle name="표준 16 2 2 3 4" xfId="959"/>
    <cellStyle name="표준 16 2 2 3 4 2" xfId="4128"/>
    <cellStyle name="표준 16 2 2 3 4 2 2" xfId="16635"/>
    <cellStyle name="표준 16 2 2 3 4 2 3" xfId="29077"/>
    <cellStyle name="표준 16 2 2 3 4 3" xfId="7213"/>
    <cellStyle name="표준 16 2 2 3 4 3 2" xfId="19720"/>
    <cellStyle name="표준 16 2 2 3 4 3 3" xfId="32162"/>
    <cellStyle name="표준 16 2 2 3 4 4" xfId="10298"/>
    <cellStyle name="표준 16 2 2 3 4 4 2" xfId="22805"/>
    <cellStyle name="표준 16 2 2 3 4 4 3" xfId="35247"/>
    <cellStyle name="표준 16 2 2 3 4 5" xfId="13466"/>
    <cellStyle name="표준 16 2 2 3 4 6" xfId="25908"/>
    <cellStyle name="표준 16 2 2 3 5" xfId="1091"/>
    <cellStyle name="표준 16 2 2 3 5 2" xfId="4260"/>
    <cellStyle name="표준 16 2 2 3 5 2 2" xfId="16767"/>
    <cellStyle name="표준 16 2 2 3 5 2 3" xfId="29209"/>
    <cellStyle name="표준 16 2 2 3 5 3" xfId="7345"/>
    <cellStyle name="표준 16 2 2 3 5 3 2" xfId="19852"/>
    <cellStyle name="표준 16 2 2 3 5 3 3" xfId="32294"/>
    <cellStyle name="표준 16 2 2 3 5 4" xfId="10430"/>
    <cellStyle name="표준 16 2 2 3 5 4 2" xfId="22937"/>
    <cellStyle name="표준 16 2 2 3 5 4 3" xfId="35379"/>
    <cellStyle name="표준 16 2 2 3 5 5" xfId="13598"/>
    <cellStyle name="표준 16 2 2 3 5 6" xfId="26040"/>
    <cellStyle name="표준 16 2 2 3 6" xfId="1223"/>
    <cellStyle name="표준 16 2 2 3 6 2" xfId="4392"/>
    <cellStyle name="표준 16 2 2 3 6 2 2" xfId="16899"/>
    <cellStyle name="표준 16 2 2 3 6 2 3" xfId="29341"/>
    <cellStyle name="표준 16 2 2 3 6 3" xfId="7477"/>
    <cellStyle name="표준 16 2 2 3 6 3 2" xfId="19984"/>
    <cellStyle name="표준 16 2 2 3 6 3 3" xfId="32426"/>
    <cellStyle name="표준 16 2 2 3 6 4" xfId="10562"/>
    <cellStyle name="표준 16 2 2 3 6 4 2" xfId="23069"/>
    <cellStyle name="표준 16 2 2 3 6 4 3" xfId="35511"/>
    <cellStyle name="표준 16 2 2 3 6 5" xfId="13730"/>
    <cellStyle name="표준 16 2 2 3 6 6" xfId="26172"/>
    <cellStyle name="표준 16 2 2 3 7" xfId="1355"/>
    <cellStyle name="표준 16 2 2 3 7 2" xfId="4524"/>
    <cellStyle name="표준 16 2 2 3 7 2 2" xfId="17031"/>
    <cellStyle name="표준 16 2 2 3 7 2 3" xfId="29473"/>
    <cellStyle name="표준 16 2 2 3 7 3" xfId="7609"/>
    <cellStyle name="표준 16 2 2 3 7 3 2" xfId="20116"/>
    <cellStyle name="표준 16 2 2 3 7 3 3" xfId="32558"/>
    <cellStyle name="표준 16 2 2 3 7 4" xfId="10694"/>
    <cellStyle name="표준 16 2 2 3 7 4 2" xfId="23201"/>
    <cellStyle name="표준 16 2 2 3 7 4 3" xfId="35643"/>
    <cellStyle name="표준 16 2 2 3 7 5" xfId="13862"/>
    <cellStyle name="표준 16 2 2 3 7 6" xfId="26304"/>
    <cellStyle name="표준 16 2 2 3 8" xfId="1486"/>
    <cellStyle name="표준 16 2 2 3 8 2" xfId="4655"/>
    <cellStyle name="표준 16 2 2 3 8 2 2" xfId="17162"/>
    <cellStyle name="표준 16 2 2 3 8 2 3" xfId="29604"/>
    <cellStyle name="표준 16 2 2 3 8 3" xfId="7740"/>
    <cellStyle name="표준 16 2 2 3 8 3 2" xfId="20247"/>
    <cellStyle name="표준 16 2 2 3 8 3 3" xfId="32689"/>
    <cellStyle name="표준 16 2 2 3 8 4" xfId="10825"/>
    <cellStyle name="표준 16 2 2 3 8 4 2" xfId="23332"/>
    <cellStyle name="표준 16 2 2 3 8 4 3" xfId="35774"/>
    <cellStyle name="표준 16 2 2 3 8 5" xfId="13993"/>
    <cellStyle name="표준 16 2 2 3 8 6" xfId="26435"/>
    <cellStyle name="표준 16 2 2 3 9" xfId="1615"/>
    <cellStyle name="표준 16 2 2 3 9 2" xfId="4784"/>
    <cellStyle name="표준 16 2 2 3 9 2 2" xfId="17291"/>
    <cellStyle name="표준 16 2 2 3 9 2 3" xfId="29733"/>
    <cellStyle name="표준 16 2 2 3 9 3" xfId="7869"/>
    <cellStyle name="표준 16 2 2 3 9 3 2" xfId="20376"/>
    <cellStyle name="표준 16 2 2 3 9 3 3" xfId="32818"/>
    <cellStyle name="표준 16 2 2 3 9 4" xfId="10954"/>
    <cellStyle name="표준 16 2 2 3 9 4 2" xfId="23461"/>
    <cellStyle name="표준 16 2 2 3 9 4 3" xfId="35903"/>
    <cellStyle name="표준 16 2 2 3 9 5" xfId="14122"/>
    <cellStyle name="표준 16 2 2 3 9 6" xfId="26564"/>
    <cellStyle name="표준 16 2 2 30" xfId="12773"/>
    <cellStyle name="표준 16 2 2 31" xfId="12778"/>
    <cellStyle name="표준 16 2 2 32" xfId="37690"/>
    <cellStyle name="표준 16 2 2 4" xfId="361"/>
    <cellStyle name="표준 16 2 2 4 10" xfId="1788"/>
    <cellStyle name="표준 16 2 2 4 10 2" xfId="4957"/>
    <cellStyle name="표준 16 2 2 4 10 2 2" xfId="17464"/>
    <cellStyle name="표준 16 2 2 4 10 2 3" xfId="29906"/>
    <cellStyle name="표준 16 2 2 4 10 3" xfId="8042"/>
    <cellStyle name="표준 16 2 2 4 10 3 2" xfId="20549"/>
    <cellStyle name="표준 16 2 2 4 10 3 3" xfId="32991"/>
    <cellStyle name="표준 16 2 2 4 10 4" xfId="11127"/>
    <cellStyle name="표준 16 2 2 4 10 4 2" xfId="23634"/>
    <cellStyle name="표준 16 2 2 4 10 4 3" xfId="36076"/>
    <cellStyle name="표준 16 2 2 4 10 5" xfId="14295"/>
    <cellStyle name="표준 16 2 2 4 10 6" xfId="26737"/>
    <cellStyle name="표준 16 2 2 4 11" xfId="1916"/>
    <cellStyle name="표준 16 2 2 4 11 2" xfId="5085"/>
    <cellStyle name="표준 16 2 2 4 11 2 2" xfId="17592"/>
    <cellStyle name="표준 16 2 2 4 11 2 3" xfId="30034"/>
    <cellStyle name="표준 16 2 2 4 11 3" xfId="8170"/>
    <cellStyle name="표준 16 2 2 4 11 3 2" xfId="20677"/>
    <cellStyle name="표준 16 2 2 4 11 3 3" xfId="33119"/>
    <cellStyle name="표준 16 2 2 4 11 4" xfId="11255"/>
    <cellStyle name="표준 16 2 2 4 11 4 2" xfId="23762"/>
    <cellStyle name="표준 16 2 2 4 11 4 3" xfId="36204"/>
    <cellStyle name="표준 16 2 2 4 11 5" xfId="14423"/>
    <cellStyle name="표준 16 2 2 4 11 6" xfId="26865"/>
    <cellStyle name="표준 16 2 2 4 12" xfId="2044"/>
    <cellStyle name="표준 16 2 2 4 12 2" xfId="5213"/>
    <cellStyle name="표준 16 2 2 4 12 2 2" xfId="17720"/>
    <cellStyle name="표준 16 2 2 4 12 2 3" xfId="30162"/>
    <cellStyle name="표준 16 2 2 4 12 3" xfId="8298"/>
    <cellStyle name="표준 16 2 2 4 12 3 2" xfId="20805"/>
    <cellStyle name="표준 16 2 2 4 12 3 3" xfId="33247"/>
    <cellStyle name="표준 16 2 2 4 12 4" xfId="11383"/>
    <cellStyle name="표준 16 2 2 4 12 4 2" xfId="23890"/>
    <cellStyle name="표준 16 2 2 4 12 4 3" xfId="36332"/>
    <cellStyle name="표준 16 2 2 4 12 5" xfId="14551"/>
    <cellStyle name="표준 16 2 2 4 12 6" xfId="26993"/>
    <cellStyle name="표준 16 2 2 4 13" xfId="2172"/>
    <cellStyle name="표준 16 2 2 4 13 2" xfId="5341"/>
    <cellStyle name="표준 16 2 2 4 13 2 2" xfId="17848"/>
    <cellStyle name="표준 16 2 2 4 13 2 3" xfId="30290"/>
    <cellStyle name="표준 16 2 2 4 13 3" xfId="8426"/>
    <cellStyle name="표준 16 2 2 4 13 3 2" xfId="20933"/>
    <cellStyle name="표준 16 2 2 4 13 3 3" xfId="33375"/>
    <cellStyle name="표준 16 2 2 4 13 4" xfId="11511"/>
    <cellStyle name="표준 16 2 2 4 13 4 2" xfId="24018"/>
    <cellStyle name="표준 16 2 2 4 13 4 3" xfId="36460"/>
    <cellStyle name="표준 16 2 2 4 13 5" xfId="14679"/>
    <cellStyle name="표준 16 2 2 4 13 6" xfId="27121"/>
    <cellStyle name="표준 16 2 2 4 14" xfId="2297"/>
    <cellStyle name="표준 16 2 2 4 14 2" xfId="5466"/>
    <cellStyle name="표준 16 2 2 4 14 2 2" xfId="17973"/>
    <cellStyle name="표준 16 2 2 4 14 2 3" xfId="30415"/>
    <cellStyle name="표준 16 2 2 4 14 3" xfId="8551"/>
    <cellStyle name="표준 16 2 2 4 14 3 2" xfId="21058"/>
    <cellStyle name="표준 16 2 2 4 14 3 3" xfId="33500"/>
    <cellStyle name="표준 16 2 2 4 14 4" xfId="11636"/>
    <cellStyle name="표준 16 2 2 4 14 4 2" xfId="24143"/>
    <cellStyle name="표준 16 2 2 4 14 4 3" xfId="36585"/>
    <cellStyle name="표준 16 2 2 4 14 5" xfId="14804"/>
    <cellStyle name="표준 16 2 2 4 14 6" xfId="27246"/>
    <cellStyle name="표준 16 2 2 4 15" xfId="2422"/>
    <cellStyle name="표준 16 2 2 4 15 2" xfId="5591"/>
    <cellStyle name="표준 16 2 2 4 15 2 2" xfId="18098"/>
    <cellStyle name="표준 16 2 2 4 15 2 3" xfId="30540"/>
    <cellStyle name="표준 16 2 2 4 15 3" xfId="8676"/>
    <cellStyle name="표준 16 2 2 4 15 3 2" xfId="21183"/>
    <cellStyle name="표준 16 2 2 4 15 3 3" xfId="33625"/>
    <cellStyle name="표준 16 2 2 4 15 4" xfId="11761"/>
    <cellStyle name="표준 16 2 2 4 15 4 2" xfId="24268"/>
    <cellStyle name="표준 16 2 2 4 15 4 3" xfId="36710"/>
    <cellStyle name="표준 16 2 2 4 15 5" xfId="14929"/>
    <cellStyle name="표준 16 2 2 4 15 6" xfId="27371"/>
    <cellStyle name="표준 16 2 2 4 16" xfId="2546"/>
    <cellStyle name="표준 16 2 2 4 16 2" xfId="5715"/>
    <cellStyle name="표준 16 2 2 4 16 2 2" xfId="18222"/>
    <cellStyle name="표준 16 2 2 4 16 2 3" xfId="30664"/>
    <cellStyle name="표준 16 2 2 4 16 3" xfId="8800"/>
    <cellStyle name="표준 16 2 2 4 16 3 2" xfId="21307"/>
    <cellStyle name="표준 16 2 2 4 16 3 3" xfId="33749"/>
    <cellStyle name="표준 16 2 2 4 16 4" xfId="11885"/>
    <cellStyle name="표준 16 2 2 4 16 4 2" xfId="24392"/>
    <cellStyle name="표준 16 2 2 4 16 4 3" xfId="36834"/>
    <cellStyle name="표준 16 2 2 4 16 5" xfId="15053"/>
    <cellStyle name="표준 16 2 2 4 16 6" xfId="27495"/>
    <cellStyle name="표준 16 2 2 4 17" xfId="2668"/>
    <cellStyle name="표준 16 2 2 4 17 2" xfId="5837"/>
    <cellStyle name="표준 16 2 2 4 17 2 2" xfId="18344"/>
    <cellStyle name="표준 16 2 2 4 17 2 3" xfId="30786"/>
    <cellStyle name="표준 16 2 2 4 17 3" xfId="8922"/>
    <cellStyle name="표준 16 2 2 4 17 3 2" xfId="21429"/>
    <cellStyle name="표준 16 2 2 4 17 3 3" xfId="33871"/>
    <cellStyle name="표준 16 2 2 4 17 4" xfId="12007"/>
    <cellStyle name="표준 16 2 2 4 17 4 2" xfId="24514"/>
    <cellStyle name="표준 16 2 2 4 17 4 3" xfId="36956"/>
    <cellStyle name="표준 16 2 2 4 17 5" xfId="15175"/>
    <cellStyle name="표준 16 2 2 4 17 6" xfId="27617"/>
    <cellStyle name="표준 16 2 2 4 18" xfId="2788"/>
    <cellStyle name="표준 16 2 2 4 18 2" xfId="5957"/>
    <cellStyle name="표준 16 2 2 4 18 2 2" xfId="18464"/>
    <cellStyle name="표준 16 2 2 4 18 2 3" xfId="30906"/>
    <cellStyle name="표준 16 2 2 4 18 3" xfId="9042"/>
    <cellStyle name="표준 16 2 2 4 18 3 2" xfId="21549"/>
    <cellStyle name="표준 16 2 2 4 18 3 3" xfId="33991"/>
    <cellStyle name="표준 16 2 2 4 18 4" xfId="12127"/>
    <cellStyle name="표준 16 2 2 4 18 4 2" xfId="24634"/>
    <cellStyle name="표준 16 2 2 4 18 4 3" xfId="37076"/>
    <cellStyle name="표준 16 2 2 4 18 5" xfId="15295"/>
    <cellStyle name="표준 16 2 2 4 18 6" xfId="27737"/>
    <cellStyle name="표준 16 2 2 4 19" xfId="2905"/>
    <cellStyle name="표준 16 2 2 4 19 2" xfId="6074"/>
    <cellStyle name="표준 16 2 2 4 19 2 2" xfId="18581"/>
    <cellStyle name="표준 16 2 2 4 19 2 3" xfId="31023"/>
    <cellStyle name="표준 16 2 2 4 19 3" xfId="9159"/>
    <cellStyle name="표준 16 2 2 4 19 3 2" xfId="21666"/>
    <cellStyle name="표준 16 2 2 4 19 3 3" xfId="34108"/>
    <cellStyle name="표준 16 2 2 4 19 4" xfId="12244"/>
    <cellStyle name="표준 16 2 2 4 19 4 2" xfId="24751"/>
    <cellStyle name="표준 16 2 2 4 19 4 3" xfId="37193"/>
    <cellStyle name="표준 16 2 2 4 19 5" xfId="15412"/>
    <cellStyle name="표준 16 2 2 4 19 6" xfId="27854"/>
    <cellStyle name="표준 16 2 2 4 2" xfId="739"/>
    <cellStyle name="표준 16 2 2 4 2 2" xfId="3908"/>
    <cellStyle name="표준 16 2 2 4 2 2 2" xfId="16415"/>
    <cellStyle name="표준 16 2 2 4 2 2 3" xfId="28857"/>
    <cellStyle name="표준 16 2 2 4 2 3" xfId="6993"/>
    <cellStyle name="표준 16 2 2 4 2 3 2" xfId="19500"/>
    <cellStyle name="표준 16 2 2 4 2 3 3" xfId="31942"/>
    <cellStyle name="표준 16 2 2 4 2 4" xfId="10078"/>
    <cellStyle name="표준 16 2 2 4 2 4 2" xfId="22585"/>
    <cellStyle name="표준 16 2 2 4 2 4 3" xfId="35027"/>
    <cellStyle name="표준 16 2 2 4 2 5" xfId="13246"/>
    <cellStyle name="표준 16 2 2 4 2 6" xfId="25688"/>
    <cellStyle name="표준 16 2 2 4 20" xfId="3017"/>
    <cellStyle name="표준 16 2 2 4 20 2" xfId="6186"/>
    <cellStyle name="표준 16 2 2 4 20 2 2" xfId="18693"/>
    <cellStyle name="표준 16 2 2 4 20 2 3" xfId="31135"/>
    <cellStyle name="표준 16 2 2 4 20 3" xfId="9271"/>
    <cellStyle name="표준 16 2 2 4 20 3 2" xfId="21778"/>
    <cellStyle name="표준 16 2 2 4 20 3 3" xfId="34220"/>
    <cellStyle name="표준 16 2 2 4 20 4" xfId="12356"/>
    <cellStyle name="표준 16 2 2 4 20 4 2" xfId="24863"/>
    <cellStyle name="표준 16 2 2 4 20 4 3" xfId="37305"/>
    <cellStyle name="표준 16 2 2 4 20 5" xfId="15524"/>
    <cellStyle name="표준 16 2 2 4 20 6" xfId="27966"/>
    <cellStyle name="표준 16 2 2 4 21" xfId="3125"/>
    <cellStyle name="표준 16 2 2 4 21 2" xfId="6294"/>
    <cellStyle name="표준 16 2 2 4 21 2 2" xfId="18801"/>
    <cellStyle name="표준 16 2 2 4 21 2 3" xfId="31243"/>
    <cellStyle name="표준 16 2 2 4 21 3" xfId="9379"/>
    <cellStyle name="표준 16 2 2 4 21 3 2" xfId="21886"/>
    <cellStyle name="표준 16 2 2 4 21 3 3" xfId="34328"/>
    <cellStyle name="표준 16 2 2 4 21 4" xfId="12464"/>
    <cellStyle name="표준 16 2 2 4 21 4 2" xfId="24971"/>
    <cellStyle name="표준 16 2 2 4 21 4 3" xfId="37413"/>
    <cellStyle name="표준 16 2 2 4 21 5" xfId="15632"/>
    <cellStyle name="표준 16 2 2 4 21 6" xfId="28074"/>
    <cellStyle name="표준 16 2 2 4 22" xfId="3232"/>
    <cellStyle name="표준 16 2 2 4 22 2" xfId="6401"/>
    <cellStyle name="표준 16 2 2 4 22 2 2" xfId="18908"/>
    <cellStyle name="표준 16 2 2 4 22 2 3" xfId="31350"/>
    <cellStyle name="표준 16 2 2 4 22 3" xfId="9486"/>
    <cellStyle name="표준 16 2 2 4 22 3 2" xfId="21993"/>
    <cellStyle name="표준 16 2 2 4 22 3 3" xfId="34435"/>
    <cellStyle name="표준 16 2 2 4 22 4" xfId="12571"/>
    <cellStyle name="표준 16 2 2 4 22 4 2" xfId="25078"/>
    <cellStyle name="표준 16 2 2 4 22 4 3" xfId="37520"/>
    <cellStyle name="표준 16 2 2 4 22 5" xfId="15739"/>
    <cellStyle name="표준 16 2 2 4 22 6" xfId="28181"/>
    <cellStyle name="표준 16 2 2 4 23" xfId="3339"/>
    <cellStyle name="표준 16 2 2 4 23 2" xfId="6508"/>
    <cellStyle name="표준 16 2 2 4 23 2 2" xfId="19015"/>
    <cellStyle name="표준 16 2 2 4 23 2 3" xfId="31457"/>
    <cellStyle name="표준 16 2 2 4 23 3" xfId="9593"/>
    <cellStyle name="표준 16 2 2 4 23 3 2" xfId="22100"/>
    <cellStyle name="표준 16 2 2 4 23 3 3" xfId="34542"/>
    <cellStyle name="표준 16 2 2 4 23 4" xfId="12678"/>
    <cellStyle name="표준 16 2 2 4 23 4 2" xfId="25185"/>
    <cellStyle name="표준 16 2 2 4 23 4 3" xfId="37627"/>
    <cellStyle name="표준 16 2 2 4 23 5" xfId="15846"/>
    <cellStyle name="표준 16 2 2 4 23 6" xfId="28288"/>
    <cellStyle name="표준 16 2 2 4 24" xfId="3530"/>
    <cellStyle name="표준 16 2 2 4 24 2" xfId="16037"/>
    <cellStyle name="표준 16 2 2 4 24 3" xfId="28479"/>
    <cellStyle name="표준 16 2 2 4 25" xfId="6615"/>
    <cellStyle name="표준 16 2 2 4 25 2" xfId="19122"/>
    <cellStyle name="표준 16 2 2 4 25 3" xfId="31564"/>
    <cellStyle name="표준 16 2 2 4 26" xfId="9700"/>
    <cellStyle name="표준 16 2 2 4 26 2" xfId="22207"/>
    <cellStyle name="표준 16 2 2 4 26 3" xfId="34649"/>
    <cellStyle name="표준 16 2 2 4 27" xfId="12868"/>
    <cellStyle name="표준 16 2 2 4 28" xfId="25310"/>
    <cellStyle name="표준 16 2 2 4 29" xfId="37787"/>
    <cellStyle name="표준 16 2 2 4 3" xfId="872"/>
    <cellStyle name="표준 16 2 2 4 3 2" xfId="4041"/>
    <cellStyle name="표준 16 2 2 4 3 2 2" xfId="16548"/>
    <cellStyle name="표준 16 2 2 4 3 2 3" xfId="28990"/>
    <cellStyle name="표준 16 2 2 4 3 3" xfId="7126"/>
    <cellStyle name="표준 16 2 2 4 3 3 2" xfId="19633"/>
    <cellStyle name="표준 16 2 2 4 3 3 3" xfId="32075"/>
    <cellStyle name="표준 16 2 2 4 3 4" xfId="10211"/>
    <cellStyle name="표준 16 2 2 4 3 4 2" xfId="22718"/>
    <cellStyle name="표준 16 2 2 4 3 4 3" xfId="35160"/>
    <cellStyle name="표준 16 2 2 4 3 5" xfId="13379"/>
    <cellStyle name="표준 16 2 2 4 3 6" xfId="25821"/>
    <cellStyle name="표준 16 2 2 4 4" xfId="1004"/>
    <cellStyle name="표준 16 2 2 4 4 2" xfId="4173"/>
    <cellStyle name="표준 16 2 2 4 4 2 2" xfId="16680"/>
    <cellStyle name="표준 16 2 2 4 4 2 3" xfId="29122"/>
    <cellStyle name="표준 16 2 2 4 4 3" xfId="7258"/>
    <cellStyle name="표준 16 2 2 4 4 3 2" xfId="19765"/>
    <cellStyle name="표준 16 2 2 4 4 3 3" xfId="32207"/>
    <cellStyle name="표준 16 2 2 4 4 4" xfId="10343"/>
    <cellStyle name="표준 16 2 2 4 4 4 2" xfId="22850"/>
    <cellStyle name="표준 16 2 2 4 4 4 3" xfId="35292"/>
    <cellStyle name="표준 16 2 2 4 4 5" xfId="13511"/>
    <cellStyle name="표준 16 2 2 4 4 6" xfId="25953"/>
    <cellStyle name="표준 16 2 2 4 5" xfId="1136"/>
    <cellStyle name="표준 16 2 2 4 5 2" xfId="4305"/>
    <cellStyle name="표준 16 2 2 4 5 2 2" xfId="16812"/>
    <cellStyle name="표준 16 2 2 4 5 2 3" xfId="29254"/>
    <cellStyle name="표준 16 2 2 4 5 3" xfId="7390"/>
    <cellStyle name="표준 16 2 2 4 5 3 2" xfId="19897"/>
    <cellStyle name="표준 16 2 2 4 5 3 3" xfId="32339"/>
    <cellStyle name="표준 16 2 2 4 5 4" xfId="10475"/>
    <cellStyle name="표준 16 2 2 4 5 4 2" xfId="22982"/>
    <cellStyle name="표준 16 2 2 4 5 4 3" xfId="35424"/>
    <cellStyle name="표준 16 2 2 4 5 5" xfId="13643"/>
    <cellStyle name="표준 16 2 2 4 5 6" xfId="26085"/>
    <cellStyle name="표준 16 2 2 4 6" xfId="1268"/>
    <cellStyle name="표준 16 2 2 4 6 2" xfId="4437"/>
    <cellStyle name="표준 16 2 2 4 6 2 2" xfId="16944"/>
    <cellStyle name="표준 16 2 2 4 6 2 3" xfId="29386"/>
    <cellStyle name="표준 16 2 2 4 6 3" xfId="7522"/>
    <cellStyle name="표준 16 2 2 4 6 3 2" xfId="20029"/>
    <cellStyle name="표준 16 2 2 4 6 3 3" xfId="32471"/>
    <cellStyle name="표준 16 2 2 4 6 4" xfId="10607"/>
    <cellStyle name="표준 16 2 2 4 6 4 2" xfId="23114"/>
    <cellStyle name="표준 16 2 2 4 6 4 3" xfId="35556"/>
    <cellStyle name="표준 16 2 2 4 6 5" xfId="13775"/>
    <cellStyle name="표준 16 2 2 4 6 6" xfId="26217"/>
    <cellStyle name="표준 16 2 2 4 7" xfId="1400"/>
    <cellStyle name="표준 16 2 2 4 7 2" xfId="4569"/>
    <cellStyle name="표준 16 2 2 4 7 2 2" xfId="17076"/>
    <cellStyle name="표준 16 2 2 4 7 2 3" xfId="29518"/>
    <cellStyle name="표준 16 2 2 4 7 3" xfId="7654"/>
    <cellStyle name="표준 16 2 2 4 7 3 2" xfId="20161"/>
    <cellStyle name="표준 16 2 2 4 7 3 3" xfId="32603"/>
    <cellStyle name="표준 16 2 2 4 7 4" xfId="10739"/>
    <cellStyle name="표준 16 2 2 4 7 4 2" xfId="23246"/>
    <cellStyle name="표준 16 2 2 4 7 4 3" xfId="35688"/>
    <cellStyle name="표준 16 2 2 4 7 5" xfId="13907"/>
    <cellStyle name="표준 16 2 2 4 7 6" xfId="26349"/>
    <cellStyle name="표준 16 2 2 4 8" xfId="1531"/>
    <cellStyle name="표준 16 2 2 4 8 2" xfId="4700"/>
    <cellStyle name="표준 16 2 2 4 8 2 2" xfId="17207"/>
    <cellStyle name="표준 16 2 2 4 8 2 3" xfId="29649"/>
    <cellStyle name="표준 16 2 2 4 8 3" xfId="7785"/>
    <cellStyle name="표준 16 2 2 4 8 3 2" xfId="20292"/>
    <cellStyle name="표준 16 2 2 4 8 3 3" xfId="32734"/>
    <cellStyle name="표준 16 2 2 4 8 4" xfId="10870"/>
    <cellStyle name="표준 16 2 2 4 8 4 2" xfId="23377"/>
    <cellStyle name="표준 16 2 2 4 8 4 3" xfId="35819"/>
    <cellStyle name="표준 16 2 2 4 8 5" xfId="14038"/>
    <cellStyle name="표준 16 2 2 4 8 6" xfId="26480"/>
    <cellStyle name="표준 16 2 2 4 9" xfId="1660"/>
    <cellStyle name="표준 16 2 2 4 9 2" xfId="4829"/>
    <cellStyle name="표준 16 2 2 4 9 2 2" xfId="17336"/>
    <cellStyle name="표준 16 2 2 4 9 2 3" xfId="29778"/>
    <cellStyle name="표준 16 2 2 4 9 3" xfId="7914"/>
    <cellStyle name="표준 16 2 2 4 9 3 2" xfId="20421"/>
    <cellStyle name="표준 16 2 2 4 9 3 3" xfId="32863"/>
    <cellStyle name="표준 16 2 2 4 9 4" xfId="10999"/>
    <cellStyle name="표준 16 2 2 4 9 4 2" xfId="23506"/>
    <cellStyle name="표준 16 2 2 4 9 4 3" xfId="35948"/>
    <cellStyle name="표준 16 2 2 4 9 5" xfId="14167"/>
    <cellStyle name="표준 16 2 2 4 9 6" xfId="26609"/>
    <cellStyle name="표준 16 2 2 5" xfId="556"/>
    <cellStyle name="표준 16 2 2 5 2" xfId="3725"/>
    <cellStyle name="표준 16 2 2 5 2 2" xfId="16232"/>
    <cellStyle name="표준 16 2 2 5 2 3" xfId="28674"/>
    <cellStyle name="표준 16 2 2 5 3" xfId="6810"/>
    <cellStyle name="표준 16 2 2 5 3 2" xfId="19317"/>
    <cellStyle name="표준 16 2 2 5 3 3" xfId="31759"/>
    <cellStyle name="표준 16 2 2 5 4" xfId="9895"/>
    <cellStyle name="표준 16 2 2 5 4 2" xfId="22402"/>
    <cellStyle name="표준 16 2 2 5 4 3" xfId="34844"/>
    <cellStyle name="표준 16 2 2 5 5" xfId="13063"/>
    <cellStyle name="표준 16 2 2 5 6" xfId="25505"/>
    <cellStyle name="표준 16 2 2 5 7" xfId="37763"/>
    <cellStyle name="표준 16 2 2 6" xfId="458"/>
    <cellStyle name="표준 16 2 2 6 2" xfId="3627"/>
    <cellStyle name="표준 16 2 2 6 2 2" xfId="16134"/>
    <cellStyle name="표준 16 2 2 6 2 3" xfId="28576"/>
    <cellStyle name="표준 16 2 2 6 3" xfId="6712"/>
    <cellStyle name="표준 16 2 2 6 3 2" xfId="19219"/>
    <cellStyle name="표준 16 2 2 6 3 3" xfId="31661"/>
    <cellStyle name="표준 16 2 2 6 4" xfId="9797"/>
    <cellStyle name="표준 16 2 2 6 4 2" xfId="22304"/>
    <cellStyle name="표준 16 2 2 6 4 3" xfId="34746"/>
    <cellStyle name="표준 16 2 2 6 5" xfId="12965"/>
    <cellStyle name="표준 16 2 2 6 6" xfId="25407"/>
    <cellStyle name="표준 16 2 2 6 7" xfId="37741"/>
    <cellStyle name="표준 16 2 2 7" xfId="601"/>
    <cellStyle name="표준 16 2 2 7 2" xfId="3770"/>
    <cellStyle name="표준 16 2 2 7 2 2" xfId="16277"/>
    <cellStyle name="표준 16 2 2 7 2 3" xfId="28719"/>
    <cellStyle name="표준 16 2 2 7 3" xfId="6855"/>
    <cellStyle name="표준 16 2 2 7 3 2" xfId="19362"/>
    <cellStyle name="표준 16 2 2 7 3 3" xfId="31804"/>
    <cellStyle name="표준 16 2 2 7 4" xfId="9940"/>
    <cellStyle name="표준 16 2 2 7 4 2" xfId="22447"/>
    <cellStyle name="표준 16 2 2 7 4 3" xfId="34889"/>
    <cellStyle name="표준 16 2 2 7 5" xfId="13108"/>
    <cellStyle name="표준 16 2 2 7 6" xfId="25550"/>
    <cellStyle name="표준 16 2 2 8" xfId="578"/>
    <cellStyle name="표준 16 2 2 8 2" xfId="3747"/>
    <cellStyle name="표준 16 2 2 8 2 2" xfId="16254"/>
    <cellStyle name="표준 16 2 2 8 2 3" xfId="28696"/>
    <cellStyle name="표준 16 2 2 8 3" xfId="6832"/>
    <cellStyle name="표준 16 2 2 8 3 2" xfId="19339"/>
    <cellStyle name="표준 16 2 2 8 3 3" xfId="31781"/>
    <cellStyle name="표준 16 2 2 8 4" xfId="9917"/>
    <cellStyle name="표준 16 2 2 8 4 2" xfId="22424"/>
    <cellStyle name="표준 16 2 2 8 4 3" xfId="34866"/>
    <cellStyle name="표준 16 2 2 8 5" xfId="13085"/>
    <cellStyle name="표준 16 2 2 8 6" xfId="25527"/>
    <cellStyle name="표준 16 2 2 9" xfId="442"/>
    <cellStyle name="표준 16 2 2 9 2" xfId="3611"/>
    <cellStyle name="표준 16 2 2 9 2 2" xfId="16118"/>
    <cellStyle name="표준 16 2 2 9 2 3" xfId="28560"/>
    <cellStyle name="표준 16 2 2 9 3" xfId="6696"/>
    <cellStyle name="표준 16 2 2 9 3 2" xfId="19203"/>
    <cellStyle name="표준 16 2 2 9 3 3" xfId="31645"/>
    <cellStyle name="표준 16 2 2 9 4" xfId="9781"/>
    <cellStyle name="표준 16 2 2 9 4 2" xfId="22288"/>
    <cellStyle name="표준 16 2 2 9 4 3" xfId="34730"/>
    <cellStyle name="표준 16 2 2 9 5" xfId="12949"/>
    <cellStyle name="표준 16 2 2 9 6" xfId="25391"/>
    <cellStyle name="표준 16 2 20" xfId="526"/>
    <cellStyle name="표준 16 2 20 2" xfId="3695"/>
    <cellStyle name="표준 16 2 20 2 2" xfId="16202"/>
    <cellStyle name="표준 16 2 20 2 3" xfId="28644"/>
    <cellStyle name="표준 16 2 20 3" xfId="6780"/>
    <cellStyle name="표준 16 2 20 3 2" xfId="19287"/>
    <cellStyle name="표준 16 2 20 3 3" xfId="31729"/>
    <cellStyle name="표준 16 2 20 4" xfId="9865"/>
    <cellStyle name="표준 16 2 20 4 2" xfId="22372"/>
    <cellStyle name="표준 16 2 20 4 3" xfId="34814"/>
    <cellStyle name="표준 16 2 20 5" xfId="13033"/>
    <cellStyle name="표준 16 2 20 6" xfId="25475"/>
    <cellStyle name="표준 16 2 21" xfId="485"/>
    <cellStyle name="표준 16 2 21 2" xfId="3654"/>
    <cellStyle name="표준 16 2 21 2 2" xfId="16161"/>
    <cellStyle name="표준 16 2 21 2 3" xfId="28603"/>
    <cellStyle name="표준 16 2 21 3" xfId="6739"/>
    <cellStyle name="표준 16 2 21 3 2" xfId="19246"/>
    <cellStyle name="표준 16 2 21 3 3" xfId="31688"/>
    <cellStyle name="표준 16 2 21 4" xfId="9824"/>
    <cellStyle name="표준 16 2 21 4 2" xfId="22331"/>
    <cellStyle name="표준 16 2 21 4 3" xfId="34773"/>
    <cellStyle name="표준 16 2 21 5" xfId="12992"/>
    <cellStyle name="표준 16 2 21 6" xfId="25434"/>
    <cellStyle name="표준 16 2 22" xfId="595"/>
    <cellStyle name="표준 16 2 22 2" xfId="3764"/>
    <cellStyle name="표준 16 2 22 2 2" xfId="16271"/>
    <cellStyle name="표준 16 2 22 2 3" xfId="28713"/>
    <cellStyle name="표준 16 2 22 3" xfId="6849"/>
    <cellStyle name="표준 16 2 22 3 2" xfId="19356"/>
    <cellStyle name="표준 16 2 22 3 3" xfId="31798"/>
    <cellStyle name="표준 16 2 22 4" xfId="9934"/>
    <cellStyle name="표준 16 2 22 4 2" xfId="22441"/>
    <cellStyle name="표준 16 2 22 4 3" xfId="34883"/>
    <cellStyle name="표준 16 2 22 5" xfId="13102"/>
    <cellStyle name="표준 16 2 22 6" xfId="25544"/>
    <cellStyle name="표준 16 2 23" xfId="436"/>
    <cellStyle name="표준 16 2 23 2" xfId="3605"/>
    <cellStyle name="표준 16 2 23 2 2" xfId="16112"/>
    <cellStyle name="표준 16 2 23 2 3" xfId="28554"/>
    <cellStyle name="표준 16 2 23 3" xfId="6690"/>
    <cellStyle name="표준 16 2 23 3 2" xfId="19197"/>
    <cellStyle name="표준 16 2 23 3 3" xfId="31639"/>
    <cellStyle name="표준 16 2 23 4" xfId="9775"/>
    <cellStyle name="표준 16 2 23 4 2" xfId="22282"/>
    <cellStyle name="표준 16 2 23 4 3" xfId="34724"/>
    <cellStyle name="표준 16 2 23 5" xfId="12943"/>
    <cellStyle name="표준 16 2 23 6" xfId="25385"/>
    <cellStyle name="표준 16 2 24" xfId="519"/>
    <cellStyle name="표준 16 2 24 2" xfId="3688"/>
    <cellStyle name="표준 16 2 24 2 2" xfId="16195"/>
    <cellStyle name="표준 16 2 24 2 3" xfId="28637"/>
    <cellStyle name="표준 16 2 24 3" xfId="6773"/>
    <cellStyle name="표준 16 2 24 3 2" xfId="19280"/>
    <cellStyle name="표준 16 2 24 3 3" xfId="31722"/>
    <cellStyle name="표준 16 2 24 4" xfId="9858"/>
    <cellStyle name="표준 16 2 24 4 2" xfId="22365"/>
    <cellStyle name="표준 16 2 24 4 3" xfId="34807"/>
    <cellStyle name="표준 16 2 24 5" xfId="13026"/>
    <cellStyle name="표준 16 2 24 6" xfId="25468"/>
    <cellStyle name="표준 16 2 25" xfId="488"/>
    <cellStyle name="표준 16 2 25 2" xfId="3657"/>
    <cellStyle name="표준 16 2 25 2 2" xfId="16164"/>
    <cellStyle name="표준 16 2 25 2 3" xfId="28606"/>
    <cellStyle name="표준 16 2 25 3" xfId="6742"/>
    <cellStyle name="표준 16 2 25 3 2" xfId="19249"/>
    <cellStyle name="표준 16 2 25 3 3" xfId="31691"/>
    <cellStyle name="표준 16 2 25 4" xfId="9827"/>
    <cellStyle name="표준 16 2 25 4 2" xfId="22334"/>
    <cellStyle name="표준 16 2 25 4 3" xfId="34776"/>
    <cellStyle name="표준 16 2 25 5" xfId="12995"/>
    <cellStyle name="표준 16 2 25 6" xfId="25437"/>
    <cellStyle name="표준 16 2 26" xfId="594"/>
    <cellStyle name="표준 16 2 26 2" xfId="3763"/>
    <cellStyle name="표준 16 2 26 2 2" xfId="16270"/>
    <cellStyle name="표준 16 2 26 2 3" xfId="28712"/>
    <cellStyle name="표준 16 2 26 3" xfId="6848"/>
    <cellStyle name="표준 16 2 26 3 2" xfId="19355"/>
    <cellStyle name="표준 16 2 26 3 3" xfId="31797"/>
    <cellStyle name="표준 16 2 26 4" xfId="9933"/>
    <cellStyle name="표준 16 2 26 4 2" xfId="22440"/>
    <cellStyle name="표준 16 2 26 4 3" xfId="34882"/>
    <cellStyle name="표준 16 2 26 5" xfId="13101"/>
    <cellStyle name="표준 16 2 26 6" xfId="25543"/>
    <cellStyle name="표준 16 2 27" xfId="580"/>
    <cellStyle name="표준 16 2 27 2" xfId="3749"/>
    <cellStyle name="표준 16 2 27 2 2" xfId="16256"/>
    <cellStyle name="표준 16 2 27 2 3" xfId="28698"/>
    <cellStyle name="표준 16 2 27 3" xfId="6834"/>
    <cellStyle name="표준 16 2 27 3 2" xfId="19341"/>
    <cellStyle name="표준 16 2 27 3 3" xfId="31783"/>
    <cellStyle name="표준 16 2 27 4" xfId="9919"/>
    <cellStyle name="표준 16 2 27 4 2" xfId="22426"/>
    <cellStyle name="표준 16 2 27 4 3" xfId="34868"/>
    <cellStyle name="표준 16 2 27 5" xfId="13087"/>
    <cellStyle name="표준 16 2 27 6" xfId="25529"/>
    <cellStyle name="표준 16 2 28" xfId="584"/>
    <cellStyle name="표준 16 2 28 2" xfId="3753"/>
    <cellStyle name="표준 16 2 28 2 2" xfId="16260"/>
    <cellStyle name="표준 16 2 28 2 3" xfId="28702"/>
    <cellStyle name="표준 16 2 28 3" xfId="6838"/>
    <cellStyle name="표준 16 2 28 3 2" xfId="19345"/>
    <cellStyle name="표준 16 2 28 3 3" xfId="31787"/>
    <cellStyle name="표준 16 2 28 4" xfId="9923"/>
    <cellStyle name="표준 16 2 28 4 2" xfId="22430"/>
    <cellStyle name="표준 16 2 28 4 3" xfId="34872"/>
    <cellStyle name="표준 16 2 28 5" xfId="13091"/>
    <cellStyle name="표준 16 2 28 6" xfId="25533"/>
    <cellStyle name="표준 16 2 29" xfId="582"/>
    <cellStyle name="표준 16 2 29 2" xfId="3751"/>
    <cellStyle name="표준 16 2 29 2 2" xfId="16258"/>
    <cellStyle name="표준 16 2 29 2 3" xfId="28700"/>
    <cellStyle name="표준 16 2 29 3" xfId="6836"/>
    <cellStyle name="표준 16 2 29 3 2" xfId="19343"/>
    <cellStyle name="표준 16 2 29 3 3" xfId="31785"/>
    <cellStyle name="표준 16 2 29 4" xfId="9921"/>
    <cellStyle name="표준 16 2 29 4 2" xfId="22428"/>
    <cellStyle name="표준 16 2 29 4 3" xfId="34870"/>
    <cellStyle name="표준 16 2 29 5" xfId="13089"/>
    <cellStyle name="표준 16 2 29 6" xfId="25531"/>
    <cellStyle name="표준 16 2 3" xfId="224"/>
    <cellStyle name="표준 16 2 3 10" xfId="440"/>
    <cellStyle name="표준 16 2 3 10 2" xfId="3609"/>
    <cellStyle name="표준 16 2 3 10 2 2" xfId="16116"/>
    <cellStyle name="표준 16 2 3 10 2 3" xfId="28558"/>
    <cellStyle name="표준 16 2 3 10 3" xfId="6694"/>
    <cellStyle name="표준 16 2 3 10 3 2" xfId="19201"/>
    <cellStyle name="표준 16 2 3 10 3 3" xfId="31643"/>
    <cellStyle name="표준 16 2 3 10 4" xfId="9779"/>
    <cellStyle name="표준 16 2 3 10 4 2" xfId="22286"/>
    <cellStyle name="표준 16 2 3 10 4 3" xfId="34728"/>
    <cellStyle name="표준 16 2 3 10 5" xfId="12947"/>
    <cellStyle name="표준 16 2 3 10 6" xfId="25389"/>
    <cellStyle name="표준 16 2 3 11" xfId="541"/>
    <cellStyle name="표준 16 2 3 11 2" xfId="3710"/>
    <cellStyle name="표준 16 2 3 11 2 2" xfId="16217"/>
    <cellStyle name="표준 16 2 3 11 2 3" xfId="28659"/>
    <cellStyle name="표준 16 2 3 11 3" xfId="6795"/>
    <cellStyle name="표준 16 2 3 11 3 2" xfId="19302"/>
    <cellStyle name="표준 16 2 3 11 3 3" xfId="31744"/>
    <cellStyle name="표준 16 2 3 11 4" xfId="9880"/>
    <cellStyle name="표준 16 2 3 11 4 2" xfId="22387"/>
    <cellStyle name="표준 16 2 3 11 4 3" xfId="34829"/>
    <cellStyle name="표준 16 2 3 11 5" xfId="13048"/>
    <cellStyle name="표준 16 2 3 11 6" xfId="25490"/>
    <cellStyle name="표준 16 2 3 12" xfId="471"/>
    <cellStyle name="표준 16 2 3 12 2" xfId="3640"/>
    <cellStyle name="표준 16 2 3 12 2 2" xfId="16147"/>
    <cellStyle name="표준 16 2 3 12 2 3" xfId="28589"/>
    <cellStyle name="표준 16 2 3 12 3" xfId="6725"/>
    <cellStyle name="표준 16 2 3 12 3 2" xfId="19232"/>
    <cellStyle name="표준 16 2 3 12 3 3" xfId="31674"/>
    <cellStyle name="표준 16 2 3 12 4" xfId="9810"/>
    <cellStyle name="표준 16 2 3 12 4 2" xfId="22317"/>
    <cellStyle name="표준 16 2 3 12 4 3" xfId="34759"/>
    <cellStyle name="표준 16 2 3 12 5" xfId="12978"/>
    <cellStyle name="표준 16 2 3 12 6" xfId="25420"/>
    <cellStyle name="표준 16 2 3 13" xfId="656"/>
    <cellStyle name="표준 16 2 3 13 2" xfId="3825"/>
    <cellStyle name="표준 16 2 3 13 2 2" xfId="16332"/>
    <cellStyle name="표준 16 2 3 13 2 3" xfId="28774"/>
    <cellStyle name="표준 16 2 3 13 3" xfId="6910"/>
    <cellStyle name="표준 16 2 3 13 3 2" xfId="19417"/>
    <cellStyle name="표준 16 2 3 13 3 3" xfId="31859"/>
    <cellStyle name="표준 16 2 3 13 4" xfId="9995"/>
    <cellStyle name="표준 16 2 3 13 4 2" xfId="22502"/>
    <cellStyle name="표준 16 2 3 13 4 3" xfId="34944"/>
    <cellStyle name="표준 16 2 3 13 5" xfId="13163"/>
    <cellStyle name="표준 16 2 3 13 6" xfId="25605"/>
    <cellStyle name="표준 16 2 3 14" xfId="789"/>
    <cellStyle name="표준 16 2 3 14 2" xfId="3958"/>
    <cellStyle name="표준 16 2 3 14 2 2" xfId="16465"/>
    <cellStyle name="표준 16 2 3 14 2 3" xfId="28907"/>
    <cellStyle name="표준 16 2 3 14 3" xfId="7043"/>
    <cellStyle name="표준 16 2 3 14 3 2" xfId="19550"/>
    <cellStyle name="표준 16 2 3 14 3 3" xfId="31992"/>
    <cellStyle name="표준 16 2 3 14 4" xfId="10128"/>
    <cellStyle name="표준 16 2 3 14 4 2" xfId="22635"/>
    <cellStyle name="표준 16 2 3 14 4 3" xfId="35077"/>
    <cellStyle name="표준 16 2 3 14 5" xfId="13296"/>
    <cellStyle name="표준 16 2 3 14 6" xfId="25738"/>
    <cellStyle name="표준 16 2 3 15" xfId="922"/>
    <cellStyle name="표준 16 2 3 15 2" xfId="4091"/>
    <cellStyle name="표준 16 2 3 15 2 2" xfId="16598"/>
    <cellStyle name="표준 16 2 3 15 2 3" xfId="29040"/>
    <cellStyle name="표준 16 2 3 15 3" xfId="7176"/>
    <cellStyle name="표준 16 2 3 15 3 2" xfId="19683"/>
    <cellStyle name="표준 16 2 3 15 3 3" xfId="32125"/>
    <cellStyle name="표준 16 2 3 15 4" xfId="10261"/>
    <cellStyle name="표준 16 2 3 15 4 2" xfId="22768"/>
    <cellStyle name="표준 16 2 3 15 4 3" xfId="35210"/>
    <cellStyle name="표준 16 2 3 15 5" xfId="13429"/>
    <cellStyle name="표준 16 2 3 15 6" xfId="25871"/>
    <cellStyle name="표준 16 2 3 16" xfId="1054"/>
    <cellStyle name="표준 16 2 3 16 2" xfId="4223"/>
    <cellStyle name="표준 16 2 3 16 2 2" xfId="16730"/>
    <cellStyle name="표준 16 2 3 16 2 3" xfId="29172"/>
    <cellStyle name="표준 16 2 3 16 3" xfId="7308"/>
    <cellStyle name="표준 16 2 3 16 3 2" xfId="19815"/>
    <cellStyle name="표준 16 2 3 16 3 3" xfId="32257"/>
    <cellStyle name="표준 16 2 3 16 4" xfId="10393"/>
    <cellStyle name="표준 16 2 3 16 4 2" xfId="22900"/>
    <cellStyle name="표준 16 2 3 16 4 3" xfId="35342"/>
    <cellStyle name="표준 16 2 3 16 5" xfId="13561"/>
    <cellStyle name="표준 16 2 3 16 6" xfId="26003"/>
    <cellStyle name="표준 16 2 3 17" xfId="1186"/>
    <cellStyle name="표준 16 2 3 17 2" xfId="4355"/>
    <cellStyle name="표준 16 2 3 17 2 2" xfId="16862"/>
    <cellStyle name="표준 16 2 3 17 2 3" xfId="29304"/>
    <cellStyle name="표준 16 2 3 17 3" xfId="7440"/>
    <cellStyle name="표준 16 2 3 17 3 2" xfId="19947"/>
    <cellStyle name="표준 16 2 3 17 3 3" xfId="32389"/>
    <cellStyle name="표준 16 2 3 17 4" xfId="10525"/>
    <cellStyle name="표준 16 2 3 17 4 2" xfId="23032"/>
    <cellStyle name="표준 16 2 3 17 4 3" xfId="35474"/>
    <cellStyle name="표준 16 2 3 17 5" xfId="13693"/>
    <cellStyle name="표준 16 2 3 17 6" xfId="26135"/>
    <cellStyle name="표준 16 2 3 18" xfId="1318"/>
    <cellStyle name="표준 16 2 3 18 2" xfId="4487"/>
    <cellStyle name="표준 16 2 3 18 2 2" xfId="16994"/>
    <cellStyle name="표준 16 2 3 18 2 3" xfId="29436"/>
    <cellStyle name="표준 16 2 3 18 3" xfId="7572"/>
    <cellStyle name="표준 16 2 3 18 3 2" xfId="20079"/>
    <cellStyle name="표준 16 2 3 18 3 3" xfId="32521"/>
    <cellStyle name="표준 16 2 3 18 4" xfId="10657"/>
    <cellStyle name="표준 16 2 3 18 4 2" xfId="23164"/>
    <cellStyle name="표준 16 2 3 18 4 3" xfId="35606"/>
    <cellStyle name="표준 16 2 3 18 5" xfId="13825"/>
    <cellStyle name="표준 16 2 3 18 6" xfId="26267"/>
    <cellStyle name="표준 16 2 3 19" xfId="1450"/>
    <cellStyle name="표준 16 2 3 19 2" xfId="4619"/>
    <cellStyle name="표준 16 2 3 19 2 2" xfId="17126"/>
    <cellStyle name="표준 16 2 3 19 2 3" xfId="29568"/>
    <cellStyle name="표준 16 2 3 19 3" xfId="7704"/>
    <cellStyle name="표준 16 2 3 19 3 2" xfId="20211"/>
    <cellStyle name="표준 16 2 3 19 3 3" xfId="32653"/>
    <cellStyle name="표준 16 2 3 19 4" xfId="10789"/>
    <cellStyle name="표준 16 2 3 19 4 2" xfId="23296"/>
    <cellStyle name="표준 16 2 3 19 4 3" xfId="35738"/>
    <cellStyle name="표준 16 2 3 19 5" xfId="13957"/>
    <cellStyle name="표준 16 2 3 19 6" xfId="26399"/>
    <cellStyle name="표준 16 2 3 2" xfId="303"/>
    <cellStyle name="표준 16 2 3 2 10" xfId="1473"/>
    <cellStyle name="표준 16 2 3 2 10 2" xfId="4642"/>
    <cellStyle name="표준 16 2 3 2 10 2 2" xfId="17149"/>
    <cellStyle name="표준 16 2 3 2 10 2 3" xfId="29591"/>
    <cellStyle name="표준 16 2 3 2 10 3" xfId="7727"/>
    <cellStyle name="표준 16 2 3 2 10 3 2" xfId="20234"/>
    <cellStyle name="표준 16 2 3 2 10 3 3" xfId="32676"/>
    <cellStyle name="표준 16 2 3 2 10 4" xfId="10812"/>
    <cellStyle name="표준 16 2 3 2 10 4 2" xfId="23319"/>
    <cellStyle name="표준 16 2 3 2 10 4 3" xfId="35761"/>
    <cellStyle name="표준 16 2 3 2 10 5" xfId="13980"/>
    <cellStyle name="표준 16 2 3 2 10 6" xfId="26422"/>
    <cellStyle name="표준 16 2 3 2 11" xfId="1602"/>
    <cellStyle name="표준 16 2 3 2 11 2" xfId="4771"/>
    <cellStyle name="표준 16 2 3 2 11 2 2" xfId="17278"/>
    <cellStyle name="표준 16 2 3 2 11 2 3" xfId="29720"/>
    <cellStyle name="표준 16 2 3 2 11 3" xfId="7856"/>
    <cellStyle name="표준 16 2 3 2 11 3 2" xfId="20363"/>
    <cellStyle name="표준 16 2 3 2 11 3 3" xfId="32805"/>
    <cellStyle name="표준 16 2 3 2 11 4" xfId="10941"/>
    <cellStyle name="표준 16 2 3 2 11 4 2" xfId="23448"/>
    <cellStyle name="표준 16 2 3 2 11 4 3" xfId="35890"/>
    <cellStyle name="표준 16 2 3 2 11 5" xfId="14109"/>
    <cellStyle name="표준 16 2 3 2 11 6" xfId="26551"/>
    <cellStyle name="표준 16 2 3 2 12" xfId="1730"/>
    <cellStyle name="표준 16 2 3 2 12 2" xfId="4899"/>
    <cellStyle name="표준 16 2 3 2 12 2 2" xfId="17406"/>
    <cellStyle name="표준 16 2 3 2 12 2 3" xfId="29848"/>
    <cellStyle name="표준 16 2 3 2 12 3" xfId="7984"/>
    <cellStyle name="표준 16 2 3 2 12 3 2" xfId="20491"/>
    <cellStyle name="표준 16 2 3 2 12 3 3" xfId="32933"/>
    <cellStyle name="표준 16 2 3 2 12 4" xfId="11069"/>
    <cellStyle name="표준 16 2 3 2 12 4 2" xfId="23576"/>
    <cellStyle name="표준 16 2 3 2 12 4 3" xfId="36018"/>
    <cellStyle name="표준 16 2 3 2 12 5" xfId="14237"/>
    <cellStyle name="표준 16 2 3 2 12 6" xfId="26679"/>
    <cellStyle name="표준 16 2 3 2 13" xfId="1858"/>
    <cellStyle name="표준 16 2 3 2 13 2" xfId="5027"/>
    <cellStyle name="표준 16 2 3 2 13 2 2" xfId="17534"/>
    <cellStyle name="표준 16 2 3 2 13 2 3" xfId="29976"/>
    <cellStyle name="표준 16 2 3 2 13 3" xfId="8112"/>
    <cellStyle name="표준 16 2 3 2 13 3 2" xfId="20619"/>
    <cellStyle name="표준 16 2 3 2 13 3 3" xfId="33061"/>
    <cellStyle name="표준 16 2 3 2 13 4" xfId="11197"/>
    <cellStyle name="표준 16 2 3 2 13 4 2" xfId="23704"/>
    <cellStyle name="표준 16 2 3 2 13 4 3" xfId="36146"/>
    <cellStyle name="표준 16 2 3 2 13 5" xfId="14365"/>
    <cellStyle name="표준 16 2 3 2 13 6" xfId="26807"/>
    <cellStyle name="표준 16 2 3 2 14" xfId="1986"/>
    <cellStyle name="표준 16 2 3 2 14 2" xfId="5155"/>
    <cellStyle name="표준 16 2 3 2 14 2 2" xfId="17662"/>
    <cellStyle name="표준 16 2 3 2 14 2 3" xfId="30104"/>
    <cellStyle name="표준 16 2 3 2 14 3" xfId="8240"/>
    <cellStyle name="표준 16 2 3 2 14 3 2" xfId="20747"/>
    <cellStyle name="표준 16 2 3 2 14 3 3" xfId="33189"/>
    <cellStyle name="표준 16 2 3 2 14 4" xfId="11325"/>
    <cellStyle name="표준 16 2 3 2 14 4 2" xfId="23832"/>
    <cellStyle name="표준 16 2 3 2 14 4 3" xfId="36274"/>
    <cellStyle name="표준 16 2 3 2 14 5" xfId="14493"/>
    <cellStyle name="표준 16 2 3 2 14 6" xfId="26935"/>
    <cellStyle name="표준 16 2 3 2 15" xfId="2114"/>
    <cellStyle name="표준 16 2 3 2 15 2" xfId="5283"/>
    <cellStyle name="표준 16 2 3 2 15 2 2" xfId="17790"/>
    <cellStyle name="표준 16 2 3 2 15 2 3" xfId="30232"/>
    <cellStyle name="표준 16 2 3 2 15 3" xfId="8368"/>
    <cellStyle name="표준 16 2 3 2 15 3 2" xfId="20875"/>
    <cellStyle name="표준 16 2 3 2 15 3 3" xfId="33317"/>
    <cellStyle name="표준 16 2 3 2 15 4" xfId="11453"/>
    <cellStyle name="표준 16 2 3 2 15 4 2" xfId="23960"/>
    <cellStyle name="표준 16 2 3 2 15 4 3" xfId="36402"/>
    <cellStyle name="표준 16 2 3 2 15 5" xfId="14621"/>
    <cellStyle name="표준 16 2 3 2 15 6" xfId="27063"/>
    <cellStyle name="표준 16 2 3 2 16" xfId="2239"/>
    <cellStyle name="표준 16 2 3 2 16 2" xfId="5408"/>
    <cellStyle name="표준 16 2 3 2 16 2 2" xfId="17915"/>
    <cellStyle name="표준 16 2 3 2 16 2 3" xfId="30357"/>
    <cellStyle name="표준 16 2 3 2 16 3" xfId="8493"/>
    <cellStyle name="표준 16 2 3 2 16 3 2" xfId="21000"/>
    <cellStyle name="표준 16 2 3 2 16 3 3" xfId="33442"/>
    <cellStyle name="표준 16 2 3 2 16 4" xfId="11578"/>
    <cellStyle name="표준 16 2 3 2 16 4 2" xfId="24085"/>
    <cellStyle name="표준 16 2 3 2 16 4 3" xfId="36527"/>
    <cellStyle name="표준 16 2 3 2 16 5" xfId="14746"/>
    <cellStyle name="표준 16 2 3 2 16 6" xfId="27188"/>
    <cellStyle name="표준 16 2 3 2 17" xfId="2364"/>
    <cellStyle name="표준 16 2 3 2 17 2" xfId="5533"/>
    <cellStyle name="표준 16 2 3 2 17 2 2" xfId="18040"/>
    <cellStyle name="표준 16 2 3 2 17 2 3" xfId="30482"/>
    <cellStyle name="표준 16 2 3 2 17 3" xfId="8618"/>
    <cellStyle name="표준 16 2 3 2 17 3 2" xfId="21125"/>
    <cellStyle name="표준 16 2 3 2 17 3 3" xfId="33567"/>
    <cellStyle name="표준 16 2 3 2 17 4" xfId="11703"/>
    <cellStyle name="표준 16 2 3 2 17 4 2" xfId="24210"/>
    <cellStyle name="표준 16 2 3 2 17 4 3" xfId="36652"/>
    <cellStyle name="표준 16 2 3 2 17 5" xfId="14871"/>
    <cellStyle name="표준 16 2 3 2 17 6" xfId="27313"/>
    <cellStyle name="표준 16 2 3 2 18" xfId="2488"/>
    <cellStyle name="표준 16 2 3 2 18 2" xfId="5657"/>
    <cellStyle name="표준 16 2 3 2 18 2 2" xfId="18164"/>
    <cellStyle name="표준 16 2 3 2 18 2 3" xfId="30606"/>
    <cellStyle name="표준 16 2 3 2 18 3" xfId="8742"/>
    <cellStyle name="표준 16 2 3 2 18 3 2" xfId="21249"/>
    <cellStyle name="표준 16 2 3 2 18 3 3" xfId="33691"/>
    <cellStyle name="표준 16 2 3 2 18 4" xfId="11827"/>
    <cellStyle name="표준 16 2 3 2 18 4 2" xfId="24334"/>
    <cellStyle name="표준 16 2 3 2 18 4 3" xfId="36776"/>
    <cellStyle name="표준 16 2 3 2 18 5" xfId="14995"/>
    <cellStyle name="표준 16 2 3 2 18 6" xfId="27437"/>
    <cellStyle name="표준 16 2 3 2 19" xfId="2610"/>
    <cellStyle name="표준 16 2 3 2 19 2" xfId="5779"/>
    <cellStyle name="표준 16 2 3 2 19 2 2" xfId="18286"/>
    <cellStyle name="표준 16 2 3 2 19 2 3" xfId="30728"/>
    <cellStyle name="표준 16 2 3 2 19 3" xfId="8864"/>
    <cellStyle name="표준 16 2 3 2 19 3 2" xfId="21371"/>
    <cellStyle name="표준 16 2 3 2 19 3 3" xfId="33813"/>
    <cellStyle name="표준 16 2 3 2 19 4" xfId="11949"/>
    <cellStyle name="표준 16 2 3 2 19 4 2" xfId="24456"/>
    <cellStyle name="표준 16 2 3 2 19 4 3" xfId="36898"/>
    <cellStyle name="표준 16 2 3 2 19 5" xfId="15117"/>
    <cellStyle name="표준 16 2 3 2 19 6" xfId="27559"/>
    <cellStyle name="표준 16 2 3 2 2" xfId="348"/>
    <cellStyle name="표준 16 2 3 2 2 10" xfId="1775"/>
    <cellStyle name="표준 16 2 3 2 2 10 2" xfId="4944"/>
    <cellStyle name="표준 16 2 3 2 2 10 2 2" xfId="17451"/>
    <cellStyle name="표준 16 2 3 2 2 10 2 3" xfId="29893"/>
    <cellStyle name="표준 16 2 3 2 2 10 3" xfId="8029"/>
    <cellStyle name="표준 16 2 3 2 2 10 3 2" xfId="20536"/>
    <cellStyle name="표준 16 2 3 2 2 10 3 3" xfId="32978"/>
    <cellStyle name="표준 16 2 3 2 2 10 4" xfId="11114"/>
    <cellStyle name="표준 16 2 3 2 2 10 4 2" xfId="23621"/>
    <cellStyle name="표준 16 2 3 2 2 10 4 3" xfId="36063"/>
    <cellStyle name="표준 16 2 3 2 2 10 5" xfId="14282"/>
    <cellStyle name="표준 16 2 3 2 2 10 6" xfId="26724"/>
    <cellStyle name="표준 16 2 3 2 2 11" xfId="1903"/>
    <cellStyle name="표준 16 2 3 2 2 11 2" xfId="5072"/>
    <cellStyle name="표준 16 2 3 2 2 11 2 2" xfId="17579"/>
    <cellStyle name="표준 16 2 3 2 2 11 2 3" xfId="30021"/>
    <cellStyle name="표준 16 2 3 2 2 11 3" xfId="8157"/>
    <cellStyle name="표준 16 2 3 2 2 11 3 2" xfId="20664"/>
    <cellStyle name="표준 16 2 3 2 2 11 3 3" xfId="33106"/>
    <cellStyle name="표준 16 2 3 2 2 11 4" xfId="11242"/>
    <cellStyle name="표준 16 2 3 2 2 11 4 2" xfId="23749"/>
    <cellStyle name="표준 16 2 3 2 2 11 4 3" xfId="36191"/>
    <cellStyle name="표준 16 2 3 2 2 11 5" xfId="14410"/>
    <cellStyle name="표준 16 2 3 2 2 11 6" xfId="26852"/>
    <cellStyle name="표준 16 2 3 2 2 12" xfId="2031"/>
    <cellStyle name="표준 16 2 3 2 2 12 2" xfId="5200"/>
    <cellStyle name="표준 16 2 3 2 2 12 2 2" xfId="17707"/>
    <cellStyle name="표준 16 2 3 2 2 12 2 3" xfId="30149"/>
    <cellStyle name="표준 16 2 3 2 2 12 3" xfId="8285"/>
    <cellStyle name="표준 16 2 3 2 2 12 3 2" xfId="20792"/>
    <cellStyle name="표준 16 2 3 2 2 12 3 3" xfId="33234"/>
    <cellStyle name="표준 16 2 3 2 2 12 4" xfId="11370"/>
    <cellStyle name="표준 16 2 3 2 2 12 4 2" xfId="23877"/>
    <cellStyle name="표준 16 2 3 2 2 12 4 3" xfId="36319"/>
    <cellStyle name="표준 16 2 3 2 2 12 5" xfId="14538"/>
    <cellStyle name="표준 16 2 3 2 2 12 6" xfId="26980"/>
    <cellStyle name="표준 16 2 3 2 2 13" xfId="2159"/>
    <cellStyle name="표준 16 2 3 2 2 13 2" xfId="5328"/>
    <cellStyle name="표준 16 2 3 2 2 13 2 2" xfId="17835"/>
    <cellStyle name="표준 16 2 3 2 2 13 2 3" xfId="30277"/>
    <cellStyle name="표준 16 2 3 2 2 13 3" xfId="8413"/>
    <cellStyle name="표준 16 2 3 2 2 13 3 2" xfId="20920"/>
    <cellStyle name="표준 16 2 3 2 2 13 3 3" xfId="33362"/>
    <cellStyle name="표준 16 2 3 2 2 13 4" xfId="11498"/>
    <cellStyle name="표준 16 2 3 2 2 13 4 2" xfId="24005"/>
    <cellStyle name="표준 16 2 3 2 2 13 4 3" xfId="36447"/>
    <cellStyle name="표준 16 2 3 2 2 13 5" xfId="14666"/>
    <cellStyle name="표준 16 2 3 2 2 13 6" xfId="27108"/>
    <cellStyle name="표준 16 2 3 2 2 14" xfId="2284"/>
    <cellStyle name="표준 16 2 3 2 2 14 2" xfId="5453"/>
    <cellStyle name="표준 16 2 3 2 2 14 2 2" xfId="17960"/>
    <cellStyle name="표준 16 2 3 2 2 14 2 3" xfId="30402"/>
    <cellStyle name="표준 16 2 3 2 2 14 3" xfId="8538"/>
    <cellStyle name="표준 16 2 3 2 2 14 3 2" xfId="21045"/>
    <cellStyle name="표준 16 2 3 2 2 14 3 3" xfId="33487"/>
    <cellStyle name="표준 16 2 3 2 2 14 4" xfId="11623"/>
    <cellStyle name="표준 16 2 3 2 2 14 4 2" xfId="24130"/>
    <cellStyle name="표준 16 2 3 2 2 14 4 3" xfId="36572"/>
    <cellStyle name="표준 16 2 3 2 2 14 5" xfId="14791"/>
    <cellStyle name="표준 16 2 3 2 2 14 6" xfId="27233"/>
    <cellStyle name="표준 16 2 3 2 2 15" xfId="2409"/>
    <cellStyle name="표준 16 2 3 2 2 15 2" xfId="5578"/>
    <cellStyle name="표준 16 2 3 2 2 15 2 2" xfId="18085"/>
    <cellStyle name="표준 16 2 3 2 2 15 2 3" xfId="30527"/>
    <cellStyle name="표준 16 2 3 2 2 15 3" xfId="8663"/>
    <cellStyle name="표준 16 2 3 2 2 15 3 2" xfId="21170"/>
    <cellStyle name="표준 16 2 3 2 2 15 3 3" xfId="33612"/>
    <cellStyle name="표준 16 2 3 2 2 15 4" xfId="11748"/>
    <cellStyle name="표준 16 2 3 2 2 15 4 2" xfId="24255"/>
    <cellStyle name="표준 16 2 3 2 2 15 4 3" xfId="36697"/>
    <cellStyle name="표준 16 2 3 2 2 15 5" xfId="14916"/>
    <cellStyle name="표준 16 2 3 2 2 15 6" xfId="27358"/>
    <cellStyle name="표준 16 2 3 2 2 16" xfId="2533"/>
    <cellStyle name="표준 16 2 3 2 2 16 2" xfId="5702"/>
    <cellStyle name="표준 16 2 3 2 2 16 2 2" xfId="18209"/>
    <cellStyle name="표준 16 2 3 2 2 16 2 3" xfId="30651"/>
    <cellStyle name="표준 16 2 3 2 2 16 3" xfId="8787"/>
    <cellStyle name="표준 16 2 3 2 2 16 3 2" xfId="21294"/>
    <cellStyle name="표준 16 2 3 2 2 16 3 3" xfId="33736"/>
    <cellStyle name="표준 16 2 3 2 2 16 4" xfId="11872"/>
    <cellStyle name="표준 16 2 3 2 2 16 4 2" xfId="24379"/>
    <cellStyle name="표준 16 2 3 2 2 16 4 3" xfId="36821"/>
    <cellStyle name="표준 16 2 3 2 2 16 5" xfId="15040"/>
    <cellStyle name="표준 16 2 3 2 2 16 6" xfId="27482"/>
    <cellStyle name="표준 16 2 3 2 2 17" xfId="2655"/>
    <cellStyle name="표준 16 2 3 2 2 17 2" xfId="5824"/>
    <cellStyle name="표준 16 2 3 2 2 17 2 2" xfId="18331"/>
    <cellStyle name="표준 16 2 3 2 2 17 2 3" xfId="30773"/>
    <cellStyle name="표준 16 2 3 2 2 17 3" xfId="8909"/>
    <cellStyle name="표준 16 2 3 2 2 17 3 2" xfId="21416"/>
    <cellStyle name="표준 16 2 3 2 2 17 3 3" xfId="33858"/>
    <cellStyle name="표준 16 2 3 2 2 17 4" xfId="11994"/>
    <cellStyle name="표준 16 2 3 2 2 17 4 2" xfId="24501"/>
    <cellStyle name="표준 16 2 3 2 2 17 4 3" xfId="36943"/>
    <cellStyle name="표준 16 2 3 2 2 17 5" xfId="15162"/>
    <cellStyle name="표준 16 2 3 2 2 17 6" xfId="27604"/>
    <cellStyle name="표준 16 2 3 2 2 18" xfId="2775"/>
    <cellStyle name="표준 16 2 3 2 2 18 2" xfId="5944"/>
    <cellStyle name="표준 16 2 3 2 2 18 2 2" xfId="18451"/>
    <cellStyle name="표준 16 2 3 2 2 18 2 3" xfId="30893"/>
    <cellStyle name="표준 16 2 3 2 2 18 3" xfId="9029"/>
    <cellStyle name="표준 16 2 3 2 2 18 3 2" xfId="21536"/>
    <cellStyle name="표준 16 2 3 2 2 18 3 3" xfId="33978"/>
    <cellStyle name="표준 16 2 3 2 2 18 4" xfId="12114"/>
    <cellStyle name="표준 16 2 3 2 2 18 4 2" xfId="24621"/>
    <cellStyle name="표준 16 2 3 2 2 18 4 3" xfId="37063"/>
    <cellStyle name="표준 16 2 3 2 2 18 5" xfId="15282"/>
    <cellStyle name="표준 16 2 3 2 2 18 6" xfId="27724"/>
    <cellStyle name="표준 16 2 3 2 2 19" xfId="2892"/>
    <cellStyle name="표준 16 2 3 2 2 19 2" xfId="6061"/>
    <cellStyle name="표준 16 2 3 2 2 19 2 2" xfId="18568"/>
    <cellStyle name="표준 16 2 3 2 2 19 2 3" xfId="31010"/>
    <cellStyle name="표준 16 2 3 2 2 19 3" xfId="9146"/>
    <cellStyle name="표준 16 2 3 2 2 19 3 2" xfId="21653"/>
    <cellStyle name="표준 16 2 3 2 2 19 3 3" xfId="34095"/>
    <cellStyle name="표준 16 2 3 2 2 19 4" xfId="12231"/>
    <cellStyle name="표준 16 2 3 2 2 19 4 2" xfId="24738"/>
    <cellStyle name="표준 16 2 3 2 2 19 4 3" xfId="37180"/>
    <cellStyle name="표준 16 2 3 2 2 19 5" xfId="15399"/>
    <cellStyle name="표준 16 2 3 2 2 19 6" xfId="27841"/>
    <cellStyle name="표준 16 2 3 2 2 2" xfId="726"/>
    <cellStyle name="표준 16 2 3 2 2 2 2" xfId="3895"/>
    <cellStyle name="표준 16 2 3 2 2 2 2 2" xfId="16402"/>
    <cellStyle name="표준 16 2 3 2 2 2 2 3" xfId="28844"/>
    <cellStyle name="표준 16 2 3 2 2 2 3" xfId="6980"/>
    <cellStyle name="표준 16 2 3 2 2 2 3 2" xfId="19487"/>
    <cellStyle name="표준 16 2 3 2 2 2 3 3" xfId="31929"/>
    <cellStyle name="표준 16 2 3 2 2 2 4" xfId="10065"/>
    <cellStyle name="표준 16 2 3 2 2 2 4 2" xfId="22572"/>
    <cellStyle name="표준 16 2 3 2 2 2 4 3" xfId="35014"/>
    <cellStyle name="표준 16 2 3 2 2 2 5" xfId="13233"/>
    <cellStyle name="표준 16 2 3 2 2 2 6" xfId="25675"/>
    <cellStyle name="표준 16 2 3 2 2 20" xfId="3004"/>
    <cellStyle name="표준 16 2 3 2 2 20 2" xfId="6173"/>
    <cellStyle name="표준 16 2 3 2 2 20 2 2" xfId="18680"/>
    <cellStyle name="표준 16 2 3 2 2 20 2 3" xfId="31122"/>
    <cellStyle name="표준 16 2 3 2 2 20 3" xfId="9258"/>
    <cellStyle name="표준 16 2 3 2 2 20 3 2" xfId="21765"/>
    <cellStyle name="표준 16 2 3 2 2 20 3 3" xfId="34207"/>
    <cellStyle name="표준 16 2 3 2 2 20 4" xfId="12343"/>
    <cellStyle name="표준 16 2 3 2 2 20 4 2" xfId="24850"/>
    <cellStyle name="표준 16 2 3 2 2 20 4 3" xfId="37292"/>
    <cellStyle name="표준 16 2 3 2 2 20 5" xfId="15511"/>
    <cellStyle name="표준 16 2 3 2 2 20 6" xfId="27953"/>
    <cellStyle name="표준 16 2 3 2 2 21" xfId="3112"/>
    <cellStyle name="표준 16 2 3 2 2 21 2" xfId="6281"/>
    <cellStyle name="표준 16 2 3 2 2 21 2 2" xfId="18788"/>
    <cellStyle name="표준 16 2 3 2 2 21 2 3" xfId="31230"/>
    <cellStyle name="표준 16 2 3 2 2 21 3" xfId="9366"/>
    <cellStyle name="표준 16 2 3 2 2 21 3 2" xfId="21873"/>
    <cellStyle name="표준 16 2 3 2 2 21 3 3" xfId="34315"/>
    <cellStyle name="표준 16 2 3 2 2 21 4" xfId="12451"/>
    <cellStyle name="표준 16 2 3 2 2 21 4 2" xfId="24958"/>
    <cellStyle name="표준 16 2 3 2 2 21 4 3" xfId="37400"/>
    <cellStyle name="표준 16 2 3 2 2 21 5" xfId="15619"/>
    <cellStyle name="표준 16 2 3 2 2 21 6" xfId="28061"/>
    <cellStyle name="표준 16 2 3 2 2 22" xfId="3219"/>
    <cellStyle name="표준 16 2 3 2 2 22 2" xfId="6388"/>
    <cellStyle name="표준 16 2 3 2 2 22 2 2" xfId="18895"/>
    <cellStyle name="표준 16 2 3 2 2 22 2 3" xfId="31337"/>
    <cellStyle name="표준 16 2 3 2 2 22 3" xfId="9473"/>
    <cellStyle name="표준 16 2 3 2 2 22 3 2" xfId="21980"/>
    <cellStyle name="표준 16 2 3 2 2 22 3 3" xfId="34422"/>
    <cellStyle name="표준 16 2 3 2 2 22 4" xfId="12558"/>
    <cellStyle name="표준 16 2 3 2 2 22 4 2" xfId="25065"/>
    <cellStyle name="표준 16 2 3 2 2 22 4 3" xfId="37507"/>
    <cellStyle name="표준 16 2 3 2 2 22 5" xfId="15726"/>
    <cellStyle name="표준 16 2 3 2 2 22 6" xfId="28168"/>
    <cellStyle name="표준 16 2 3 2 2 23" xfId="3326"/>
    <cellStyle name="표준 16 2 3 2 2 23 2" xfId="6495"/>
    <cellStyle name="표준 16 2 3 2 2 23 2 2" xfId="19002"/>
    <cellStyle name="표준 16 2 3 2 2 23 2 3" xfId="31444"/>
    <cellStyle name="표준 16 2 3 2 2 23 3" xfId="9580"/>
    <cellStyle name="표준 16 2 3 2 2 23 3 2" xfId="22087"/>
    <cellStyle name="표준 16 2 3 2 2 23 3 3" xfId="34529"/>
    <cellStyle name="표준 16 2 3 2 2 23 4" xfId="12665"/>
    <cellStyle name="표준 16 2 3 2 2 23 4 2" xfId="25172"/>
    <cellStyle name="표준 16 2 3 2 2 23 4 3" xfId="37614"/>
    <cellStyle name="표준 16 2 3 2 2 23 5" xfId="15833"/>
    <cellStyle name="표준 16 2 3 2 2 23 6" xfId="28275"/>
    <cellStyle name="표준 16 2 3 2 2 24" xfId="3517"/>
    <cellStyle name="표준 16 2 3 2 2 24 2" xfId="16024"/>
    <cellStyle name="표준 16 2 3 2 2 24 3" xfId="28466"/>
    <cellStyle name="표준 16 2 3 2 2 25" xfId="6602"/>
    <cellStyle name="표준 16 2 3 2 2 25 2" xfId="19109"/>
    <cellStyle name="표준 16 2 3 2 2 25 3" xfId="31551"/>
    <cellStyle name="표준 16 2 3 2 2 26" xfId="9687"/>
    <cellStyle name="표준 16 2 3 2 2 26 2" xfId="22194"/>
    <cellStyle name="표준 16 2 3 2 2 26 3" xfId="34636"/>
    <cellStyle name="표준 16 2 3 2 2 27" xfId="12855"/>
    <cellStyle name="표준 16 2 3 2 2 28" xfId="25297"/>
    <cellStyle name="표준 16 2 3 2 2 29" xfId="37827"/>
    <cellStyle name="표준 16 2 3 2 2 3" xfId="859"/>
    <cellStyle name="표준 16 2 3 2 2 3 2" xfId="4028"/>
    <cellStyle name="표준 16 2 3 2 2 3 2 2" xfId="16535"/>
    <cellStyle name="표준 16 2 3 2 2 3 2 3" xfId="28977"/>
    <cellStyle name="표준 16 2 3 2 2 3 3" xfId="7113"/>
    <cellStyle name="표준 16 2 3 2 2 3 3 2" xfId="19620"/>
    <cellStyle name="표준 16 2 3 2 2 3 3 3" xfId="32062"/>
    <cellStyle name="표준 16 2 3 2 2 3 4" xfId="10198"/>
    <cellStyle name="표준 16 2 3 2 2 3 4 2" xfId="22705"/>
    <cellStyle name="표준 16 2 3 2 2 3 4 3" xfId="35147"/>
    <cellStyle name="표준 16 2 3 2 2 3 5" xfId="13366"/>
    <cellStyle name="표준 16 2 3 2 2 3 6" xfId="25808"/>
    <cellStyle name="표준 16 2 3 2 2 4" xfId="991"/>
    <cellStyle name="표준 16 2 3 2 2 4 2" xfId="4160"/>
    <cellStyle name="표준 16 2 3 2 2 4 2 2" xfId="16667"/>
    <cellStyle name="표준 16 2 3 2 2 4 2 3" xfId="29109"/>
    <cellStyle name="표준 16 2 3 2 2 4 3" xfId="7245"/>
    <cellStyle name="표준 16 2 3 2 2 4 3 2" xfId="19752"/>
    <cellStyle name="표준 16 2 3 2 2 4 3 3" xfId="32194"/>
    <cellStyle name="표준 16 2 3 2 2 4 4" xfId="10330"/>
    <cellStyle name="표준 16 2 3 2 2 4 4 2" xfId="22837"/>
    <cellStyle name="표준 16 2 3 2 2 4 4 3" xfId="35279"/>
    <cellStyle name="표준 16 2 3 2 2 4 5" xfId="13498"/>
    <cellStyle name="표준 16 2 3 2 2 4 6" xfId="25940"/>
    <cellStyle name="표준 16 2 3 2 2 5" xfId="1123"/>
    <cellStyle name="표준 16 2 3 2 2 5 2" xfId="4292"/>
    <cellStyle name="표준 16 2 3 2 2 5 2 2" xfId="16799"/>
    <cellStyle name="표준 16 2 3 2 2 5 2 3" xfId="29241"/>
    <cellStyle name="표준 16 2 3 2 2 5 3" xfId="7377"/>
    <cellStyle name="표준 16 2 3 2 2 5 3 2" xfId="19884"/>
    <cellStyle name="표준 16 2 3 2 2 5 3 3" xfId="32326"/>
    <cellStyle name="표준 16 2 3 2 2 5 4" xfId="10462"/>
    <cellStyle name="표준 16 2 3 2 2 5 4 2" xfId="22969"/>
    <cellStyle name="표준 16 2 3 2 2 5 4 3" xfId="35411"/>
    <cellStyle name="표준 16 2 3 2 2 5 5" xfId="13630"/>
    <cellStyle name="표준 16 2 3 2 2 5 6" xfId="26072"/>
    <cellStyle name="표준 16 2 3 2 2 6" xfId="1255"/>
    <cellStyle name="표준 16 2 3 2 2 6 2" xfId="4424"/>
    <cellStyle name="표준 16 2 3 2 2 6 2 2" xfId="16931"/>
    <cellStyle name="표준 16 2 3 2 2 6 2 3" xfId="29373"/>
    <cellStyle name="표준 16 2 3 2 2 6 3" xfId="7509"/>
    <cellStyle name="표준 16 2 3 2 2 6 3 2" xfId="20016"/>
    <cellStyle name="표준 16 2 3 2 2 6 3 3" xfId="32458"/>
    <cellStyle name="표준 16 2 3 2 2 6 4" xfId="10594"/>
    <cellStyle name="표준 16 2 3 2 2 6 4 2" xfId="23101"/>
    <cellStyle name="표준 16 2 3 2 2 6 4 3" xfId="35543"/>
    <cellStyle name="표준 16 2 3 2 2 6 5" xfId="13762"/>
    <cellStyle name="표준 16 2 3 2 2 6 6" xfId="26204"/>
    <cellStyle name="표준 16 2 3 2 2 7" xfId="1387"/>
    <cellStyle name="표준 16 2 3 2 2 7 2" xfId="4556"/>
    <cellStyle name="표준 16 2 3 2 2 7 2 2" xfId="17063"/>
    <cellStyle name="표준 16 2 3 2 2 7 2 3" xfId="29505"/>
    <cellStyle name="표준 16 2 3 2 2 7 3" xfId="7641"/>
    <cellStyle name="표준 16 2 3 2 2 7 3 2" xfId="20148"/>
    <cellStyle name="표준 16 2 3 2 2 7 3 3" xfId="32590"/>
    <cellStyle name="표준 16 2 3 2 2 7 4" xfId="10726"/>
    <cellStyle name="표준 16 2 3 2 2 7 4 2" xfId="23233"/>
    <cellStyle name="표준 16 2 3 2 2 7 4 3" xfId="35675"/>
    <cellStyle name="표준 16 2 3 2 2 7 5" xfId="13894"/>
    <cellStyle name="표준 16 2 3 2 2 7 6" xfId="26336"/>
    <cellStyle name="표준 16 2 3 2 2 8" xfId="1518"/>
    <cellStyle name="표준 16 2 3 2 2 8 2" xfId="4687"/>
    <cellStyle name="표준 16 2 3 2 2 8 2 2" xfId="17194"/>
    <cellStyle name="표준 16 2 3 2 2 8 2 3" xfId="29636"/>
    <cellStyle name="표준 16 2 3 2 2 8 3" xfId="7772"/>
    <cellStyle name="표준 16 2 3 2 2 8 3 2" xfId="20279"/>
    <cellStyle name="표준 16 2 3 2 2 8 3 3" xfId="32721"/>
    <cellStyle name="표준 16 2 3 2 2 8 4" xfId="10857"/>
    <cellStyle name="표준 16 2 3 2 2 8 4 2" xfId="23364"/>
    <cellStyle name="표준 16 2 3 2 2 8 4 3" xfId="35806"/>
    <cellStyle name="표준 16 2 3 2 2 8 5" xfId="14025"/>
    <cellStyle name="표준 16 2 3 2 2 8 6" xfId="26467"/>
    <cellStyle name="표준 16 2 3 2 2 9" xfId="1647"/>
    <cellStyle name="표준 16 2 3 2 2 9 2" xfId="4816"/>
    <cellStyle name="표준 16 2 3 2 2 9 2 2" xfId="17323"/>
    <cellStyle name="표준 16 2 3 2 2 9 2 3" xfId="29765"/>
    <cellStyle name="표준 16 2 3 2 2 9 3" xfId="7901"/>
    <cellStyle name="표준 16 2 3 2 2 9 3 2" xfId="20408"/>
    <cellStyle name="표준 16 2 3 2 2 9 3 3" xfId="32850"/>
    <cellStyle name="표준 16 2 3 2 2 9 4" xfId="10986"/>
    <cellStyle name="표준 16 2 3 2 2 9 4 2" xfId="23493"/>
    <cellStyle name="표준 16 2 3 2 2 9 4 3" xfId="35935"/>
    <cellStyle name="표준 16 2 3 2 2 9 5" xfId="14154"/>
    <cellStyle name="표준 16 2 3 2 2 9 6" xfId="26596"/>
    <cellStyle name="표준 16 2 3 2 20" xfId="2730"/>
    <cellStyle name="표준 16 2 3 2 20 2" xfId="5899"/>
    <cellStyle name="표준 16 2 3 2 20 2 2" xfId="18406"/>
    <cellStyle name="표준 16 2 3 2 20 2 3" xfId="30848"/>
    <cellStyle name="표준 16 2 3 2 20 3" xfId="8984"/>
    <cellStyle name="표준 16 2 3 2 20 3 2" xfId="21491"/>
    <cellStyle name="표준 16 2 3 2 20 3 3" xfId="33933"/>
    <cellStyle name="표준 16 2 3 2 20 4" xfId="12069"/>
    <cellStyle name="표준 16 2 3 2 20 4 2" xfId="24576"/>
    <cellStyle name="표준 16 2 3 2 20 4 3" xfId="37018"/>
    <cellStyle name="표준 16 2 3 2 20 5" xfId="15237"/>
    <cellStyle name="표준 16 2 3 2 20 6" xfId="27679"/>
    <cellStyle name="표준 16 2 3 2 21" xfId="2847"/>
    <cellStyle name="표준 16 2 3 2 21 2" xfId="6016"/>
    <cellStyle name="표준 16 2 3 2 21 2 2" xfId="18523"/>
    <cellStyle name="표준 16 2 3 2 21 2 3" xfId="30965"/>
    <cellStyle name="표준 16 2 3 2 21 3" xfId="9101"/>
    <cellStyle name="표준 16 2 3 2 21 3 2" xfId="21608"/>
    <cellStyle name="표준 16 2 3 2 21 3 3" xfId="34050"/>
    <cellStyle name="표준 16 2 3 2 21 4" xfId="12186"/>
    <cellStyle name="표준 16 2 3 2 21 4 2" xfId="24693"/>
    <cellStyle name="표준 16 2 3 2 21 4 3" xfId="37135"/>
    <cellStyle name="표준 16 2 3 2 21 5" xfId="15354"/>
    <cellStyle name="표준 16 2 3 2 21 6" xfId="27796"/>
    <cellStyle name="표준 16 2 3 2 22" xfId="2959"/>
    <cellStyle name="표준 16 2 3 2 22 2" xfId="6128"/>
    <cellStyle name="표준 16 2 3 2 22 2 2" xfId="18635"/>
    <cellStyle name="표준 16 2 3 2 22 2 3" xfId="31077"/>
    <cellStyle name="표준 16 2 3 2 22 3" xfId="9213"/>
    <cellStyle name="표준 16 2 3 2 22 3 2" xfId="21720"/>
    <cellStyle name="표준 16 2 3 2 22 3 3" xfId="34162"/>
    <cellStyle name="표준 16 2 3 2 22 4" xfId="12298"/>
    <cellStyle name="표준 16 2 3 2 22 4 2" xfId="24805"/>
    <cellStyle name="표준 16 2 3 2 22 4 3" xfId="37247"/>
    <cellStyle name="표준 16 2 3 2 22 5" xfId="15466"/>
    <cellStyle name="표준 16 2 3 2 22 6" xfId="27908"/>
    <cellStyle name="표준 16 2 3 2 23" xfId="3067"/>
    <cellStyle name="표준 16 2 3 2 23 2" xfId="6236"/>
    <cellStyle name="표준 16 2 3 2 23 2 2" xfId="18743"/>
    <cellStyle name="표준 16 2 3 2 23 2 3" xfId="31185"/>
    <cellStyle name="표준 16 2 3 2 23 3" xfId="9321"/>
    <cellStyle name="표준 16 2 3 2 23 3 2" xfId="21828"/>
    <cellStyle name="표준 16 2 3 2 23 3 3" xfId="34270"/>
    <cellStyle name="표준 16 2 3 2 23 4" xfId="12406"/>
    <cellStyle name="표준 16 2 3 2 23 4 2" xfId="24913"/>
    <cellStyle name="표준 16 2 3 2 23 4 3" xfId="37355"/>
    <cellStyle name="표준 16 2 3 2 23 5" xfId="15574"/>
    <cellStyle name="표준 16 2 3 2 23 6" xfId="28016"/>
    <cellStyle name="표준 16 2 3 2 24" xfId="3174"/>
    <cellStyle name="표준 16 2 3 2 24 2" xfId="6343"/>
    <cellStyle name="표준 16 2 3 2 24 2 2" xfId="18850"/>
    <cellStyle name="표준 16 2 3 2 24 2 3" xfId="31292"/>
    <cellStyle name="표준 16 2 3 2 24 3" xfId="9428"/>
    <cellStyle name="표준 16 2 3 2 24 3 2" xfId="21935"/>
    <cellStyle name="표준 16 2 3 2 24 3 3" xfId="34377"/>
    <cellStyle name="표준 16 2 3 2 24 4" xfId="12513"/>
    <cellStyle name="표준 16 2 3 2 24 4 2" xfId="25020"/>
    <cellStyle name="표준 16 2 3 2 24 4 3" xfId="37462"/>
    <cellStyle name="표준 16 2 3 2 24 5" xfId="15681"/>
    <cellStyle name="표준 16 2 3 2 24 6" xfId="28123"/>
    <cellStyle name="표준 16 2 3 2 25" xfId="3281"/>
    <cellStyle name="표준 16 2 3 2 25 2" xfId="6450"/>
    <cellStyle name="표준 16 2 3 2 25 2 2" xfId="18957"/>
    <cellStyle name="표준 16 2 3 2 25 2 3" xfId="31399"/>
    <cellStyle name="표준 16 2 3 2 25 3" xfId="9535"/>
    <cellStyle name="표준 16 2 3 2 25 3 2" xfId="22042"/>
    <cellStyle name="표준 16 2 3 2 25 3 3" xfId="34484"/>
    <cellStyle name="표준 16 2 3 2 25 4" xfId="12620"/>
    <cellStyle name="표준 16 2 3 2 25 4 2" xfId="25127"/>
    <cellStyle name="표준 16 2 3 2 25 4 3" xfId="37569"/>
    <cellStyle name="표준 16 2 3 2 25 5" xfId="15788"/>
    <cellStyle name="표준 16 2 3 2 25 6" xfId="28230"/>
    <cellStyle name="표준 16 2 3 2 26" xfId="3472"/>
    <cellStyle name="표준 16 2 3 2 26 2" xfId="15979"/>
    <cellStyle name="표준 16 2 3 2 26 3" xfId="28421"/>
    <cellStyle name="표준 16 2 3 2 27" xfId="6557"/>
    <cellStyle name="표준 16 2 3 2 27 2" xfId="19064"/>
    <cellStyle name="표준 16 2 3 2 27 3" xfId="31506"/>
    <cellStyle name="표준 16 2 3 2 28" xfId="9642"/>
    <cellStyle name="표준 16 2 3 2 28 2" xfId="22149"/>
    <cellStyle name="표준 16 2 3 2 28 3" xfId="34591"/>
    <cellStyle name="표준 16 2 3 2 29" xfId="12810"/>
    <cellStyle name="표준 16 2 3 2 3" xfId="393"/>
    <cellStyle name="표준 16 2 3 2 3 10" xfId="1820"/>
    <cellStyle name="표준 16 2 3 2 3 10 2" xfId="4989"/>
    <cellStyle name="표준 16 2 3 2 3 10 2 2" xfId="17496"/>
    <cellStyle name="표준 16 2 3 2 3 10 2 3" xfId="29938"/>
    <cellStyle name="표준 16 2 3 2 3 10 3" xfId="8074"/>
    <cellStyle name="표준 16 2 3 2 3 10 3 2" xfId="20581"/>
    <cellStyle name="표준 16 2 3 2 3 10 3 3" xfId="33023"/>
    <cellStyle name="표준 16 2 3 2 3 10 4" xfId="11159"/>
    <cellStyle name="표준 16 2 3 2 3 10 4 2" xfId="23666"/>
    <cellStyle name="표준 16 2 3 2 3 10 4 3" xfId="36108"/>
    <cellStyle name="표준 16 2 3 2 3 10 5" xfId="14327"/>
    <cellStyle name="표준 16 2 3 2 3 10 6" xfId="26769"/>
    <cellStyle name="표준 16 2 3 2 3 11" xfId="1948"/>
    <cellStyle name="표준 16 2 3 2 3 11 2" xfId="5117"/>
    <cellStyle name="표준 16 2 3 2 3 11 2 2" xfId="17624"/>
    <cellStyle name="표준 16 2 3 2 3 11 2 3" xfId="30066"/>
    <cellStyle name="표준 16 2 3 2 3 11 3" xfId="8202"/>
    <cellStyle name="표준 16 2 3 2 3 11 3 2" xfId="20709"/>
    <cellStyle name="표준 16 2 3 2 3 11 3 3" xfId="33151"/>
    <cellStyle name="표준 16 2 3 2 3 11 4" xfId="11287"/>
    <cellStyle name="표준 16 2 3 2 3 11 4 2" xfId="23794"/>
    <cellStyle name="표준 16 2 3 2 3 11 4 3" xfId="36236"/>
    <cellStyle name="표준 16 2 3 2 3 11 5" xfId="14455"/>
    <cellStyle name="표준 16 2 3 2 3 11 6" xfId="26897"/>
    <cellStyle name="표준 16 2 3 2 3 12" xfId="2076"/>
    <cellStyle name="표준 16 2 3 2 3 12 2" xfId="5245"/>
    <cellStyle name="표준 16 2 3 2 3 12 2 2" xfId="17752"/>
    <cellStyle name="표준 16 2 3 2 3 12 2 3" xfId="30194"/>
    <cellStyle name="표준 16 2 3 2 3 12 3" xfId="8330"/>
    <cellStyle name="표준 16 2 3 2 3 12 3 2" xfId="20837"/>
    <cellStyle name="표준 16 2 3 2 3 12 3 3" xfId="33279"/>
    <cellStyle name="표준 16 2 3 2 3 12 4" xfId="11415"/>
    <cellStyle name="표준 16 2 3 2 3 12 4 2" xfId="23922"/>
    <cellStyle name="표준 16 2 3 2 3 12 4 3" xfId="36364"/>
    <cellStyle name="표준 16 2 3 2 3 12 5" xfId="14583"/>
    <cellStyle name="표준 16 2 3 2 3 12 6" xfId="27025"/>
    <cellStyle name="표준 16 2 3 2 3 13" xfId="2204"/>
    <cellStyle name="표준 16 2 3 2 3 13 2" xfId="5373"/>
    <cellStyle name="표준 16 2 3 2 3 13 2 2" xfId="17880"/>
    <cellStyle name="표준 16 2 3 2 3 13 2 3" xfId="30322"/>
    <cellStyle name="표준 16 2 3 2 3 13 3" xfId="8458"/>
    <cellStyle name="표준 16 2 3 2 3 13 3 2" xfId="20965"/>
    <cellStyle name="표준 16 2 3 2 3 13 3 3" xfId="33407"/>
    <cellStyle name="표준 16 2 3 2 3 13 4" xfId="11543"/>
    <cellStyle name="표준 16 2 3 2 3 13 4 2" xfId="24050"/>
    <cellStyle name="표준 16 2 3 2 3 13 4 3" xfId="36492"/>
    <cellStyle name="표준 16 2 3 2 3 13 5" xfId="14711"/>
    <cellStyle name="표준 16 2 3 2 3 13 6" xfId="27153"/>
    <cellStyle name="표준 16 2 3 2 3 14" xfId="2329"/>
    <cellStyle name="표준 16 2 3 2 3 14 2" xfId="5498"/>
    <cellStyle name="표준 16 2 3 2 3 14 2 2" xfId="18005"/>
    <cellStyle name="표준 16 2 3 2 3 14 2 3" xfId="30447"/>
    <cellStyle name="표준 16 2 3 2 3 14 3" xfId="8583"/>
    <cellStyle name="표준 16 2 3 2 3 14 3 2" xfId="21090"/>
    <cellStyle name="표준 16 2 3 2 3 14 3 3" xfId="33532"/>
    <cellStyle name="표준 16 2 3 2 3 14 4" xfId="11668"/>
    <cellStyle name="표준 16 2 3 2 3 14 4 2" xfId="24175"/>
    <cellStyle name="표준 16 2 3 2 3 14 4 3" xfId="36617"/>
    <cellStyle name="표준 16 2 3 2 3 14 5" xfId="14836"/>
    <cellStyle name="표준 16 2 3 2 3 14 6" xfId="27278"/>
    <cellStyle name="표준 16 2 3 2 3 15" xfId="2454"/>
    <cellStyle name="표준 16 2 3 2 3 15 2" xfId="5623"/>
    <cellStyle name="표준 16 2 3 2 3 15 2 2" xfId="18130"/>
    <cellStyle name="표준 16 2 3 2 3 15 2 3" xfId="30572"/>
    <cellStyle name="표준 16 2 3 2 3 15 3" xfId="8708"/>
    <cellStyle name="표준 16 2 3 2 3 15 3 2" xfId="21215"/>
    <cellStyle name="표준 16 2 3 2 3 15 3 3" xfId="33657"/>
    <cellStyle name="표준 16 2 3 2 3 15 4" xfId="11793"/>
    <cellStyle name="표준 16 2 3 2 3 15 4 2" xfId="24300"/>
    <cellStyle name="표준 16 2 3 2 3 15 4 3" xfId="36742"/>
    <cellStyle name="표준 16 2 3 2 3 15 5" xfId="14961"/>
    <cellStyle name="표준 16 2 3 2 3 15 6" xfId="27403"/>
    <cellStyle name="표준 16 2 3 2 3 16" xfId="2578"/>
    <cellStyle name="표준 16 2 3 2 3 16 2" xfId="5747"/>
    <cellStyle name="표준 16 2 3 2 3 16 2 2" xfId="18254"/>
    <cellStyle name="표준 16 2 3 2 3 16 2 3" xfId="30696"/>
    <cellStyle name="표준 16 2 3 2 3 16 3" xfId="8832"/>
    <cellStyle name="표준 16 2 3 2 3 16 3 2" xfId="21339"/>
    <cellStyle name="표준 16 2 3 2 3 16 3 3" xfId="33781"/>
    <cellStyle name="표준 16 2 3 2 3 16 4" xfId="11917"/>
    <cellStyle name="표준 16 2 3 2 3 16 4 2" xfId="24424"/>
    <cellStyle name="표준 16 2 3 2 3 16 4 3" xfId="36866"/>
    <cellStyle name="표준 16 2 3 2 3 16 5" xfId="15085"/>
    <cellStyle name="표준 16 2 3 2 3 16 6" xfId="27527"/>
    <cellStyle name="표준 16 2 3 2 3 17" xfId="2700"/>
    <cellStyle name="표준 16 2 3 2 3 17 2" xfId="5869"/>
    <cellStyle name="표준 16 2 3 2 3 17 2 2" xfId="18376"/>
    <cellStyle name="표준 16 2 3 2 3 17 2 3" xfId="30818"/>
    <cellStyle name="표준 16 2 3 2 3 17 3" xfId="8954"/>
    <cellStyle name="표준 16 2 3 2 3 17 3 2" xfId="21461"/>
    <cellStyle name="표준 16 2 3 2 3 17 3 3" xfId="33903"/>
    <cellStyle name="표준 16 2 3 2 3 17 4" xfId="12039"/>
    <cellStyle name="표준 16 2 3 2 3 17 4 2" xfId="24546"/>
    <cellStyle name="표준 16 2 3 2 3 17 4 3" xfId="36988"/>
    <cellStyle name="표준 16 2 3 2 3 17 5" xfId="15207"/>
    <cellStyle name="표준 16 2 3 2 3 17 6" xfId="27649"/>
    <cellStyle name="표준 16 2 3 2 3 18" xfId="2820"/>
    <cellStyle name="표준 16 2 3 2 3 18 2" xfId="5989"/>
    <cellStyle name="표준 16 2 3 2 3 18 2 2" xfId="18496"/>
    <cellStyle name="표준 16 2 3 2 3 18 2 3" xfId="30938"/>
    <cellStyle name="표준 16 2 3 2 3 18 3" xfId="9074"/>
    <cellStyle name="표준 16 2 3 2 3 18 3 2" xfId="21581"/>
    <cellStyle name="표준 16 2 3 2 3 18 3 3" xfId="34023"/>
    <cellStyle name="표준 16 2 3 2 3 18 4" xfId="12159"/>
    <cellStyle name="표준 16 2 3 2 3 18 4 2" xfId="24666"/>
    <cellStyle name="표준 16 2 3 2 3 18 4 3" xfId="37108"/>
    <cellStyle name="표준 16 2 3 2 3 18 5" xfId="15327"/>
    <cellStyle name="표준 16 2 3 2 3 18 6" xfId="27769"/>
    <cellStyle name="표준 16 2 3 2 3 19" xfId="2937"/>
    <cellStyle name="표준 16 2 3 2 3 19 2" xfId="6106"/>
    <cellStyle name="표준 16 2 3 2 3 19 2 2" xfId="18613"/>
    <cellStyle name="표준 16 2 3 2 3 19 2 3" xfId="31055"/>
    <cellStyle name="표준 16 2 3 2 3 19 3" xfId="9191"/>
    <cellStyle name="표준 16 2 3 2 3 19 3 2" xfId="21698"/>
    <cellStyle name="표준 16 2 3 2 3 19 3 3" xfId="34140"/>
    <cellStyle name="표준 16 2 3 2 3 19 4" xfId="12276"/>
    <cellStyle name="표준 16 2 3 2 3 19 4 2" xfId="24783"/>
    <cellStyle name="표준 16 2 3 2 3 19 4 3" xfId="37225"/>
    <cellStyle name="표준 16 2 3 2 3 19 5" xfId="15444"/>
    <cellStyle name="표준 16 2 3 2 3 19 6" xfId="27886"/>
    <cellStyle name="표준 16 2 3 2 3 2" xfId="771"/>
    <cellStyle name="표준 16 2 3 2 3 2 2" xfId="3940"/>
    <cellStyle name="표준 16 2 3 2 3 2 2 2" xfId="16447"/>
    <cellStyle name="표준 16 2 3 2 3 2 2 3" xfId="28889"/>
    <cellStyle name="표준 16 2 3 2 3 2 3" xfId="7025"/>
    <cellStyle name="표준 16 2 3 2 3 2 3 2" xfId="19532"/>
    <cellStyle name="표준 16 2 3 2 3 2 3 3" xfId="31974"/>
    <cellStyle name="표준 16 2 3 2 3 2 4" xfId="10110"/>
    <cellStyle name="표준 16 2 3 2 3 2 4 2" xfId="22617"/>
    <cellStyle name="표준 16 2 3 2 3 2 4 3" xfId="35059"/>
    <cellStyle name="표준 16 2 3 2 3 2 5" xfId="13278"/>
    <cellStyle name="표준 16 2 3 2 3 2 6" xfId="25720"/>
    <cellStyle name="표준 16 2 3 2 3 20" xfId="3049"/>
    <cellStyle name="표준 16 2 3 2 3 20 2" xfId="6218"/>
    <cellStyle name="표준 16 2 3 2 3 20 2 2" xfId="18725"/>
    <cellStyle name="표준 16 2 3 2 3 20 2 3" xfId="31167"/>
    <cellStyle name="표준 16 2 3 2 3 20 3" xfId="9303"/>
    <cellStyle name="표준 16 2 3 2 3 20 3 2" xfId="21810"/>
    <cellStyle name="표준 16 2 3 2 3 20 3 3" xfId="34252"/>
    <cellStyle name="표준 16 2 3 2 3 20 4" xfId="12388"/>
    <cellStyle name="표준 16 2 3 2 3 20 4 2" xfId="24895"/>
    <cellStyle name="표준 16 2 3 2 3 20 4 3" xfId="37337"/>
    <cellStyle name="표준 16 2 3 2 3 20 5" xfId="15556"/>
    <cellStyle name="표준 16 2 3 2 3 20 6" xfId="27998"/>
    <cellStyle name="표준 16 2 3 2 3 21" xfId="3157"/>
    <cellStyle name="표준 16 2 3 2 3 21 2" xfId="6326"/>
    <cellStyle name="표준 16 2 3 2 3 21 2 2" xfId="18833"/>
    <cellStyle name="표준 16 2 3 2 3 21 2 3" xfId="31275"/>
    <cellStyle name="표준 16 2 3 2 3 21 3" xfId="9411"/>
    <cellStyle name="표준 16 2 3 2 3 21 3 2" xfId="21918"/>
    <cellStyle name="표준 16 2 3 2 3 21 3 3" xfId="34360"/>
    <cellStyle name="표준 16 2 3 2 3 21 4" xfId="12496"/>
    <cellStyle name="표준 16 2 3 2 3 21 4 2" xfId="25003"/>
    <cellStyle name="표준 16 2 3 2 3 21 4 3" xfId="37445"/>
    <cellStyle name="표준 16 2 3 2 3 21 5" xfId="15664"/>
    <cellStyle name="표준 16 2 3 2 3 21 6" xfId="28106"/>
    <cellStyle name="표준 16 2 3 2 3 22" xfId="3264"/>
    <cellStyle name="표준 16 2 3 2 3 22 2" xfId="6433"/>
    <cellStyle name="표준 16 2 3 2 3 22 2 2" xfId="18940"/>
    <cellStyle name="표준 16 2 3 2 3 22 2 3" xfId="31382"/>
    <cellStyle name="표준 16 2 3 2 3 22 3" xfId="9518"/>
    <cellStyle name="표준 16 2 3 2 3 22 3 2" xfId="22025"/>
    <cellStyle name="표준 16 2 3 2 3 22 3 3" xfId="34467"/>
    <cellStyle name="표준 16 2 3 2 3 22 4" xfId="12603"/>
    <cellStyle name="표준 16 2 3 2 3 22 4 2" xfId="25110"/>
    <cellStyle name="표준 16 2 3 2 3 22 4 3" xfId="37552"/>
    <cellStyle name="표준 16 2 3 2 3 22 5" xfId="15771"/>
    <cellStyle name="표준 16 2 3 2 3 22 6" xfId="28213"/>
    <cellStyle name="표준 16 2 3 2 3 23" xfId="3371"/>
    <cellStyle name="표준 16 2 3 2 3 23 2" xfId="6540"/>
    <cellStyle name="표준 16 2 3 2 3 23 2 2" xfId="19047"/>
    <cellStyle name="표준 16 2 3 2 3 23 2 3" xfId="31489"/>
    <cellStyle name="표준 16 2 3 2 3 23 3" xfId="9625"/>
    <cellStyle name="표준 16 2 3 2 3 23 3 2" xfId="22132"/>
    <cellStyle name="표준 16 2 3 2 3 23 3 3" xfId="34574"/>
    <cellStyle name="표준 16 2 3 2 3 23 4" xfId="12710"/>
    <cellStyle name="표준 16 2 3 2 3 23 4 2" xfId="25217"/>
    <cellStyle name="표준 16 2 3 2 3 23 4 3" xfId="37659"/>
    <cellStyle name="표준 16 2 3 2 3 23 5" xfId="15878"/>
    <cellStyle name="표준 16 2 3 2 3 23 6" xfId="28320"/>
    <cellStyle name="표준 16 2 3 2 3 24" xfId="3562"/>
    <cellStyle name="표준 16 2 3 2 3 24 2" xfId="16069"/>
    <cellStyle name="표준 16 2 3 2 3 24 3" xfId="28511"/>
    <cellStyle name="표준 16 2 3 2 3 25" xfId="6647"/>
    <cellStyle name="표준 16 2 3 2 3 25 2" xfId="19154"/>
    <cellStyle name="표준 16 2 3 2 3 25 3" xfId="31596"/>
    <cellStyle name="표준 16 2 3 2 3 26" xfId="9732"/>
    <cellStyle name="표준 16 2 3 2 3 26 2" xfId="22239"/>
    <cellStyle name="표준 16 2 3 2 3 26 3" xfId="34681"/>
    <cellStyle name="표준 16 2 3 2 3 27" xfId="12900"/>
    <cellStyle name="표준 16 2 3 2 3 28" xfId="25342"/>
    <cellStyle name="표준 16 2 3 2 3 29" xfId="37872"/>
    <cellStyle name="표준 16 2 3 2 3 3" xfId="904"/>
    <cellStyle name="표준 16 2 3 2 3 3 2" xfId="4073"/>
    <cellStyle name="표준 16 2 3 2 3 3 2 2" xfId="16580"/>
    <cellStyle name="표준 16 2 3 2 3 3 2 3" xfId="29022"/>
    <cellStyle name="표준 16 2 3 2 3 3 3" xfId="7158"/>
    <cellStyle name="표준 16 2 3 2 3 3 3 2" xfId="19665"/>
    <cellStyle name="표준 16 2 3 2 3 3 3 3" xfId="32107"/>
    <cellStyle name="표준 16 2 3 2 3 3 4" xfId="10243"/>
    <cellStyle name="표준 16 2 3 2 3 3 4 2" xfId="22750"/>
    <cellStyle name="표준 16 2 3 2 3 3 4 3" xfId="35192"/>
    <cellStyle name="표준 16 2 3 2 3 3 5" xfId="13411"/>
    <cellStyle name="표준 16 2 3 2 3 3 6" xfId="25853"/>
    <cellStyle name="표준 16 2 3 2 3 4" xfId="1036"/>
    <cellStyle name="표준 16 2 3 2 3 4 2" xfId="4205"/>
    <cellStyle name="표준 16 2 3 2 3 4 2 2" xfId="16712"/>
    <cellStyle name="표준 16 2 3 2 3 4 2 3" xfId="29154"/>
    <cellStyle name="표준 16 2 3 2 3 4 3" xfId="7290"/>
    <cellStyle name="표준 16 2 3 2 3 4 3 2" xfId="19797"/>
    <cellStyle name="표준 16 2 3 2 3 4 3 3" xfId="32239"/>
    <cellStyle name="표준 16 2 3 2 3 4 4" xfId="10375"/>
    <cellStyle name="표준 16 2 3 2 3 4 4 2" xfId="22882"/>
    <cellStyle name="표준 16 2 3 2 3 4 4 3" xfId="35324"/>
    <cellStyle name="표준 16 2 3 2 3 4 5" xfId="13543"/>
    <cellStyle name="표준 16 2 3 2 3 4 6" xfId="25985"/>
    <cellStyle name="표준 16 2 3 2 3 5" xfId="1168"/>
    <cellStyle name="표준 16 2 3 2 3 5 2" xfId="4337"/>
    <cellStyle name="표준 16 2 3 2 3 5 2 2" xfId="16844"/>
    <cellStyle name="표준 16 2 3 2 3 5 2 3" xfId="29286"/>
    <cellStyle name="표준 16 2 3 2 3 5 3" xfId="7422"/>
    <cellStyle name="표준 16 2 3 2 3 5 3 2" xfId="19929"/>
    <cellStyle name="표준 16 2 3 2 3 5 3 3" xfId="32371"/>
    <cellStyle name="표준 16 2 3 2 3 5 4" xfId="10507"/>
    <cellStyle name="표준 16 2 3 2 3 5 4 2" xfId="23014"/>
    <cellStyle name="표준 16 2 3 2 3 5 4 3" xfId="35456"/>
    <cellStyle name="표준 16 2 3 2 3 5 5" xfId="13675"/>
    <cellStyle name="표준 16 2 3 2 3 5 6" xfId="26117"/>
    <cellStyle name="표준 16 2 3 2 3 6" xfId="1300"/>
    <cellStyle name="표준 16 2 3 2 3 6 2" xfId="4469"/>
    <cellStyle name="표준 16 2 3 2 3 6 2 2" xfId="16976"/>
    <cellStyle name="표준 16 2 3 2 3 6 2 3" xfId="29418"/>
    <cellStyle name="표준 16 2 3 2 3 6 3" xfId="7554"/>
    <cellStyle name="표준 16 2 3 2 3 6 3 2" xfId="20061"/>
    <cellStyle name="표준 16 2 3 2 3 6 3 3" xfId="32503"/>
    <cellStyle name="표준 16 2 3 2 3 6 4" xfId="10639"/>
    <cellStyle name="표준 16 2 3 2 3 6 4 2" xfId="23146"/>
    <cellStyle name="표준 16 2 3 2 3 6 4 3" xfId="35588"/>
    <cellStyle name="표준 16 2 3 2 3 6 5" xfId="13807"/>
    <cellStyle name="표준 16 2 3 2 3 6 6" xfId="26249"/>
    <cellStyle name="표준 16 2 3 2 3 7" xfId="1432"/>
    <cellStyle name="표준 16 2 3 2 3 7 2" xfId="4601"/>
    <cellStyle name="표준 16 2 3 2 3 7 2 2" xfId="17108"/>
    <cellStyle name="표준 16 2 3 2 3 7 2 3" xfId="29550"/>
    <cellStyle name="표준 16 2 3 2 3 7 3" xfId="7686"/>
    <cellStyle name="표준 16 2 3 2 3 7 3 2" xfId="20193"/>
    <cellStyle name="표준 16 2 3 2 3 7 3 3" xfId="32635"/>
    <cellStyle name="표준 16 2 3 2 3 7 4" xfId="10771"/>
    <cellStyle name="표준 16 2 3 2 3 7 4 2" xfId="23278"/>
    <cellStyle name="표준 16 2 3 2 3 7 4 3" xfId="35720"/>
    <cellStyle name="표준 16 2 3 2 3 7 5" xfId="13939"/>
    <cellStyle name="표준 16 2 3 2 3 7 6" xfId="26381"/>
    <cellStyle name="표준 16 2 3 2 3 8" xfId="1563"/>
    <cellStyle name="표준 16 2 3 2 3 8 2" xfId="4732"/>
    <cellStyle name="표준 16 2 3 2 3 8 2 2" xfId="17239"/>
    <cellStyle name="표준 16 2 3 2 3 8 2 3" xfId="29681"/>
    <cellStyle name="표준 16 2 3 2 3 8 3" xfId="7817"/>
    <cellStyle name="표준 16 2 3 2 3 8 3 2" xfId="20324"/>
    <cellStyle name="표준 16 2 3 2 3 8 3 3" xfId="32766"/>
    <cellStyle name="표준 16 2 3 2 3 8 4" xfId="10902"/>
    <cellStyle name="표준 16 2 3 2 3 8 4 2" xfId="23409"/>
    <cellStyle name="표준 16 2 3 2 3 8 4 3" xfId="35851"/>
    <cellStyle name="표준 16 2 3 2 3 8 5" xfId="14070"/>
    <cellStyle name="표준 16 2 3 2 3 8 6" xfId="26512"/>
    <cellStyle name="표준 16 2 3 2 3 9" xfId="1692"/>
    <cellStyle name="표준 16 2 3 2 3 9 2" xfId="4861"/>
    <cellStyle name="표준 16 2 3 2 3 9 2 2" xfId="17368"/>
    <cellStyle name="표준 16 2 3 2 3 9 2 3" xfId="29810"/>
    <cellStyle name="표준 16 2 3 2 3 9 3" xfId="7946"/>
    <cellStyle name="표준 16 2 3 2 3 9 3 2" xfId="20453"/>
    <cellStyle name="표준 16 2 3 2 3 9 3 3" xfId="32895"/>
    <cellStyle name="표준 16 2 3 2 3 9 4" xfId="11031"/>
    <cellStyle name="표준 16 2 3 2 3 9 4 2" xfId="23538"/>
    <cellStyle name="표준 16 2 3 2 3 9 4 3" xfId="35980"/>
    <cellStyle name="표준 16 2 3 2 3 9 5" xfId="14199"/>
    <cellStyle name="표준 16 2 3 2 3 9 6" xfId="26641"/>
    <cellStyle name="표준 16 2 3 2 30" xfId="25252"/>
    <cellStyle name="표준 16 2 3 2 31" xfId="37724"/>
    <cellStyle name="표준 16 2 3 2 4" xfId="681"/>
    <cellStyle name="표준 16 2 3 2 4 2" xfId="3850"/>
    <cellStyle name="표준 16 2 3 2 4 2 2" xfId="16357"/>
    <cellStyle name="표준 16 2 3 2 4 2 3" xfId="28799"/>
    <cellStyle name="표준 16 2 3 2 4 3" xfId="6935"/>
    <cellStyle name="표준 16 2 3 2 4 3 2" xfId="19442"/>
    <cellStyle name="표준 16 2 3 2 4 3 3" xfId="31884"/>
    <cellStyle name="표준 16 2 3 2 4 4" xfId="10020"/>
    <cellStyle name="표준 16 2 3 2 4 4 2" xfId="22527"/>
    <cellStyle name="표준 16 2 3 2 4 4 3" xfId="34969"/>
    <cellStyle name="표준 16 2 3 2 4 5" xfId="13188"/>
    <cellStyle name="표준 16 2 3 2 4 6" xfId="25630"/>
    <cellStyle name="표준 16 2 3 2 4 7" xfId="37914"/>
    <cellStyle name="표준 16 2 3 2 5" xfId="814"/>
    <cellStyle name="표준 16 2 3 2 5 2" xfId="3983"/>
    <cellStyle name="표준 16 2 3 2 5 2 2" xfId="16490"/>
    <cellStyle name="표준 16 2 3 2 5 2 3" xfId="28932"/>
    <cellStyle name="표준 16 2 3 2 5 3" xfId="7068"/>
    <cellStyle name="표준 16 2 3 2 5 3 2" xfId="19575"/>
    <cellStyle name="표준 16 2 3 2 5 3 3" xfId="32017"/>
    <cellStyle name="표준 16 2 3 2 5 4" xfId="10153"/>
    <cellStyle name="표준 16 2 3 2 5 4 2" xfId="22660"/>
    <cellStyle name="표준 16 2 3 2 5 4 3" xfId="35102"/>
    <cellStyle name="표준 16 2 3 2 5 5" xfId="13321"/>
    <cellStyle name="표준 16 2 3 2 5 6" xfId="25763"/>
    <cellStyle name="표준 16 2 3 2 5 7" xfId="37956"/>
    <cellStyle name="표준 16 2 3 2 6" xfId="946"/>
    <cellStyle name="표준 16 2 3 2 6 2" xfId="4115"/>
    <cellStyle name="표준 16 2 3 2 6 2 2" xfId="16622"/>
    <cellStyle name="표준 16 2 3 2 6 2 3" xfId="29064"/>
    <cellStyle name="표준 16 2 3 2 6 3" xfId="7200"/>
    <cellStyle name="표준 16 2 3 2 6 3 2" xfId="19707"/>
    <cellStyle name="표준 16 2 3 2 6 3 3" xfId="32149"/>
    <cellStyle name="표준 16 2 3 2 6 4" xfId="10285"/>
    <cellStyle name="표준 16 2 3 2 6 4 2" xfId="22792"/>
    <cellStyle name="표준 16 2 3 2 6 4 3" xfId="35234"/>
    <cellStyle name="표준 16 2 3 2 6 5" xfId="13453"/>
    <cellStyle name="표준 16 2 3 2 6 6" xfId="25895"/>
    <cellStyle name="표준 16 2 3 2 7" xfId="1078"/>
    <cellStyle name="표준 16 2 3 2 7 2" xfId="4247"/>
    <cellStyle name="표준 16 2 3 2 7 2 2" xfId="16754"/>
    <cellStyle name="표준 16 2 3 2 7 2 3" xfId="29196"/>
    <cellStyle name="표준 16 2 3 2 7 3" xfId="7332"/>
    <cellStyle name="표준 16 2 3 2 7 3 2" xfId="19839"/>
    <cellStyle name="표준 16 2 3 2 7 3 3" xfId="32281"/>
    <cellStyle name="표준 16 2 3 2 7 4" xfId="10417"/>
    <cellStyle name="표준 16 2 3 2 7 4 2" xfId="22924"/>
    <cellStyle name="표준 16 2 3 2 7 4 3" xfId="35366"/>
    <cellStyle name="표준 16 2 3 2 7 5" xfId="13585"/>
    <cellStyle name="표준 16 2 3 2 7 6" xfId="26027"/>
    <cellStyle name="표준 16 2 3 2 8" xfId="1210"/>
    <cellStyle name="표준 16 2 3 2 8 2" xfId="4379"/>
    <cellStyle name="표준 16 2 3 2 8 2 2" xfId="16886"/>
    <cellStyle name="표준 16 2 3 2 8 2 3" xfId="29328"/>
    <cellStyle name="표준 16 2 3 2 8 3" xfId="7464"/>
    <cellStyle name="표준 16 2 3 2 8 3 2" xfId="19971"/>
    <cellStyle name="표준 16 2 3 2 8 3 3" xfId="32413"/>
    <cellStyle name="표준 16 2 3 2 8 4" xfId="10549"/>
    <cellStyle name="표준 16 2 3 2 8 4 2" xfId="23056"/>
    <cellStyle name="표준 16 2 3 2 8 4 3" xfId="35498"/>
    <cellStyle name="표준 16 2 3 2 8 5" xfId="13717"/>
    <cellStyle name="표준 16 2 3 2 8 6" xfId="26159"/>
    <cellStyle name="표준 16 2 3 2 9" xfId="1342"/>
    <cellStyle name="표준 16 2 3 2 9 2" xfId="4511"/>
    <cellStyle name="표준 16 2 3 2 9 2 2" xfId="17018"/>
    <cellStyle name="표준 16 2 3 2 9 2 3" xfId="29460"/>
    <cellStyle name="표준 16 2 3 2 9 3" xfId="7596"/>
    <cellStyle name="표준 16 2 3 2 9 3 2" xfId="20103"/>
    <cellStyle name="표준 16 2 3 2 9 3 3" xfId="32545"/>
    <cellStyle name="표준 16 2 3 2 9 4" xfId="10681"/>
    <cellStyle name="표준 16 2 3 2 9 4 2" xfId="23188"/>
    <cellStyle name="표준 16 2 3 2 9 4 3" xfId="35630"/>
    <cellStyle name="표준 16 2 3 2 9 5" xfId="13849"/>
    <cellStyle name="표준 16 2 3 2 9 6" xfId="26291"/>
    <cellStyle name="표준 16 2 3 20" xfId="1579"/>
    <cellStyle name="표준 16 2 3 20 2" xfId="4748"/>
    <cellStyle name="표준 16 2 3 20 2 2" xfId="17255"/>
    <cellStyle name="표준 16 2 3 20 2 3" xfId="29697"/>
    <cellStyle name="표준 16 2 3 20 3" xfId="7833"/>
    <cellStyle name="표준 16 2 3 20 3 2" xfId="20340"/>
    <cellStyle name="표준 16 2 3 20 3 3" xfId="32782"/>
    <cellStyle name="표준 16 2 3 20 4" xfId="10918"/>
    <cellStyle name="표준 16 2 3 20 4 2" xfId="23425"/>
    <cellStyle name="표준 16 2 3 20 4 3" xfId="35867"/>
    <cellStyle name="표준 16 2 3 20 5" xfId="14086"/>
    <cellStyle name="표준 16 2 3 20 6" xfId="26528"/>
    <cellStyle name="표준 16 2 3 21" xfId="1708"/>
    <cellStyle name="표준 16 2 3 21 2" xfId="4877"/>
    <cellStyle name="표준 16 2 3 21 2 2" xfId="17384"/>
    <cellStyle name="표준 16 2 3 21 2 3" xfId="29826"/>
    <cellStyle name="표준 16 2 3 21 3" xfId="7962"/>
    <cellStyle name="표준 16 2 3 21 3 2" xfId="20469"/>
    <cellStyle name="표준 16 2 3 21 3 3" xfId="32911"/>
    <cellStyle name="표준 16 2 3 21 4" xfId="11047"/>
    <cellStyle name="표준 16 2 3 21 4 2" xfId="23554"/>
    <cellStyle name="표준 16 2 3 21 4 3" xfId="35996"/>
    <cellStyle name="표준 16 2 3 21 5" xfId="14215"/>
    <cellStyle name="표준 16 2 3 21 6" xfId="26657"/>
    <cellStyle name="표준 16 2 3 22" xfId="1836"/>
    <cellStyle name="표준 16 2 3 22 2" xfId="5005"/>
    <cellStyle name="표준 16 2 3 22 2 2" xfId="17512"/>
    <cellStyle name="표준 16 2 3 22 2 3" xfId="29954"/>
    <cellStyle name="표준 16 2 3 22 3" xfId="8090"/>
    <cellStyle name="표준 16 2 3 22 3 2" xfId="20597"/>
    <cellStyle name="표준 16 2 3 22 3 3" xfId="33039"/>
    <cellStyle name="표준 16 2 3 22 4" xfId="11175"/>
    <cellStyle name="표준 16 2 3 22 4 2" xfId="23682"/>
    <cellStyle name="표준 16 2 3 22 4 3" xfId="36124"/>
    <cellStyle name="표준 16 2 3 22 5" xfId="14343"/>
    <cellStyle name="표준 16 2 3 22 6" xfId="26785"/>
    <cellStyle name="표준 16 2 3 23" xfId="1964"/>
    <cellStyle name="표준 16 2 3 23 2" xfId="5133"/>
    <cellStyle name="표준 16 2 3 23 2 2" xfId="17640"/>
    <cellStyle name="표준 16 2 3 23 2 3" xfId="30082"/>
    <cellStyle name="표준 16 2 3 23 3" xfId="8218"/>
    <cellStyle name="표준 16 2 3 23 3 2" xfId="20725"/>
    <cellStyle name="표준 16 2 3 23 3 3" xfId="33167"/>
    <cellStyle name="표준 16 2 3 23 4" xfId="11303"/>
    <cellStyle name="표준 16 2 3 23 4 2" xfId="23810"/>
    <cellStyle name="표준 16 2 3 23 4 3" xfId="36252"/>
    <cellStyle name="표준 16 2 3 23 5" xfId="14471"/>
    <cellStyle name="표준 16 2 3 23 6" xfId="26913"/>
    <cellStyle name="표준 16 2 3 24" xfId="2092"/>
    <cellStyle name="표준 16 2 3 24 2" xfId="5261"/>
    <cellStyle name="표준 16 2 3 24 2 2" xfId="17768"/>
    <cellStyle name="표준 16 2 3 24 2 3" xfId="30210"/>
    <cellStyle name="표준 16 2 3 24 3" xfId="8346"/>
    <cellStyle name="표준 16 2 3 24 3 2" xfId="20853"/>
    <cellStyle name="표준 16 2 3 24 3 3" xfId="33295"/>
    <cellStyle name="표준 16 2 3 24 4" xfId="11431"/>
    <cellStyle name="표준 16 2 3 24 4 2" xfId="23938"/>
    <cellStyle name="표준 16 2 3 24 4 3" xfId="36380"/>
    <cellStyle name="표준 16 2 3 24 5" xfId="14599"/>
    <cellStyle name="표준 16 2 3 24 6" xfId="27041"/>
    <cellStyle name="표준 16 2 3 25" xfId="2219"/>
    <cellStyle name="표준 16 2 3 25 2" xfId="5388"/>
    <cellStyle name="표준 16 2 3 25 2 2" xfId="17895"/>
    <cellStyle name="표준 16 2 3 25 2 3" xfId="30337"/>
    <cellStyle name="표준 16 2 3 25 3" xfId="8473"/>
    <cellStyle name="표준 16 2 3 25 3 2" xfId="20980"/>
    <cellStyle name="표준 16 2 3 25 3 3" xfId="33422"/>
    <cellStyle name="표준 16 2 3 25 4" xfId="11558"/>
    <cellStyle name="표준 16 2 3 25 4 2" xfId="24065"/>
    <cellStyle name="표준 16 2 3 25 4 3" xfId="36507"/>
    <cellStyle name="표준 16 2 3 25 5" xfId="14726"/>
    <cellStyle name="표준 16 2 3 25 6" xfId="27168"/>
    <cellStyle name="표준 16 2 3 26" xfId="2344"/>
    <cellStyle name="표준 16 2 3 26 2" xfId="5513"/>
    <cellStyle name="표준 16 2 3 26 2 2" xfId="18020"/>
    <cellStyle name="표준 16 2 3 26 2 3" xfId="30462"/>
    <cellStyle name="표준 16 2 3 26 3" xfId="8598"/>
    <cellStyle name="표준 16 2 3 26 3 2" xfId="21105"/>
    <cellStyle name="표준 16 2 3 26 3 3" xfId="33547"/>
    <cellStyle name="표준 16 2 3 26 4" xfId="11683"/>
    <cellStyle name="표준 16 2 3 26 4 2" xfId="24190"/>
    <cellStyle name="표준 16 2 3 26 4 3" xfId="36632"/>
    <cellStyle name="표준 16 2 3 26 5" xfId="14851"/>
    <cellStyle name="표준 16 2 3 26 6" xfId="27293"/>
    <cellStyle name="표준 16 2 3 27" xfId="3437"/>
    <cellStyle name="표준 16 2 3 27 2" xfId="15944"/>
    <cellStyle name="표준 16 2 3 27 3" xfId="28386"/>
    <cellStyle name="표준 16 2 3 28" xfId="3460"/>
    <cellStyle name="표준 16 2 3 28 2" xfId="15967"/>
    <cellStyle name="표준 16 2 3 28 3" xfId="28409"/>
    <cellStyle name="표준 16 2 3 29" xfId="3378"/>
    <cellStyle name="표준 16 2 3 29 2" xfId="15885"/>
    <cellStyle name="표준 16 2 3 29 3" xfId="28327"/>
    <cellStyle name="표준 16 2 3 3" xfId="322"/>
    <cellStyle name="표준 16 2 3 3 10" xfId="1749"/>
    <cellStyle name="표준 16 2 3 3 10 2" xfId="4918"/>
    <cellStyle name="표준 16 2 3 3 10 2 2" xfId="17425"/>
    <cellStyle name="표준 16 2 3 3 10 2 3" xfId="29867"/>
    <cellStyle name="표준 16 2 3 3 10 3" xfId="8003"/>
    <cellStyle name="표준 16 2 3 3 10 3 2" xfId="20510"/>
    <cellStyle name="표준 16 2 3 3 10 3 3" xfId="32952"/>
    <cellStyle name="표준 16 2 3 3 10 4" xfId="11088"/>
    <cellStyle name="표준 16 2 3 3 10 4 2" xfId="23595"/>
    <cellStyle name="표준 16 2 3 3 10 4 3" xfId="36037"/>
    <cellStyle name="표준 16 2 3 3 10 5" xfId="14256"/>
    <cellStyle name="표준 16 2 3 3 10 6" xfId="26698"/>
    <cellStyle name="표준 16 2 3 3 11" xfId="1877"/>
    <cellStyle name="표준 16 2 3 3 11 2" xfId="5046"/>
    <cellStyle name="표준 16 2 3 3 11 2 2" xfId="17553"/>
    <cellStyle name="표준 16 2 3 3 11 2 3" xfId="29995"/>
    <cellStyle name="표준 16 2 3 3 11 3" xfId="8131"/>
    <cellStyle name="표준 16 2 3 3 11 3 2" xfId="20638"/>
    <cellStyle name="표준 16 2 3 3 11 3 3" xfId="33080"/>
    <cellStyle name="표준 16 2 3 3 11 4" xfId="11216"/>
    <cellStyle name="표준 16 2 3 3 11 4 2" xfId="23723"/>
    <cellStyle name="표준 16 2 3 3 11 4 3" xfId="36165"/>
    <cellStyle name="표준 16 2 3 3 11 5" xfId="14384"/>
    <cellStyle name="표준 16 2 3 3 11 6" xfId="26826"/>
    <cellStyle name="표준 16 2 3 3 12" xfId="2005"/>
    <cellStyle name="표준 16 2 3 3 12 2" xfId="5174"/>
    <cellStyle name="표준 16 2 3 3 12 2 2" xfId="17681"/>
    <cellStyle name="표준 16 2 3 3 12 2 3" xfId="30123"/>
    <cellStyle name="표준 16 2 3 3 12 3" xfId="8259"/>
    <cellStyle name="표준 16 2 3 3 12 3 2" xfId="20766"/>
    <cellStyle name="표준 16 2 3 3 12 3 3" xfId="33208"/>
    <cellStyle name="표준 16 2 3 3 12 4" xfId="11344"/>
    <cellStyle name="표준 16 2 3 3 12 4 2" xfId="23851"/>
    <cellStyle name="표준 16 2 3 3 12 4 3" xfId="36293"/>
    <cellStyle name="표준 16 2 3 3 12 5" xfId="14512"/>
    <cellStyle name="표준 16 2 3 3 12 6" xfId="26954"/>
    <cellStyle name="표준 16 2 3 3 13" xfId="2133"/>
    <cellStyle name="표준 16 2 3 3 13 2" xfId="5302"/>
    <cellStyle name="표준 16 2 3 3 13 2 2" xfId="17809"/>
    <cellStyle name="표준 16 2 3 3 13 2 3" xfId="30251"/>
    <cellStyle name="표준 16 2 3 3 13 3" xfId="8387"/>
    <cellStyle name="표준 16 2 3 3 13 3 2" xfId="20894"/>
    <cellStyle name="표준 16 2 3 3 13 3 3" xfId="33336"/>
    <cellStyle name="표준 16 2 3 3 13 4" xfId="11472"/>
    <cellStyle name="표준 16 2 3 3 13 4 2" xfId="23979"/>
    <cellStyle name="표준 16 2 3 3 13 4 3" xfId="36421"/>
    <cellStyle name="표준 16 2 3 3 13 5" xfId="14640"/>
    <cellStyle name="표준 16 2 3 3 13 6" xfId="27082"/>
    <cellStyle name="표준 16 2 3 3 14" xfId="2258"/>
    <cellStyle name="표준 16 2 3 3 14 2" xfId="5427"/>
    <cellStyle name="표준 16 2 3 3 14 2 2" xfId="17934"/>
    <cellStyle name="표준 16 2 3 3 14 2 3" xfId="30376"/>
    <cellStyle name="표준 16 2 3 3 14 3" xfId="8512"/>
    <cellStyle name="표준 16 2 3 3 14 3 2" xfId="21019"/>
    <cellStyle name="표준 16 2 3 3 14 3 3" xfId="33461"/>
    <cellStyle name="표준 16 2 3 3 14 4" xfId="11597"/>
    <cellStyle name="표준 16 2 3 3 14 4 2" xfId="24104"/>
    <cellStyle name="표준 16 2 3 3 14 4 3" xfId="36546"/>
    <cellStyle name="표준 16 2 3 3 14 5" xfId="14765"/>
    <cellStyle name="표준 16 2 3 3 14 6" xfId="27207"/>
    <cellStyle name="표준 16 2 3 3 15" xfId="2383"/>
    <cellStyle name="표준 16 2 3 3 15 2" xfId="5552"/>
    <cellStyle name="표준 16 2 3 3 15 2 2" xfId="18059"/>
    <cellStyle name="표준 16 2 3 3 15 2 3" xfId="30501"/>
    <cellStyle name="표준 16 2 3 3 15 3" xfId="8637"/>
    <cellStyle name="표준 16 2 3 3 15 3 2" xfId="21144"/>
    <cellStyle name="표준 16 2 3 3 15 3 3" xfId="33586"/>
    <cellStyle name="표준 16 2 3 3 15 4" xfId="11722"/>
    <cellStyle name="표준 16 2 3 3 15 4 2" xfId="24229"/>
    <cellStyle name="표준 16 2 3 3 15 4 3" xfId="36671"/>
    <cellStyle name="표준 16 2 3 3 15 5" xfId="14890"/>
    <cellStyle name="표준 16 2 3 3 15 6" xfId="27332"/>
    <cellStyle name="표준 16 2 3 3 16" xfId="2507"/>
    <cellStyle name="표준 16 2 3 3 16 2" xfId="5676"/>
    <cellStyle name="표준 16 2 3 3 16 2 2" xfId="18183"/>
    <cellStyle name="표준 16 2 3 3 16 2 3" xfId="30625"/>
    <cellStyle name="표준 16 2 3 3 16 3" xfId="8761"/>
    <cellStyle name="표준 16 2 3 3 16 3 2" xfId="21268"/>
    <cellStyle name="표준 16 2 3 3 16 3 3" xfId="33710"/>
    <cellStyle name="표준 16 2 3 3 16 4" xfId="11846"/>
    <cellStyle name="표준 16 2 3 3 16 4 2" xfId="24353"/>
    <cellStyle name="표준 16 2 3 3 16 4 3" xfId="36795"/>
    <cellStyle name="표준 16 2 3 3 16 5" xfId="15014"/>
    <cellStyle name="표준 16 2 3 3 16 6" xfId="27456"/>
    <cellStyle name="표준 16 2 3 3 17" xfId="2629"/>
    <cellStyle name="표준 16 2 3 3 17 2" xfId="5798"/>
    <cellStyle name="표준 16 2 3 3 17 2 2" xfId="18305"/>
    <cellStyle name="표준 16 2 3 3 17 2 3" xfId="30747"/>
    <cellStyle name="표준 16 2 3 3 17 3" xfId="8883"/>
    <cellStyle name="표준 16 2 3 3 17 3 2" xfId="21390"/>
    <cellStyle name="표준 16 2 3 3 17 3 3" xfId="33832"/>
    <cellStyle name="표준 16 2 3 3 17 4" xfId="11968"/>
    <cellStyle name="표준 16 2 3 3 17 4 2" xfId="24475"/>
    <cellStyle name="표준 16 2 3 3 17 4 3" xfId="36917"/>
    <cellStyle name="표준 16 2 3 3 17 5" xfId="15136"/>
    <cellStyle name="표준 16 2 3 3 17 6" xfId="27578"/>
    <cellStyle name="표준 16 2 3 3 18" xfId="2749"/>
    <cellStyle name="표준 16 2 3 3 18 2" xfId="5918"/>
    <cellStyle name="표준 16 2 3 3 18 2 2" xfId="18425"/>
    <cellStyle name="표준 16 2 3 3 18 2 3" xfId="30867"/>
    <cellStyle name="표준 16 2 3 3 18 3" xfId="9003"/>
    <cellStyle name="표준 16 2 3 3 18 3 2" xfId="21510"/>
    <cellStyle name="표준 16 2 3 3 18 3 3" xfId="33952"/>
    <cellStyle name="표준 16 2 3 3 18 4" xfId="12088"/>
    <cellStyle name="표준 16 2 3 3 18 4 2" xfId="24595"/>
    <cellStyle name="표준 16 2 3 3 18 4 3" xfId="37037"/>
    <cellStyle name="표준 16 2 3 3 18 5" xfId="15256"/>
    <cellStyle name="표준 16 2 3 3 18 6" xfId="27698"/>
    <cellStyle name="표준 16 2 3 3 19" xfId="2866"/>
    <cellStyle name="표준 16 2 3 3 19 2" xfId="6035"/>
    <cellStyle name="표준 16 2 3 3 19 2 2" xfId="18542"/>
    <cellStyle name="표준 16 2 3 3 19 2 3" xfId="30984"/>
    <cellStyle name="표준 16 2 3 3 19 3" xfId="9120"/>
    <cellStyle name="표준 16 2 3 3 19 3 2" xfId="21627"/>
    <cellStyle name="표준 16 2 3 3 19 3 3" xfId="34069"/>
    <cellStyle name="표준 16 2 3 3 19 4" xfId="12205"/>
    <cellStyle name="표준 16 2 3 3 19 4 2" xfId="24712"/>
    <cellStyle name="표준 16 2 3 3 19 4 3" xfId="37154"/>
    <cellStyle name="표준 16 2 3 3 19 5" xfId="15373"/>
    <cellStyle name="표준 16 2 3 3 19 6" xfId="27815"/>
    <cellStyle name="표준 16 2 3 3 2" xfId="700"/>
    <cellStyle name="표준 16 2 3 3 2 2" xfId="3869"/>
    <cellStyle name="표준 16 2 3 3 2 2 2" xfId="16376"/>
    <cellStyle name="표준 16 2 3 3 2 2 3" xfId="28818"/>
    <cellStyle name="표준 16 2 3 3 2 3" xfId="6954"/>
    <cellStyle name="표준 16 2 3 3 2 3 2" xfId="19461"/>
    <cellStyle name="표준 16 2 3 3 2 3 3" xfId="31903"/>
    <cellStyle name="표준 16 2 3 3 2 4" xfId="10039"/>
    <cellStyle name="표준 16 2 3 3 2 4 2" xfId="22546"/>
    <cellStyle name="표준 16 2 3 3 2 4 3" xfId="34988"/>
    <cellStyle name="표준 16 2 3 3 2 5" xfId="13207"/>
    <cellStyle name="표준 16 2 3 3 2 6" xfId="25649"/>
    <cellStyle name="표준 16 2 3 3 20" xfId="2978"/>
    <cellStyle name="표준 16 2 3 3 20 2" xfId="6147"/>
    <cellStyle name="표준 16 2 3 3 20 2 2" xfId="18654"/>
    <cellStyle name="표준 16 2 3 3 20 2 3" xfId="31096"/>
    <cellStyle name="표준 16 2 3 3 20 3" xfId="9232"/>
    <cellStyle name="표준 16 2 3 3 20 3 2" xfId="21739"/>
    <cellStyle name="표준 16 2 3 3 20 3 3" xfId="34181"/>
    <cellStyle name="표준 16 2 3 3 20 4" xfId="12317"/>
    <cellStyle name="표준 16 2 3 3 20 4 2" xfId="24824"/>
    <cellStyle name="표준 16 2 3 3 20 4 3" xfId="37266"/>
    <cellStyle name="표준 16 2 3 3 20 5" xfId="15485"/>
    <cellStyle name="표준 16 2 3 3 20 6" xfId="27927"/>
    <cellStyle name="표준 16 2 3 3 21" xfId="3086"/>
    <cellStyle name="표준 16 2 3 3 21 2" xfId="6255"/>
    <cellStyle name="표준 16 2 3 3 21 2 2" xfId="18762"/>
    <cellStyle name="표준 16 2 3 3 21 2 3" xfId="31204"/>
    <cellStyle name="표준 16 2 3 3 21 3" xfId="9340"/>
    <cellStyle name="표준 16 2 3 3 21 3 2" xfId="21847"/>
    <cellStyle name="표준 16 2 3 3 21 3 3" xfId="34289"/>
    <cellStyle name="표준 16 2 3 3 21 4" xfId="12425"/>
    <cellStyle name="표준 16 2 3 3 21 4 2" xfId="24932"/>
    <cellStyle name="표준 16 2 3 3 21 4 3" xfId="37374"/>
    <cellStyle name="표준 16 2 3 3 21 5" xfId="15593"/>
    <cellStyle name="표준 16 2 3 3 21 6" xfId="28035"/>
    <cellStyle name="표준 16 2 3 3 22" xfId="3193"/>
    <cellStyle name="표준 16 2 3 3 22 2" xfId="6362"/>
    <cellStyle name="표준 16 2 3 3 22 2 2" xfId="18869"/>
    <cellStyle name="표준 16 2 3 3 22 2 3" xfId="31311"/>
    <cellStyle name="표준 16 2 3 3 22 3" xfId="9447"/>
    <cellStyle name="표준 16 2 3 3 22 3 2" xfId="21954"/>
    <cellStyle name="표준 16 2 3 3 22 3 3" xfId="34396"/>
    <cellStyle name="표준 16 2 3 3 22 4" xfId="12532"/>
    <cellStyle name="표준 16 2 3 3 22 4 2" xfId="25039"/>
    <cellStyle name="표준 16 2 3 3 22 4 3" xfId="37481"/>
    <cellStyle name="표준 16 2 3 3 22 5" xfId="15700"/>
    <cellStyle name="표준 16 2 3 3 22 6" xfId="28142"/>
    <cellStyle name="표준 16 2 3 3 23" xfId="3300"/>
    <cellStyle name="표준 16 2 3 3 23 2" xfId="6469"/>
    <cellStyle name="표준 16 2 3 3 23 2 2" xfId="18976"/>
    <cellStyle name="표준 16 2 3 3 23 2 3" xfId="31418"/>
    <cellStyle name="표준 16 2 3 3 23 3" xfId="9554"/>
    <cellStyle name="표준 16 2 3 3 23 3 2" xfId="22061"/>
    <cellStyle name="표준 16 2 3 3 23 3 3" xfId="34503"/>
    <cellStyle name="표준 16 2 3 3 23 4" xfId="12639"/>
    <cellStyle name="표준 16 2 3 3 23 4 2" xfId="25146"/>
    <cellStyle name="표준 16 2 3 3 23 4 3" xfId="37588"/>
    <cellStyle name="표준 16 2 3 3 23 5" xfId="15807"/>
    <cellStyle name="표준 16 2 3 3 23 6" xfId="28249"/>
    <cellStyle name="표준 16 2 3 3 24" xfId="3491"/>
    <cellStyle name="표준 16 2 3 3 24 2" xfId="15998"/>
    <cellStyle name="표준 16 2 3 3 24 3" xfId="28440"/>
    <cellStyle name="표준 16 2 3 3 25" xfId="6576"/>
    <cellStyle name="표준 16 2 3 3 25 2" xfId="19083"/>
    <cellStyle name="표준 16 2 3 3 25 3" xfId="31525"/>
    <cellStyle name="표준 16 2 3 3 26" xfId="9661"/>
    <cellStyle name="표준 16 2 3 3 26 2" xfId="22168"/>
    <cellStyle name="표준 16 2 3 3 26 3" xfId="34610"/>
    <cellStyle name="표준 16 2 3 3 27" xfId="12829"/>
    <cellStyle name="표준 16 2 3 3 28" xfId="25271"/>
    <cellStyle name="표준 16 2 3 3 29" xfId="37798"/>
    <cellStyle name="표준 16 2 3 3 3" xfId="833"/>
    <cellStyle name="표준 16 2 3 3 3 2" xfId="4002"/>
    <cellStyle name="표준 16 2 3 3 3 2 2" xfId="16509"/>
    <cellStyle name="표준 16 2 3 3 3 2 3" xfId="28951"/>
    <cellStyle name="표준 16 2 3 3 3 3" xfId="7087"/>
    <cellStyle name="표준 16 2 3 3 3 3 2" xfId="19594"/>
    <cellStyle name="표준 16 2 3 3 3 3 3" xfId="32036"/>
    <cellStyle name="표준 16 2 3 3 3 4" xfId="10172"/>
    <cellStyle name="표준 16 2 3 3 3 4 2" xfId="22679"/>
    <cellStyle name="표준 16 2 3 3 3 4 3" xfId="35121"/>
    <cellStyle name="표준 16 2 3 3 3 5" xfId="13340"/>
    <cellStyle name="표준 16 2 3 3 3 6" xfId="25782"/>
    <cellStyle name="표준 16 2 3 3 4" xfId="965"/>
    <cellStyle name="표준 16 2 3 3 4 2" xfId="4134"/>
    <cellStyle name="표준 16 2 3 3 4 2 2" xfId="16641"/>
    <cellStyle name="표준 16 2 3 3 4 2 3" xfId="29083"/>
    <cellStyle name="표준 16 2 3 3 4 3" xfId="7219"/>
    <cellStyle name="표준 16 2 3 3 4 3 2" xfId="19726"/>
    <cellStyle name="표준 16 2 3 3 4 3 3" xfId="32168"/>
    <cellStyle name="표준 16 2 3 3 4 4" xfId="10304"/>
    <cellStyle name="표준 16 2 3 3 4 4 2" xfId="22811"/>
    <cellStyle name="표준 16 2 3 3 4 4 3" xfId="35253"/>
    <cellStyle name="표준 16 2 3 3 4 5" xfId="13472"/>
    <cellStyle name="표준 16 2 3 3 4 6" xfId="25914"/>
    <cellStyle name="표준 16 2 3 3 5" xfId="1097"/>
    <cellStyle name="표준 16 2 3 3 5 2" xfId="4266"/>
    <cellStyle name="표준 16 2 3 3 5 2 2" xfId="16773"/>
    <cellStyle name="표준 16 2 3 3 5 2 3" xfId="29215"/>
    <cellStyle name="표준 16 2 3 3 5 3" xfId="7351"/>
    <cellStyle name="표준 16 2 3 3 5 3 2" xfId="19858"/>
    <cellStyle name="표준 16 2 3 3 5 3 3" xfId="32300"/>
    <cellStyle name="표준 16 2 3 3 5 4" xfId="10436"/>
    <cellStyle name="표준 16 2 3 3 5 4 2" xfId="22943"/>
    <cellStyle name="표준 16 2 3 3 5 4 3" xfId="35385"/>
    <cellStyle name="표준 16 2 3 3 5 5" xfId="13604"/>
    <cellStyle name="표준 16 2 3 3 5 6" xfId="26046"/>
    <cellStyle name="표준 16 2 3 3 6" xfId="1229"/>
    <cellStyle name="표준 16 2 3 3 6 2" xfId="4398"/>
    <cellStyle name="표준 16 2 3 3 6 2 2" xfId="16905"/>
    <cellStyle name="표준 16 2 3 3 6 2 3" xfId="29347"/>
    <cellStyle name="표준 16 2 3 3 6 3" xfId="7483"/>
    <cellStyle name="표준 16 2 3 3 6 3 2" xfId="19990"/>
    <cellStyle name="표준 16 2 3 3 6 3 3" xfId="32432"/>
    <cellStyle name="표준 16 2 3 3 6 4" xfId="10568"/>
    <cellStyle name="표준 16 2 3 3 6 4 2" xfId="23075"/>
    <cellStyle name="표준 16 2 3 3 6 4 3" xfId="35517"/>
    <cellStyle name="표준 16 2 3 3 6 5" xfId="13736"/>
    <cellStyle name="표준 16 2 3 3 6 6" xfId="26178"/>
    <cellStyle name="표준 16 2 3 3 7" xfId="1361"/>
    <cellStyle name="표준 16 2 3 3 7 2" xfId="4530"/>
    <cellStyle name="표준 16 2 3 3 7 2 2" xfId="17037"/>
    <cellStyle name="표준 16 2 3 3 7 2 3" xfId="29479"/>
    <cellStyle name="표준 16 2 3 3 7 3" xfId="7615"/>
    <cellStyle name="표준 16 2 3 3 7 3 2" xfId="20122"/>
    <cellStyle name="표준 16 2 3 3 7 3 3" xfId="32564"/>
    <cellStyle name="표준 16 2 3 3 7 4" xfId="10700"/>
    <cellStyle name="표준 16 2 3 3 7 4 2" xfId="23207"/>
    <cellStyle name="표준 16 2 3 3 7 4 3" xfId="35649"/>
    <cellStyle name="표준 16 2 3 3 7 5" xfId="13868"/>
    <cellStyle name="표준 16 2 3 3 7 6" xfId="26310"/>
    <cellStyle name="표준 16 2 3 3 8" xfId="1492"/>
    <cellStyle name="표준 16 2 3 3 8 2" xfId="4661"/>
    <cellStyle name="표준 16 2 3 3 8 2 2" xfId="17168"/>
    <cellStyle name="표준 16 2 3 3 8 2 3" xfId="29610"/>
    <cellStyle name="표준 16 2 3 3 8 3" xfId="7746"/>
    <cellStyle name="표준 16 2 3 3 8 3 2" xfId="20253"/>
    <cellStyle name="표준 16 2 3 3 8 3 3" xfId="32695"/>
    <cellStyle name="표준 16 2 3 3 8 4" xfId="10831"/>
    <cellStyle name="표준 16 2 3 3 8 4 2" xfId="23338"/>
    <cellStyle name="표준 16 2 3 3 8 4 3" xfId="35780"/>
    <cellStyle name="표준 16 2 3 3 8 5" xfId="13999"/>
    <cellStyle name="표준 16 2 3 3 8 6" xfId="26441"/>
    <cellStyle name="표준 16 2 3 3 9" xfId="1621"/>
    <cellStyle name="표준 16 2 3 3 9 2" xfId="4790"/>
    <cellStyle name="표준 16 2 3 3 9 2 2" xfId="17297"/>
    <cellStyle name="표준 16 2 3 3 9 2 3" xfId="29739"/>
    <cellStyle name="표준 16 2 3 3 9 3" xfId="7875"/>
    <cellStyle name="표준 16 2 3 3 9 3 2" xfId="20382"/>
    <cellStyle name="표준 16 2 3 3 9 3 3" xfId="32824"/>
    <cellStyle name="표준 16 2 3 3 9 4" xfId="10960"/>
    <cellStyle name="표준 16 2 3 3 9 4 2" xfId="23467"/>
    <cellStyle name="표준 16 2 3 3 9 4 3" xfId="35909"/>
    <cellStyle name="표준 16 2 3 3 9 5" xfId="14128"/>
    <cellStyle name="표준 16 2 3 3 9 6" xfId="26570"/>
    <cellStyle name="표준 16 2 3 30" xfId="12781"/>
    <cellStyle name="표준 16 2 3 31" xfId="25226"/>
    <cellStyle name="표준 16 2 3 32" xfId="37695"/>
    <cellStyle name="표준 16 2 3 4" xfId="367"/>
    <cellStyle name="표준 16 2 3 4 10" xfId="1794"/>
    <cellStyle name="표준 16 2 3 4 10 2" xfId="4963"/>
    <cellStyle name="표준 16 2 3 4 10 2 2" xfId="17470"/>
    <cellStyle name="표준 16 2 3 4 10 2 3" xfId="29912"/>
    <cellStyle name="표준 16 2 3 4 10 3" xfId="8048"/>
    <cellStyle name="표준 16 2 3 4 10 3 2" xfId="20555"/>
    <cellStyle name="표준 16 2 3 4 10 3 3" xfId="32997"/>
    <cellStyle name="표준 16 2 3 4 10 4" xfId="11133"/>
    <cellStyle name="표준 16 2 3 4 10 4 2" xfId="23640"/>
    <cellStyle name="표준 16 2 3 4 10 4 3" xfId="36082"/>
    <cellStyle name="표준 16 2 3 4 10 5" xfId="14301"/>
    <cellStyle name="표준 16 2 3 4 10 6" xfId="26743"/>
    <cellStyle name="표준 16 2 3 4 11" xfId="1922"/>
    <cellStyle name="표준 16 2 3 4 11 2" xfId="5091"/>
    <cellStyle name="표준 16 2 3 4 11 2 2" xfId="17598"/>
    <cellStyle name="표준 16 2 3 4 11 2 3" xfId="30040"/>
    <cellStyle name="표준 16 2 3 4 11 3" xfId="8176"/>
    <cellStyle name="표준 16 2 3 4 11 3 2" xfId="20683"/>
    <cellStyle name="표준 16 2 3 4 11 3 3" xfId="33125"/>
    <cellStyle name="표준 16 2 3 4 11 4" xfId="11261"/>
    <cellStyle name="표준 16 2 3 4 11 4 2" xfId="23768"/>
    <cellStyle name="표준 16 2 3 4 11 4 3" xfId="36210"/>
    <cellStyle name="표준 16 2 3 4 11 5" xfId="14429"/>
    <cellStyle name="표준 16 2 3 4 11 6" xfId="26871"/>
    <cellStyle name="표준 16 2 3 4 12" xfId="2050"/>
    <cellStyle name="표준 16 2 3 4 12 2" xfId="5219"/>
    <cellStyle name="표준 16 2 3 4 12 2 2" xfId="17726"/>
    <cellStyle name="표준 16 2 3 4 12 2 3" xfId="30168"/>
    <cellStyle name="표준 16 2 3 4 12 3" xfId="8304"/>
    <cellStyle name="표준 16 2 3 4 12 3 2" xfId="20811"/>
    <cellStyle name="표준 16 2 3 4 12 3 3" xfId="33253"/>
    <cellStyle name="표준 16 2 3 4 12 4" xfId="11389"/>
    <cellStyle name="표준 16 2 3 4 12 4 2" xfId="23896"/>
    <cellStyle name="표준 16 2 3 4 12 4 3" xfId="36338"/>
    <cellStyle name="표준 16 2 3 4 12 5" xfId="14557"/>
    <cellStyle name="표준 16 2 3 4 12 6" xfId="26999"/>
    <cellStyle name="표준 16 2 3 4 13" xfId="2178"/>
    <cellStyle name="표준 16 2 3 4 13 2" xfId="5347"/>
    <cellStyle name="표준 16 2 3 4 13 2 2" xfId="17854"/>
    <cellStyle name="표준 16 2 3 4 13 2 3" xfId="30296"/>
    <cellStyle name="표준 16 2 3 4 13 3" xfId="8432"/>
    <cellStyle name="표준 16 2 3 4 13 3 2" xfId="20939"/>
    <cellStyle name="표준 16 2 3 4 13 3 3" xfId="33381"/>
    <cellStyle name="표준 16 2 3 4 13 4" xfId="11517"/>
    <cellStyle name="표준 16 2 3 4 13 4 2" xfId="24024"/>
    <cellStyle name="표준 16 2 3 4 13 4 3" xfId="36466"/>
    <cellStyle name="표준 16 2 3 4 13 5" xfId="14685"/>
    <cellStyle name="표준 16 2 3 4 13 6" xfId="27127"/>
    <cellStyle name="표준 16 2 3 4 14" xfId="2303"/>
    <cellStyle name="표준 16 2 3 4 14 2" xfId="5472"/>
    <cellStyle name="표준 16 2 3 4 14 2 2" xfId="17979"/>
    <cellStyle name="표준 16 2 3 4 14 2 3" xfId="30421"/>
    <cellStyle name="표준 16 2 3 4 14 3" xfId="8557"/>
    <cellStyle name="표준 16 2 3 4 14 3 2" xfId="21064"/>
    <cellStyle name="표준 16 2 3 4 14 3 3" xfId="33506"/>
    <cellStyle name="표준 16 2 3 4 14 4" xfId="11642"/>
    <cellStyle name="표준 16 2 3 4 14 4 2" xfId="24149"/>
    <cellStyle name="표준 16 2 3 4 14 4 3" xfId="36591"/>
    <cellStyle name="표준 16 2 3 4 14 5" xfId="14810"/>
    <cellStyle name="표준 16 2 3 4 14 6" xfId="27252"/>
    <cellStyle name="표준 16 2 3 4 15" xfId="2428"/>
    <cellStyle name="표준 16 2 3 4 15 2" xfId="5597"/>
    <cellStyle name="표준 16 2 3 4 15 2 2" xfId="18104"/>
    <cellStyle name="표준 16 2 3 4 15 2 3" xfId="30546"/>
    <cellStyle name="표준 16 2 3 4 15 3" xfId="8682"/>
    <cellStyle name="표준 16 2 3 4 15 3 2" xfId="21189"/>
    <cellStyle name="표준 16 2 3 4 15 3 3" xfId="33631"/>
    <cellStyle name="표준 16 2 3 4 15 4" xfId="11767"/>
    <cellStyle name="표준 16 2 3 4 15 4 2" xfId="24274"/>
    <cellStyle name="표준 16 2 3 4 15 4 3" xfId="36716"/>
    <cellStyle name="표준 16 2 3 4 15 5" xfId="14935"/>
    <cellStyle name="표준 16 2 3 4 15 6" xfId="27377"/>
    <cellStyle name="표준 16 2 3 4 16" xfId="2552"/>
    <cellStyle name="표준 16 2 3 4 16 2" xfId="5721"/>
    <cellStyle name="표준 16 2 3 4 16 2 2" xfId="18228"/>
    <cellStyle name="표준 16 2 3 4 16 2 3" xfId="30670"/>
    <cellStyle name="표준 16 2 3 4 16 3" xfId="8806"/>
    <cellStyle name="표준 16 2 3 4 16 3 2" xfId="21313"/>
    <cellStyle name="표준 16 2 3 4 16 3 3" xfId="33755"/>
    <cellStyle name="표준 16 2 3 4 16 4" xfId="11891"/>
    <cellStyle name="표준 16 2 3 4 16 4 2" xfId="24398"/>
    <cellStyle name="표준 16 2 3 4 16 4 3" xfId="36840"/>
    <cellStyle name="표준 16 2 3 4 16 5" xfId="15059"/>
    <cellStyle name="표준 16 2 3 4 16 6" xfId="27501"/>
    <cellStyle name="표준 16 2 3 4 17" xfId="2674"/>
    <cellStyle name="표준 16 2 3 4 17 2" xfId="5843"/>
    <cellStyle name="표준 16 2 3 4 17 2 2" xfId="18350"/>
    <cellStyle name="표준 16 2 3 4 17 2 3" xfId="30792"/>
    <cellStyle name="표준 16 2 3 4 17 3" xfId="8928"/>
    <cellStyle name="표준 16 2 3 4 17 3 2" xfId="21435"/>
    <cellStyle name="표준 16 2 3 4 17 3 3" xfId="33877"/>
    <cellStyle name="표준 16 2 3 4 17 4" xfId="12013"/>
    <cellStyle name="표준 16 2 3 4 17 4 2" xfId="24520"/>
    <cellStyle name="표준 16 2 3 4 17 4 3" xfId="36962"/>
    <cellStyle name="표준 16 2 3 4 17 5" xfId="15181"/>
    <cellStyle name="표준 16 2 3 4 17 6" xfId="27623"/>
    <cellStyle name="표준 16 2 3 4 18" xfId="2794"/>
    <cellStyle name="표준 16 2 3 4 18 2" xfId="5963"/>
    <cellStyle name="표준 16 2 3 4 18 2 2" xfId="18470"/>
    <cellStyle name="표준 16 2 3 4 18 2 3" xfId="30912"/>
    <cellStyle name="표준 16 2 3 4 18 3" xfId="9048"/>
    <cellStyle name="표준 16 2 3 4 18 3 2" xfId="21555"/>
    <cellStyle name="표준 16 2 3 4 18 3 3" xfId="33997"/>
    <cellStyle name="표준 16 2 3 4 18 4" xfId="12133"/>
    <cellStyle name="표준 16 2 3 4 18 4 2" xfId="24640"/>
    <cellStyle name="표준 16 2 3 4 18 4 3" xfId="37082"/>
    <cellStyle name="표준 16 2 3 4 18 5" xfId="15301"/>
    <cellStyle name="표준 16 2 3 4 18 6" xfId="27743"/>
    <cellStyle name="표준 16 2 3 4 19" xfId="2911"/>
    <cellStyle name="표준 16 2 3 4 19 2" xfId="6080"/>
    <cellStyle name="표준 16 2 3 4 19 2 2" xfId="18587"/>
    <cellStyle name="표준 16 2 3 4 19 2 3" xfId="31029"/>
    <cellStyle name="표준 16 2 3 4 19 3" xfId="9165"/>
    <cellStyle name="표준 16 2 3 4 19 3 2" xfId="21672"/>
    <cellStyle name="표준 16 2 3 4 19 3 3" xfId="34114"/>
    <cellStyle name="표준 16 2 3 4 19 4" xfId="12250"/>
    <cellStyle name="표준 16 2 3 4 19 4 2" xfId="24757"/>
    <cellStyle name="표준 16 2 3 4 19 4 3" xfId="37199"/>
    <cellStyle name="표준 16 2 3 4 19 5" xfId="15418"/>
    <cellStyle name="표준 16 2 3 4 19 6" xfId="27860"/>
    <cellStyle name="표준 16 2 3 4 2" xfId="745"/>
    <cellStyle name="표준 16 2 3 4 2 2" xfId="3914"/>
    <cellStyle name="표준 16 2 3 4 2 2 2" xfId="16421"/>
    <cellStyle name="표준 16 2 3 4 2 2 3" xfId="28863"/>
    <cellStyle name="표준 16 2 3 4 2 3" xfId="6999"/>
    <cellStyle name="표준 16 2 3 4 2 3 2" xfId="19506"/>
    <cellStyle name="표준 16 2 3 4 2 3 3" xfId="31948"/>
    <cellStyle name="표준 16 2 3 4 2 4" xfId="10084"/>
    <cellStyle name="표준 16 2 3 4 2 4 2" xfId="22591"/>
    <cellStyle name="표준 16 2 3 4 2 4 3" xfId="35033"/>
    <cellStyle name="표준 16 2 3 4 2 5" xfId="13252"/>
    <cellStyle name="표준 16 2 3 4 2 6" xfId="25694"/>
    <cellStyle name="표준 16 2 3 4 20" xfId="3023"/>
    <cellStyle name="표준 16 2 3 4 20 2" xfId="6192"/>
    <cellStyle name="표준 16 2 3 4 20 2 2" xfId="18699"/>
    <cellStyle name="표준 16 2 3 4 20 2 3" xfId="31141"/>
    <cellStyle name="표준 16 2 3 4 20 3" xfId="9277"/>
    <cellStyle name="표준 16 2 3 4 20 3 2" xfId="21784"/>
    <cellStyle name="표준 16 2 3 4 20 3 3" xfId="34226"/>
    <cellStyle name="표준 16 2 3 4 20 4" xfId="12362"/>
    <cellStyle name="표준 16 2 3 4 20 4 2" xfId="24869"/>
    <cellStyle name="표준 16 2 3 4 20 4 3" xfId="37311"/>
    <cellStyle name="표준 16 2 3 4 20 5" xfId="15530"/>
    <cellStyle name="표준 16 2 3 4 20 6" xfId="27972"/>
    <cellStyle name="표준 16 2 3 4 21" xfId="3131"/>
    <cellStyle name="표준 16 2 3 4 21 2" xfId="6300"/>
    <cellStyle name="표준 16 2 3 4 21 2 2" xfId="18807"/>
    <cellStyle name="표준 16 2 3 4 21 2 3" xfId="31249"/>
    <cellStyle name="표준 16 2 3 4 21 3" xfId="9385"/>
    <cellStyle name="표준 16 2 3 4 21 3 2" xfId="21892"/>
    <cellStyle name="표준 16 2 3 4 21 3 3" xfId="34334"/>
    <cellStyle name="표준 16 2 3 4 21 4" xfId="12470"/>
    <cellStyle name="표준 16 2 3 4 21 4 2" xfId="24977"/>
    <cellStyle name="표준 16 2 3 4 21 4 3" xfId="37419"/>
    <cellStyle name="표준 16 2 3 4 21 5" xfId="15638"/>
    <cellStyle name="표준 16 2 3 4 21 6" xfId="28080"/>
    <cellStyle name="표준 16 2 3 4 22" xfId="3238"/>
    <cellStyle name="표준 16 2 3 4 22 2" xfId="6407"/>
    <cellStyle name="표준 16 2 3 4 22 2 2" xfId="18914"/>
    <cellStyle name="표준 16 2 3 4 22 2 3" xfId="31356"/>
    <cellStyle name="표준 16 2 3 4 22 3" xfId="9492"/>
    <cellStyle name="표준 16 2 3 4 22 3 2" xfId="21999"/>
    <cellStyle name="표준 16 2 3 4 22 3 3" xfId="34441"/>
    <cellStyle name="표준 16 2 3 4 22 4" xfId="12577"/>
    <cellStyle name="표준 16 2 3 4 22 4 2" xfId="25084"/>
    <cellStyle name="표준 16 2 3 4 22 4 3" xfId="37526"/>
    <cellStyle name="표준 16 2 3 4 22 5" xfId="15745"/>
    <cellStyle name="표준 16 2 3 4 22 6" xfId="28187"/>
    <cellStyle name="표준 16 2 3 4 23" xfId="3345"/>
    <cellStyle name="표준 16 2 3 4 23 2" xfId="6514"/>
    <cellStyle name="표준 16 2 3 4 23 2 2" xfId="19021"/>
    <cellStyle name="표준 16 2 3 4 23 2 3" xfId="31463"/>
    <cellStyle name="표준 16 2 3 4 23 3" xfId="9599"/>
    <cellStyle name="표준 16 2 3 4 23 3 2" xfId="22106"/>
    <cellStyle name="표준 16 2 3 4 23 3 3" xfId="34548"/>
    <cellStyle name="표준 16 2 3 4 23 4" xfId="12684"/>
    <cellStyle name="표준 16 2 3 4 23 4 2" xfId="25191"/>
    <cellStyle name="표준 16 2 3 4 23 4 3" xfId="37633"/>
    <cellStyle name="표준 16 2 3 4 23 5" xfId="15852"/>
    <cellStyle name="표준 16 2 3 4 23 6" xfId="28294"/>
    <cellStyle name="표준 16 2 3 4 24" xfId="3536"/>
    <cellStyle name="표준 16 2 3 4 24 2" xfId="16043"/>
    <cellStyle name="표준 16 2 3 4 24 3" xfId="28485"/>
    <cellStyle name="표준 16 2 3 4 25" xfId="6621"/>
    <cellStyle name="표준 16 2 3 4 25 2" xfId="19128"/>
    <cellStyle name="표준 16 2 3 4 25 3" xfId="31570"/>
    <cellStyle name="표준 16 2 3 4 26" xfId="9706"/>
    <cellStyle name="표준 16 2 3 4 26 2" xfId="22213"/>
    <cellStyle name="표준 16 2 3 4 26 3" xfId="34655"/>
    <cellStyle name="표준 16 2 3 4 27" xfId="12874"/>
    <cellStyle name="표준 16 2 3 4 28" xfId="25316"/>
    <cellStyle name="표준 16 2 3 4 29" xfId="37843"/>
    <cellStyle name="표준 16 2 3 4 3" xfId="878"/>
    <cellStyle name="표준 16 2 3 4 3 2" xfId="4047"/>
    <cellStyle name="표준 16 2 3 4 3 2 2" xfId="16554"/>
    <cellStyle name="표준 16 2 3 4 3 2 3" xfId="28996"/>
    <cellStyle name="표준 16 2 3 4 3 3" xfId="7132"/>
    <cellStyle name="표준 16 2 3 4 3 3 2" xfId="19639"/>
    <cellStyle name="표준 16 2 3 4 3 3 3" xfId="32081"/>
    <cellStyle name="표준 16 2 3 4 3 4" xfId="10217"/>
    <cellStyle name="표준 16 2 3 4 3 4 2" xfId="22724"/>
    <cellStyle name="표준 16 2 3 4 3 4 3" xfId="35166"/>
    <cellStyle name="표준 16 2 3 4 3 5" xfId="13385"/>
    <cellStyle name="표준 16 2 3 4 3 6" xfId="25827"/>
    <cellStyle name="표준 16 2 3 4 4" xfId="1010"/>
    <cellStyle name="표준 16 2 3 4 4 2" xfId="4179"/>
    <cellStyle name="표준 16 2 3 4 4 2 2" xfId="16686"/>
    <cellStyle name="표준 16 2 3 4 4 2 3" xfId="29128"/>
    <cellStyle name="표준 16 2 3 4 4 3" xfId="7264"/>
    <cellStyle name="표준 16 2 3 4 4 3 2" xfId="19771"/>
    <cellStyle name="표준 16 2 3 4 4 3 3" xfId="32213"/>
    <cellStyle name="표준 16 2 3 4 4 4" xfId="10349"/>
    <cellStyle name="표준 16 2 3 4 4 4 2" xfId="22856"/>
    <cellStyle name="표준 16 2 3 4 4 4 3" xfId="35298"/>
    <cellStyle name="표준 16 2 3 4 4 5" xfId="13517"/>
    <cellStyle name="표준 16 2 3 4 4 6" xfId="25959"/>
    <cellStyle name="표준 16 2 3 4 5" xfId="1142"/>
    <cellStyle name="표준 16 2 3 4 5 2" xfId="4311"/>
    <cellStyle name="표준 16 2 3 4 5 2 2" xfId="16818"/>
    <cellStyle name="표준 16 2 3 4 5 2 3" xfId="29260"/>
    <cellStyle name="표준 16 2 3 4 5 3" xfId="7396"/>
    <cellStyle name="표준 16 2 3 4 5 3 2" xfId="19903"/>
    <cellStyle name="표준 16 2 3 4 5 3 3" xfId="32345"/>
    <cellStyle name="표준 16 2 3 4 5 4" xfId="10481"/>
    <cellStyle name="표준 16 2 3 4 5 4 2" xfId="22988"/>
    <cellStyle name="표준 16 2 3 4 5 4 3" xfId="35430"/>
    <cellStyle name="표준 16 2 3 4 5 5" xfId="13649"/>
    <cellStyle name="표준 16 2 3 4 5 6" xfId="26091"/>
    <cellStyle name="표준 16 2 3 4 6" xfId="1274"/>
    <cellStyle name="표준 16 2 3 4 6 2" xfId="4443"/>
    <cellStyle name="표준 16 2 3 4 6 2 2" xfId="16950"/>
    <cellStyle name="표준 16 2 3 4 6 2 3" xfId="29392"/>
    <cellStyle name="표준 16 2 3 4 6 3" xfId="7528"/>
    <cellStyle name="표준 16 2 3 4 6 3 2" xfId="20035"/>
    <cellStyle name="표준 16 2 3 4 6 3 3" xfId="32477"/>
    <cellStyle name="표준 16 2 3 4 6 4" xfId="10613"/>
    <cellStyle name="표준 16 2 3 4 6 4 2" xfId="23120"/>
    <cellStyle name="표준 16 2 3 4 6 4 3" xfId="35562"/>
    <cellStyle name="표준 16 2 3 4 6 5" xfId="13781"/>
    <cellStyle name="표준 16 2 3 4 6 6" xfId="26223"/>
    <cellStyle name="표준 16 2 3 4 7" xfId="1406"/>
    <cellStyle name="표준 16 2 3 4 7 2" xfId="4575"/>
    <cellStyle name="표준 16 2 3 4 7 2 2" xfId="17082"/>
    <cellStyle name="표준 16 2 3 4 7 2 3" xfId="29524"/>
    <cellStyle name="표준 16 2 3 4 7 3" xfId="7660"/>
    <cellStyle name="표준 16 2 3 4 7 3 2" xfId="20167"/>
    <cellStyle name="표준 16 2 3 4 7 3 3" xfId="32609"/>
    <cellStyle name="표준 16 2 3 4 7 4" xfId="10745"/>
    <cellStyle name="표준 16 2 3 4 7 4 2" xfId="23252"/>
    <cellStyle name="표준 16 2 3 4 7 4 3" xfId="35694"/>
    <cellStyle name="표준 16 2 3 4 7 5" xfId="13913"/>
    <cellStyle name="표준 16 2 3 4 7 6" xfId="26355"/>
    <cellStyle name="표준 16 2 3 4 8" xfId="1537"/>
    <cellStyle name="표준 16 2 3 4 8 2" xfId="4706"/>
    <cellStyle name="표준 16 2 3 4 8 2 2" xfId="17213"/>
    <cellStyle name="표준 16 2 3 4 8 2 3" xfId="29655"/>
    <cellStyle name="표준 16 2 3 4 8 3" xfId="7791"/>
    <cellStyle name="표준 16 2 3 4 8 3 2" xfId="20298"/>
    <cellStyle name="표준 16 2 3 4 8 3 3" xfId="32740"/>
    <cellStyle name="표준 16 2 3 4 8 4" xfId="10876"/>
    <cellStyle name="표준 16 2 3 4 8 4 2" xfId="23383"/>
    <cellStyle name="표준 16 2 3 4 8 4 3" xfId="35825"/>
    <cellStyle name="표준 16 2 3 4 8 5" xfId="14044"/>
    <cellStyle name="표준 16 2 3 4 8 6" xfId="26486"/>
    <cellStyle name="표준 16 2 3 4 9" xfId="1666"/>
    <cellStyle name="표준 16 2 3 4 9 2" xfId="4835"/>
    <cellStyle name="표준 16 2 3 4 9 2 2" xfId="17342"/>
    <cellStyle name="표준 16 2 3 4 9 2 3" xfId="29784"/>
    <cellStyle name="표준 16 2 3 4 9 3" xfId="7920"/>
    <cellStyle name="표준 16 2 3 4 9 3 2" xfId="20427"/>
    <cellStyle name="표준 16 2 3 4 9 3 3" xfId="32869"/>
    <cellStyle name="표준 16 2 3 4 9 4" xfId="11005"/>
    <cellStyle name="표준 16 2 3 4 9 4 2" xfId="23512"/>
    <cellStyle name="표준 16 2 3 4 9 4 3" xfId="35954"/>
    <cellStyle name="표준 16 2 3 4 9 5" xfId="14173"/>
    <cellStyle name="표준 16 2 3 4 9 6" xfId="26615"/>
    <cellStyle name="표준 16 2 3 5" xfId="606"/>
    <cellStyle name="표준 16 2 3 5 2" xfId="3775"/>
    <cellStyle name="표준 16 2 3 5 2 2" xfId="16282"/>
    <cellStyle name="표준 16 2 3 5 2 3" xfId="28724"/>
    <cellStyle name="표준 16 2 3 5 3" xfId="6860"/>
    <cellStyle name="표준 16 2 3 5 3 2" xfId="19367"/>
    <cellStyle name="표준 16 2 3 5 3 3" xfId="31809"/>
    <cellStyle name="표준 16 2 3 5 4" xfId="9945"/>
    <cellStyle name="표준 16 2 3 5 4 2" xfId="22452"/>
    <cellStyle name="표준 16 2 3 5 4 3" xfId="34894"/>
    <cellStyle name="표준 16 2 3 5 5" xfId="13113"/>
    <cellStyle name="표준 16 2 3 5 6" xfId="25555"/>
    <cellStyle name="표준 16 2 3 5 7" xfId="37885"/>
    <cellStyle name="표준 16 2 3 6" xfId="633"/>
    <cellStyle name="표준 16 2 3 6 2" xfId="3802"/>
    <cellStyle name="표준 16 2 3 6 2 2" xfId="16309"/>
    <cellStyle name="표준 16 2 3 6 2 3" xfId="28751"/>
    <cellStyle name="표준 16 2 3 6 3" xfId="6887"/>
    <cellStyle name="표준 16 2 3 6 3 2" xfId="19394"/>
    <cellStyle name="표준 16 2 3 6 3 3" xfId="31836"/>
    <cellStyle name="표준 16 2 3 6 4" xfId="9972"/>
    <cellStyle name="표준 16 2 3 6 4 2" xfId="22479"/>
    <cellStyle name="표준 16 2 3 6 4 3" xfId="34921"/>
    <cellStyle name="표준 16 2 3 6 5" xfId="13140"/>
    <cellStyle name="표준 16 2 3 6 6" xfId="25582"/>
    <cellStyle name="표준 16 2 3 6 7" xfId="37927"/>
    <cellStyle name="표준 16 2 3 7" xfId="419"/>
    <cellStyle name="표준 16 2 3 7 2" xfId="3588"/>
    <cellStyle name="표준 16 2 3 7 2 2" xfId="16095"/>
    <cellStyle name="표준 16 2 3 7 2 3" xfId="28537"/>
    <cellStyle name="표준 16 2 3 7 3" xfId="6673"/>
    <cellStyle name="표준 16 2 3 7 3 2" xfId="19180"/>
    <cellStyle name="표준 16 2 3 7 3 3" xfId="31622"/>
    <cellStyle name="표준 16 2 3 7 4" xfId="9758"/>
    <cellStyle name="표준 16 2 3 7 4 2" xfId="22265"/>
    <cellStyle name="표준 16 2 3 7 4 3" xfId="34707"/>
    <cellStyle name="표준 16 2 3 7 5" xfId="12926"/>
    <cellStyle name="표준 16 2 3 7 6" xfId="25368"/>
    <cellStyle name="표준 16 2 3 8" xfId="524"/>
    <cellStyle name="표준 16 2 3 8 2" xfId="3693"/>
    <cellStyle name="표준 16 2 3 8 2 2" xfId="16200"/>
    <cellStyle name="표준 16 2 3 8 2 3" xfId="28642"/>
    <cellStyle name="표준 16 2 3 8 3" xfId="6778"/>
    <cellStyle name="표준 16 2 3 8 3 2" xfId="19285"/>
    <cellStyle name="표준 16 2 3 8 3 3" xfId="31727"/>
    <cellStyle name="표준 16 2 3 8 4" xfId="9863"/>
    <cellStyle name="표준 16 2 3 8 4 2" xfId="22370"/>
    <cellStyle name="표준 16 2 3 8 4 3" xfId="34812"/>
    <cellStyle name="표준 16 2 3 8 5" xfId="13031"/>
    <cellStyle name="표준 16 2 3 8 6" xfId="25473"/>
    <cellStyle name="표준 16 2 3 9" xfId="585"/>
    <cellStyle name="표준 16 2 3 9 2" xfId="3754"/>
    <cellStyle name="표준 16 2 3 9 2 2" xfId="16261"/>
    <cellStyle name="표준 16 2 3 9 2 3" xfId="28703"/>
    <cellStyle name="표준 16 2 3 9 3" xfId="6839"/>
    <cellStyle name="표준 16 2 3 9 3 2" xfId="19346"/>
    <cellStyle name="표준 16 2 3 9 3 3" xfId="31788"/>
    <cellStyle name="표준 16 2 3 9 4" xfId="9924"/>
    <cellStyle name="표준 16 2 3 9 4 2" xfId="22431"/>
    <cellStyle name="표준 16 2 3 9 4 3" xfId="34873"/>
    <cellStyle name="표준 16 2 3 9 5" xfId="13092"/>
    <cellStyle name="표준 16 2 3 9 6" xfId="25534"/>
    <cellStyle name="표준 16 2 30" xfId="3416"/>
    <cellStyle name="표준 16 2 30 2" xfId="15923"/>
    <cellStyle name="표준 16 2 30 3" xfId="28365"/>
    <cellStyle name="표준 16 2 31" xfId="3409"/>
    <cellStyle name="표준 16 2 31 2" xfId="15916"/>
    <cellStyle name="표준 16 2 31 3" xfId="28358"/>
    <cellStyle name="표준 16 2 32" xfId="3410"/>
    <cellStyle name="표준 16 2 32 2" xfId="15917"/>
    <cellStyle name="표준 16 2 32 3" xfId="28359"/>
    <cellStyle name="표준 16 2 33" xfId="12768"/>
    <cellStyle name="표준 16 2 34" xfId="12738"/>
    <cellStyle name="표준 16 2 35" xfId="37686"/>
    <cellStyle name="표준 16 2 4" xfId="228"/>
    <cellStyle name="표준 16 2 4 10" xfId="500"/>
    <cellStyle name="표준 16 2 4 10 2" xfId="3669"/>
    <cellStyle name="표준 16 2 4 10 2 2" xfId="16176"/>
    <cellStyle name="표준 16 2 4 10 2 3" xfId="28618"/>
    <cellStyle name="표준 16 2 4 10 3" xfId="6754"/>
    <cellStyle name="표준 16 2 4 10 3 2" xfId="19261"/>
    <cellStyle name="표준 16 2 4 10 3 3" xfId="31703"/>
    <cellStyle name="표준 16 2 4 10 4" xfId="9839"/>
    <cellStyle name="표준 16 2 4 10 4 2" xfId="22346"/>
    <cellStyle name="표준 16 2 4 10 4 3" xfId="34788"/>
    <cellStyle name="표준 16 2 4 10 5" xfId="13007"/>
    <cellStyle name="표준 16 2 4 10 6" xfId="25449"/>
    <cellStyle name="표준 16 2 4 11" xfId="496"/>
    <cellStyle name="표준 16 2 4 11 2" xfId="3665"/>
    <cellStyle name="표준 16 2 4 11 2 2" xfId="16172"/>
    <cellStyle name="표준 16 2 4 11 2 3" xfId="28614"/>
    <cellStyle name="표준 16 2 4 11 3" xfId="6750"/>
    <cellStyle name="표준 16 2 4 11 3 2" xfId="19257"/>
    <cellStyle name="표준 16 2 4 11 3 3" xfId="31699"/>
    <cellStyle name="표준 16 2 4 11 4" xfId="9835"/>
    <cellStyle name="표준 16 2 4 11 4 2" xfId="22342"/>
    <cellStyle name="표준 16 2 4 11 4 3" xfId="34784"/>
    <cellStyle name="표준 16 2 4 11 5" xfId="13003"/>
    <cellStyle name="표준 16 2 4 11 6" xfId="25445"/>
    <cellStyle name="표준 16 2 4 12" xfId="567"/>
    <cellStyle name="표준 16 2 4 12 2" xfId="3736"/>
    <cellStyle name="표준 16 2 4 12 2 2" xfId="16243"/>
    <cellStyle name="표준 16 2 4 12 2 3" xfId="28685"/>
    <cellStyle name="표준 16 2 4 12 3" xfId="6821"/>
    <cellStyle name="표준 16 2 4 12 3 2" xfId="19328"/>
    <cellStyle name="표준 16 2 4 12 3 3" xfId="31770"/>
    <cellStyle name="표준 16 2 4 12 4" xfId="9906"/>
    <cellStyle name="표준 16 2 4 12 4 2" xfId="22413"/>
    <cellStyle name="표준 16 2 4 12 4 3" xfId="34855"/>
    <cellStyle name="표준 16 2 4 12 5" xfId="13074"/>
    <cellStyle name="표준 16 2 4 12 6" xfId="25516"/>
    <cellStyle name="표준 16 2 4 13" xfId="450"/>
    <cellStyle name="표준 16 2 4 13 2" xfId="3619"/>
    <cellStyle name="표준 16 2 4 13 2 2" xfId="16126"/>
    <cellStyle name="표준 16 2 4 13 2 3" xfId="28568"/>
    <cellStyle name="표준 16 2 4 13 3" xfId="6704"/>
    <cellStyle name="표준 16 2 4 13 3 2" xfId="19211"/>
    <cellStyle name="표준 16 2 4 13 3 3" xfId="31653"/>
    <cellStyle name="표준 16 2 4 13 4" xfId="9789"/>
    <cellStyle name="표준 16 2 4 13 4 2" xfId="22296"/>
    <cellStyle name="표준 16 2 4 13 4 3" xfId="34738"/>
    <cellStyle name="표준 16 2 4 13 5" xfId="12957"/>
    <cellStyle name="표준 16 2 4 13 6" xfId="25399"/>
    <cellStyle name="표준 16 2 4 14" xfId="603"/>
    <cellStyle name="표준 16 2 4 14 2" xfId="3772"/>
    <cellStyle name="표준 16 2 4 14 2 2" xfId="16279"/>
    <cellStyle name="표준 16 2 4 14 2 3" xfId="28721"/>
    <cellStyle name="표준 16 2 4 14 3" xfId="6857"/>
    <cellStyle name="표준 16 2 4 14 3 2" xfId="19364"/>
    <cellStyle name="표준 16 2 4 14 3 3" xfId="31806"/>
    <cellStyle name="표준 16 2 4 14 4" xfId="9942"/>
    <cellStyle name="표준 16 2 4 14 4 2" xfId="22449"/>
    <cellStyle name="표준 16 2 4 14 4 3" xfId="34891"/>
    <cellStyle name="표준 16 2 4 14 5" xfId="13110"/>
    <cellStyle name="표준 16 2 4 14 6" xfId="25552"/>
    <cellStyle name="표준 16 2 4 15" xfId="634"/>
    <cellStyle name="표준 16 2 4 15 2" xfId="3803"/>
    <cellStyle name="표준 16 2 4 15 2 2" xfId="16310"/>
    <cellStyle name="표준 16 2 4 15 2 3" xfId="28752"/>
    <cellStyle name="표준 16 2 4 15 3" xfId="6888"/>
    <cellStyle name="표준 16 2 4 15 3 2" xfId="19395"/>
    <cellStyle name="표준 16 2 4 15 3 3" xfId="31837"/>
    <cellStyle name="표준 16 2 4 15 4" xfId="9973"/>
    <cellStyle name="표준 16 2 4 15 4 2" xfId="22480"/>
    <cellStyle name="표준 16 2 4 15 4 3" xfId="34922"/>
    <cellStyle name="표준 16 2 4 15 5" xfId="13141"/>
    <cellStyle name="표준 16 2 4 15 6" xfId="25583"/>
    <cellStyle name="표준 16 2 4 16" xfId="418"/>
    <cellStyle name="표준 16 2 4 16 2" xfId="3587"/>
    <cellStyle name="표준 16 2 4 16 2 2" xfId="16094"/>
    <cellStyle name="표준 16 2 4 16 2 3" xfId="28536"/>
    <cellStyle name="표준 16 2 4 16 3" xfId="6672"/>
    <cellStyle name="표준 16 2 4 16 3 2" xfId="19179"/>
    <cellStyle name="표준 16 2 4 16 3 3" xfId="31621"/>
    <cellStyle name="표준 16 2 4 16 4" xfId="9757"/>
    <cellStyle name="표준 16 2 4 16 4 2" xfId="22264"/>
    <cellStyle name="표준 16 2 4 16 4 3" xfId="34706"/>
    <cellStyle name="표준 16 2 4 16 5" xfId="12925"/>
    <cellStyle name="표준 16 2 4 16 6" xfId="25367"/>
    <cellStyle name="표준 16 2 4 17" xfId="560"/>
    <cellStyle name="표준 16 2 4 17 2" xfId="3729"/>
    <cellStyle name="표준 16 2 4 17 2 2" xfId="16236"/>
    <cellStyle name="표준 16 2 4 17 2 3" xfId="28678"/>
    <cellStyle name="표준 16 2 4 17 3" xfId="6814"/>
    <cellStyle name="표준 16 2 4 17 3 2" xfId="19321"/>
    <cellStyle name="표준 16 2 4 17 3 3" xfId="31763"/>
    <cellStyle name="표준 16 2 4 17 4" xfId="9899"/>
    <cellStyle name="표준 16 2 4 17 4 2" xfId="22406"/>
    <cellStyle name="표준 16 2 4 17 4 3" xfId="34848"/>
    <cellStyle name="표준 16 2 4 17 5" xfId="13067"/>
    <cellStyle name="표준 16 2 4 17 6" xfId="25509"/>
    <cellStyle name="표준 16 2 4 18" xfId="455"/>
    <cellStyle name="표준 16 2 4 18 2" xfId="3624"/>
    <cellStyle name="표준 16 2 4 18 2 2" xfId="16131"/>
    <cellStyle name="표준 16 2 4 18 2 3" xfId="28573"/>
    <cellStyle name="표준 16 2 4 18 3" xfId="6709"/>
    <cellStyle name="표준 16 2 4 18 3 2" xfId="19216"/>
    <cellStyle name="표준 16 2 4 18 3 3" xfId="31658"/>
    <cellStyle name="표준 16 2 4 18 4" xfId="9794"/>
    <cellStyle name="표준 16 2 4 18 4 2" xfId="22301"/>
    <cellStyle name="표준 16 2 4 18 4 3" xfId="34743"/>
    <cellStyle name="표준 16 2 4 18 5" xfId="12962"/>
    <cellStyle name="표준 16 2 4 18 6" xfId="25404"/>
    <cellStyle name="표준 16 2 4 19" xfId="658"/>
    <cellStyle name="표준 16 2 4 19 2" xfId="3827"/>
    <cellStyle name="표준 16 2 4 19 2 2" xfId="16334"/>
    <cellStyle name="표준 16 2 4 19 2 3" xfId="28776"/>
    <cellStyle name="표준 16 2 4 19 3" xfId="6912"/>
    <cellStyle name="표준 16 2 4 19 3 2" xfId="19419"/>
    <cellStyle name="표준 16 2 4 19 3 3" xfId="31861"/>
    <cellStyle name="표준 16 2 4 19 4" xfId="9997"/>
    <cellStyle name="표준 16 2 4 19 4 2" xfId="22504"/>
    <cellStyle name="표준 16 2 4 19 4 3" xfId="34946"/>
    <cellStyle name="표준 16 2 4 19 5" xfId="13165"/>
    <cellStyle name="표준 16 2 4 19 6" xfId="25607"/>
    <cellStyle name="표준 16 2 4 2" xfId="307"/>
    <cellStyle name="표준 16 2 4 2 10" xfId="1477"/>
    <cellStyle name="표준 16 2 4 2 10 2" xfId="4646"/>
    <cellStyle name="표준 16 2 4 2 10 2 2" xfId="17153"/>
    <cellStyle name="표준 16 2 4 2 10 2 3" xfId="29595"/>
    <cellStyle name="표준 16 2 4 2 10 3" xfId="7731"/>
    <cellStyle name="표준 16 2 4 2 10 3 2" xfId="20238"/>
    <cellStyle name="표준 16 2 4 2 10 3 3" xfId="32680"/>
    <cellStyle name="표준 16 2 4 2 10 4" xfId="10816"/>
    <cellStyle name="표준 16 2 4 2 10 4 2" xfId="23323"/>
    <cellStyle name="표준 16 2 4 2 10 4 3" xfId="35765"/>
    <cellStyle name="표준 16 2 4 2 10 5" xfId="13984"/>
    <cellStyle name="표준 16 2 4 2 10 6" xfId="26426"/>
    <cellStyle name="표준 16 2 4 2 11" xfId="1606"/>
    <cellStyle name="표준 16 2 4 2 11 2" xfId="4775"/>
    <cellStyle name="표준 16 2 4 2 11 2 2" xfId="17282"/>
    <cellStyle name="표준 16 2 4 2 11 2 3" xfId="29724"/>
    <cellStyle name="표준 16 2 4 2 11 3" xfId="7860"/>
    <cellStyle name="표준 16 2 4 2 11 3 2" xfId="20367"/>
    <cellStyle name="표준 16 2 4 2 11 3 3" xfId="32809"/>
    <cellStyle name="표준 16 2 4 2 11 4" xfId="10945"/>
    <cellStyle name="표준 16 2 4 2 11 4 2" xfId="23452"/>
    <cellStyle name="표준 16 2 4 2 11 4 3" xfId="35894"/>
    <cellStyle name="표준 16 2 4 2 11 5" xfId="14113"/>
    <cellStyle name="표준 16 2 4 2 11 6" xfId="26555"/>
    <cellStyle name="표준 16 2 4 2 12" xfId="1734"/>
    <cellStyle name="표준 16 2 4 2 12 2" xfId="4903"/>
    <cellStyle name="표준 16 2 4 2 12 2 2" xfId="17410"/>
    <cellStyle name="표준 16 2 4 2 12 2 3" xfId="29852"/>
    <cellStyle name="표준 16 2 4 2 12 3" xfId="7988"/>
    <cellStyle name="표준 16 2 4 2 12 3 2" xfId="20495"/>
    <cellStyle name="표준 16 2 4 2 12 3 3" xfId="32937"/>
    <cellStyle name="표준 16 2 4 2 12 4" xfId="11073"/>
    <cellStyle name="표준 16 2 4 2 12 4 2" xfId="23580"/>
    <cellStyle name="표준 16 2 4 2 12 4 3" xfId="36022"/>
    <cellStyle name="표준 16 2 4 2 12 5" xfId="14241"/>
    <cellStyle name="표준 16 2 4 2 12 6" xfId="26683"/>
    <cellStyle name="표준 16 2 4 2 13" xfId="1862"/>
    <cellStyle name="표준 16 2 4 2 13 2" xfId="5031"/>
    <cellStyle name="표준 16 2 4 2 13 2 2" xfId="17538"/>
    <cellStyle name="표준 16 2 4 2 13 2 3" xfId="29980"/>
    <cellStyle name="표준 16 2 4 2 13 3" xfId="8116"/>
    <cellStyle name="표준 16 2 4 2 13 3 2" xfId="20623"/>
    <cellStyle name="표준 16 2 4 2 13 3 3" xfId="33065"/>
    <cellStyle name="표준 16 2 4 2 13 4" xfId="11201"/>
    <cellStyle name="표준 16 2 4 2 13 4 2" xfId="23708"/>
    <cellStyle name="표준 16 2 4 2 13 4 3" xfId="36150"/>
    <cellStyle name="표준 16 2 4 2 13 5" xfId="14369"/>
    <cellStyle name="표준 16 2 4 2 13 6" xfId="26811"/>
    <cellStyle name="표준 16 2 4 2 14" xfId="1990"/>
    <cellStyle name="표준 16 2 4 2 14 2" xfId="5159"/>
    <cellStyle name="표준 16 2 4 2 14 2 2" xfId="17666"/>
    <cellStyle name="표준 16 2 4 2 14 2 3" xfId="30108"/>
    <cellStyle name="표준 16 2 4 2 14 3" xfId="8244"/>
    <cellStyle name="표준 16 2 4 2 14 3 2" xfId="20751"/>
    <cellStyle name="표준 16 2 4 2 14 3 3" xfId="33193"/>
    <cellStyle name="표준 16 2 4 2 14 4" xfId="11329"/>
    <cellStyle name="표준 16 2 4 2 14 4 2" xfId="23836"/>
    <cellStyle name="표준 16 2 4 2 14 4 3" xfId="36278"/>
    <cellStyle name="표준 16 2 4 2 14 5" xfId="14497"/>
    <cellStyle name="표준 16 2 4 2 14 6" xfId="26939"/>
    <cellStyle name="표준 16 2 4 2 15" xfId="2118"/>
    <cellStyle name="표준 16 2 4 2 15 2" xfId="5287"/>
    <cellStyle name="표준 16 2 4 2 15 2 2" xfId="17794"/>
    <cellStyle name="표준 16 2 4 2 15 2 3" xfId="30236"/>
    <cellStyle name="표준 16 2 4 2 15 3" xfId="8372"/>
    <cellStyle name="표준 16 2 4 2 15 3 2" xfId="20879"/>
    <cellStyle name="표준 16 2 4 2 15 3 3" xfId="33321"/>
    <cellStyle name="표준 16 2 4 2 15 4" xfId="11457"/>
    <cellStyle name="표준 16 2 4 2 15 4 2" xfId="23964"/>
    <cellStyle name="표준 16 2 4 2 15 4 3" xfId="36406"/>
    <cellStyle name="표준 16 2 4 2 15 5" xfId="14625"/>
    <cellStyle name="표준 16 2 4 2 15 6" xfId="27067"/>
    <cellStyle name="표준 16 2 4 2 16" xfId="2243"/>
    <cellStyle name="표준 16 2 4 2 16 2" xfId="5412"/>
    <cellStyle name="표준 16 2 4 2 16 2 2" xfId="17919"/>
    <cellStyle name="표준 16 2 4 2 16 2 3" xfId="30361"/>
    <cellStyle name="표준 16 2 4 2 16 3" xfId="8497"/>
    <cellStyle name="표준 16 2 4 2 16 3 2" xfId="21004"/>
    <cellStyle name="표준 16 2 4 2 16 3 3" xfId="33446"/>
    <cellStyle name="표준 16 2 4 2 16 4" xfId="11582"/>
    <cellStyle name="표준 16 2 4 2 16 4 2" xfId="24089"/>
    <cellStyle name="표준 16 2 4 2 16 4 3" xfId="36531"/>
    <cellStyle name="표준 16 2 4 2 16 5" xfId="14750"/>
    <cellStyle name="표준 16 2 4 2 16 6" xfId="27192"/>
    <cellStyle name="표준 16 2 4 2 17" xfId="2368"/>
    <cellStyle name="표준 16 2 4 2 17 2" xfId="5537"/>
    <cellStyle name="표준 16 2 4 2 17 2 2" xfId="18044"/>
    <cellStyle name="표준 16 2 4 2 17 2 3" xfId="30486"/>
    <cellStyle name="표준 16 2 4 2 17 3" xfId="8622"/>
    <cellStyle name="표준 16 2 4 2 17 3 2" xfId="21129"/>
    <cellStyle name="표준 16 2 4 2 17 3 3" xfId="33571"/>
    <cellStyle name="표준 16 2 4 2 17 4" xfId="11707"/>
    <cellStyle name="표준 16 2 4 2 17 4 2" xfId="24214"/>
    <cellStyle name="표준 16 2 4 2 17 4 3" xfId="36656"/>
    <cellStyle name="표준 16 2 4 2 17 5" xfId="14875"/>
    <cellStyle name="표준 16 2 4 2 17 6" xfId="27317"/>
    <cellStyle name="표준 16 2 4 2 18" xfId="2492"/>
    <cellStyle name="표준 16 2 4 2 18 2" xfId="5661"/>
    <cellStyle name="표준 16 2 4 2 18 2 2" xfId="18168"/>
    <cellStyle name="표준 16 2 4 2 18 2 3" xfId="30610"/>
    <cellStyle name="표준 16 2 4 2 18 3" xfId="8746"/>
    <cellStyle name="표준 16 2 4 2 18 3 2" xfId="21253"/>
    <cellStyle name="표준 16 2 4 2 18 3 3" xfId="33695"/>
    <cellStyle name="표준 16 2 4 2 18 4" xfId="11831"/>
    <cellStyle name="표준 16 2 4 2 18 4 2" xfId="24338"/>
    <cellStyle name="표준 16 2 4 2 18 4 3" xfId="36780"/>
    <cellStyle name="표준 16 2 4 2 18 5" xfId="14999"/>
    <cellStyle name="표준 16 2 4 2 18 6" xfId="27441"/>
    <cellStyle name="표준 16 2 4 2 19" xfId="2614"/>
    <cellStyle name="표준 16 2 4 2 19 2" xfId="5783"/>
    <cellStyle name="표준 16 2 4 2 19 2 2" xfId="18290"/>
    <cellStyle name="표준 16 2 4 2 19 2 3" xfId="30732"/>
    <cellStyle name="표준 16 2 4 2 19 3" xfId="8868"/>
    <cellStyle name="표준 16 2 4 2 19 3 2" xfId="21375"/>
    <cellStyle name="표준 16 2 4 2 19 3 3" xfId="33817"/>
    <cellStyle name="표준 16 2 4 2 19 4" xfId="11953"/>
    <cellStyle name="표준 16 2 4 2 19 4 2" xfId="24460"/>
    <cellStyle name="표준 16 2 4 2 19 4 3" xfId="36902"/>
    <cellStyle name="표준 16 2 4 2 19 5" xfId="15121"/>
    <cellStyle name="표준 16 2 4 2 19 6" xfId="27563"/>
    <cellStyle name="표준 16 2 4 2 2" xfId="352"/>
    <cellStyle name="표준 16 2 4 2 2 10" xfId="1779"/>
    <cellStyle name="표준 16 2 4 2 2 10 2" xfId="4948"/>
    <cellStyle name="표준 16 2 4 2 2 10 2 2" xfId="17455"/>
    <cellStyle name="표준 16 2 4 2 2 10 2 3" xfId="29897"/>
    <cellStyle name="표준 16 2 4 2 2 10 3" xfId="8033"/>
    <cellStyle name="표준 16 2 4 2 2 10 3 2" xfId="20540"/>
    <cellStyle name="표준 16 2 4 2 2 10 3 3" xfId="32982"/>
    <cellStyle name="표준 16 2 4 2 2 10 4" xfId="11118"/>
    <cellStyle name="표준 16 2 4 2 2 10 4 2" xfId="23625"/>
    <cellStyle name="표준 16 2 4 2 2 10 4 3" xfId="36067"/>
    <cellStyle name="표준 16 2 4 2 2 10 5" xfId="14286"/>
    <cellStyle name="표준 16 2 4 2 2 10 6" xfId="26728"/>
    <cellStyle name="표준 16 2 4 2 2 11" xfId="1907"/>
    <cellStyle name="표준 16 2 4 2 2 11 2" xfId="5076"/>
    <cellStyle name="표준 16 2 4 2 2 11 2 2" xfId="17583"/>
    <cellStyle name="표준 16 2 4 2 2 11 2 3" xfId="30025"/>
    <cellStyle name="표준 16 2 4 2 2 11 3" xfId="8161"/>
    <cellStyle name="표준 16 2 4 2 2 11 3 2" xfId="20668"/>
    <cellStyle name="표준 16 2 4 2 2 11 3 3" xfId="33110"/>
    <cellStyle name="표준 16 2 4 2 2 11 4" xfId="11246"/>
    <cellStyle name="표준 16 2 4 2 2 11 4 2" xfId="23753"/>
    <cellStyle name="표준 16 2 4 2 2 11 4 3" xfId="36195"/>
    <cellStyle name="표준 16 2 4 2 2 11 5" xfId="14414"/>
    <cellStyle name="표준 16 2 4 2 2 11 6" xfId="26856"/>
    <cellStyle name="표준 16 2 4 2 2 12" xfId="2035"/>
    <cellStyle name="표준 16 2 4 2 2 12 2" xfId="5204"/>
    <cellStyle name="표준 16 2 4 2 2 12 2 2" xfId="17711"/>
    <cellStyle name="표준 16 2 4 2 2 12 2 3" xfId="30153"/>
    <cellStyle name="표준 16 2 4 2 2 12 3" xfId="8289"/>
    <cellStyle name="표준 16 2 4 2 2 12 3 2" xfId="20796"/>
    <cellStyle name="표준 16 2 4 2 2 12 3 3" xfId="33238"/>
    <cellStyle name="표준 16 2 4 2 2 12 4" xfId="11374"/>
    <cellStyle name="표준 16 2 4 2 2 12 4 2" xfId="23881"/>
    <cellStyle name="표준 16 2 4 2 2 12 4 3" xfId="36323"/>
    <cellStyle name="표준 16 2 4 2 2 12 5" xfId="14542"/>
    <cellStyle name="표준 16 2 4 2 2 12 6" xfId="26984"/>
    <cellStyle name="표준 16 2 4 2 2 13" xfId="2163"/>
    <cellStyle name="표준 16 2 4 2 2 13 2" xfId="5332"/>
    <cellStyle name="표준 16 2 4 2 2 13 2 2" xfId="17839"/>
    <cellStyle name="표준 16 2 4 2 2 13 2 3" xfId="30281"/>
    <cellStyle name="표준 16 2 4 2 2 13 3" xfId="8417"/>
    <cellStyle name="표준 16 2 4 2 2 13 3 2" xfId="20924"/>
    <cellStyle name="표준 16 2 4 2 2 13 3 3" xfId="33366"/>
    <cellStyle name="표준 16 2 4 2 2 13 4" xfId="11502"/>
    <cellStyle name="표준 16 2 4 2 2 13 4 2" xfId="24009"/>
    <cellStyle name="표준 16 2 4 2 2 13 4 3" xfId="36451"/>
    <cellStyle name="표준 16 2 4 2 2 13 5" xfId="14670"/>
    <cellStyle name="표준 16 2 4 2 2 13 6" xfId="27112"/>
    <cellStyle name="표준 16 2 4 2 2 14" xfId="2288"/>
    <cellStyle name="표준 16 2 4 2 2 14 2" xfId="5457"/>
    <cellStyle name="표준 16 2 4 2 2 14 2 2" xfId="17964"/>
    <cellStyle name="표준 16 2 4 2 2 14 2 3" xfId="30406"/>
    <cellStyle name="표준 16 2 4 2 2 14 3" xfId="8542"/>
    <cellStyle name="표준 16 2 4 2 2 14 3 2" xfId="21049"/>
    <cellStyle name="표준 16 2 4 2 2 14 3 3" xfId="33491"/>
    <cellStyle name="표준 16 2 4 2 2 14 4" xfId="11627"/>
    <cellStyle name="표준 16 2 4 2 2 14 4 2" xfId="24134"/>
    <cellStyle name="표준 16 2 4 2 2 14 4 3" xfId="36576"/>
    <cellStyle name="표준 16 2 4 2 2 14 5" xfId="14795"/>
    <cellStyle name="표준 16 2 4 2 2 14 6" xfId="27237"/>
    <cellStyle name="표준 16 2 4 2 2 15" xfId="2413"/>
    <cellStyle name="표준 16 2 4 2 2 15 2" xfId="5582"/>
    <cellStyle name="표준 16 2 4 2 2 15 2 2" xfId="18089"/>
    <cellStyle name="표준 16 2 4 2 2 15 2 3" xfId="30531"/>
    <cellStyle name="표준 16 2 4 2 2 15 3" xfId="8667"/>
    <cellStyle name="표준 16 2 4 2 2 15 3 2" xfId="21174"/>
    <cellStyle name="표준 16 2 4 2 2 15 3 3" xfId="33616"/>
    <cellStyle name="표준 16 2 4 2 2 15 4" xfId="11752"/>
    <cellStyle name="표준 16 2 4 2 2 15 4 2" xfId="24259"/>
    <cellStyle name="표준 16 2 4 2 2 15 4 3" xfId="36701"/>
    <cellStyle name="표준 16 2 4 2 2 15 5" xfId="14920"/>
    <cellStyle name="표준 16 2 4 2 2 15 6" xfId="27362"/>
    <cellStyle name="표준 16 2 4 2 2 16" xfId="2537"/>
    <cellStyle name="표준 16 2 4 2 2 16 2" xfId="5706"/>
    <cellStyle name="표준 16 2 4 2 2 16 2 2" xfId="18213"/>
    <cellStyle name="표준 16 2 4 2 2 16 2 3" xfId="30655"/>
    <cellStyle name="표준 16 2 4 2 2 16 3" xfId="8791"/>
    <cellStyle name="표준 16 2 4 2 2 16 3 2" xfId="21298"/>
    <cellStyle name="표준 16 2 4 2 2 16 3 3" xfId="33740"/>
    <cellStyle name="표준 16 2 4 2 2 16 4" xfId="11876"/>
    <cellStyle name="표준 16 2 4 2 2 16 4 2" xfId="24383"/>
    <cellStyle name="표준 16 2 4 2 2 16 4 3" xfId="36825"/>
    <cellStyle name="표준 16 2 4 2 2 16 5" xfId="15044"/>
    <cellStyle name="표준 16 2 4 2 2 16 6" xfId="27486"/>
    <cellStyle name="표준 16 2 4 2 2 17" xfId="2659"/>
    <cellStyle name="표준 16 2 4 2 2 17 2" xfId="5828"/>
    <cellStyle name="표준 16 2 4 2 2 17 2 2" xfId="18335"/>
    <cellStyle name="표준 16 2 4 2 2 17 2 3" xfId="30777"/>
    <cellStyle name="표준 16 2 4 2 2 17 3" xfId="8913"/>
    <cellStyle name="표준 16 2 4 2 2 17 3 2" xfId="21420"/>
    <cellStyle name="표준 16 2 4 2 2 17 3 3" xfId="33862"/>
    <cellStyle name="표준 16 2 4 2 2 17 4" xfId="11998"/>
    <cellStyle name="표준 16 2 4 2 2 17 4 2" xfId="24505"/>
    <cellStyle name="표준 16 2 4 2 2 17 4 3" xfId="36947"/>
    <cellStyle name="표준 16 2 4 2 2 17 5" xfId="15166"/>
    <cellStyle name="표준 16 2 4 2 2 17 6" xfId="27608"/>
    <cellStyle name="표준 16 2 4 2 2 18" xfId="2779"/>
    <cellStyle name="표준 16 2 4 2 2 18 2" xfId="5948"/>
    <cellStyle name="표준 16 2 4 2 2 18 2 2" xfId="18455"/>
    <cellStyle name="표준 16 2 4 2 2 18 2 3" xfId="30897"/>
    <cellStyle name="표준 16 2 4 2 2 18 3" xfId="9033"/>
    <cellStyle name="표준 16 2 4 2 2 18 3 2" xfId="21540"/>
    <cellStyle name="표준 16 2 4 2 2 18 3 3" xfId="33982"/>
    <cellStyle name="표준 16 2 4 2 2 18 4" xfId="12118"/>
    <cellStyle name="표준 16 2 4 2 2 18 4 2" xfId="24625"/>
    <cellStyle name="표준 16 2 4 2 2 18 4 3" xfId="37067"/>
    <cellStyle name="표준 16 2 4 2 2 18 5" xfId="15286"/>
    <cellStyle name="표준 16 2 4 2 2 18 6" xfId="27728"/>
    <cellStyle name="표준 16 2 4 2 2 19" xfId="2896"/>
    <cellStyle name="표준 16 2 4 2 2 19 2" xfId="6065"/>
    <cellStyle name="표준 16 2 4 2 2 19 2 2" xfId="18572"/>
    <cellStyle name="표준 16 2 4 2 2 19 2 3" xfId="31014"/>
    <cellStyle name="표준 16 2 4 2 2 19 3" xfId="9150"/>
    <cellStyle name="표준 16 2 4 2 2 19 3 2" xfId="21657"/>
    <cellStyle name="표준 16 2 4 2 2 19 3 3" xfId="34099"/>
    <cellStyle name="표준 16 2 4 2 2 19 4" xfId="12235"/>
    <cellStyle name="표준 16 2 4 2 2 19 4 2" xfId="24742"/>
    <cellStyle name="표준 16 2 4 2 2 19 4 3" xfId="37184"/>
    <cellStyle name="표준 16 2 4 2 2 19 5" xfId="15403"/>
    <cellStyle name="표준 16 2 4 2 2 19 6" xfId="27845"/>
    <cellStyle name="표준 16 2 4 2 2 2" xfId="730"/>
    <cellStyle name="표준 16 2 4 2 2 2 2" xfId="3899"/>
    <cellStyle name="표준 16 2 4 2 2 2 2 2" xfId="16406"/>
    <cellStyle name="표준 16 2 4 2 2 2 2 3" xfId="28848"/>
    <cellStyle name="표준 16 2 4 2 2 2 3" xfId="6984"/>
    <cellStyle name="표준 16 2 4 2 2 2 3 2" xfId="19491"/>
    <cellStyle name="표준 16 2 4 2 2 2 3 3" xfId="31933"/>
    <cellStyle name="표준 16 2 4 2 2 2 4" xfId="10069"/>
    <cellStyle name="표준 16 2 4 2 2 2 4 2" xfId="22576"/>
    <cellStyle name="표준 16 2 4 2 2 2 4 3" xfId="35018"/>
    <cellStyle name="표준 16 2 4 2 2 2 5" xfId="13237"/>
    <cellStyle name="표준 16 2 4 2 2 2 6" xfId="25679"/>
    <cellStyle name="표준 16 2 4 2 2 20" xfId="3008"/>
    <cellStyle name="표준 16 2 4 2 2 20 2" xfId="6177"/>
    <cellStyle name="표준 16 2 4 2 2 20 2 2" xfId="18684"/>
    <cellStyle name="표준 16 2 4 2 2 20 2 3" xfId="31126"/>
    <cellStyle name="표준 16 2 4 2 2 20 3" xfId="9262"/>
    <cellStyle name="표준 16 2 4 2 2 20 3 2" xfId="21769"/>
    <cellStyle name="표준 16 2 4 2 2 20 3 3" xfId="34211"/>
    <cellStyle name="표준 16 2 4 2 2 20 4" xfId="12347"/>
    <cellStyle name="표준 16 2 4 2 2 20 4 2" xfId="24854"/>
    <cellStyle name="표준 16 2 4 2 2 20 4 3" xfId="37296"/>
    <cellStyle name="표준 16 2 4 2 2 20 5" xfId="15515"/>
    <cellStyle name="표준 16 2 4 2 2 20 6" xfId="27957"/>
    <cellStyle name="표준 16 2 4 2 2 21" xfId="3116"/>
    <cellStyle name="표준 16 2 4 2 2 21 2" xfId="6285"/>
    <cellStyle name="표준 16 2 4 2 2 21 2 2" xfId="18792"/>
    <cellStyle name="표준 16 2 4 2 2 21 2 3" xfId="31234"/>
    <cellStyle name="표준 16 2 4 2 2 21 3" xfId="9370"/>
    <cellStyle name="표준 16 2 4 2 2 21 3 2" xfId="21877"/>
    <cellStyle name="표준 16 2 4 2 2 21 3 3" xfId="34319"/>
    <cellStyle name="표준 16 2 4 2 2 21 4" xfId="12455"/>
    <cellStyle name="표준 16 2 4 2 2 21 4 2" xfId="24962"/>
    <cellStyle name="표준 16 2 4 2 2 21 4 3" xfId="37404"/>
    <cellStyle name="표준 16 2 4 2 2 21 5" xfId="15623"/>
    <cellStyle name="표준 16 2 4 2 2 21 6" xfId="28065"/>
    <cellStyle name="표준 16 2 4 2 2 22" xfId="3223"/>
    <cellStyle name="표준 16 2 4 2 2 22 2" xfId="6392"/>
    <cellStyle name="표준 16 2 4 2 2 22 2 2" xfId="18899"/>
    <cellStyle name="표준 16 2 4 2 2 22 2 3" xfId="31341"/>
    <cellStyle name="표준 16 2 4 2 2 22 3" xfId="9477"/>
    <cellStyle name="표준 16 2 4 2 2 22 3 2" xfId="21984"/>
    <cellStyle name="표준 16 2 4 2 2 22 3 3" xfId="34426"/>
    <cellStyle name="표준 16 2 4 2 2 22 4" xfId="12562"/>
    <cellStyle name="표준 16 2 4 2 2 22 4 2" xfId="25069"/>
    <cellStyle name="표준 16 2 4 2 2 22 4 3" xfId="37511"/>
    <cellStyle name="표준 16 2 4 2 2 22 5" xfId="15730"/>
    <cellStyle name="표준 16 2 4 2 2 22 6" xfId="28172"/>
    <cellStyle name="표준 16 2 4 2 2 23" xfId="3330"/>
    <cellStyle name="표준 16 2 4 2 2 23 2" xfId="6499"/>
    <cellStyle name="표준 16 2 4 2 2 23 2 2" xfId="19006"/>
    <cellStyle name="표준 16 2 4 2 2 23 2 3" xfId="31448"/>
    <cellStyle name="표준 16 2 4 2 2 23 3" xfId="9584"/>
    <cellStyle name="표준 16 2 4 2 2 23 3 2" xfId="22091"/>
    <cellStyle name="표준 16 2 4 2 2 23 3 3" xfId="34533"/>
    <cellStyle name="표준 16 2 4 2 2 23 4" xfId="12669"/>
    <cellStyle name="표준 16 2 4 2 2 23 4 2" xfId="25176"/>
    <cellStyle name="표준 16 2 4 2 2 23 4 3" xfId="37618"/>
    <cellStyle name="표준 16 2 4 2 2 23 5" xfId="15837"/>
    <cellStyle name="표준 16 2 4 2 2 23 6" xfId="28279"/>
    <cellStyle name="표준 16 2 4 2 2 24" xfId="3521"/>
    <cellStyle name="표준 16 2 4 2 2 24 2" xfId="16028"/>
    <cellStyle name="표준 16 2 4 2 2 24 3" xfId="28470"/>
    <cellStyle name="표준 16 2 4 2 2 25" xfId="6606"/>
    <cellStyle name="표준 16 2 4 2 2 25 2" xfId="19113"/>
    <cellStyle name="표준 16 2 4 2 2 25 3" xfId="31555"/>
    <cellStyle name="표준 16 2 4 2 2 26" xfId="9691"/>
    <cellStyle name="표준 16 2 4 2 2 26 2" xfId="22198"/>
    <cellStyle name="표준 16 2 4 2 2 26 3" xfId="34640"/>
    <cellStyle name="표준 16 2 4 2 2 27" xfId="12859"/>
    <cellStyle name="표준 16 2 4 2 2 28" xfId="25301"/>
    <cellStyle name="표준 16 2 4 2 2 29" xfId="37831"/>
    <cellStyle name="표준 16 2 4 2 2 3" xfId="863"/>
    <cellStyle name="표준 16 2 4 2 2 3 2" xfId="4032"/>
    <cellStyle name="표준 16 2 4 2 2 3 2 2" xfId="16539"/>
    <cellStyle name="표준 16 2 4 2 2 3 2 3" xfId="28981"/>
    <cellStyle name="표준 16 2 4 2 2 3 3" xfId="7117"/>
    <cellStyle name="표준 16 2 4 2 2 3 3 2" xfId="19624"/>
    <cellStyle name="표준 16 2 4 2 2 3 3 3" xfId="32066"/>
    <cellStyle name="표준 16 2 4 2 2 3 4" xfId="10202"/>
    <cellStyle name="표준 16 2 4 2 2 3 4 2" xfId="22709"/>
    <cellStyle name="표준 16 2 4 2 2 3 4 3" xfId="35151"/>
    <cellStyle name="표준 16 2 4 2 2 3 5" xfId="13370"/>
    <cellStyle name="표준 16 2 4 2 2 3 6" xfId="25812"/>
    <cellStyle name="표준 16 2 4 2 2 4" xfId="995"/>
    <cellStyle name="표준 16 2 4 2 2 4 2" xfId="4164"/>
    <cellStyle name="표준 16 2 4 2 2 4 2 2" xfId="16671"/>
    <cellStyle name="표준 16 2 4 2 2 4 2 3" xfId="29113"/>
    <cellStyle name="표준 16 2 4 2 2 4 3" xfId="7249"/>
    <cellStyle name="표준 16 2 4 2 2 4 3 2" xfId="19756"/>
    <cellStyle name="표준 16 2 4 2 2 4 3 3" xfId="32198"/>
    <cellStyle name="표준 16 2 4 2 2 4 4" xfId="10334"/>
    <cellStyle name="표준 16 2 4 2 2 4 4 2" xfId="22841"/>
    <cellStyle name="표준 16 2 4 2 2 4 4 3" xfId="35283"/>
    <cellStyle name="표준 16 2 4 2 2 4 5" xfId="13502"/>
    <cellStyle name="표준 16 2 4 2 2 4 6" xfId="25944"/>
    <cellStyle name="표준 16 2 4 2 2 5" xfId="1127"/>
    <cellStyle name="표준 16 2 4 2 2 5 2" xfId="4296"/>
    <cellStyle name="표준 16 2 4 2 2 5 2 2" xfId="16803"/>
    <cellStyle name="표준 16 2 4 2 2 5 2 3" xfId="29245"/>
    <cellStyle name="표준 16 2 4 2 2 5 3" xfId="7381"/>
    <cellStyle name="표준 16 2 4 2 2 5 3 2" xfId="19888"/>
    <cellStyle name="표준 16 2 4 2 2 5 3 3" xfId="32330"/>
    <cellStyle name="표준 16 2 4 2 2 5 4" xfId="10466"/>
    <cellStyle name="표준 16 2 4 2 2 5 4 2" xfId="22973"/>
    <cellStyle name="표준 16 2 4 2 2 5 4 3" xfId="35415"/>
    <cellStyle name="표준 16 2 4 2 2 5 5" xfId="13634"/>
    <cellStyle name="표준 16 2 4 2 2 5 6" xfId="26076"/>
    <cellStyle name="표준 16 2 4 2 2 6" xfId="1259"/>
    <cellStyle name="표준 16 2 4 2 2 6 2" xfId="4428"/>
    <cellStyle name="표준 16 2 4 2 2 6 2 2" xfId="16935"/>
    <cellStyle name="표준 16 2 4 2 2 6 2 3" xfId="29377"/>
    <cellStyle name="표준 16 2 4 2 2 6 3" xfId="7513"/>
    <cellStyle name="표준 16 2 4 2 2 6 3 2" xfId="20020"/>
    <cellStyle name="표준 16 2 4 2 2 6 3 3" xfId="32462"/>
    <cellStyle name="표준 16 2 4 2 2 6 4" xfId="10598"/>
    <cellStyle name="표준 16 2 4 2 2 6 4 2" xfId="23105"/>
    <cellStyle name="표준 16 2 4 2 2 6 4 3" xfId="35547"/>
    <cellStyle name="표준 16 2 4 2 2 6 5" xfId="13766"/>
    <cellStyle name="표준 16 2 4 2 2 6 6" xfId="26208"/>
    <cellStyle name="표준 16 2 4 2 2 7" xfId="1391"/>
    <cellStyle name="표준 16 2 4 2 2 7 2" xfId="4560"/>
    <cellStyle name="표준 16 2 4 2 2 7 2 2" xfId="17067"/>
    <cellStyle name="표준 16 2 4 2 2 7 2 3" xfId="29509"/>
    <cellStyle name="표준 16 2 4 2 2 7 3" xfId="7645"/>
    <cellStyle name="표준 16 2 4 2 2 7 3 2" xfId="20152"/>
    <cellStyle name="표준 16 2 4 2 2 7 3 3" xfId="32594"/>
    <cellStyle name="표준 16 2 4 2 2 7 4" xfId="10730"/>
    <cellStyle name="표준 16 2 4 2 2 7 4 2" xfId="23237"/>
    <cellStyle name="표준 16 2 4 2 2 7 4 3" xfId="35679"/>
    <cellStyle name="표준 16 2 4 2 2 7 5" xfId="13898"/>
    <cellStyle name="표준 16 2 4 2 2 7 6" xfId="26340"/>
    <cellStyle name="표준 16 2 4 2 2 8" xfId="1522"/>
    <cellStyle name="표준 16 2 4 2 2 8 2" xfId="4691"/>
    <cellStyle name="표준 16 2 4 2 2 8 2 2" xfId="17198"/>
    <cellStyle name="표준 16 2 4 2 2 8 2 3" xfId="29640"/>
    <cellStyle name="표준 16 2 4 2 2 8 3" xfId="7776"/>
    <cellStyle name="표준 16 2 4 2 2 8 3 2" xfId="20283"/>
    <cellStyle name="표준 16 2 4 2 2 8 3 3" xfId="32725"/>
    <cellStyle name="표준 16 2 4 2 2 8 4" xfId="10861"/>
    <cellStyle name="표준 16 2 4 2 2 8 4 2" xfId="23368"/>
    <cellStyle name="표준 16 2 4 2 2 8 4 3" xfId="35810"/>
    <cellStyle name="표준 16 2 4 2 2 8 5" xfId="14029"/>
    <cellStyle name="표준 16 2 4 2 2 8 6" xfId="26471"/>
    <cellStyle name="표준 16 2 4 2 2 9" xfId="1651"/>
    <cellStyle name="표준 16 2 4 2 2 9 2" xfId="4820"/>
    <cellStyle name="표준 16 2 4 2 2 9 2 2" xfId="17327"/>
    <cellStyle name="표준 16 2 4 2 2 9 2 3" xfId="29769"/>
    <cellStyle name="표준 16 2 4 2 2 9 3" xfId="7905"/>
    <cellStyle name="표준 16 2 4 2 2 9 3 2" xfId="20412"/>
    <cellStyle name="표준 16 2 4 2 2 9 3 3" xfId="32854"/>
    <cellStyle name="표준 16 2 4 2 2 9 4" xfId="10990"/>
    <cellStyle name="표준 16 2 4 2 2 9 4 2" xfId="23497"/>
    <cellStyle name="표준 16 2 4 2 2 9 4 3" xfId="35939"/>
    <cellStyle name="표준 16 2 4 2 2 9 5" xfId="14158"/>
    <cellStyle name="표준 16 2 4 2 2 9 6" xfId="26600"/>
    <cellStyle name="표준 16 2 4 2 20" xfId="2734"/>
    <cellStyle name="표준 16 2 4 2 20 2" xfId="5903"/>
    <cellStyle name="표준 16 2 4 2 20 2 2" xfId="18410"/>
    <cellStyle name="표준 16 2 4 2 20 2 3" xfId="30852"/>
    <cellStyle name="표준 16 2 4 2 20 3" xfId="8988"/>
    <cellStyle name="표준 16 2 4 2 20 3 2" xfId="21495"/>
    <cellStyle name="표준 16 2 4 2 20 3 3" xfId="33937"/>
    <cellStyle name="표준 16 2 4 2 20 4" xfId="12073"/>
    <cellStyle name="표준 16 2 4 2 20 4 2" xfId="24580"/>
    <cellStyle name="표준 16 2 4 2 20 4 3" xfId="37022"/>
    <cellStyle name="표준 16 2 4 2 20 5" xfId="15241"/>
    <cellStyle name="표준 16 2 4 2 20 6" xfId="27683"/>
    <cellStyle name="표준 16 2 4 2 21" xfId="2851"/>
    <cellStyle name="표준 16 2 4 2 21 2" xfId="6020"/>
    <cellStyle name="표준 16 2 4 2 21 2 2" xfId="18527"/>
    <cellStyle name="표준 16 2 4 2 21 2 3" xfId="30969"/>
    <cellStyle name="표준 16 2 4 2 21 3" xfId="9105"/>
    <cellStyle name="표준 16 2 4 2 21 3 2" xfId="21612"/>
    <cellStyle name="표준 16 2 4 2 21 3 3" xfId="34054"/>
    <cellStyle name="표준 16 2 4 2 21 4" xfId="12190"/>
    <cellStyle name="표준 16 2 4 2 21 4 2" xfId="24697"/>
    <cellStyle name="표준 16 2 4 2 21 4 3" xfId="37139"/>
    <cellStyle name="표준 16 2 4 2 21 5" xfId="15358"/>
    <cellStyle name="표준 16 2 4 2 21 6" xfId="27800"/>
    <cellStyle name="표준 16 2 4 2 22" xfId="2963"/>
    <cellStyle name="표준 16 2 4 2 22 2" xfId="6132"/>
    <cellStyle name="표준 16 2 4 2 22 2 2" xfId="18639"/>
    <cellStyle name="표준 16 2 4 2 22 2 3" xfId="31081"/>
    <cellStyle name="표준 16 2 4 2 22 3" xfId="9217"/>
    <cellStyle name="표준 16 2 4 2 22 3 2" xfId="21724"/>
    <cellStyle name="표준 16 2 4 2 22 3 3" xfId="34166"/>
    <cellStyle name="표준 16 2 4 2 22 4" xfId="12302"/>
    <cellStyle name="표준 16 2 4 2 22 4 2" xfId="24809"/>
    <cellStyle name="표준 16 2 4 2 22 4 3" xfId="37251"/>
    <cellStyle name="표준 16 2 4 2 22 5" xfId="15470"/>
    <cellStyle name="표준 16 2 4 2 22 6" xfId="27912"/>
    <cellStyle name="표준 16 2 4 2 23" xfId="3071"/>
    <cellStyle name="표준 16 2 4 2 23 2" xfId="6240"/>
    <cellStyle name="표준 16 2 4 2 23 2 2" xfId="18747"/>
    <cellStyle name="표준 16 2 4 2 23 2 3" xfId="31189"/>
    <cellStyle name="표준 16 2 4 2 23 3" xfId="9325"/>
    <cellStyle name="표준 16 2 4 2 23 3 2" xfId="21832"/>
    <cellStyle name="표준 16 2 4 2 23 3 3" xfId="34274"/>
    <cellStyle name="표준 16 2 4 2 23 4" xfId="12410"/>
    <cellStyle name="표준 16 2 4 2 23 4 2" xfId="24917"/>
    <cellStyle name="표준 16 2 4 2 23 4 3" xfId="37359"/>
    <cellStyle name="표준 16 2 4 2 23 5" xfId="15578"/>
    <cellStyle name="표준 16 2 4 2 23 6" xfId="28020"/>
    <cellStyle name="표준 16 2 4 2 24" xfId="3178"/>
    <cellStyle name="표준 16 2 4 2 24 2" xfId="6347"/>
    <cellStyle name="표준 16 2 4 2 24 2 2" xfId="18854"/>
    <cellStyle name="표준 16 2 4 2 24 2 3" xfId="31296"/>
    <cellStyle name="표준 16 2 4 2 24 3" xfId="9432"/>
    <cellStyle name="표준 16 2 4 2 24 3 2" xfId="21939"/>
    <cellStyle name="표준 16 2 4 2 24 3 3" xfId="34381"/>
    <cellStyle name="표준 16 2 4 2 24 4" xfId="12517"/>
    <cellStyle name="표준 16 2 4 2 24 4 2" xfId="25024"/>
    <cellStyle name="표준 16 2 4 2 24 4 3" xfId="37466"/>
    <cellStyle name="표준 16 2 4 2 24 5" xfId="15685"/>
    <cellStyle name="표준 16 2 4 2 24 6" xfId="28127"/>
    <cellStyle name="표준 16 2 4 2 25" xfId="3285"/>
    <cellStyle name="표준 16 2 4 2 25 2" xfId="6454"/>
    <cellStyle name="표준 16 2 4 2 25 2 2" xfId="18961"/>
    <cellStyle name="표준 16 2 4 2 25 2 3" xfId="31403"/>
    <cellStyle name="표준 16 2 4 2 25 3" xfId="9539"/>
    <cellStyle name="표준 16 2 4 2 25 3 2" xfId="22046"/>
    <cellStyle name="표준 16 2 4 2 25 3 3" xfId="34488"/>
    <cellStyle name="표준 16 2 4 2 25 4" xfId="12624"/>
    <cellStyle name="표준 16 2 4 2 25 4 2" xfId="25131"/>
    <cellStyle name="표준 16 2 4 2 25 4 3" xfId="37573"/>
    <cellStyle name="표준 16 2 4 2 25 5" xfId="15792"/>
    <cellStyle name="표준 16 2 4 2 25 6" xfId="28234"/>
    <cellStyle name="표준 16 2 4 2 26" xfId="3476"/>
    <cellStyle name="표준 16 2 4 2 26 2" xfId="15983"/>
    <cellStyle name="표준 16 2 4 2 26 3" xfId="28425"/>
    <cellStyle name="표준 16 2 4 2 27" xfId="6561"/>
    <cellStyle name="표준 16 2 4 2 27 2" xfId="19068"/>
    <cellStyle name="표준 16 2 4 2 27 3" xfId="31510"/>
    <cellStyle name="표준 16 2 4 2 28" xfId="9646"/>
    <cellStyle name="표준 16 2 4 2 28 2" xfId="22153"/>
    <cellStyle name="표준 16 2 4 2 28 3" xfId="34595"/>
    <cellStyle name="표준 16 2 4 2 29" xfId="12814"/>
    <cellStyle name="표준 16 2 4 2 3" xfId="397"/>
    <cellStyle name="표준 16 2 4 2 3 10" xfId="1824"/>
    <cellStyle name="표준 16 2 4 2 3 10 2" xfId="4993"/>
    <cellStyle name="표준 16 2 4 2 3 10 2 2" xfId="17500"/>
    <cellStyle name="표준 16 2 4 2 3 10 2 3" xfId="29942"/>
    <cellStyle name="표준 16 2 4 2 3 10 3" xfId="8078"/>
    <cellStyle name="표준 16 2 4 2 3 10 3 2" xfId="20585"/>
    <cellStyle name="표준 16 2 4 2 3 10 3 3" xfId="33027"/>
    <cellStyle name="표준 16 2 4 2 3 10 4" xfId="11163"/>
    <cellStyle name="표준 16 2 4 2 3 10 4 2" xfId="23670"/>
    <cellStyle name="표준 16 2 4 2 3 10 4 3" xfId="36112"/>
    <cellStyle name="표준 16 2 4 2 3 10 5" xfId="14331"/>
    <cellStyle name="표준 16 2 4 2 3 10 6" xfId="26773"/>
    <cellStyle name="표준 16 2 4 2 3 11" xfId="1952"/>
    <cellStyle name="표준 16 2 4 2 3 11 2" xfId="5121"/>
    <cellStyle name="표준 16 2 4 2 3 11 2 2" xfId="17628"/>
    <cellStyle name="표준 16 2 4 2 3 11 2 3" xfId="30070"/>
    <cellStyle name="표준 16 2 4 2 3 11 3" xfId="8206"/>
    <cellStyle name="표준 16 2 4 2 3 11 3 2" xfId="20713"/>
    <cellStyle name="표준 16 2 4 2 3 11 3 3" xfId="33155"/>
    <cellStyle name="표준 16 2 4 2 3 11 4" xfId="11291"/>
    <cellStyle name="표준 16 2 4 2 3 11 4 2" xfId="23798"/>
    <cellStyle name="표준 16 2 4 2 3 11 4 3" xfId="36240"/>
    <cellStyle name="표준 16 2 4 2 3 11 5" xfId="14459"/>
    <cellStyle name="표준 16 2 4 2 3 11 6" xfId="26901"/>
    <cellStyle name="표준 16 2 4 2 3 12" xfId="2080"/>
    <cellStyle name="표준 16 2 4 2 3 12 2" xfId="5249"/>
    <cellStyle name="표준 16 2 4 2 3 12 2 2" xfId="17756"/>
    <cellStyle name="표준 16 2 4 2 3 12 2 3" xfId="30198"/>
    <cellStyle name="표준 16 2 4 2 3 12 3" xfId="8334"/>
    <cellStyle name="표준 16 2 4 2 3 12 3 2" xfId="20841"/>
    <cellStyle name="표준 16 2 4 2 3 12 3 3" xfId="33283"/>
    <cellStyle name="표준 16 2 4 2 3 12 4" xfId="11419"/>
    <cellStyle name="표준 16 2 4 2 3 12 4 2" xfId="23926"/>
    <cellStyle name="표준 16 2 4 2 3 12 4 3" xfId="36368"/>
    <cellStyle name="표준 16 2 4 2 3 12 5" xfId="14587"/>
    <cellStyle name="표준 16 2 4 2 3 12 6" xfId="27029"/>
    <cellStyle name="표준 16 2 4 2 3 13" xfId="2208"/>
    <cellStyle name="표준 16 2 4 2 3 13 2" xfId="5377"/>
    <cellStyle name="표준 16 2 4 2 3 13 2 2" xfId="17884"/>
    <cellStyle name="표준 16 2 4 2 3 13 2 3" xfId="30326"/>
    <cellStyle name="표준 16 2 4 2 3 13 3" xfId="8462"/>
    <cellStyle name="표준 16 2 4 2 3 13 3 2" xfId="20969"/>
    <cellStyle name="표준 16 2 4 2 3 13 3 3" xfId="33411"/>
    <cellStyle name="표준 16 2 4 2 3 13 4" xfId="11547"/>
    <cellStyle name="표준 16 2 4 2 3 13 4 2" xfId="24054"/>
    <cellStyle name="표준 16 2 4 2 3 13 4 3" xfId="36496"/>
    <cellStyle name="표준 16 2 4 2 3 13 5" xfId="14715"/>
    <cellStyle name="표준 16 2 4 2 3 13 6" xfId="27157"/>
    <cellStyle name="표준 16 2 4 2 3 14" xfId="2333"/>
    <cellStyle name="표준 16 2 4 2 3 14 2" xfId="5502"/>
    <cellStyle name="표준 16 2 4 2 3 14 2 2" xfId="18009"/>
    <cellStyle name="표준 16 2 4 2 3 14 2 3" xfId="30451"/>
    <cellStyle name="표준 16 2 4 2 3 14 3" xfId="8587"/>
    <cellStyle name="표준 16 2 4 2 3 14 3 2" xfId="21094"/>
    <cellStyle name="표준 16 2 4 2 3 14 3 3" xfId="33536"/>
    <cellStyle name="표준 16 2 4 2 3 14 4" xfId="11672"/>
    <cellStyle name="표준 16 2 4 2 3 14 4 2" xfId="24179"/>
    <cellStyle name="표준 16 2 4 2 3 14 4 3" xfId="36621"/>
    <cellStyle name="표준 16 2 4 2 3 14 5" xfId="14840"/>
    <cellStyle name="표준 16 2 4 2 3 14 6" xfId="27282"/>
    <cellStyle name="표준 16 2 4 2 3 15" xfId="2458"/>
    <cellStyle name="표준 16 2 4 2 3 15 2" xfId="5627"/>
    <cellStyle name="표준 16 2 4 2 3 15 2 2" xfId="18134"/>
    <cellStyle name="표준 16 2 4 2 3 15 2 3" xfId="30576"/>
    <cellStyle name="표준 16 2 4 2 3 15 3" xfId="8712"/>
    <cellStyle name="표준 16 2 4 2 3 15 3 2" xfId="21219"/>
    <cellStyle name="표준 16 2 4 2 3 15 3 3" xfId="33661"/>
    <cellStyle name="표준 16 2 4 2 3 15 4" xfId="11797"/>
    <cellStyle name="표준 16 2 4 2 3 15 4 2" xfId="24304"/>
    <cellStyle name="표준 16 2 4 2 3 15 4 3" xfId="36746"/>
    <cellStyle name="표준 16 2 4 2 3 15 5" xfId="14965"/>
    <cellStyle name="표준 16 2 4 2 3 15 6" xfId="27407"/>
    <cellStyle name="표준 16 2 4 2 3 16" xfId="2582"/>
    <cellStyle name="표준 16 2 4 2 3 16 2" xfId="5751"/>
    <cellStyle name="표준 16 2 4 2 3 16 2 2" xfId="18258"/>
    <cellStyle name="표준 16 2 4 2 3 16 2 3" xfId="30700"/>
    <cellStyle name="표준 16 2 4 2 3 16 3" xfId="8836"/>
    <cellStyle name="표준 16 2 4 2 3 16 3 2" xfId="21343"/>
    <cellStyle name="표준 16 2 4 2 3 16 3 3" xfId="33785"/>
    <cellStyle name="표준 16 2 4 2 3 16 4" xfId="11921"/>
    <cellStyle name="표준 16 2 4 2 3 16 4 2" xfId="24428"/>
    <cellStyle name="표준 16 2 4 2 3 16 4 3" xfId="36870"/>
    <cellStyle name="표준 16 2 4 2 3 16 5" xfId="15089"/>
    <cellStyle name="표준 16 2 4 2 3 16 6" xfId="27531"/>
    <cellStyle name="표준 16 2 4 2 3 17" xfId="2704"/>
    <cellStyle name="표준 16 2 4 2 3 17 2" xfId="5873"/>
    <cellStyle name="표준 16 2 4 2 3 17 2 2" xfId="18380"/>
    <cellStyle name="표준 16 2 4 2 3 17 2 3" xfId="30822"/>
    <cellStyle name="표준 16 2 4 2 3 17 3" xfId="8958"/>
    <cellStyle name="표준 16 2 4 2 3 17 3 2" xfId="21465"/>
    <cellStyle name="표준 16 2 4 2 3 17 3 3" xfId="33907"/>
    <cellStyle name="표준 16 2 4 2 3 17 4" xfId="12043"/>
    <cellStyle name="표준 16 2 4 2 3 17 4 2" xfId="24550"/>
    <cellStyle name="표준 16 2 4 2 3 17 4 3" xfId="36992"/>
    <cellStyle name="표준 16 2 4 2 3 17 5" xfId="15211"/>
    <cellStyle name="표준 16 2 4 2 3 17 6" xfId="27653"/>
    <cellStyle name="표준 16 2 4 2 3 18" xfId="2824"/>
    <cellStyle name="표준 16 2 4 2 3 18 2" xfId="5993"/>
    <cellStyle name="표준 16 2 4 2 3 18 2 2" xfId="18500"/>
    <cellStyle name="표준 16 2 4 2 3 18 2 3" xfId="30942"/>
    <cellStyle name="표준 16 2 4 2 3 18 3" xfId="9078"/>
    <cellStyle name="표준 16 2 4 2 3 18 3 2" xfId="21585"/>
    <cellStyle name="표준 16 2 4 2 3 18 3 3" xfId="34027"/>
    <cellStyle name="표준 16 2 4 2 3 18 4" xfId="12163"/>
    <cellStyle name="표준 16 2 4 2 3 18 4 2" xfId="24670"/>
    <cellStyle name="표준 16 2 4 2 3 18 4 3" xfId="37112"/>
    <cellStyle name="표준 16 2 4 2 3 18 5" xfId="15331"/>
    <cellStyle name="표준 16 2 4 2 3 18 6" xfId="27773"/>
    <cellStyle name="표준 16 2 4 2 3 19" xfId="2941"/>
    <cellStyle name="표준 16 2 4 2 3 19 2" xfId="6110"/>
    <cellStyle name="표준 16 2 4 2 3 19 2 2" xfId="18617"/>
    <cellStyle name="표준 16 2 4 2 3 19 2 3" xfId="31059"/>
    <cellStyle name="표준 16 2 4 2 3 19 3" xfId="9195"/>
    <cellStyle name="표준 16 2 4 2 3 19 3 2" xfId="21702"/>
    <cellStyle name="표준 16 2 4 2 3 19 3 3" xfId="34144"/>
    <cellStyle name="표준 16 2 4 2 3 19 4" xfId="12280"/>
    <cellStyle name="표준 16 2 4 2 3 19 4 2" xfId="24787"/>
    <cellStyle name="표준 16 2 4 2 3 19 4 3" xfId="37229"/>
    <cellStyle name="표준 16 2 4 2 3 19 5" xfId="15448"/>
    <cellStyle name="표준 16 2 4 2 3 19 6" xfId="27890"/>
    <cellStyle name="표준 16 2 4 2 3 2" xfId="775"/>
    <cellStyle name="표준 16 2 4 2 3 2 2" xfId="3944"/>
    <cellStyle name="표준 16 2 4 2 3 2 2 2" xfId="16451"/>
    <cellStyle name="표준 16 2 4 2 3 2 2 3" xfId="28893"/>
    <cellStyle name="표준 16 2 4 2 3 2 3" xfId="7029"/>
    <cellStyle name="표준 16 2 4 2 3 2 3 2" xfId="19536"/>
    <cellStyle name="표준 16 2 4 2 3 2 3 3" xfId="31978"/>
    <cellStyle name="표준 16 2 4 2 3 2 4" xfId="10114"/>
    <cellStyle name="표준 16 2 4 2 3 2 4 2" xfId="22621"/>
    <cellStyle name="표준 16 2 4 2 3 2 4 3" xfId="35063"/>
    <cellStyle name="표준 16 2 4 2 3 2 5" xfId="13282"/>
    <cellStyle name="표준 16 2 4 2 3 2 6" xfId="25724"/>
    <cellStyle name="표준 16 2 4 2 3 20" xfId="3053"/>
    <cellStyle name="표준 16 2 4 2 3 20 2" xfId="6222"/>
    <cellStyle name="표준 16 2 4 2 3 20 2 2" xfId="18729"/>
    <cellStyle name="표준 16 2 4 2 3 20 2 3" xfId="31171"/>
    <cellStyle name="표준 16 2 4 2 3 20 3" xfId="9307"/>
    <cellStyle name="표준 16 2 4 2 3 20 3 2" xfId="21814"/>
    <cellStyle name="표준 16 2 4 2 3 20 3 3" xfId="34256"/>
    <cellStyle name="표준 16 2 4 2 3 20 4" xfId="12392"/>
    <cellStyle name="표준 16 2 4 2 3 20 4 2" xfId="24899"/>
    <cellStyle name="표준 16 2 4 2 3 20 4 3" xfId="37341"/>
    <cellStyle name="표준 16 2 4 2 3 20 5" xfId="15560"/>
    <cellStyle name="표준 16 2 4 2 3 20 6" xfId="28002"/>
    <cellStyle name="표준 16 2 4 2 3 21" xfId="3161"/>
    <cellStyle name="표준 16 2 4 2 3 21 2" xfId="6330"/>
    <cellStyle name="표준 16 2 4 2 3 21 2 2" xfId="18837"/>
    <cellStyle name="표준 16 2 4 2 3 21 2 3" xfId="31279"/>
    <cellStyle name="표준 16 2 4 2 3 21 3" xfId="9415"/>
    <cellStyle name="표준 16 2 4 2 3 21 3 2" xfId="21922"/>
    <cellStyle name="표준 16 2 4 2 3 21 3 3" xfId="34364"/>
    <cellStyle name="표준 16 2 4 2 3 21 4" xfId="12500"/>
    <cellStyle name="표준 16 2 4 2 3 21 4 2" xfId="25007"/>
    <cellStyle name="표준 16 2 4 2 3 21 4 3" xfId="37449"/>
    <cellStyle name="표준 16 2 4 2 3 21 5" xfId="15668"/>
    <cellStyle name="표준 16 2 4 2 3 21 6" xfId="28110"/>
    <cellStyle name="표준 16 2 4 2 3 22" xfId="3268"/>
    <cellStyle name="표준 16 2 4 2 3 22 2" xfId="6437"/>
    <cellStyle name="표준 16 2 4 2 3 22 2 2" xfId="18944"/>
    <cellStyle name="표준 16 2 4 2 3 22 2 3" xfId="31386"/>
    <cellStyle name="표준 16 2 4 2 3 22 3" xfId="9522"/>
    <cellStyle name="표준 16 2 4 2 3 22 3 2" xfId="22029"/>
    <cellStyle name="표준 16 2 4 2 3 22 3 3" xfId="34471"/>
    <cellStyle name="표준 16 2 4 2 3 22 4" xfId="12607"/>
    <cellStyle name="표준 16 2 4 2 3 22 4 2" xfId="25114"/>
    <cellStyle name="표준 16 2 4 2 3 22 4 3" xfId="37556"/>
    <cellStyle name="표준 16 2 4 2 3 22 5" xfId="15775"/>
    <cellStyle name="표준 16 2 4 2 3 22 6" xfId="28217"/>
    <cellStyle name="표준 16 2 4 2 3 23" xfId="3375"/>
    <cellStyle name="표준 16 2 4 2 3 23 2" xfId="6544"/>
    <cellStyle name="표준 16 2 4 2 3 23 2 2" xfId="19051"/>
    <cellStyle name="표준 16 2 4 2 3 23 2 3" xfId="31493"/>
    <cellStyle name="표준 16 2 4 2 3 23 3" xfId="9629"/>
    <cellStyle name="표준 16 2 4 2 3 23 3 2" xfId="22136"/>
    <cellStyle name="표준 16 2 4 2 3 23 3 3" xfId="34578"/>
    <cellStyle name="표준 16 2 4 2 3 23 4" xfId="12714"/>
    <cellStyle name="표준 16 2 4 2 3 23 4 2" xfId="25221"/>
    <cellStyle name="표준 16 2 4 2 3 23 4 3" xfId="37663"/>
    <cellStyle name="표준 16 2 4 2 3 23 5" xfId="15882"/>
    <cellStyle name="표준 16 2 4 2 3 23 6" xfId="28324"/>
    <cellStyle name="표준 16 2 4 2 3 24" xfId="3566"/>
    <cellStyle name="표준 16 2 4 2 3 24 2" xfId="16073"/>
    <cellStyle name="표준 16 2 4 2 3 24 3" xfId="28515"/>
    <cellStyle name="표준 16 2 4 2 3 25" xfId="6651"/>
    <cellStyle name="표준 16 2 4 2 3 25 2" xfId="19158"/>
    <cellStyle name="표준 16 2 4 2 3 25 3" xfId="31600"/>
    <cellStyle name="표준 16 2 4 2 3 26" xfId="9736"/>
    <cellStyle name="표준 16 2 4 2 3 26 2" xfId="22243"/>
    <cellStyle name="표준 16 2 4 2 3 26 3" xfId="34685"/>
    <cellStyle name="표준 16 2 4 2 3 27" xfId="12904"/>
    <cellStyle name="표준 16 2 4 2 3 28" xfId="25346"/>
    <cellStyle name="표준 16 2 4 2 3 29" xfId="37876"/>
    <cellStyle name="표준 16 2 4 2 3 3" xfId="908"/>
    <cellStyle name="표준 16 2 4 2 3 3 2" xfId="4077"/>
    <cellStyle name="표준 16 2 4 2 3 3 2 2" xfId="16584"/>
    <cellStyle name="표준 16 2 4 2 3 3 2 3" xfId="29026"/>
    <cellStyle name="표준 16 2 4 2 3 3 3" xfId="7162"/>
    <cellStyle name="표준 16 2 4 2 3 3 3 2" xfId="19669"/>
    <cellStyle name="표준 16 2 4 2 3 3 3 3" xfId="32111"/>
    <cellStyle name="표준 16 2 4 2 3 3 4" xfId="10247"/>
    <cellStyle name="표준 16 2 4 2 3 3 4 2" xfId="22754"/>
    <cellStyle name="표준 16 2 4 2 3 3 4 3" xfId="35196"/>
    <cellStyle name="표준 16 2 4 2 3 3 5" xfId="13415"/>
    <cellStyle name="표준 16 2 4 2 3 3 6" xfId="25857"/>
    <cellStyle name="표준 16 2 4 2 3 4" xfId="1040"/>
    <cellStyle name="표준 16 2 4 2 3 4 2" xfId="4209"/>
    <cellStyle name="표준 16 2 4 2 3 4 2 2" xfId="16716"/>
    <cellStyle name="표준 16 2 4 2 3 4 2 3" xfId="29158"/>
    <cellStyle name="표준 16 2 4 2 3 4 3" xfId="7294"/>
    <cellStyle name="표준 16 2 4 2 3 4 3 2" xfId="19801"/>
    <cellStyle name="표준 16 2 4 2 3 4 3 3" xfId="32243"/>
    <cellStyle name="표준 16 2 4 2 3 4 4" xfId="10379"/>
    <cellStyle name="표준 16 2 4 2 3 4 4 2" xfId="22886"/>
    <cellStyle name="표준 16 2 4 2 3 4 4 3" xfId="35328"/>
    <cellStyle name="표준 16 2 4 2 3 4 5" xfId="13547"/>
    <cellStyle name="표준 16 2 4 2 3 4 6" xfId="25989"/>
    <cellStyle name="표준 16 2 4 2 3 5" xfId="1172"/>
    <cellStyle name="표준 16 2 4 2 3 5 2" xfId="4341"/>
    <cellStyle name="표준 16 2 4 2 3 5 2 2" xfId="16848"/>
    <cellStyle name="표준 16 2 4 2 3 5 2 3" xfId="29290"/>
    <cellStyle name="표준 16 2 4 2 3 5 3" xfId="7426"/>
    <cellStyle name="표준 16 2 4 2 3 5 3 2" xfId="19933"/>
    <cellStyle name="표준 16 2 4 2 3 5 3 3" xfId="32375"/>
    <cellStyle name="표준 16 2 4 2 3 5 4" xfId="10511"/>
    <cellStyle name="표준 16 2 4 2 3 5 4 2" xfId="23018"/>
    <cellStyle name="표준 16 2 4 2 3 5 4 3" xfId="35460"/>
    <cellStyle name="표준 16 2 4 2 3 5 5" xfId="13679"/>
    <cellStyle name="표준 16 2 4 2 3 5 6" xfId="26121"/>
    <cellStyle name="표준 16 2 4 2 3 6" xfId="1304"/>
    <cellStyle name="표준 16 2 4 2 3 6 2" xfId="4473"/>
    <cellStyle name="표준 16 2 4 2 3 6 2 2" xfId="16980"/>
    <cellStyle name="표준 16 2 4 2 3 6 2 3" xfId="29422"/>
    <cellStyle name="표준 16 2 4 2 3 6 3" xfId="7558"/>
    <cellStyle name="표준 16 2 4 2 3 6 3 2" xfId="20065"/>
    <cellStyle name="표준 16 2 4 2 3 6 3 3" xfId="32507"/>
    <cellStyle name="표준 16 2 4 2 3 6 4" xfId="10643"/>
    <cellStyle name="표준 16 2 4 2 3 6 4 2" xfId="23150"/>
    <cellStyle name="표준 16 2 4 2 3 6 4 3" xfId="35592"/>
    <cellStyle name="표준 16 2 4 2 3 6 5" xfId="13811"/>
    <cellStyle name="표준 16 2 4 2 3 6 6" xfId="26253"/>
    <cellStyle name="표준 16 2 4 2 3 7" xfId="1436"/>
    <cellStyle name="표준 16 2 4 2 3 7 2" xfId="4605"/>
    <cellStyle name="표준 16 2 4 2 3 7 2 2" xfId="17112"/>
    <cellStyle name="표준 16 2 4 2 3 7 2 3" xfId="29554"/>
    <cellStyle name="표준 16 2 4 2 3 7 3" xfId="7690"/>
    <cellStyle name="표준 16 2 4 2 3 7 3 2" xfId="20197"/>
    <cellStyle name="표준 16 2 4 2 3 7 3 3" xfId="32639"/>
    <cellStyle name="표준 16 2 4 2 3 7 4" xfId="10775"/>
    <cellStyle name="표준 16 2 4 2 3 7 4 2" xfId="23282"/>
    <cellStyle name="표준 16 2 4 2 3 7 4 3" xfId="35724"/>
    <cellStyle name="표준 16 2 4 2 3 7 5" xfId="13943"/>
    <cellStyle name="표준 16 2 4 2 3 7 6" xfId="26385"/>
    <cellStyle name="표준 16 2 4 2 3 8" xfId="1567"/>
    <cellStyle name="표준 16 2 4 2 3 8 2" xfId="4736"/>
    <cellStyle name="표준 16 2 4 2 3 8 2 2" xfId="17243"/>
    <cellStyle name="표준 16 2 4 2 3 8 2 3" xfId="29685"/>
    <cellStyle name="표준 16 2 4 2 3 8 3" xfId="7821"/>
    <cellStyle name="표준 16 2 4 2 3 8 3 2" xfId="20328"/>
    <cellStyle name="표준 16 2 4 2 3 8 3 3" xfId="32770"/>
    <cellStyle name="표준 16 2 4 2 3 8 4" xfId="10906"/>
    <cellStyle name="표준 16 2 4 2 3 8 4 2" xfId="23413"/>
    <cellStyle name="표준 16 2 4 2 3 8 4 3" xfId="35855"/>
    <cellStyle name="표준 16 2 4 2 3 8 5" xfId="14074"/>
    <cellStyle name="표준 16 2 4 2 3 8 6" xfId="26516"/>
    <cellStyle name="표준 16 2 4 2 3 9" xfId="1696"/>
    <cellStyle name="표준 16 2 4 2 3 9 2" xfId="4865"/>
    <cellStyle name="표준 16 2 4 2 3 9 2 2" xfId="17372"/>
    <cellStyle name="표준 16 2 4 2 3 9 2 3" xfId="29814"/>
    <cellStyle name="표준 16 2 4 2 3 9 3" xfId="7950"/>
    <cellStyle name="표준 16 2 4 2 3 9 3 2" xfId="20457"/>
    <cellStyle name="표준 16 2 4 2 3 9 3 3" xfId="32899"/>
    <cellStyle name="표준 16 2 4 2 3 9 4" xfId="11035"/>
    <cellStyle name="표준 16 2 4 2 3 9 4 2" xfId="23542"/>
    <cellStyle name="표준 16 2 4 2 3 9 4 3" xfId="35984"/>
    <cellStyle name="표준 16 2 4 2 3 9 5" xfId="14203"/>
    <cellStyle name="표준 16 2 4 2 3 9 6" xfId="26645"/>
    <cellStyle name="표준 16 2 4 2 30" xfId="25256"/>
    <cellStyle name="표준 16 2 4 2 31" xfId="37728"/>
    <cellStyle name="표준 16 2 4 2 4" xfId="685"/>
    <cellStyle name="표준 16 2 4 2 4 2" xfId="3854"/>
    <cellStyle name="표준 16 2 4 2 4 2 2" xfId="16361"/>
    <cellStyle name="표준 16 2 4 2 4 2 3" xfId="28803"/>
    <cellStyle name="표준 16 2 4 2 4 3" xfId="6939"/>
    <cellStyle name="표준 16 2 4 2 4 3 2" xfId="19446"/>
    <cellStyle name="표준 16 2 4 2 4 3 3" xfId="31888"/>
    <cellStyle name="표준 16 2 4 2 4 4" xfId="10024"/>
    <cellStyle name="표준 16 2 4 2 4 4 2" xfId="22531"/>
    <cellStyle name="표준 16 2 4 2 4 4 3" xfId="34973"/>
    <cellStyle name="표준 16 2 4 2 4 5" xfId="13192"/>
    <cellStyle name="표준 16 2 4 2 4 6" xfId="25634"/>
    <cellStyle name="표준 16 2 4 2 4 7" xfId="37918"/>
    <cellStyle name="표준 16 2 4 2 5" xfId="818"/>
    <cellStyle name="표준 16 2 4 2 5 2" xfId="3987"/>
    <cellStyle name="표준 16 2 4 2 5 2 2" xfId="16494"/>
    <cellStyle name="표준 16 2 4 2 5 2 3" xfId="28936"/>
    <cellStyle name="표준 16 2 4 2 5 3" xfId="7072"/>
    <cellStyle name="표준 16 2 4 2 5 3 2" xfId="19579"/>
    <cellStyle name="표준 16 2 4 2 5 3 3" xfId="32021"/>
    <cellStyle name="표준 16 2 4 2 5 4" xfId="10157"/>
    <cellStyle name="표준 16 2 4 2 5 4 2" xfId="22664"/>
    <cellStyle name="표준 16 2 4 2 5 4 3" xfId="35106"/>
    <cellStyle name="표준 16 2 4 2 5 5" xfId="13325"/>
    <cellStyle name="표준 16 2 4 2 5 6" xfId="25767"/>
    <cellStyle name="표준 16 2 4 2 5 7" xfId="37960"/>
    <cellStyle name="표준 16 2 4 2 6" xfId="950"/>
    <cellStyle name="표준 16 2 4 2 6 2" xfId="4119"/>
    <cellStyle name="표준 16 2 4 2 6 2 2" xfId="16626"/>
    <cellStyle name="표준 16 2 4 2 6 2 3" xfId="29068"/>
    <cellStyle name="표준 16 2 4 2 6 3" xfId="7204"/>
    <cellStyle name="표준 16 2 4 2 6 3 2" xfId="19711"/>
    <cellStyle name="표준 16 2 4 2 6 3 3" xfId="32153"/>
    <cellStyle name="표준 16 2 4 2 6 4" xfId="10289"/>
    <cellStyle name="표준 16 2 4 2 6 4 2" xfId="22796"/>
    <cellStyle name="표준 16 2 4 2 6 4 3" xfId="35238"/>
    <cellStyle name="표준 16 2 4 2 6 5" xfId="13457"/>
    <cellStyle name="표준 16 2 4 2 6 6" xfId="25899"/>
    <cellStyle name="표준 16 2 4 2 7" xfId="1082"/>
    <cellStyle name="표준 16 2 4 2 7 2" xfId="4251"/>
    <cellStyle name="표준 16 2 4 2 7 2 2" xfId="16758"/>
    <cellStyle name="표준 16 2 4 2 7 2 3" xfId="29200"/>
    <cellStyle name="표준 16 2 4 2 7 3" xfId="7336"/>
    <cellStyle name="표준 16 2 4 2 7 3 2" xfId="19843"/>
    <cellStyle name="표준 16 2 4 2 7 3 3" xfId="32285"/>
    <cellStyle name="표준 16 2 4 2 7 4" xfId="10421"/>
    <cellStyle name="표준 16 2 4 2 7 4 2" xfId="22928"/>
    <cellStyle name="표준 16 2 4 2 7 4 3" xfId="35370"/>
    <cellStyle name="표준 16 2 4 2 7 5" xfId="13589"/>
    <cellStyle name="표준 16 2 4 2 7 6" xfId="26031"/>
    <cellStyle name="표준 16 2 4 2 8" xfId="1214"/>
    <cellStyle name="표준 16 2 4 2 8 2" xfId="4383"/>
    <cellStyle name="표준 16 2 4 2 8 2 2" xfId="16890"/>
    <cellStyle name="표준 16 2 4 2 8 2 3" xfId="29332"/>
    <cellStyle name="표준 16 2 4 2 8 3" xfId="7468"/>
    <cellStyle name="표준 16 2 4 2 8 3 2" xfId="19975"/>
    <cellStyle name="표준 16 2 4 2 8 3 3" xfId="32417"/>
    <cellStyle name="표준 16 2 4 2 8 4" xfId="10553"/>
    <cellStyle name="표준 16 2 4 2 8 4 2" xfId="23060"/>
    <cellStyle name="표준 16 2 4 2 8 4 3" xfId="35502"/>
    <cellStyle name="표준 16 2 4 2 8 5" xfId="13721"/>
    <cellStyle name="표준 16 2 4 2 8 6" xfId="26163"/>
    <cellStyle name="표준 16 2 4 2 9" xfId="1346"/>
    <cellStyle name="표준 16 2 4 2 9 2" xfId="4515"/>
    <cellStyle name="표준 16 2 4 2 9 2 2" xfId="17022"/>
    <cellStyle name="표준 16 2 4 2 9 2 3" xfId="29464"/>
    <cellStyle name="표준 16 2 4 2 9 3" xfId="7600"/>
    <cellStyle name="표준 16 2 4 2 9 3 2" xfId="20107"/>
    <cellStyle name="표준 16 2 4 2 9 3 3" xfId="32549"/>
    <cellStyle name="표준 16 2 4 2 9 4" xfId="10685"/>
    <cellStyle name="표준 16 2 4 2 9 4 2" xfId="23192"/>
    <cellStyle name="표준 16 2 4 2 9 4 3" xfId="35634"/>
    <cellStyle name="표준 16 2 4 2 9 5" xfId="13853"/>
    <cellStyle name="표준 16 2 4 2 9 6" xfId="26295"/>
    <cellStyle name="표준 16 2 4 20" xfId="791"/>
    <cellStyle name="표준 16 2 4 20 2" xfId="3960"/>
    <cellStyle name="표준 16 2 4 20 2 2" xfId="16467"/>
    <cellStyle name="표준 16 2 4 20 2 3" xfId="28909"/>
    <cellStyle name="표준 16 2 4 20 3" xfId="7045"/>
    <cellStyle name="표준 16 2 4 20 3 2" xfId="19552"/>
    <cellStyle name="표준 16 2 4 20 3 3" xfId="31994"/>
    <cellStyle name="표준 16 2 4 20 4" xfId="10130"/>
    <cellStyle name="표준 16 2 4 20 4 2" xfId="22637"/>
    <cellStyle name="표준 16 2 4 20 4 3" xfId="35079"/>
    <cellStyle name="표준 16 2 4 20 5" xfId="13298"/>
    <cellStyle name="표준 16 2 4 20 6" xfId="25740"/>
    <cellStyle name="표준 16 2 4 21" xfId="924"/>
    <cellStyle name="표준 16 2 4 21 2" xfId="4093"/>
    <cellStyle name="표준 16 2 4 21 2 2" xfId="16600"/>
    <cellStyle name="표준 16 2 4 21 2 3" xfId="29042"/>
    <cellStyle name="표준 16 2 4 21 3" xfId="7178"/>
    <cellStyle name="표준 16 2 4 21 3 2" xfId="19685"/>
    <cellStyle name="표준 16 2 4 21 3 3" xfId="32127"/>
    <cellStyle name="표준 16 2 4 21 4" xfId="10263"/>
    <cellStyle name="표준 16 2 4 21 4 2" xfId="22770"/>
    <cellStyle name="표준 16 2 4 21 4 3" xfId="35212"/>
    <cellStyle name="표준 16 2 4 21 5" xfId="13431"/>
    <cellStyle name="표준 16 2 4 21 6" xfId="25873"/>
    <cellStyle name="표준 16 2 4 22" xfId="1056"/>
    <cellStyle name="표준 16 2 4 22 2" xfId="4225"/>
    <cellStyle name="표준 16 2 4 22 2 2" xfId="16732"/>
    <cellStyle name="표준 16 2 4 22 2 3" xfId="29174"/>
    <cellStyle name="표준 16 2 4 22 3" xfId="7310"/>
    <cellStyle name="표준 16 2 4 22 3 2" xfId="19817"/>
    <cellStyle name="표준 16 2 4 22 3 3" xfId="32259"/>
    <cellStyle name="표준 16 2 4 22 4" xfId="10395"/>
    <cellStyle name="표준 16 2 4 22 4 2" xfId="22902"/>
    <cellStyle name="표준 16 2 4 22 4 3" xfId="35344"/>
    <cellStyle name="표준 16 2 4 22 5" xfId="13563"/>
    <cellStyle name="표준 16 2 4 22 6" xfId="26005"/>
    <cellStyle name="표준 16 2 4 23" xfId="1188"/>
    <cellStyle name="표준 16 2 4 23 2" xfId="4357"/>
    <cellStyle name="표준 16 2 4 23 2 2" xfId="16864"/>
    <cellStyle name="표준 16 2 4 23 2 3" xfId="29306"/>
    <cellStyle name="표준 16 2 4 23 3" xfId="7442"/>
    <cellStyle name="표준 16 2 4 23 3 2" xfId="19949"/>
    <cellStyle name="표준 16 2 4 23 3 3" xfId="32391"/>
    <cellStyle name="표준 16 2 4 23 4" xfId="10527"/>
    <cellStyle name="표준 16 2 4 23 4 2" xfId="23034"/>
    <cellStyle name="표준 16 2 4 23 4 3" xfId="35476"/>
    <cellStyle name="표준 16 2 4 23 5" xfId="13695"/>
    <cellStyle name="표준 16 2 4 23 6" xfId="26137"/>
    <cellStyle name="표준 16 2 4 24" xfId="1320"/>
    <cellStyle name="표준 16 2 4 24 2" xfId="4489"/>
    <cellStyle name="표준 16 2 4 24 2 2" xfId="16996"/>
    <cellStyle name="표준 16 2 4 24 2 3" xfId="29438"/>
    <cellStyle name="표준 16 2 4 24 3" xfId="7574"/>
    <cellStyle name="표준 16 2 4 24 3 2" xfId="20081"/>
    <cellStyle name="표준 16 2 4 24 3 3" xfId="32523"/>
    <cellStyle name="표준 16 2 4 24 4" xfId="10659"/>
    <cellStyle name="표준 16 2 4 24 4 2" xfId="23166"/>
    <cellStyle name="표준 16 2 4 24 4 3" xfId="35608"/>
    <cellStyle name="표준 16 2 4 24 5" xfId="13827"/>
    <cellStyle name="표준 16 2 4 24 6" xfId="26269"/>
    <cellStyle name="표준 16 2 4 25" xfId="1452"/>
    <cellStyle name="표준 16 2 4 25 2" xfId="4621"/>
    <cellStyle name="표준 16 2 4 25 2 2" xfId="17128"/>
    <cellStyle name="표준 16 2 4 25 2 3" xfId="29570"/>
    <cellStyle name="표준 16 2 4 25 3" xfId="7706"/>
    <cellStyle name="표준 16 2 4 25 3 2" xfId="20213"/>
    <cellStyle name="표준 16 2 4 25 3 3" xfId="32655"/>
    <cellStyle name="표준 16 2 4 25 4" xfId="10791"/>
    <cellStyle name="표준 16 2 4 25 4 2" xfId="23298"/>
    <cellStyle name="표준 16 2 4 25 4 3" xfId="35740"/>
    <cellStyle name="표준 16 2 4 25 5" xfId="13959"/>
    <cellStyle name="표준 16 2 4 25 6" xfId="26401"/>
    <cellStyle name="표준 16 2 4 26" xfId="1581"/>
    <cellStyle name="표준 16 2 4 26 2" xfId="4750"/>
    <cellStyle name="표준 16 2 4 26 2 2" xfId="17257"/>
    <cellStyle name="표준 16 2 4 26 2 3" xfId="29699"/>
    <cellStyle name="표준 16 2 4 26 3" xfId="7835"/>
    <cellStyle name="표준 16 2 4 26 3 2" xfId="20342"/>
    <cellStyle name="표준 16 2 4 26 3 3" xfId="32784"/>
    <cellStyle name="표준 16 2 4 26 4" xfId="10920"/>
    <cellStyle name="표준 16 2 4 26 4 2" xfId="23427"/>
    <cellStyle name="표준 16 2 4 26 4 3" xfId="35869"/>
    <cellStyle name="표준 16 2 4 26 5" xfId="14088"/>
    <cellStyle name="표준 16 2 4 26 6" xfId="26530"/>
    <cellStyle name="표준 16 2 4 27" xfId="3441"/>
    <cellStyle name="표준 16 2 4 27 2" xfId="15948"/>
    <cellStyle name="표준 16 2 4 27 3" xfId="28390"/>
    <cellStyle name="표준 16 2 4 28" xfId="3430"/>
    <cellStyle name="표준 16 2 4 28 2" xfId="15937"/>
    <cellStyle name="표준 16 2 4 28 3" xfId="28379"/>
    <cellStyle name="표준 16 2 4 29" xfId="3391"/>
    <cellStyle name="표준 16 2 4 29 2" xfId="15898"/>
    <cellStyle name="표준 16 2 4 29 3" xfId="28340"/>
    <cellStyle name="표준 16 2 4 3" xfId="326"/>
    <cellStyle name="표준 16 2 4 3 10" xfId="1753"/>
    <cellStyle name="표준 16 2 4 3 10 2" xfId="4922"/>
    <cellStyle name="표준 16 2 4 3 10 2 2" xfId="17429"/>
    <cellStyle name="표준 16 2 4 3 10 2 3" xfId="29871"/>
    <cellStyle name="표준 16 2 4 3 10 3" xfId="8007"/>
    <cellStyle name="표준 16 2 4 3 10 3 2" xfId="20514"/>
    <cellStyle name="표준 16 2 4 3 10 3 3" xfId="32956"/>
    <cellStyle name="표준 16 2 4 3 10 4" xfId="11092"/>
    <cellStyle name="표준 16 2 4 3 10 4 2" xfId="23599"/>
    <cellStyle name="표준 16 2 4 3 10 4 3" xfId="36041"/>
    <cellStyle name="표준 16 2 4 3 10 5" xfId="14260"/>
    <cellStyle name="표준 16 2 4 3 10 6" xfId="26702"/>
    <cellStyle name="표준 16 2 4 3 11" xfId="1881"/>
    <cellStyle name="표준 16 2 4 3 11 2" xfId="5050"/>
    <cellStyle name="표준 16 2 4 3 11 2 2" xfId="17557"/>
    <cellStyle name="표준 16 2 4 3 11 2 3" xfId="29999"/>
    <cellStyle name="표준 16 2 4 3 11 3" xfId="8135"/>
    <cellStyle name="표준 16 2 4 3 11 3 2" xfId="20642"/>
    <cellStyle name="표준 16 2 4 3 11 3 3" xfId="33084"/>
    <cellStyle name="표준 16 2 4 3 11 4" xfId="11220"/>
    <cellStyle name="표준 16 2 4 3 11 4 2" xfId="23727"/>
    <cellStyle name="표준 16 2 4 3 11 4 3" xfId="36169"/>
    <cellStyle name="표준 16 2 4 3 11 5" xfId="14388"/>
    <cellStyle name="표준 16 2 4 3 11 6" xfId="26830"/>
    <cellStyle name="표준 16 2 4 3 12" xfId="2009"/>
    <cellStyle name="표준 16 2 4 3 12 2" xfId="5178"/>
    <cellStyle name="표준 16 2 4 3 12 2 2" xfId="17685"/>
    <cellStyle name="표준 16 2 4 3 12 2 3" xfId="30127"/>
    <cellStyle name="표준 16 2 4 3 12 3" xfId="8263"/>
    <cellStyle name="표준 16 2 4 3 12 3 2" xfId="20770"/>
    <cellStyle name="표준 16 2 4 3 12 3 3" xfId="33212"/>
    <cellStyle name="표준 16 2 4 3 12 4" xfId="11348"/>
    <cellStyle name="표준 16 2 4 3 12 4 2" xfId="23855"/>
    <cellStyle name="표준 16 2 4 3 12 4 3" xfId="36297"/>
    <cellStyle name="표준 16 2 4 3 12 5" xfId="14516"/>
    <cellStyle name="표준 16 2 4 3 12 6" xfId="26958"/>
    <cellStyle name="표준 16 2 4 3 13" xfId="2137"/>
    <cellStyle name="표준 16 2 4 3 13 2" xfId="5306"/>
    <cellStyle name="표준 16 2 4 3 13 2 2" xfId="17813"/>
    <cellStyle name="표준 16 2 4 3 13 2 3" xfId="30255"/>
    <cellStyle name="표준 16 2 4 3 13 3" xfId="8391"/>
    <cellStyle name="표준 16 2 4 3 13 3 2" xfId="20898"/>
    <cellStyle name="표준 16 2 4 3 13 3 3" xfId="33340"/>
    <cellStyle name="표준 16 2 4 3 13 4" xfId="11476"/>
    <cellStyle name="표준 16 2 4 3 13 4 2" xfId="23983"/>
    <cellStyle name="표준 16 2 4 3 13 4 3" xfId="36425"/>
    <cellStyle name="표준 16 2 4 3 13 5" xfId="14644"/>
    <cellStyle name="표준 16 2 4 3 13 6" xfId="27086"/>
    <cellStyle name="표준 16 2 4 3 14" xfId="2262"/>
    <cellStyle name="표준 16 2 4 3 14 2" xfId="5431"/>
    <cellStyle name="표준 16 2 4 3 14 2 2" xfId="17938"/>
    <cellStyle name="표준 16 2 4 3 14 2 3" xfId="30380"/>
    <cellStyle name="표준 16 2 4 3 14 3" xfId="8516"/>
    <cellStyle name="표준 16 2 4 3 14 3 2" xfId="21023"/>
    <cellStyle name="표준 16 2 4 3 14 3 3" xfId="33465"/>
    <cellStyle name="표준 16 2 4 3 14 4" xfId="11601"/>
    <cellStyle name="표준 16 2 4 3 14 4 2" xfId="24108"/>
    <cellStyle name="표준 16 2 4 3 14 4 3" xfId="36550"/>
    <cellStyle name="표준 16 2 4 3 14 5" xfId="14769"/>
    <cellStyle name="표준 16 2 4 3 14 6" xfId="27211"/>
    <cellStyle name="표준 16 2 4 3 15" xfId="2387"/>
    <cellStyle name="표준 16 2 4 3 15 2" xfId="5556"/>
    <cellStyle name="표준 16 2 4 3 15 2 2" xfId="18063"/>
    <cellStyle name="표준 16 2 4 3 15 2 3" xfId="30505"/>
    <cellStyle name="표준 16 2 4 3 15 3" xfId="8641"/>
    <cellStyle name="표준 16 2 4 3 15 3 2" xfId="21148"/>
    <cellStyle name="표준 16 2 4 3 15 3 3" xfId="33590"/>
    <cellStyle name="표준 16 2 4 3 15 4" xfId="11726"/>
    <cellStyle name="표준 16 2 4 3 15 4 2" xfId="24233"/>
    <cellStyle name="표준 16 2 4 3 15 4 3" xfId="36675"/>
    <cellStyle name="표준 16 2 4 3 15 5" xfId="14894"/>
    <cellStyle name="표준 16 2 4 3 15 6" xfId="27336"/>
    <cellStyle name="표준 16 2 4 3 16" xfId="2511"/>
    <cellStyle name="표준 16 2 4 3 16 2" xfId="5680"/>
    <cellStyle name="표준 16 2 4 3 16 2 2" xfId="18187"/>
    <cellStyle name="표준 16 2 4 3 16 2 3" xfId="30629"/>
    <cellStyle name="표준 16 2 4 3 16 3" xfId="8765"/>
    <cellStyle name="표준 16 2 4 3 16 3 2" xfId="21272"/>
    <cellStyle name="표준 16 2 4 3 16 3 3" xfId="33714"/>
    <cellStyle name="표준 16 2 4 3 16 4" xfId="11850"/>
    <cellStyle name="표준 16 2 4 3 16 4 2" xfId="24357"/>
    <cellStyle name="표준 16 2 4 3 16 4 3" xfId="36799"/>
    <cellStyle name="표준 16 2 4 3 16 5" xfId="15018"/>
    <cellStyle name="표준 16 2 4 3 16 6" xfId="27460"/>
    <cellStyle name="표준 16 2 4 3 17" xfId="2633"/>
    <cellStyle name="표준 16 2 4 3 17 2" xfId="5802"/>
    <cellStyle name="표준 16 2 4 3 17 2 2" xfId="18309"/>
    <cellStyle name="표준 16 2 4 3 17 2 3" xfId="30751"/>
    <cellStyle name="표준 16 2 4 3 17 3" xfId="8887"/>
    <cellStyle name="표준 16 2 4 3 17 3 2" xfId="21394"/>
    <cellStyle name="표준 16 2 4 3 17 3 3" xfId="33836"/>
    <cellStyle name="표준 16 2 4 3 17 4" xfId="11972"/>
    <cellStyle name="표준 16 2 4 3 17 4 2" xfId="24479"/>
    <cellStyle name="표준 16 2 4 3 17 4 3" xfId="36921"/>
    <cellStyle name="표준 16 2 4 3 17 5" xfId="15140"/>
    <cellStyle name="표준 16 2 4 3 17 6" xfId="27582"/>
    <cellStyle name="표준 16 2 4 3 18" xfId="2753"/>
    <cellStyle name="표준 16 2 4 3 18 2" xfId="5922"/>
    <cellStyle name="표준 16 2 4 3 18 2 2" xfId="18429"/>
    <cellStyle name="표준 16 2 4 3 18 2 3" xfId="30871"/>
    <cellStyle name="표준 16 2 4 3 18 3" xfId="9007"/>
    <cellStyle name="표준 16 2 4 3 18 3 2" xfId="21514"/>
    <cellStyle name="표준 16 2 4 3 18 3 3" xfId="33956"/>
    <cellStyle name="표준 16 2 4 3 18 4" xfId="12092"/>
    <cellStyle name="표준 16 2 4 3 18 4 2" xfId="24599"/>
    <cellStyle name="표준 16 2 4 3 18 4 3" xfId="37041"/>
    <cellStyle name="표준 16 2 4 3 18 5" xfId="15260"/>
    <cellStyle name="표준 16 2 4 3 18 6" xfId="27702"/>
    <cellStyle name="표준 16 2 4 3 19" xfId="2870"/>
    <cellStyle name="표준 16 2 4 3 19 2" xfId="6039"/>
    <cellStyle name="표준 16 2 4 3 19 2 2" xfId="18546"/>
    <cellStyle name="표준 16 2 4 3 19 2 3" xfId="30988"/>
    <cellStyle name="표준 16 2 4 3 19 3" xfId="9124"/>
    <cellStyle name="표준 16 2 4 3 19 3 2" xfId="21631"/>
    <cellStyle name="표준 16 2 4 3 19 3 3" xfId="34073"/>
    <cellStyle name="표준 16 2 4 3 19 4" xfId="12209"/>
    <cellStyle name="표준 16 2 4 3 19 4 2" xfId="24716"/>
    <cellStyle name="표준 16 2 4 3 19 4 3" xfId="37158"/>
    <cellStyle name="표준 16 2 4 3 19 5" xfId="15377"/>
    <cellStyle name="표준 16 2 4 3 19 6" xfId="27819"/>
    <cellStyle name="표준 16 2 4 3 2" xfId="704"/>
    <cellStyle name="표준 16 2 4 3 2 2" xfId="3873"/>
    <cellStyle name="표준 16 2 4 3 2 2 2" xfId="16380"/>
    <cellStyle name="표준 16 2 4 3 2 2 3" xfId="28822"/>
    <cellStyle name="표준 16 2 4 3 2 3" xfId="6958"/>
    <cellStyle name="표준 16 2 4 3 2 3 2" xfId="19465"/>
    <cellStyle name="표준 16 2 4 3 2 3 3" xfId="31907"/>
    <cellStyle name="표준 16 2 4 3 2 4" xfId="10043"/>
    <cellStyle name="표준 16 2 4 3 2 4 2" xfId="22550"/>
    <cellStyle name="표준 16 2 4 3 2 4 3" xfId="34992"/>
    <cellStyle name="표준 16 2 4 3 2 5" xfId="13211"/>
    <cellStyle name="표준 16 2 4 3 2 6" xfId="25653"/>
    <cellStyle name="표준 16 2 4 3 20" xfId="2982"/>
    <cellStyle name="표준 16 2 4 3 20 2" xfId="6151"/>
    <cellStyle name="표준 16 2 4 3 20 2 2" xfId="18658"/>
    <cellStyle name="표준 16 2 4 3 20 2 3" xfId="31100"/>
    <cellStyle name="표준 16 2 4 3 20 3" xfId="9236"/>
    <cellStyle name="표준 16 2 4 3 20 3 2" xfId="21743"/>
    <cellStyle name="표준 16 2 4 3 20 3 3" xfId="34185"/>
    <cellStyle name="표준 16 2 4 3 20 4" xfId="12321"/>
    <cellStyle name="표준 16 2 4 3 20 4 2" xfId="24828"/>
    <cellStyle name="표준 16 2 4 3 20 4 3" xfId="37270"/>
    <cellStyle name="표준 16 2 4 3 20 5" xfId="15489"/>
    <cellStyle name="표준 16 2 4 3 20 6" xfId="27931"/>
    <cellStyle name="표준 16 2 4 3 21" xfId="3090"/>
    <cellStyle name="표준 16 2 4 3 21 2" xfId="6259"/>
    <cellStyle name="표준 16 2 4 3 21 2 2" xfId="18766"/>
    <cellStyle name="표준 16 2 4 3 21 2 3" xfId="31208"/>
    <cellStyle name="표준 16 2 4 3 21 3" xfId="9344"/>
    <cellStyle name="표준 16 2 4 3 21 3 2" xfId="21851"/>
    <cellStyle name="표준 16 2 4 3 21 3 3" xfId="34293"/>
    <cellStyle name="표준 16 2 4 3 21 4" xfId="12429"/>
    <cellStyle name="표준 16 2 4 3 21 4 2" xfId="24936"/>
    <cellStyle name="표준 16 2 4 3 21 4 3" xfId="37378"/>
    <cellStyle name="표준 16 2 4 3 21 5" xfId="15597"/>
    <cellStyle name="표준 16 2 4 3 21 6" xfId="28039"/>
    <cellStyle name="표준 16 2 4 3 22" xfId="3197"/>
    <cellStyle name="표준 16 2 4 3 22 2" xfId="6366"/>
    <cellStyle name="표준 16 2 4 3 22 2 2" xfId="18873"/>
    <cellStyle name="표준 16 2 4 3 22 2 3" xfId="31315"/>
    <cellStyle name="표준 16 2 4 3 22 3" xfId="9451"/>
    <cellStyle name="표준 16 2 4 3 22 3 2" xfId="21958"/>
    <cellStyle name="표준 16 2 4 3 22 3 3" xfId="34400"/>
    <cellStyle name="표준 16 2 4 3 22 4" xfId="12536"/>
    <cellStyle name="표준 16 2 4 3 22 4 2" xfId="25043"/>
    <cellStyle name="표준 16 2 4 3 22 4 3" xfId="37485"/>
    <cellStyle name="표준 16 2 4 3 22 5" xfId="15704"/>
    <cellStyle name="표준 16 2 4 3 22 6" xfId="28146"/>
    <cellStyle name="표준 16 2 4 3 23" xfId="3304"/>
    <cellStyle name="표준 16 2 4 3 23 2" xfId="6473"/>
    <cellStyle name="표준 16 2 4 3 23 2 2" xfId="18980"/>
    <cellStyle name="표준 16 2 4 3 23 2 3" xfId="31422"/>
    <cellStyle name="표준 16 2 4 3 23 3" xfId="9558"/>
    <cellStyle name="표준 16 2 4 3 23 3 2" xfId="22065"/>
    <cellStyle name="표준 16 2 4 3 23 3 3" xfId="34507"/>
    <cellStyle name="표준 16 2 4 3 23 4" xfId="12643"/>
    <cellStyle name="표준 16 2 4 3 23 4 2" xfId="25150"/>
    <cellStyle name="표준 16 2 4 3 23 4 3" xfId="37592"/>
    <cellStyle name="표준 16 2 4 3 23 5" xfId="15811"/>
    <cellStyle name="표준 16 2 4 3 23 6" xfId="28253"/>
    <cellStyle name="표준 16 2 4 3 24" xfId="3495"/>
    <cellStyle name="표준 16 2 4 3 24 2" xfId="16002"/>
    <cellStyle name="표준 16 2 4 3 24 3" xfId="28444"/>
    <cellStyle name="표준 16 2 4 3 25" xfId="6580"/>
    <cellStyle name="표준 16 2 4 3 25 2" xfId="19087"/>
    <cellStyle name="표준 16 2 4 3 25 3" xfId="31529"/>
    <cellStyle name="표준 16 2 4 3 26" xfId="9665"/>
    <cellStyle name="표준 16 2 4 3 26 2" xfId="22172"/>
    <cellStyle name="표준 16 2 4 3 26 3" xfId="34614"/>
    <cellStyle name="표준 16 2 4 3 27" xfId="12833"/>
    <cellStyle name="표준 16 2 4 3 28" xfId="25275"/>
    <cellStyle name="표준 16 2 4 3 29" xfId="37802"/>
    <cellStyle name="표준 16 2 4 3 3" xfId="837"/>
    <cellStyle name="표준 16 2 4 3 3 2" xfId="4006"/>
    <cellStyle name="표준 16 2 4 3 3 2 2" xfId="16513"/>
    <cellStyle name="표준 16 2 4 3 3 2 3" xfId="28955"/>
    <cellStyle name="표준 16 2 4 3 3 3" xfId="7091"/>
    <cellStyle name="표준 16 2 4 3 3 3 2" xfId="19598"/>
    <cellStyle name="표준 16 2 4 3 3 3 3" xfId="32040"/>
    <cellStyle name="표준 16 2 4 3 3 4" xfId="10176"/>
    <cellStyle name="표준 16 2 4 3 3 4 2" xfId="22683"/>
    <cellStyle name="표준 16 2 4 3 3 4 3" xfId="35125"/>
    <cellStyle name="표준 16 2 4 3 3 5" xfId="13344"/>
    <cellStyle name="표준 16 2 4 3 3 6" xfId="25786"/>
    <cellStyle name="표준 16 2 4 3 4" xfId="969"/>
    <cellStyle name="표준 16 2 4 3 4 2" xfId="4138"/>
    <cellStyle name="표준 16 2 4 3 4 2 2" xfId="16645"/>
    <cellStyle name="표준 16 2 4 3 4 2 3" xfId="29087"/>
    <cellStyle name="표준 16 2 4 3 4 3" xfId="7223"/>
    <cellStyle name="표준 16 2 4 3 4 3 2" xfId="19730"/>
    <cellStyle name="표준 16 2 4 3 4 3 3" xfId="32172"/>
    <cellStyle name="표준 16 2 4 3 4 4" xfId="10308"/>
    <cellStyle name="표준 16 2 4 3 4 4 2" xfId="22815"/>
    <cellStyle name="표준 16 2 4 3 4 4 3" xfId="35257"/>
    <cellStyle name="표준 16 2 4 3 4 5" xfId="13476"/>
    <cellStyle name="표준 16 2 4 3 4 6" xfId="25918"/>
    <cellStyle name="표준 16 2 4 3 5" xfId="1101"/>
    <cellStyle name="표준 16 2 4 3 5 2" xfId="4270"/>
    <cellStyle name="표준 16 2 4 3 5 2 2" xfId="16777"/>
    <cellStyle name="표준 16 2 4 3 5 2 3" xfId="29219"/>
    <cellStyle name="표준 16 2 4 3 5 3" xfId="7355"/>
    <cellStyle name="표준 16 2 4 3 5 3 2" xfId="19862"/>
    <cellStyle name="표준 16 2 4 3 5 3 3" xfId="32304"/>
    <cellStyle name="표준 16 2 4 3 5 4" xfId="10440"/>
    <cellStyle name="표준 16 2 4 3 5 4 2" xfId="22947"/>
    <cellStyle name="표준 16 2 4 3 5 4 3" xfId="35389"/>
    <cellStyle name="표준 16 2 4 3 5 5" xfId="13608"/>
    <cellStyle name="표준 16 2 4 3 5 6" xfId="26050"/>
    <cellStyle name="표준 16 2 4 3 6" xfId="1233"/>
    <cellStyle name="표준 16 2 4 3 6 2" xfId="4402"/>
    <cellStyle name="표준 16 2 4 3 6 2 2" xfId="16909"/>
    <cellStyle name="표준 16 2 4 3 6 2 3" xfId="29351"/>
    <cellStyle name="표준 16 2 4 3 6 3" xfId="7487"/>
    <cellStyle name="표준 16 2 4 3 6 3 2" xfId="19994"/>
    <cellStyle name="표준 16 2 4 3 6 3 3" xfId="32436"/>
    <cellStyle name="표준 16 2 4 3 6 4" xfId="10572"/>
    <cellStyle name="표준 16 2 4 3 6 4 2" xfId="23079"/>
    <cellStyle name="표준 16 2 4 3 6 4 3" xfId="35521"/>
    <cellStyle name="표준 16 2 4 3 6 5" xfId="13740"/>
    <cellStyle name="표준 16 2 4 3 6 6" xfId="26182"/>
    <cellStyle name="표준 16 2 4 3 7" xfId="1365"/>
    <cellStyle name="표준 16 2 4 3 7 2" xfId="4534"/>
    <cellStyle name="표준 16 2 4 3 7 2 2" xfId="17041"/>
    <cellStyle name="표준 16 2 4 3 7 2 3" xfId="29483"/>
    <cellStyle name="표준 16 2 4 3 7 3" xfId="7619"/>
    <cellStyle name="표준 16 2 4 3 7 3 2" xfId="20126"/>
    <cellStyle name="표준 16 2 4 3 7 3 3" xfId="32568"/>
    <cellStyle name="표준 16 2 4 3 7 4" xfId="10704"/>
    <cellStyle name="표준 16 2 4 3 7 4 2" xfId="23211"/>
    <cellStyle name="표준 16 2 4 3 7 4 3" xfId="35653"/>
    <cellStyle name="표준 16 2 4 3 7 5" xfId="13872"/>
    <cellStyle name="표준 16 2 4 3 7 6" xfId="26314"/>
    <cellStyle name="표준 16 2 4 3 8" xfId="1496"/>
    <cellStyle name="표준 16 2 4 3 8 2" xfId="4665"/>
    <cellStyle name="표준 16 2 4 3 8 2 2" xfId="17172"/>
    <cellStyle name="표준 16 2 4 3 8 2 3" xfId="29614"/>
    <cellStyle name="표준 16 2 4 3 8 3" xfId="7750"/>
    <cellStyle name="표준 16 2 4 3 8 3 2" xfId="20257"/>
    <cellStyle name="표준 16 2 4 3 8 3 3" xfId="32699"/>
    <cellStyle name="표준 16 2 4 3 8 4" xfId="10835"/>
    <cellStyle name="표준 16 2 4 3 8 4 2" xfId="23342"/>
    <cellStyle name="표준 16 2 4 3 8 4 3" xfId="35784"/>
    <cellStyle name="표준 16 2 4 3 8 5" xfId="14003"/>
    <cellStyle name="표준 16 2 4 3 8 6" xfId="26445"/>
    <cellStyle name="표준 16 2 4 3 9" xfId="1625"/>
    <cellStyle name="표준 16 2 4 3 9 2" xfId="4794"/>
    <cellStyle name="표준 16 2 4 3 9 2 2" xfId="17301"/>
    <cellStyle name="표준 16 2 4 3 9 2 3" xfId="29743"/>
    <cellStyle name="표준 16 2 4 3 9 3" xfId="7879"/>
    <cellStyle name="표준 16 2 4 3 9 3 2" xfId="20386"/>
    <cellStyle name="표준 16 2 4 3 9 3 3" xfId="32828"/>
    <cellStyle name="표준 16 2 4 3 9 4" xfId="10964"/>
    <cellStyle name="표준 16 2 4 3 9 4 2" xfId="23471"/>
    <cellStyle name="표준 16 2 4 3 9 4 3" xfId="35913"/>
    <cellStyle name="표준 16 2 4 3 9 5" xfId="14132"/>
    <cellStyle name="표준 16 2 4 3 9 6" xfId="26574"/>
    <cellStyle name="표준 16 2 4 30" xfId="12785"/>
    <cellStyle name="표준 16 2 4 31" xfId="25230"/>
    <cellStyle name="표준 16 2 4 32" xfId="37699"/>
    <cellStyle name="표준 16 2 4 4" xfId="371"/>
    <cellStyle name="표준 16 2 4 4 10" xfId="1798"/>
    <cellStyle name="표준 16 2 4 4 10 2" xfId="4967"/>
    <cellStyle name="표준 16 2 4 4 10 2 2" xfId="17474"/>
    <cellStyle name="표준 16 2 4 4 10 2 3" xfId="29916"/>
    <cellStyle name="표준 16 2 4 4 10 3" xfId="8052"/>
    <cellStyle name="표준 16 2 4 4 10 3 2" xfId="20559"/>
    <cellStyle name="표준 16 2 4 4 10 3 3" xfId="33001"/>
    <cellStyle name="표준 16 2 4 4 10 4" xfId="11137"/>
    <cellStyle name="표준 16 2 4 4 10 4 2" xfId="23644"/>
    <cellStyle name="표준 16 2 4 4 10 4 3" xfId="36086"/>
    <cellStyle name="표준 16 2 4 4 10 5" xfId="14305"/>
    <cellStyle name="표준 16 2 4 4 10 6" xfId="26747"/>
    <cellStyle name="표준 16 2 4 4 11" xfId="1926"/>
    <cellStyle name="표준 16 2 4 4 11 2" xfId="5095"/>
    <cellStyle name="표준 16 2 4 4 11 2 2" xfId="17602"/>
    <cellStyle name="표준 16 2 4 4 11 2 3" xfId="30044"/>
    <cellStyle name="표준 16 2 4 4 11 3" xfId="8180"/>
    <cellStyle name="표준 16 2 4 4 11 3 2" xfId="20687"/>
    <cellStyle name="표준 16 2 4 4 11 3 3" xfId="33129"/>
    <cellStyle name="표준 16 2 4 4 11 4" xfId="11265"/>
    <cellStyle name="표준 16 2 4 4 11 4 2" xfId="23772"/>
    <cellStyle name="표준 16 2 4 4 11 4 3" xfId="36214"/>
    <cellStyle name="표준 16 2 4 4 11 5" xfId="14433"/>
    <cellStyle name="표준 16 2 4 4 11 6" xfId="26875"/>
    <cellStyle name="표준 16 2 4 4 12" xfId="2054"/>
    <cellStyle name="표준 16 2 4 4 12 2" xfId="5223"/>
    <cellStyle name="표준 16 2 4 4 12 2 2" xfId="17730"/>
    <cellStyle name="표준 16 2 4 4 12 2 3" xfId="30172"/>
    <cellStyle name="표준 16 2 4 4 12 3" xfId="8308"/>
    <cellStyle name="표준 16 2 4 4 12 3 2" xfId="20815"/>
    <cellStyle name="표준 16 2 4 4 12 3 3" xfId="33257"/>
    <cellStyle name="표준 16 2 4 4 12 4" xfId="11393"/>
    <cellStyle name="표준 16 2 4 4 12 4 2" xfId="23900"/>
    <cellStyle name="표준 16 2 4 4 12 4 3" xfId="36342"/>
    <cellStyle name="표준 16 2 4 4 12 5" xfId="14561"/>
    <cellStyle name="표준 16 2 4 4 12 6" xfId="27003"/>
    <cellStyle name="표준 16 2 4 4 13" xfId="2182"/>
    <cellStyle name="표준 16 2 4 4 13 2" xfId="5351"/>
    <cellStyle name="표준 16 2 4 4 13 2 2" xfId="17858"/>
    <cellStyle name="표준 16 2 4 4 13 2 3" xfId="30300"/>
    <cellStyle name="표준 16 2 4 4 13 3" xfId="8436"/>
    <cellStyle name="표준 16 2 4 4 13 3 2" xfId="20943"/>
    <cellStyle name="표준 16 2 4 4 13 3 3" xfId="33385"/>
    <cellStyle name="표준 16 2 4 4 13 4" xfId="11521"/>
    <cellStyle name="표준 16 2 4 4 13 4 2" xfId="24028"/>
    <cellStyle name="표준 16 2 4 4 13 4 3" xfId="36470"/>
    <cellStyle name="표준 16 2 4 4 13 5" xfId="14689"/>
    <cellStyle name="표준 16 2 4 4 13 6" xfId="27131"/>
    <cellStyle name="표준 16 2 4 4 14" xfId="2307"/>
    <cellStyle name="표준 16 2 4 4 14 2" xfId="5476"/>
    <cellStyle name="표준 16 2 4 4 14 2 2" xfId="17983"/>
    <cellStyle name="표준 16 2 4 4 14 2 3" xfId="30425"/>
    <cellStyle name="표준 16 2 4 4 14 3" xfId="8561"/>
    <cellStyle name="표준 16 2 4 4 14 3 2" xfId="21068"/>
    <cellStyle name="표준 16 2 4 4 14 3 3" xfId="33510"/>
    <cellStyle name="표준 16 2 4 4 14 4" xfId="11646"/>
    <cellStyle name="표준 16 2 4 4 14 4 2" xfId="24153"/>
    <cellStyle name="표준 16 2 4 4 14 4 3" xfId="36595"/>
    <cellStyle name="표준 16 2 4 4 14 5" xfId="14814"/>
    <cellStyle name="표준 16 2 4 4 14 6" xfId="27256"/>
    <cellStyle name="표준 16 2 4 4 15" xfId="2432"/>
    <cellStyle name="표준 16 2 4 4 15 2" xfId="5601"/>
    <cellStyle name="표준 16 2 4 4 15 2 2" xfId="18108"/>
    <cellStyle name="표준 16 2 4 4 15 2 3" xfId="30550"/>
    <cellStyle name="표준 16 2 4 4 15 3" xfId="8686"/>
    <cellStyle name="표준 16 2 4 4 15 3 2" xfId="21193"/>
    <cellStyle name="표준 16 2 4 4 15 3 3" xfId="33635"/>
    <cellStyle name="표준 16 2 4 4 15 4" xfId="11771"/>
    <cellStyle name="표준 16 2 4 4 15 4 2" xfId="24278"/>
    <cellStyle name="표준 16 2 4 4 15 4 3" xfId="36720"/>
    <cellStyle name="표준 16 2 4 4 15 5" xfId="14939"/>
    <cellStyle name="표준 16 2 4 4 15 6" xfId="27381"/>
    <cellStyle name="표준 16 2 4 4 16" xfId="2556"/>
    <cellStyle name="표준 16 2 4 4 16 2" xfId="5725"/>
    <cellStyle name="표준 16 2 4 4 16 2 2" xfId="18232"/>
    <cellStyle name="표준 16 2 4 4 16 2 3" xfId="30674"/>
    <cellStyle name="표준 16 2 4 4 16 3" xfId="8810"/>
    <cellStyle name="표준 16 2 4 4 16 3 2" xfId="21317"/>
    <cellStyle name="표준 16 2 4 4 16 3 3" xfId="33759"/>
    <cellStyle name="표준 16 2 4 4 16 4" xfId="11895"/>
    <cellStyle name="표준 16 2 4 4 16 4 2" xfId="24402"/>
    <cellStyle name="표준 16 2 4 4 16 4 3" xfId="36844"/>
    <cellStyle name="표준 16 2 4 4 16 5" xfId="15063"/>
    <cellStyle name="표준 16 2 4 4 16 6" xfId="27505"/>
    <cellStyle name="표준 16 2 4 4 17" xfId="2678"/>
    <cellStyle name="표준 16 2 4 4 17 2" xfId="5847"/>
    <cellStyle name="표준 16 2 4 4 17 2 2" xfId="18354"/>
    <cellStyle name="표준 16 2 4 4 17 2 3" xfId="30796"/>
    <cellStyle name="표준 16 2 4 4 17 3" xfId="8932"/>
    <cellStyle name="표준 16 2 4 4 17 3 2" xfId="21439"/>
    <cellStyle name="표준 16 2 4 4 17 3 3" xfId="33881"/>
    <cellStyle name="표준 16 2 4 4 17 4" xfId="12017"/>
    <cellStyle name="표준 16 2 4 4 17 4 2" xfId="24524"/>
    <cellStyle name="표준 16 2 4 4 17 4 3" xfId="36966"/>
    <cellStyle name="표준 16 2 4 4 17 5" xfId="15185"/>
    <cellStyle name="표준 16 2 4 4 17 6" xfId="27627"/>
    <cellStyle name="표준 16 2 4 4 18" xfId="2798"/>
    <cellStyle name="표준 16 2 4 4 18 2" xfId="5967"/>
    <cellStyle name="표준 16 2 4 4 18 2 2" xfId="18474"/>
    <cellStyle name="표준 16 2 4 4 18 2 3" xfId="30916"/>
    <cellStyle name="표준 16 2 4 4 18 3" xfId="9052"/>
    <cellStyle name="표준 16 2 4 4 18 3 2" xfId="21559"/>
    <cellStyle name="표준 16 2 4 4 18 3 3" xfId="34001"/>
    <cellStyle name="표준 16 2 4 4 18 4" xfId="12137"/>
    <cellStyle name="표준 16 2 4 4 18 4 2" xfId="24644"/>
    <cellStyle name="표준 16 2 4 4 18 4 3" xfId="37086"/>
    <cellStyle name="표준 16 2 4 4 18 5" xfId="15305"/>
    <cellStyle name="표준 16 2 4 4 18 6" xfId="27747"/>
    <cellStyle name="표준 16 2 4 4 19" xfId="2915"/>
    <cellStyle name="표준 16 2 4 4 19 2" xfId="6084"/>
    <cellStyle name="표준 16 2 4 4 19 2 2" xfId="18591"/>
    <cellStyle name="표준 16 2 4 4 19 2 3" xfId="31033"/>
    <cellStyle name="표준 16 2 4 4 19 3" xfId="9169"/>
    <cellStyle name="표준 16 2 4 4 19 3 2" xfId="21676"/>
    <cellStyle name="표준 16 2 4 4 19 3 3" xfId="34118"/>
    <cellStyle name="표준 16 2 4 4 19 4" xfId="12254"/>
    <cellStyle name="표준 16 2 4 4 19 4 2" xfId="24761"/>
    <cellStyle name="표준 16 2 4 4 19 4 3" xfId="37203"/>
    <cellStyle name="표준 16 2 4 4 19 5" xfId="15422"/>
    <cellStyle name="표준 16 2 4 4 19 6" xfId="27864"/>
    <cellStyle name="표준 16 2 4 4 2" xfId="749"/>
    <cellStyle name="표준 16 2 4 4 2 2" xfId="3918"/>
    <cellStyle name="표준 16 2 4 4 2 2 2" xfId="16425"/>
    <cellStyle name="표준 16 2 4 4 2 2 3" xfId="28867"/>
    <cellStyle name="표준 16 2 4 4 2 3" xfId="7003"/>
    <cellStyle name="표준 16 2 4 4 2 3 2" xfId="19510"/>
    <cellStyle name="표준 16 2 4 4 2 3 3" xfId="31952"/>
    <cellStyle name="표준 16 2 4 4 2 4" xfId="10088"/>
    <cellStyle name="표준 16 2 4 4 2 4 2" xfId="22595"/>
    <cellStyle name="표준 16 2 4 4 2 4 3" xfId="35037"/>
    <cellStyle name="표준 16 2 4 4 2 5" xfId="13256"/>
    <cellStyle name="표준 16 2 4 4 2 6" xfId="25698"/>
    <cellStyle name="표준 16 2 4 4 20" xfId="3027"/>
    <cellStyle name="표준 16 2 4 4 20 2" xfId="6196"/>
    <cellStyle name="표준 16 2 4 4 20 2 2" xfId="18703"/>
    <cellStyle name="표준 16 2 4 4 20 2 3" xfId="31145"/>
    <cellStyle name="표준 16 2 4 4 20 3" xfId="9281"/>
    <cellStyle name="표준 16 2 4 4 20 3 2" xfId="21788"/>
    <cellStyle name="표준 16 2 4 4 20 3 3" xfId="34230"/>
    <cellStyle name="표준 16 2 4 4 20 4" xfId="12366"/>
    <cellStyle name="표준 16 2 4 4 20 4 2" xfId="24873"/>
    <cellStyle name="표준 16 2 4 4 20 4 3" xfId="37315"/>
    <cellStyle name="표준 16 2 4 4 20 5" xfId="15534"/>
    <cellStyle name="표준 16 2 4 4 20 6" xfId="27976"/>
    <cellStyle name="표준 16 2 4 4 21" xfId="3135"/>
    <cellStyle name="표준 16 2 4 4 21 2" xfId="6304"/>
    <cellStyle name="표준 16 2 4 4 21 2 2" xfId="18811"/>
    <cellStyle name="표준 16 2 4 4 21 2 3" xfId="31253"/>
    <cellStyle name="표준 16 2 4 4 21 3" xfId="9389"/>
    <cellStyle name="표준 16 2 4 4 21 3 2" xfId="21896"/>
    <cellStyle name="표준 16 2 4 4 21 3 3" xfId="34338"/>
    <cellStyle name="표준 16 2 4 4 21 4" xfId="12474"/>
    <cellStyle name="표준 16 2 4 4 21 4 2" xfId="24981"/>
    <cellStyle name="표준 16 2 4 4 21 4 3" xfId="37423"/>
    <cellStyle name="표준 16 2 4 4 21 5" xfId="15642"/>
    <cellStyle name="표준 16 2 4 4 21 6" xfId="28084"/>
    <cellStyle name="표준 16 2 4 4 22" xfId="3242"/>
    <cellStyle name="표준 16 2 4 4 22 2" xfId="6411"/>
    <cellStyle name="표준 16 2 4 4 22 2 2" xfId="18918"/>
    <cellStyle name="표준 16 2 4 4 22 2 3" xfId="31360"/>
    <cellStyle name="표준 16 2 4 4 22 3" xfId="9496"/>
    <cellStyle name="표준 16 2 4 4 22 3 2" xfId="22003"/>
    <cellStyle name="표준 16 2 4 4 22 3 3" xfId="34445"/>
    <cellStyle name="표준 16 2 4 4 22 4" xfId="12581"/>
    <cellStyle name="표준 16 2 4 4 22 4 2" xfId="25088"/>
    <cellStyle name="표준 16 2 4 4 22 4 3" xfId="37530"/>
    <cellStyle name="표준 16 2 4 4 22 5" xfId="15749"/>
    <cellStyle name="표준 16 2 4 4 22 6" xfId="28191"/>
    <cellStyle name="표준 16 2 4 4 23" xfId="3349"/>
    <cellStyle name="표준 16 2 4 4 23 2" xfId="6518"/>
    <cellStyle name="표준 16 2 4 4 23 2 2" xfId="19025"/>
    <cellStyle name="표준 16 2 4 4 23 2 3" xfId="31467"/>
    <cellStyle name="표준 16 2 4 4 23 3" xfId="9603"/>
    <cellStyle name="표준 16 2 4 4 23 3 2" xfId="22110"/>
    <cellStyle name="표준 16 2 4 4 23 3 3" xfId="34552"/>
    <cellStyle name="표준 16 2 4 4 23 4" xfId="12688"/>
    <cellStyle name="표준 16 2 4 4 23 4 2" xfId="25195"/>
    <cellStyle name="표준 16 2 4 4 23 4 3" xfId="37637"/>
    <cellStyle name="표준 16 2 4 4 23 5" xfId="15856"/>
    <cellStyle name="표준 16 2 4 4 23 6" xfId="28298"/>
    <cellStyle name="표준 16 2 4 4 24" xfId="3540"/>
    <cellStyle name="표준 16 2 4 4 24 2" xfId="16047"/>
    <cellStyle name="표준 16 2 4 4 24 3" xfId="28489"/>
    <cellStyle name="표준 16 2 4 4 25" xfId="6625"/>
    <cellStyle name="표준 16 2 4 4 25 2" xfId="19132"/>
    <cellStyle name="표준 16 2 4 4 25 3" xfId="31574"/>
    <cellStyle name="표준 16 2 4 4 26" xfId="9710"/>
    <cellStyle name="표준 16 2 4 4 26 2" xfId="22217"/>
    <cellStyle name="표준 16 2 4 4 26 3" xfId="34659"/>
    <cellStyle name="표준 16 2 4 4 27" xfId="12878"/>
    <cellStyle name="표준 16 2 4 4 28" xfId="25320"/>
    <cellStyle name="표준 16 2 4 4 29" xfId="37847"/>
    <cellStyle name="표준 16 2 4 4 3" xfId="882"/>
    <cellStyle name="표준 16 2 4 4 3 2" xfId="4051"/>
    <cellStyle name="표준 16 2 4 4 3 2 2" xfId="16558"/>
    <cellStyle name="표준 16 2 4 4 3 2 3" xfId="29000"/>
    <cellStyle name="표준 16 2 4 4 3 3" xfId="7136"/>
    <cellStyle name="표준 16 2 4 4 3 3 2" xfId="19643"/>
    <cellStyle name="표준 16 2 4 4 3 3 3" xfId="32085"/>
    <cellStyle name="표준 16 2 4 4 3 4" xfId="10221"/>
    <cellStyle name="표준 16 2 4 4 3 4 2" xfId="22728"/>
    <cellStyle name="표준 16 2 4 4 3 4 3" xfId="35170"/>
    <cellStyle name="표준 16 2 4 4 3 5" xfId="13389"/>
    <cellStyle name="표준 16 2 4 4 3 6" xfId="25831"/>
    <cellStyle name="표준 16 2 4 4 4" xfId="1014"/>
    <cellStyle name="표준 16 2 4 4 4 2" xfId="4183"/>
    <cellStyle name="표준 16 2 4 4 4 2 2" xfId="16690"/>
    <cellStyle name="표준 16 2 4 4 4 2 3" xfId="29132"/>
    <cellStyle name="표준 16 2 4 4 4 3" xfId="7268"/>
    <cellStyle name="표준 16 2 4 4 4 3 2" xfId="19775"/>
    <cellStyle name="표준 16 2 4 4 4 3 3" xfId="32217"/>
    <cellStyle name="표준 16 2 4 4 4 4" xfId="10353"/>
    <cellStyle name="표준 16 2 4 4 4 4 2" xfId="22860"/>
    <cellStyle name="표준 16 2 4 4 4 4 3" xfId="35302"/>
    <cellStyle name="표준 16 2 4 4 4 5" xfId="13521"/>
    <cellStyle name="표준 16 2 4 4 4 6" xfId="25963"/>
    <cellStyle name="표준 16 2 4 4 5" xfId="1146"/>
    <cellStyle name="표준 16 2 4 4 5 2" xfId="4315"/>
    <cellStyle name="표준 16 2 4 4 5 2 2" xfId="16822"/>
    <cellStyle name="표준 16 2 4 4 5 2 3" xfId="29264"/>
    <cellStyle name="표준 16 2 4 4 5 3" xfId="7400"/>
    <cellStyle name="표준 16 2 4 4 5 3 2" xfId="19907"/>
    <cellStyle name="표준 16 2 4 4 5 3 3" xfId="32349"/>
    <cellStyle name="표준 16 2 4 4 5 4" xfId="10485"/>
    <cellStyle name="표준 16 2 4 4 5 4 2" xfId="22992"/>
    <cellStyle name="표준 16 2 4 4 5 4 3" xfId="35434"/>
    <cellStyle name="표준 16 2 4 4 5 5" xfId="13653"/>
    <cellStyle name="표준 16 2 4 4 5 6" xfId="26095"/>
    <cellStyle name="표준 16 2 4 4 6" xfId="1278"/>
    <cellStyle name="표준 16 2 4 4 6 2" xfId="4447"/>
    <cellStyle name="표준 16 2 4 4 6 2 2" xfId="16954"/>
    <cellStyle name="표준 16 2 4 4 6 2 3" xfId="29396"/>
    <cellStyle name="표준 16 2 4 4 6 3" xfId="7532"/>
    <cellStyle name="표준 16 2 4 4 6 3 2" xfId="20039"/>
    <cellStyle name="표준 16 2 4 4 6 3 3" xfId="32481"/>
    <cellStyle name="표준 16 2 4 4 6 4" xfId="10617"/>
    <cellStyle name="표준 16 2 4 4 6 4 2" xfId="23124"/>
    <cellStyle name="표준 16 2 4 4 6 4 3" xfId="35566"/>
    <cellStyle name="표준 16 2 4 4 6 5" xfId="13785"/>
    <cellStyle name="표준 16 2 4 4 6 6" xfId="26227"/>
    <cellStyle name="표준 16 2 4 4 7" xfId="1410"/>
    <cellStyle name="표준 16 2 4 4 7 2" xfId="4579"/>
    <cellStyle name="표준 16 2 4 4 7 2 2" xfId="17086"/>
    <cellStyle name="표준 16 2 4 4 7 2 3" xfId="29528"/>
    <cellStyle name="표준 16 2 4 4 7 3" xfId="7664"/>
    <cellStyle name="표준 16 2 4 4 7 3 2" xfId="20171"/>
    <cellStyle name="표준 16 2 4 4 7 3 3" xfId="32613"/>
    <cellStyle name="표준 16 2 4 4 7 4" xfId="10749"/>
    <cellStyle name="표준 16 2 4 4 7 4 2" xfId="23256"/>
    <cellStyle name="표준 16 2 4 4 7 4 3" xfId="35698"/>
    <cellStyle name="표준 16 2 4 4 7 5" xfId="13917"/>
    <cellStyle name="표준 16 2 4 4 7 6" xfId="26359"/>
    <cellStyle name="표준 16 2 4 4 8" xfId="1541"/>
    <cellStyle name="표준 16 2 4 4 8 2" xfId="4710"/>
    <cellStyle name="표준 16 2 4 4 8 2 2" xfId="17217"/>
    <cellStyle name="표준 16 2 4 4 8 2 3" xfId="29659"/>
    <cellStyle name="표준 16 2 4 4 8 3" xfId="7795"/>
    <cellStyle name="표준 16 2 4 4 8 3 2" xfId="20302"/>
    <cellStyle name="표준 16 2 4 4 8 3 3" xfId="32744"/>
    <cellStyle name="표준 16 2 4 4 8 4" xfId="10880"/>
    <cellStyle name="표준 16 2 4 4 8 4 2" xfId="23387"/>
    <cellStyle name="표준 16 2 4 4 8 4 3" xfId="35829"/>
    <cellStyle name="표준 16 2 4 4 8 5" xfId="14048"/>
    <cellStyle name="표준 16 2 4 4 8 6" xfId="26490"/>
    <cellStyle name="표준 16 2 4 4 9" xfId="1670"/>
    <cellStyle name="표준 16 2 4 4 9 2" xfId="4839"/>
    <cellStyle name="표준 16 2 4 4 9 2 2" xfId="17346"/>
    <cellStyle name="표준 16 2 4 4 9 2 3" xfId="29788"/>
    <cellStyle name="표준 16 2 4 4 9 3" xfId="7924"/>
    <cellStyle name="표준 16 2 4 4 9 3 2" xfId="20431"/>
    <cellStyle name="표준 16 2 4 4 9 3 3" xfId="32873"/>
    <cellStyle name="표준 16 2 4 4 9 4" xfId="11009"/>
    <cellStyle name="표준 16 2 4 4 9 4 2" xfId="23516"/>
    <cellStyle name="표준 16 2 4 4 9 4 3" xfId="35958"/>
    <cellStyle name="표준 16 2 4 4 9 5" xfId="14177"/>
    <cellStyle name="표준 16 2 4 4 9 6" xfId="26619"/>
    <cellStyle name="표준 16 2 4 5" xfId="610"/>
    <cellStyle name="표준 16 2 4 5 2" xfId="3779"/>
    <cellStyle name="표준 16 2 4 5 2 2" xfId="16286"/>
    <cellStyle name="표준 16 2 4 5 2 3" xfId="28728"/>
    <cellStyle name="표준 16 2 4 5 3" xfId="6864"/>
    <cellStyle name="표준 16 2 4 5 3 2" xfId="19371"/>
    <cellStyle name="표준 16 2 4 5 3 3" xfId="31813"/>
    <cellStyle name="표준 16 2 4 5 4" xfId="9949"/>
    <cellStyle name="표준 16 2 4 5 4 2" xfId="22456"/>
    <cellStyle name="표준 16 2 4 5 4 3" xfId="34898"/>
    <cellStyle name="표준 16 2 4 5 5" xfId="13117"/>
    <cellStyle name="표준 16 2 4 5 6" xfId="25559"/>
    <cellStyle name="표준 16 2 4 5 7" xfId="37889"/>
    <cellStyle name="표준 16 2 4 6" xfId="575"/>
    <cellStyle name="표준 16 2 4 6 2" xfId="3744"/>
    <cellStyle name="표준 16 2 4 6 2 2" xfId="16251"/>
    <cellStyle name="표준 16 2 4 6 2 3" xfId="28693"/>
    <cellStyle name="표준 16 2 4 6 3" xfId="6829"/>
    <cellStyle name="표준 16 2 4 6 3 2" xfId="19336"/>
    <cellStyle name="표준 16 2 4 6 3 3" xfId="31778"/>
    <cellStyle name="표준 16 2 4 6 4" xfId="9914"/>
    <cellStyle name="표준 16 2 4 6 4 2" xfId="22421"/>
    <cellStyle name="표준 16 2 4 6 4 3" xfId="34863"/>
    <cellStyle name="표준 16 2 4 6 5" xfId="13082"/>
    <cellStyle name="표준 16 2 4 6 6" xfId="25524"/>
    <cellStyle name="표준 16 2 4 6 7" xfId="37931"/>
    <cellStyle name="표준 16 2 4 7" xfId="445"/>
    <cellStyle name="표준 16 2 4 7 2" xfId="3614"/>
    <cellStyle name="표준 16 2 4 7 2 2" xfId="16121"/>
    <cellStyle name="표준 16 2 4 7 2 3" xfId="28563"/>
    <cellStyle name="표준 16 2 4 7 3" xfId="6699"/>
    <cellStyle name="표준 16 2 4 7 3 2" xfId="19206"/>
    <cellStyle name="표준 16 2 4 7 3 3" xfId="31648"/>
    <cellStyle name="표준 16 2 4 7 4" xfId="9784"/>
    <cellStyle name="표준 16 2 4 7 4 2" xfId="22291"/>
    <cellStyle name="표준 16 2 4 7 4 3" xfId="34733"/>
    <cellStyle name="표준 16 2 4 7 5" xfId="12952"/>
    <cellStyle name="표준 16 2 4 7 6" xfId="25394"/>
    <cellStyle name="표준 16 2 4 8" xfId="516"/>
    <cellStyle name="표준 16 2 4 8 2" xfId="3685"/>
    <cellStyle name="표준 16 2 4 8 2 2" xfId="16192"/>
    <cellStyle name="표준 16 2 4 8 2 3" xfId="28634"/>
    <cellStyle name="표준 16 2 4 8 3" xfId="6770"/>
    <cellStyle name="표준 16 2 4 8 3 2" xfId="19277"/>
    <cellStyle name="표준 16 2 4 8 3 3" xfId="31719"/>
    <cellStyle name="표준 16 2 4 8 4" xfId="9855"/>
    <cellStyle name="표준 16 2 4 8 4 2" xfId="22362"/>
    <cellStyle name="표준 16 2 4 8 4 3" xfId="34804"/>
    <cellStyle name="표준 16 2 4 8 5" xfId="13023"/>
    <cellStyle name="표준 16 2 4 8 6" xfId="25465"/>
    <cellStyle name="표준 16 2 4 9" xfId="489"/>
    <cellStyle name="표준 16 2 4 9 2" xfId="3658"/>
    <cellStyle name="표준 16 2 4 9 2 2" xfId="16165"/>
    <cellStyle name="표준 16 2 4 9 2 3" xfId="28607"/>
    <cellStyle name="표준 16 2 4 9 3" xfId="6743"/>
    <cellStyle name="표준 16 2 4 9 3 2" xfId="19250"/>
    <cellStyle name="표준 16 2 4 9 3 3" xfId="31692"/>
    <cellStyle name="표준 16 2 4 9 4" xfId="9828"/>
    <cellStyle name="표준 16 2 4 9 4 2" xfId="22335"/>
    <cellStyle name="표준 16 2 4 9 4 3" xfId="34777"/>
    <cellStyle name="표준 16 2 4 9 5" xfId="12996"/>
    <cellStyle name="표준 16 2 4 9 6" xfId="25438"/>
    <cellStyle name="표준 16 2 5" xfId="233"/>
    <cellStyle name="표준 16 2 5 10" xfId="552"/>
    <cellStyle name="표준 16 2 5 10 2" xfId="3721"/>
    <cellStyle name="표준 16 2 5 10 2 2" xfId="16228"/>
    <cellStyle name="표준 16 2 5 10 2 3" xfId="28670"/>
    <cellStyle name="표준 16 2 5 10 3" xfId="6806"/>
    <cellStyle name="표준 16 2 5 10 3 2" xfId="19313"/>
    <cellStyle name="표준 16 2 5 10 3 3" xfId="31755"/>
    <cellStyle name="표준 16 2 5 10 4" xfId="9891"/>
    <cellStyle name="표준 16 2 5 10 4 2" xfId="22398"/>
    <cellStyle name="표준 16 2 5 10 4 3" xfId="34840"/>
    <cellStyle name="표준 16 2 5 10 5" xfId="13059"/>
    <cellStyle name="표준 16 2 5 10 6" xfId="25501"/>
    <cellStyle name="표준 16 2 5 11" xfId="533"/>
    <cellStyle name="표준 16 2 5 11 2" xfId="3702"/>
    <cellStyle name="표준 16 2 5 11 2 2" xfId="16209"/>
    <cellStyle name="표준 16 2 5 11 2 3" xfId="28651"/>
    <cellStyle name="표준 16 2 5 11 3" xfId="6787"/>
    <cellStyle name="표준 16 2 5 11 3 2" xfId="19294"/>
    <cellStyle name="표준 16 2 5 11 3 3" xfId="31736"/>
    <cellStyle name="표준 16 2 5 11 4" xfId="9872"/>
    <cellStyle name="표준 16 2 5 11 4 2" xfId="22379"/>
    <cellStyle name="표준 16 2 5 11 4 3" xfId="34821"/>
    <cellStyle name="표준 16 2 5 11 5" xfId="13040"/>
    <cellStyle name="표준 16 2 5 11 6" xfId="25482"/>
    <cellStyle name="표준 16 2 5 12" xfId="478"/>
    <cellStyle name="표준 16 2 5 12 2" xfId="3647"/>
    <cellStyle name="표준 16 2 5 12 2 2" xfId="16154"/>
    <cellStyle name="표준 16 2 5 12 2 3" xfId="28596"/>
    <cellStyle name="표준 16 2 5 12 3" xfId="6732"/>
    <cellStyle name="표준 16 2 5 12 3 2" xfId="19239"/>
    <cellStyle name="표준 16 2 5 12 3 3" xfId="31681"/>
    <cellStyle name="표준 16 2 5 12 4" xfId="9817"/>
    <cellStyle name="표준 16 2 5 12 4 2" xfId="22324"/>
    <cellStyle name="표준 16 2 5 12 4 3" xfId="34766"/>
    <cellStyle name="표준 16 2 5 12 5" xfId="12985"/>
    <cellStyle name="표준 16 2 5 12 6" xfId="25427"/>
    <cellStyle name="표준 16 2 5 13" xfId="504"/>
    <cellStyle name="표준 16 2 5 13 2" xfId="3673"/>
    <cellStyle name="표준 16 2 5 13 2 2" xfId="16180"/>
    <cellStyle name="표준 16 2 5 13 2 3" xfId="28622"/>
    <cellStyle name="표준 16 2 5 13 3" xfId="6758"/>
    <cellStyle name="표준 16 2 5 13 3 2" xfId="19265"/>
    <cellStyle name="표준 16 2 5 13 3 3" xfId="31707"/>
    <cellStyle name="표준 16 2 5 13 4" xfId="9843"/>
    <cellStyle name="표준 16 2 5 13 4 2" xfId="22350"/>
    <cellStyle name="표준 16 2 5 13 4 3" xfId="34792"/>
    <cellStyle name="표준 16 2 5 13 5" xfId="13011"/>
    <cellStyle name="표준 16 2 5 13 6" xfId="25453"/>
    <cellStyle name="표준 16 2 5 14" xfId="649"/>
    <cellStyle name="표준 16 2 5 14 2" xfId="3818"/>
    <cellStyle name="표준 16 2 5 14 2 2" xfId="16325"/>
    <cellStyle name="표준 16 2 5 14 2 3" xfId="28767"/>
    <cellStyle name="표준 16 2 5 14 3" xfId="6903"/>
    <cellStyle name="표준 16 2 5 14 3 2" xfId="19410"/>
    <cellStyle name="표준 16 2 5 14 3 3" xfId="31852"/>
    <cellStyle name="표준 16 2 5 14 4" xfId="9988"/>
    <cellStyle name="표준 16 2 5 14 4 2" xfId="22495"/>
    <cellStyle name="표준 16 2 5 14 4 3" xfId="34937"/>
    <cellStyle name="표준 16 2 5 14 5" xfId="13156"/>
    <cellStyle name="표준 16 2 5 14 6" xfId="25598"/>
    <cellStyle name="표준 16 2 5 15" xfId="783"/>
    <cellStyle name="표준 16 2 5 15 2" xfId="3952"/>
    <cellStyle name="표준 16 2 5 15 2 2" xfId="16459"/>
    <cellStyle name="표준 16 2 5 15 2 3" xfId="28901"/>
    <cellStyle name="표준 16 2 5 15 3" xfId="7037"/>
    <cellStyle name="표준 16 2 5 15 3 2" xfId="19544"/>
    <cellStyle name="표준 16 2 5 15 3 3" xfId="31986"/>
    <cellStyle name="표준 16 2 5 15 4" xfId="10122"/>
    <cellStyle name="표준 16 2 5 15 4 2" xfId="22629"/>
    <cellStyle name="표준 16 2 5 15 4 3" xfId="35071"/>
    <cellStyle name="표준 16 2 5 15 5" xfId="13290"/>
    <cellStyle name="표준 16 2 5 15 6" xfId="25732"/>
    <cellStyle name="표준 16 2 5 16" xfId="916"/>
    <cellStyle name="표준 16 2 5 16 2" xfId="4085"/>
    <cellStyle name="표준 16 2 5 16 2 2" xfId="16592"/>
    <cellStyle name="표준 16 2 5 16 2 3" xfId="29034"/>
    <cellStyle name="표준 16 2 5 16 3" xfId="7170"/>
    <cellStyle name="표준 16 2 5 16 3 2" xfId="19677"/>
    <cellStyle name="표준 16 2 5 16 3 3" xfId="32119"/>
    <cellStyle name="표준 16 2 5 16 4" xfId="10255"/>
    <cellStyle name="표준 16 2 5 16 4 2" xfId="22762"/>
    <cellStyle name="표준 16 2 5 16 4 3" xfId="35204"/>
    <cellStyle name="표준 16 2 5 16 5" xfId="13423"/>
    <cellStyle name="표준 16 2 5 16 6" xfId="25865"/>
    <cellStyle name="표준 16 2 5 17" xfId="1048"/>
    <cellStyle name="표준 16 2 5 17 2" xfId="4217"/>
    <cellStyle name="표준 16 2 5 17 2 2" xfId="16724"/>
    <cellStyle name="표준 16 2 5 17 2 3" xfId="29166"/>
    <cellStyle name="표준 16 2 5 17 3" xfId="7302"/>
    <cellStyle name="표준 16 2 5 17 3 2" xfId="19809"/>
    <cellStyle name="표준 16 2 5 17 3 3" xfId="32251"/>
    <cellStyle name="표준 16 2 5 17 4" xfId="10387"/>
    <cellStyle name="표준 16 2 5 17 4 2" xfId="22894"/>
    <cellStyle name="표준 16 2 5 17 4 3" xfId="35336"/>
    <cellStyle name="표준 16 2 5 17 5" xfId="13555"/>
    <cellStyle name="표준 16 2 5 17 6" xfId="25997"/>
    <cellStyle name="표준 16 2 5 18" xfId="1180"/>
    <cellStyle name="표준 16 2 5 18 2" xfId="4349"/>
    <cellStyle name="표준 16 2 5 18 2 2" xfId="16856"/>
    <cellStyle name="표준 16 2 5 18 2 3" xfId="29298"/>
    <cellStyle name="표준 16 2 5 18 3" xfId="7434"/>
    <cellStyle name="표준 16 2 5 18 3 2" xfId="19941"/>
    <cellStyle name="표준 16 2 5 18 3 3" xfId="32383"/>
    <cellStyle name="표준 16 2 5 18 4" xfId="10519"/>
    <cellStyle name="표준 16 2 5 18 4 2" xfId="23026"/>
    <cellStyle name="표준 16 2 5 18 4 3" xfId="35468"/>
    <cellStyle name="표준 16 2 5 18 5" xfId="13687"/>
    <cellStyle name="표준 16 2 5 18 6" xfId="26129"/>
    <cellStyle name="표준 16 2 5 19" xfId="1312"/>
    <cellStyle name="표준 16 2 5 19 2" xfId="4481"/>
    <cellStyle name="표준 16 2 5 19 2 2" xfId="16988"/>
    <cellStyle name="표준 16 2 5 19 2 3" xfId="29430"/>
    <cellStyle name="표준 16 2 5 19 3" xfId="7566"/>
    <cellStyle name="표준 16 2 5 19 3 2" xfId="20073"/>
    <cellStyle name="표준 16 2 5 19 3 3" xfId="32515"/>
    <cellStyle name="표준 16 2 5 19 4" xfId="10651"/>
    <cellStyle name="표준 16 2 5 19 4 2" xfId="23158"/>
    <cellStyle name="표준 16 2 5 19 4 3" xfId="35600"/>
    <cellStyle name="표준 16 2 5 19 5" xfId="13819"/>
    <cellStyle name="표준 16 2 5 19 6" xfId="26261"/>
    <cellStyle name="표준 16 2 5 2" xfId="331"/>
    <cellStyle name="표준 16 2 5 2 10" xfId="1758"/>
    <cellStyle name="표준 16 2 5 2 10 2" xfId="4927"/>
    <cellStyle name="표준 16 2 5 2 10 2 2" xfId="17434"/>
    <cellStyle name="표준 16 2 5 2 10 2 3" xfId="29876"/>
    <cellStyle name="표준 16 2 5 2 10 3" xfId="8012"/>
    <cellStyle name="표준 16 2 5 2 10 3 2" xfId="20519"/>
    <cellStyle name="표준 16 2 5 2 10 3 3" xfId="32961"/>
    <cellStyle name="표준 16 2 5 2 10 4" xfId="11097"/>
    <cellStyle name="표준 16 2 5 2 10 4 2" xfId="23604"/>
    <cellStyle name="표준 16 2 5 2 10 4 3" xfId="36046"/>
    <cellStyle name="표준 16 2 5 2 10 5" xfId="14265"/>
    <cellStyle name="표준 16 2 5 2 10 6" xfId="26707"/>
    <cellStyle name="표준 16 2 5 2 11" xfId="1886"/>
    <cellStyle name="표준 16 2 5 2 11 2" xfId="5055"/>
    <cellStyle name="표준 16 2 5 2 11 2 2" xfId="17562"/>
    <cellStyle name="표준 16 2 5 2 11 2 3" xfId="30004"/>
    <cellStyle name="표준 16 2 5 2 11 3" xfId="8140"/>
    <cellStyle name="표준 16 2 5 2 11 3 2" xfId="20647"/>
    <cellStyle name="표준 16 2 5 2 11 3 3" xfId="33089"/>
    <cellStyle name="표준 16 2 5 2 11 4" xfId="11225"/>
    <cellStyle name="표준 16 2 5 2 11 4 2" xfId="23732"/>
    <cellStyle name="표준 16 2 5 2 11 4 3" xfId="36174"/>
    <cellStyle name="표준 16 2 5 2 11 5" xfId="14393"/>
    <cellStyle name="표준 16 2 5 2 11 6" xfId="26835"/>
    <cellStyle name="표준 16 2 5 2 12" xfId="2014"/>
    <cellStyle name="표준 16 2 5 2 12 2" xfId="5183"/>
    <cellStyle name="표준 16 2 5 2 12 2 2" xfId="17690"/>
    <cellStyle name="표준 16 2 5 2 12 2 3" xfId="30132"/>
    <cellStyle name="표준 16 2 5 2 12 3" xfId="8268"/>
    <cellStyle name="표준 16 2 5 2 12 3 2" xfId="20775"/>
    <cellStyle name="표준 16 2 5 2 12 3 3" xfId="33217"/>
    <cellStyle name="표준 16 2 5 2 12 4" xfId="11353"/>
    <cellStyle name="표준 16 2 5 2 12 4 2" xfId="23860"/>
    <cellStyle name="표준 16 2 5 2 12 4 3" xfId="36302"/>
    <cellStyle name="표준 16 2 5 2 12 5" xfId="14521"/>
    <cellStyle name="표준 16 2 5 2 12 6" xfId="26963"/>
    <cellStyle name="표준 16 2 5 2 13" xfId="2142"/>
    <cellStyle name="표준 16 2 5 2 13 2" xfId="5311"/>
    <cellStyle name="표준 16 2 5 2 13 2 2" xfId="17818"/>
    <cellStyle name="표준 16 2 5 2 13 2 3" xfId="30260"/>
    <cellStyle name="표준 16 2 5 2 13 3" xfId="8396"/>
    <cellStyle name="표준 16 2 5 2 13 3 2" xfId="20903"/>
    <cellStyle name="표준 16 2 5 2 13 3 3" xfId="33345"/>
    <cellStyle name="표준 16 2 5 2 13 4" xfId="11481"/>
    <cellStyle name="표준 16 2 5 2 13 4 2" xfId="23988"/>
    <cellStyle name="표준 16 2 5 2 13 4 3" xfId="36430"/>
    <cellStyle name="표준 16 2 5 2 13 5" xfId="14649"/>
    <cellStyle name="표준 16 2 5 2 13 6" xfId="27091"/>
    <cellStyle name="표준 16 2 5 2 14" xfId="2267"/>
    <cellStyle name="표준 16 2 5 2 14 2" xfId="5436"/>
    <cellStyle name="표준 16 2 5 2 14 2 2" xfId="17943"/>
    <cellStyle name="표준 16 2 5 2 14 2 3" xfId="30385"/>
    <cellStyle name="표준 16 2 5 2 14 3" xfId="8521"/>
    <cellStyle name="표준 16 2 5 2 14 3 2" xfId="21028"/>
    <cellStyle name="표준 16 2 5 2 14 3 3" xfId="33470"/>
    <cellStyle name="표준 16 2 5 2 14 4" xfId="11606"/>
    <cellStyle name="표준 16 2 5 2 14 4 2" xfId="24113"/>
    <cellStyle name="표준 16 2 5 2 14 4 3" xfId="36555"/>
    <cellStyle name="표준 16 2 5 2 14 5" xfId="14774"/>
    <cellStyle name="표준 16 2 5 2 14 6" xfId="27216"/>
    <cellStyle name="표준 16 2 5 2 15" xfId="2392"/>
    <cellStyle name="표준 16 2 5 2 15 2" xfId="5561"/>
    <cellStyle name="표준 16 2 5 2 15 2 2" xfId="18068"/>
    <cellStyle name="표준 16 2 5 2 15 2 3" xfId="30510"/>
    <cellStyle name="표준 16 2 5 2 15 3" xfId="8646"/>
    <cellStyle name="표준 16 2 5 2 15 3 2" xfId="21153"/>
    <cellStyle name="표준 16 2 5 2 15 3 3" xfId="33595"/>
    <cellStyle name="표준 16 2 5 2 15 4" xfId="11731"/>
    <cellStyle name="표준 16 2 5 2 15 4 2" xfId="24238"/>
    <cellStyle name="표준 16 2 5 2 15 4 3" xfId="36680"/>
    <cellStyle name="표준 16 2 5 2 15 5" xfId="14899"/>
    <cellStyle name="표준 16 2 5 2 15 6" xfId="27341"/>
    <cellStyle name="표준 16 2 5 2 16" xfId="2516"/>
    <cellStyle name="표준 16 2 5 2 16 2" xfId="5685"/>
    <cellStyle name="표준 16 2 5 2 16 2 2" xfId="18192"/>
    <cellStyle name="표준 16 2 5 2 16 2 3" xfId="30634"/>
    <cellStyle name="표준 16 2 5 2 16 3" xfId="8770"/>
    <cellStyle name="표준 16 2 5 2 16 3 2" xfId="21277"/>
    <cellStyle name="표준 16 2 5 2 16 3 3" xfId="33719"/>
    <cellStyle name="표준 16 2 5 2 16 4" xfId="11855"/>
    <cellStyle name="표준 16 2 5 2 16 4 2" xfId="24362"/>
    <cellStyle name="표준 16 2 5 2 16 4 3" xfId="36804"/>
    <cellStyle name="표준 16 2 5 2 16 5" xfId="15023"/>
    <cellStyle name="표준 16 2 5 2 16 6" xfId="27465"/>
    <cellStyle name="표준 16 2 5 2 17" xfId="2638"/>
    <cellStyle name="표준 16 2 5 2 17 2" xfId="5807"/>
    <cellStyle name="표준 16 2 5 2 17 2 2" xfId="18314"/>
    <cellStyle name="표준 16 2 5 2 17 2 3" xfId="30756"/>
    <cellStyle name="표준 16 2 5 2 17 3" xfId="8892"/>
    <cellStyle name="표준 16 2 5 2 17 3 2" xfId="21399"/>
    <cellStyle name="표준 16 2 5 2 17 3 3" xfId="33841"/>
    <cellStyle name="표준 16 2 5 2 17 4" xfId="11977"/>
    <cellStyle name="표준 16 2 5 2 17 4 2" xfId="24484"/>
    <cellStyle name="표준 16 2 5 2 17 4 3" xfId="36926"/>
    <cellStyle name="표준 16 2 5 2 17 5" xfId="15145"/>
    <cellStyle name="표준 16 2 5 2 17 6" xfId="27587"/>
    <cellStyle name="표준 16 2 5 2 18" xfId="2758"/>
    <cellStyle name="표준 16 2 5 2 18 2" xfId="5927"/>
    <cellStyle name="표준 16 2 5 2 18 2 2" xfId="18434"/>
    <cellStyle name="표준 16 2 5 2 18 2 3" xfId="30876"/>
    <cellStyle name="표준 16 2 5 2 18 3" xfId="9012"/>
    <cellStyle name="표준 16 2 5 2 18 3 2" xfId="21519"/>
    <cellStyle name="표준 16 2 5 2 18 3 3" xfId="33961"/>
    <cellStyle name="표준 16 2 5 2 18 4" xfId="12097"/>
    <cellStyle name="표준 16 2 5 2 18 4 2" xfId="24604"/>
    <cellStyle name="표준 16 2 5 2 18 4 3" xfId="37046"/>
    <cellStyle name="표준 16 2 5 2 18 5" xfId="15265"/>
    <cellStyle name="표준 16 2 5 2 18 6" xfId="27707"/>
    <cellStyle name="표준 16 2 5 2 19" xfId="2875"/>
    <cellStyle name="표준 16 2 5 2 19 2" xfId="6044"/>
    <cellStyle name="표준 16 2 5 2 19 2 2" xfId="18551"/>
    <cellStyle name="표준 16 2 5 2 19 2 3" xfId="30993"/>
    <cellStyle name="표준 16 2 5 2 19 3" xfId="9129"/>
    <cellStyle name="표준 16 2 5 2 19 3 2" xfId="21636"/>
    <cellStyle name="표준 16 2 5 2 19 3 3" xfId="34078"/>
    <cellStyle name="표준 16 2 5 2 19 4" xfId="12214"/>
    <cellStyle name="표준 16 2 5 2 19 4 2" xfId="24721"/>
    <cellStyle name="표준 16 2 5 2 19 4 3" xfId="37163"/>
    <cellStyle name="표준 16 2 5 2 19 5" xfId="15382"/>
    <cellStyle name="표준 16 2 5 2 19 6" xfId="27824"/>
    <cellStyle name="표준 16 2 5 2 2" xfId="709"/>
    <cellStyle name="표준 16 2 5 2 2 2" xfId="3878"/>
    <cellStyle name="표준 16 2 5 2 2 2 2" xfId="16385"/>
    <cellStyle name="표준 16 2 5 2 2 2 3" xfId="28827"/>
    <cellStyle name="표준 16 2 5 2 2 3" xfId="6963"/>
    <cellStyle name="표준 16 2 5 2 2 3 2" xfId="19470"/>
    <cellStyle name="표준 16 2 5 2 2 3 3" xfId="31912"/>
    <cellStyle name="표준 16 2 5 2 2 4" xfId="10048"/>
    <cellStyle name="표준 16 2 5 2 2 4 2" xfId="22555"/>
    <cellStyle name="표준 16 2 5 2 2 4 3" xfId="34997"/>
    <cellStyle name="표준 16 2 5 2 2 5" xfId="13216"/>
    <cellStyle name="표준 16 2 5 2 2 6" xfId="25658"/>
    <cellStyle name="표준 16 2 5 2 2 7" xfId="37836"/>
    <cellStyle name="표준 16 2 5 2 20" xfId="2987"/>
    <cellStyle name="표준 16 2 5 2 20 2" xfId="6156"/>
    <cellStyle name="표준 16 2 5 2 20 2 2" xfId="18663"/>
    <cellStyle name="표준 16 2 5 2 20 2 3" xfId="31105"/>
    <cellStyle name="표준 16 2 5 2 20 3" xfId="9241"/>
    <cellStyle name="표준 16 2 5 2 20 3 2" xfId="21748"/>
    <cellStyle name="표준 16 2 5 2 20 3 3" xfId="34190"/>
    <cellStyle name="표준 16 2 5 2 20 4" xfId="12326"/>
    <cellStyle name="표준 16 2 5 2 20 4 2" xfId="24833"/>
    <cellStyle name="표준 16 2 5 2 20 4 3" xfId="37275"/>
    <cellStyle name="표준 16 2 5 2 20 5" xfId="15494"/>
    <cellStyle name="표준 16 2 5 2 20 6" xfId="27936"/>
    <cellStyle name="표준 16 2 5 2 21" xfId="3095"/>
    <cellStyle name="표준 16 2 5 2 21 2" xfId="6264"/>
    <cellStyle name="표준 16 2 5 2 21 2 2" xfId="18771"/>
    <cellStyle name="표준 16 2 5 2 21 2 3" xfId="31213"/>
    <cellStyle name="표준 16 2 5 2 21 3" xfId="9349"/>
    <cellStyle name="표준 16 2 5 2 21 3 2" xfId="21856"/>
    <cellStyle name="표준 16 2 5 2 21 3 3" xfId="34298"/>
    <cellStyle name="표준 16 2 5 2 21 4" xfId="12434"/>
    <cellStyle name="표준 16 2 5 2 21 4 2" xfId="24941"/>
    <cellStyle name="표준 16 2 5 2 21 4 3" xfId="37383"/>
    <cellStyle name="표준 16 2 5 2 21 5" xfId="15602"/>
    <cellStyle name="표준 16 2 5 2 21 6" xfId="28044"/>
    <cellStyle name="표준 16 2 5 2 22" xfId="3202"/>
    <cellStyle name="표준 16 2 5 2 22 2" xfId="6371"/>
    <cellStyle name="표준 16 2 5 2 22 2 2" xfId="18878"/>
    <cellStyle name="표준 16 2 5 2 22 2 3" xfId="31320"/>
    <cellStyle name="표준 16 2 5 2 22 3" xfId="9456"/>
    <cellStyle name="표준 16 2 5 2 22 3 2" xfId="21963"/>
    <cellStyle name="표준 16 2 5 2 22 3 3" xfId="34405"/>
    <cellStyle name="표준 16 2 5 2 22 4" xfId="12541"/>
    <cellStyle name="표준 16 2 5 2 22 4 2" xfId="25048"/>
    <cellStyle name="표준 16 2 5 2 22 4 3" xfId="37490"/>
    <cellStyle name="표준 16 2 5 2 22 5" xfId="15709"/>
    <cellStyle name="표준 16 2 5 2 22 6" xfId="28151"/>
    <cellStyle name="표준 16 2 5 2 23" xfId="3309"/>
    <cellStyle name="표준 16 2 5 2 23 2" xfId="6478"/>
    <cellStyle name="표준 16 2 5 2 23 2 2" xfId="18985"/>
    <cellStyle name="표준 16 2 5 2 23 2 3" xfId="31427"/>
    <cellStyle name="표준 16 2 5 2 23 3" xfId="9563"/>
    <cellStyle name="표준 16 2 5 2 23 3 2" xfId="22070"/>
    <cellStyle name="표준 16 2 5 2 23 3 3" xfId="34512"/>
    <cellStyle name="표준 16 2 5 2 23 4" xfId="12648"/>
    <cellStyle name="표준 16 2 5 2 23 4 2" xfId="25155"/>
    <cellStyle name="표준 16 2 5 2 23 4 3" xfId="37597"/>
    <cellStyle name="표준 16 2 5 2 23 5" xfId="15816"/>
    <cellStyle name="표준 16 2 5 2 23 6" xfId="28258"/>
    <cellStyle name="표준 16 2 5 2 24" xfId="3500"/>
    <cellStyle name="표준 16 2 5 2 24 2" xfId="16007"/>
    <cellStyle name="표준 16 2 5 2 24 3" xfId="28449"/>
    <cellStyle name="표준 16 2 5 2 25" xfId="6585"/>
    <cellStyle name="표준 16 2 5 2 25 2" xfId="19092"/>
    <cellStyle name="표준 16 2 5 2 25 3" xfId="31534"/>
    <cellStyle name="표준 16 2 5 2 26" xfId="9670"/>
    <cellStyle name="표준 16 2 5 2 26 2" xfId="22177"/>
    <cellStyle name="표준 16 2 5 2 26 3" xfId="34619"/>
    <cellStyle name="표준 16 2 5 2 27" xfId="12838"/>
    <cellStyle name="표준 16 2 5 2 28" xfId="25280"/>
    <cellStyle name="표준 16 2 5 2 29" xfId="37733"/>
    <cellStyle name="표준 16 2 5 2 3" xfId="842"/>
    <cellStyle name="표준 16 2 5 2 3 2" xfId="4011"/>
    <cellStyle name="표준 16 2 5 2 3 2 2" xfId="16518"/>
    <cellStyle name="표준 16 2 5 2 3 2 3" xfId="28960"/>
    <cellStyle name="표준 16 2 5 2 3 3" xfId="7096"/>
    <cellStyle name="표준 16 2 5 2 3 3 2" xfId="19603"/>
    <cellStyle name="표준 16 2 5 2 3 3 3" xfId="32045"/>
    <cellStyle name="표준 16 2 5 2 3 4" xfId="10181"/>
    <cellStyle name="표준 16 2 5 2 3 4 2" xfId="22688"/>
    <cellStyle name="표준 16 2 5 2 3 4 3" xfId="35130"/>
    <cellStyle name="표준 16 2 5 2 3 5" xfId="13349"/>
    <cellStyle name="표준 16 2 5 2 3 6" xfId="25791"/>
    <cellStyle name="표준 16 2 5 2 3 7" xfId="37881"/>
    <cellStyle name="표준 16 2 5 2 4" xfId="974"/>
    <cellStyle name="표준 16 2 5 2 4 2" xfId="4143"/>
    <cellStyle name="표준 16 2 5 2 4 2 2" xfId="16650"/>
    <cellStyle name="표준 16 2 5 2 4 2 3" xfId="29092"/>
    <cellStyle name="표준 16 2 5 2 4 3" xfId="7228"/>
    <cellStyle name="표준 16 2 5 2 4 3 2" xfId="19735"/>
    <cellStyle name="표준 16 2 5 2 4 3 3" xfId="32177"/>
    <cellStyle name="표준 16 2 5 2 4 4" xfId="10313"/>
    <cellStyle name="표준 16 2 5 2 4 4 2" xfId="22820"/>
    <cellStyle name="표준 16 2 5 2 4 4 3" xfId="35262"/>
    <cellStyle name="표준 16 2 5 2 4 5" xfId="13481"/>
    <cellStyle name="표준 16 2 5 2 4 6" xfId="25923"/>
    <cellStyle name="표준 16 2 5 2 4 7" xfId="37923"/>
    <cellStyle name="표준 16 2 5 2 5" xfId="1106"/>
    <cellStyle name="표준 16 2 5 2 5 2" xfId="4275"/>
    <cellStyle name="표준 16 2 5 2 5 2 2" xfId="16782"/>
    <cellStyle name="표준 16 2 5 2 5 2 3" xfId="29224"/>
    <cellStyle name="표준 16 2 5 2 5 3" xfId="7360"/>
    <cellStyle name="표준 16 2 5 2 5 3 2" xfId="19867"/>
    <cellStyle name="표준 16 2 5 2 5 3 3" xfId="32309"/>
    <cellStyle name="표준 16 2 5 2 5 4" xfId="10445"/>
    <cellStyle name="표준 16 2 5 2 5 4 2" xfId="22952"/>
    <cellStyle name="표준 16 2 5 2 5 4 3" xfId="35394"/>
    <cellStyle name="표준 16 2 5 2 5 5" xfId="13613"/>
    <cellStyle name="표준 16 2 5 2 5 6" xfId="26055"/>
    <cellStyle name="표준 16 2 5 2 5 7" xfId="37965"/>
    <cellStyle name="표준 16 2 5 2 6" xfId="1238"/>
    <cellStyle name="표준 16 2 5 2 6 2" xfId="4407"/>
    <cellStyle name="표준 16 2 5 2 6 2 2" xfId="16914"/>
    <cellStyle name="표준 16 2 5 2 6 2 3" xfId="29356"/>
    <cellStyle name="표준 16 2 5 2 6 3" xfId="7492"/>
    <cellStyle name="표준 16 2 5 2 6 3 2" xfId="19999"/>
    <cellStyle name="표준 16 2 5 2 6 3 3" xfId="32441"/>
    <cellStyle name="표준 16 2 5 2 6 4" xfId="10577"/>
    <cellStyle name="표준 16 2 5 2 6 4 2" xfId="23084"/>
    <cellStyle name="표준 16 2 5 2 6 4 3" xfId="35526"/>
    <cellStyle name="표준 16 2 5 2 6 5" xfId="13745"/>
    <cellStyle name="표준 16 2 5 2 6 6" xfId="26187"/>
    <cellStyle name="표준 16 2 5 2 7" xfId="1370"/>
    <cellStyle name="표준 16 2 5 2 7 2" xfId="4539"/>
    <cellStyle name="표준 16 2 5 2 7 2 2" xfId="17046"/>
    <cellStyle name="표준 16 2 5 2 7 2 3" xfId="29488"/>
    <cellStyle name="표준 16 2 5 2 7 3" xfId="7624"/>
    <cellStyle name="표준 16 2 5 2 7 3 2" xfId="20131"/>
    <cellStyle name="표준 16 2 5 2 7 3 3" xfId="32573"/>
    <cellStyle name="표준 16 2 5 2 7 4" xfId="10709"/>
    <cellStyle name="표준 16 2 5 2 7 4 2" xfId="23216"/>
    <cellStyle name="표준 16 2 5 2 7 4 3" xfId="35658"/>
    <cellStyle name="표준 16 2 5 2 7 5" xfId="13877"/>
    <cellStyle name="표준 16 2 5 2 7 6" xfId="26319"/>
    <cellStyle name="표준 16 2 5 2 8" xfId="1501"/>
    <cellStyle name="표준 16 2 5 2 8 2" xfId="4670"/>
    <cellStyle name="표준 16 2 5 2 8 2 2" xfId="17177"/>
    <cellStyle name="표준 16 2 5 2 8 2 3" xfId="29619"/>
    <cellStyle name="표준 16 2 5 2 8 3" xfId="7755"/>
    <cellStyle name="표준 16 2 5 2 8 3 2" xfId="20262"/>
    <cellStyle name="표준 16 2 5 2 8 3 3" xfId="32704"/>
    <cellStyle name="표준 16 2 5 2 8 4" xfId="10840"/>
    <cellStyle name="표준 16 2 5 2 8 4 2" xfId="23347"/>
    <cellStyle name="표준 16 2 5 2 8 4 3" xfId="35789"/>
    <cellStyle name="표준 16 2 5 2 8 5" xfId="14008"/>
    <cellStyle name="표준 16 2 5 2 8 6" xfId="26450"/>
    <cellStyle name="표준 16 2 5 2 9" xfId="1630"/>
    <cellStyle name="표준 16 2 5 2 9 2" xfId="4799"/>
    <cellStyle name="표준 16 2 5 2 9 2 2" xfId="17306"/>
    <cellStyle name="표준 16 2 5 2 9 2 3" xfId="29748"/>
    <cellStyle name="표준 16 2 5 2 9 3" xfId="7884"/>
    <cellStyle name="표준 16 2 5 2 9 3 2" xfId="20391"/>
    <cellStyle name="표준 16 2 5 2 9 3 3" xfId="32833"/>
    <cellStyle name="표준 16 2 5 2 9 4" xfId="10969"/>
    <cellStyle name="표준 16 2 5 2 9 4 2" xfId="23476"/>
    <cellStyle name="표준 16 2 5 2 9 4 3" xfId="35918"/>
    <cellStyle name="표준 16 2 5 2 9 5" xfId="14137"/>
    <cellStyle name="표준 16 2 5 2 9 6" xfId="26579"/>
    <cellStyle name="표준 16 2 5 20" xfId="1444"/>
    <cellStyle name="표준 16 2 5 20 2" xfId="4613"/>
    <cellStyle name="표준 16 2 5 20 2 2" xfId="17120"/>
    <cellStyle name="표준 16 2 5 20 2 3" xfId="29562"/>
    <cellStyle name="표준 16 2 5 20 3" xfId="7698"/>
    <cellStyle name="표준 16 2 5 20 3 2" xfId="20205"/>
    <cellStyle name="표준 16 2 5 20 3 3" xfId="32647"/>
    <cellStyle name="표준 16 2 5 20 4" xfId="10783"/>
    <cellStyle name="표준 16 2 5 20 4 2" xfId="23290"/>
    <cellStyle name="표준 16 2 5 20 4 3" xfId="35732"/>
    <cellStyle name="표준 16 2 5 20 5" xfId="13951"/>
    <cellStyle name="표준 16 2 5 20 6" xfId="26393"/>
    <cellStyle name="표준 16 2 5 21" xfId="1574"/>
    <cellStyle name="표준 16 2 5 21 2" xfId="4743"/>
    <cellStyle name="표준 16 2 5 21 2 2" xfId="17250"/>
    <cellStyle name="표준 16 2 5 21 2 3" xfId="29692"/>
    <cellStyle name="표준 16 2 5 21 3" xfId="7828"/>
    <cellStyle name="표준 16 2 5 21 3 2" xfId="20335"/>
    <cellStyle name="표준 16 2 5 21 3 3" xfId="32777"/>
    <cellStyle name="표준 16 2 5 21 4" xfId="10913"/>
    <cellStyle name="표준 16 2 5 21 4 2" xfId="23420"/>
    <cellStyle name="표준 16 2 5 21 4 3" xfId="35862"/>
    <cellStyle name="표준 16 2 5 21 5" xfId="14081"/>
    <cellStyle name="표준 16 2 5 21 6" xfId="26523"/>
    <cellStyle name="표준 16 2 5 22" xfId="1703"/>
    <cellStyle name="표준 16 2 5 22 2" xfId="4872"/>
    <cellStyle name="표준 16 2 5 22 2 2" xfId="17379"/>
    <cellStyle name="표준 16 2 5 22 2 3" xfId="29821"/>
    <cellStyle name="표준 16 2 5 22 3" xfId="7957"/>
    <cellStyle name="표준 16 2 5 22 3 2" xfId="20464"/>
    <cellStyle name="표준 16 2 5 22 3 3" xfId="32906"/>
    <cellStyle name="표준 16 2 5 22 4" xfId="11042"/>
    <cellStyle name="표준 16 2 5 22 4 2" xfId="23549"/>
    <cellStyle name="표준 16 2 5 22 4 3" xfId="35991"/>
    <cellStyle name="표준 16 2 5 22 5" xfId="14210"/>
    <cellStyle name="표준 16 2 5 22 6" xfId="26652"/>
    <cellStyle name="표준 16 2 5 23" xfId="1831"/>
    <cellStyle name="표준 16 2 5 23 2" xfId="5000"/>
    <cellStyle name="표준 16 2 5 23 2 2" xfId="17507"/>
    <cellStyle name="표준 16 2 5 23 2 3" xfId="29949"/>
    <cellStyle name="표준 16 2 5 23 3" xfId="8085"/>
    <cellStyle name="표준 16 2 5 23 3 2" xfId="20592"/>
    <cellStyle name="표준 16 2 5 23 3 3" xfId="33034"/>
    <cellStyle name="표준 16 2 5 23 4" xfId="11170"/>
    <cellStyle name="표준 16 2 5 23 4 2" xfId="23677"/>
    <cellStyle name="표준 16 2 5 23 4 3" xfId="36119"/>
    <cellStyle name="표준 16 2 5 23 5" xfId="14338"/>
    <cellStyle name="표준 16 2 5 23 6" xfId="26780"/>
    <cellStyle name="표준 16 2 5 24" xfId="1959"/>
    <cellStyle name="표준 16 2 5 24 2" xfId="5128"/>
    <cellStyle name="표준 16 2 5 24 2 2" xfId="17635"/>
    <cellStyle name="표준 16 2 5 24 2 3" xfId="30077"/>
    <cellStyle name="표준 16 2 5 24 3" xfId="8213"/>
    <cellStyle name="표준 16 2 5 24 3 2" xfId="20720"/>
    <cellStyle name="표준 16 2 5 24 3 3" xfId="33162"/>
    <cellStyle name="표준 16 2 5 24 4" xfId="11298"/>
    <cellStyle name="표준 16 2 5 24 4 2" xfId="23805"/>
    <cellStyle name="표준 16 2 5 24 4 3" xfId="36247"/>
    <cellStyle name="표준 16 2 5 24 5" xfId="14466"/>
    <cellStyle name="표준 16 2 5 24 6" xfId="26908"/>
    <cellStyle name="표준 16 2 5 25" xfId="2087"/>
    <cellStyle name="표준 16 2 5 25 2" xfId="5256"/>
    <cellStyle name="표준 16 2 5 25 2 2" xfId="17763"/>
    <cellStyle name="표준 16 2 5 25 2 3" xfId="30205"/>
    <cellStyle name="표준 16 2 5 25 3" xfId="8341"/>
    <cellStyle name="표준 16 2 5 25 3 2" xfId="20848"/>
    <cellStyle name="표준 16 2 5 25 3 3" xfId="33290"/>
    <cellStyle name="표준 16 2 5 25 4" xfId="11426"/>
    <cellStyle name="표준 16 2 5 25 4 2" xfId="23933"/>
    <cellStyle name="표준 16 2 5 25 4 3" xfId="36375"/>
    <cellStyle name="표준 16 2 5 25 5" xfId="14594"/>
    <cellStyle name="표준 16 2 5 25 6" xfId="27036"/>
    <cellStyle name="표준 16 2 5 26" xfId="3446"/>
    <cellStyle name="표준 16 2 5 26 2" xfId="15953"/>
    <cellStyle name="표준 16 2 5 26 3" xfId="28395"/>
    <cellStyle name="표준 16 2 5 27" xfId="3457"/>
    <cellStyle name="표준 16 2 5 27 2" xfId="15964"/>
    <cellStyle name="표준 16 2 5 27 3" xfId="28406"/>
    <cellStyle name="표준 16 2 5 28" xfId="3381"/>
    <cellStyle name="표준 16 2 5 28 2" xfId="15888"/>
    <cellStyle name="표준 16 2 5 28 3" xfId="28330"/>
    <cellStyle name="표준 16 2 5 29" xfId="12790"/>
    <cellStyle name="표준 16 2 5 3" xfId="376"/>
    <cellStyle name="표준 16 2 5 3 10" xfId="1803"/>
    <cellStyle name="표준 16 2 5 3 10 2" xfId="4972"/>
    <cellStyle name="표준 16 2 5 3 10 2 2" xfId="17479"/>
    <cellStyle name="표준 16 2 5 3 10 2 3" xfId="29921"/>
    <cellStyle name="표준 16 2 5 3 10 3" xfId="8057"/>
    <cellStyle name="표준 16 2 5 3 10 3 2" xfId="20564"/>
    <cellStyle name="표준 16 2 5 3 10 3 3" xfId="33006"/>
    <cellStyle name="표준 16 2 5 3 10 4" xfId="11142"/>
    <cellStyle name="표준 16 2 5 3 10 4 2" xfId="23649"/>
    <cellStyle name="표준 16 2 5 3 10 4 3" xfId="36091"/>
    <cellStyle name="표준 16 2 5 3 10 5" xfId="14310"/>
    <cellStyle name="표준 16 2 5 3 10 6" xfId="26752"/>
    <cellStyle name="표준 16 2 5 3 11" xfId="1931"/>
    <cellStyle name="표준 16 2 5 3 11 2" xfId="5100"/>
    <cellStyle name="표준 16 2 5 3 11 2 2" xfId="17607"/>
    <cellStyle name="표준 16 2 5 3 11 2 3" xfId="30049"/>
    <cellStyle name="표준 16 2 5 3 11 3" xfId="8185"/>
    <cellStyle name="표준 16 2 5 3 11 3 2" xfId="20692"/>
    <cellStyle name="표준 16 2 5 3 11 3 3" xfId="33134"/>
    <cellStyle name="표준 16 2 5 3 11 4" xfId="11270"/>
    <cellStyle name="표준 16 2 5 3 11 4 2" xfId="23777"/>
    <cellStyle name="표준 16 2 5 3 11 4 3" xfId="36219"/>
    <cellStyle name="표준 16 2 5 3 11 5" xfId="14438"/>
    <cellStyle name="표준 16 2 5 3 11 6" xfId="26880"/>
    <cellStyle name="표준 16 2 5 3 12" xfId="2059"/>
    <cellStyle name="표준 16 2 5 3 12 2" xfId="5228"/>
    <cellStyle name="표준 16 2 5 3 12 2 2" xfId="17735"/>
    <cellStyle name="표준 16 2 5 3 12 2 3" xfId="30177"/>
    <cellStyle name="표준 16 2 5 3 12 3" xfId="8313"/>
    <cellStyle name="표준 16 2 5 3 12 3 2" xfId="20820"/>
    <cellStyle name="표준 16 2 5 3 12 3 3" xfId="33262"/>
    <cellStyle name="표준 16 2 5 3 12 4" xfId="11398"/>
    <cellStyle name="표준 16 2 5 3 12 4 2" xfId="23905"/>
    <cellStyle name="표준 16 2 5 3 12 4 3" xfId="36347"/>
    <cellStyle name="표준 16 2 5 3 12 5" xfId="14566"/>
    <cellStyle name="표준 16 2 5 3 12 6" xfId="27008"/>
    <cellStyle name="표준 16 2 5 3 13" xfId="2187"/>
    <cellStyle name="표준 16 2 5 3 13 2" xfId="5356"/>
    <cellStyle name="표준 16 2 5 3 13 2 2" xfId="17863"/>
    <cellStyle name="표준 16 2 5 3 13 2 3" xfId="30305"/>
    <cellStyle name="표준 16 2 5 3 13 3" xfId="8441"/>
    <cellStyle name="표준 16 2 5 3 13 3 2" xfId="20948"/>
    <cellStyle name="표준 16 2 5 3 13 3 3" xfId="33390"/>
    <cellStyle name="표준 16 2 5 3 13 4" xfId="11526"/>
    <cellStyle name="표준 16 2 5 3 13 4 2" xfId="24033"/>
    <cellStyle name="표준 16 2 5 3 13 4 3" xfId="36475"/>
    <cellStyle name="표준 16 2 5 3 13 5" xfId="14694"/>
    <cellStyle name="표준 16 2 5 3 13 6" xfId="27136"/>
    <cellStyle name="표준 16 2 5 3 14" xfId="2312"/>
    <cellStyle name="표준 16 2 5 3 14 2" xfId="5481"/>
    <cellStyle name="표준 16 2 5 3 14 2 2" xfId="17988"/>
    <cellStyle name="표준 16 2 5 3 14 2 3" xfId="30430"/>
    <cellStyle name="표준 16 2 5 3 14 3" xfId="8566"/>
    <cellStyle name="표준 16 2 5 3 14 3 2" xfId="21073"/>
    <cellStyle name="표준 16 2 5 3 14 3 3" xfId="33515"/>
    <cellStyle name="표준 16 2 5 3 14 4" xfId="11651"/>
    <cellStyle name="표준 16 2 5 3 14 4 2" xfId="24158"/>
    <cellStyle name="표준 16 2 5 3 14 4 3" xfId="36600"/>
    <cellStyle name="표준 16 2 5 3 14 5" xfId="14819"/>
    <cellStyle name="표준 16 2 5 3 14 6" xfId="27261"/>
    <cellStyle name="표준 16 2 5 3 15" xfId="2437"/>
    <cellStyle name="표준 16 2 5 3 15 2" xfId="5606"/>
    <cellStyle name="표준 16 2 5 3 15 2 2" xfId="18113"/>
    <cellStyle name="표준 16 2 5 3 15 2 3" xfId="30555"/>
    <cellStyle name="표준 16 2 5 3 15 3" xfId="8691"/>
    <cellStyle name="표준 16 2 5 3 15 3 2" xfId="21198"/>
    <cellStyle name="표준 16 2 5 3 15 3 3" xfId="33640"/>
    <cellStyle name="표준 16 2 5 3 15 4" xfId="11776"/>
    <cellStyle name="표준 16 2 5 3 15 4 2" xfId="24283"/>
    <cellStyle name="표준 16 2 5 3 15 4 3" xfId="36725"/>
    <cellStyle name="표준 16 2 5 3 15 5" xfId="14944"/>
    <cellStyle name="표준 16 2 5 3 15 6" xfId="27386"/>
    <cellStyle name="표준 16 2 5 3 16" xfId="2561"/>
    <cellStyle name="표준 16 2 5 3 16 2" xfId="5730"/>
    <cellStyle name="표준 16 2 5 3 16 2 2" xfId="18237"/>
    <cellStyle name="표준 16 2 5 3 16 2 3" xfId="30679"/>
    <cellStyle name="표준 16 2 5 3 16 3" xfId="8815"/>
    <cellStyle name="표준 16 2 5 3 16 3 2" xfId="21322"/>
    <cellStyle name="표준 16 2 5 3 16 3 3" xfId="33764"/>
    <cellStyle name="표준 16 2 5 3 16 4" xfId="11900"/>
    <cellStyle name="표준 16 2 5 3 16 4 2" xfId="24407"/>
    <cellStyle name="표준 16 2 5 3 16 4 3" xfId="36849"/>
    <cellStyle name="표준 16 2 5 3 16 5" xfId="15068"/>
    <cellStyle name="표준 16 2 5 3 16 6" xfId="27510"/>
    <cellStyle name="표준 16 2 5 3 17" xfId="2683"/>
    <cellStyle name="표준 16 2 5 3 17 2" xfId="5852"/>
    <cellStyle name="표준 16 2 5 3 17 2 2" xfId="18359"/>
    <cellStyle name="표준 16 2 5 3 17 2 3" xfId="30801"/>
    <cellStyle name="표준 16 2 5 3 17 3" xfId="8937"/>
    <cellStyle name="표준 16 2 5 3 17 3 2" xfId="21444"/>
    <cellStyle name="표준 16 2 5 3 17 3 3" xfId="33886"/>
    <cellStyle name="표준 16 2 5 3 17 4" xfId="12022"/>
    <cellStyle name="표준 16 2 5 3 17 4 2" xfId="24529"/>
    <cellStyle name="표준 16 2 5 3 17 4 3" xfId="36971"/>
    <cellStyle name="표준 16 2 5 3 17 5" xfId="15190"/>
    <cellStyle name="표준 16 2 5 3 17 6" xfId="27632"/>
    <cellStyle name="표준 16 2 5 3 18" xfId="2803"/>
    <cellStyle name="표준 16 2 5 3 18 2" xfId="5972"/>
    <cellStyle name="표준 16 2 5 3 18 2 2" xfId="18479"/>
    <cellStyle name="표준 16 2 5 3 18 2 3" xfId="30921"/>
    <cellStyle name="표준 16 2 5 3 18 3" xfId="9057"/>
    <cellStyle name="표준 16 2 5 3 18 3 2" xfId="21564"/>
    <cellStyle name="표준 16 2 5 3 18 3 3" xfId="34006"/>
    <cellStyle name="표준 16 2 5 3 18 4" xfId="12142"/>
    <cellStyle name="표준 16 2 5 3 18 4 2" xfId="24649"/>
    <cellStyle name="표준 16 2 5 3 18 4 3" xfId="37091"/>
    <cellStyle name="표준 16 2 5 3 18 5" xfId="15310"/>
    <cellStyle name="표준 16 2 5 3 18 6" xfId="27752"/>
    <cellStyle name="표준 16 2 5 3 19" xfId="2920"/>
    <cellStyle name="표준 16 2 5 3 19 2" xfId="6089"/>
    <cellStyle name="표준 16 2 5 3 19 2 2" xfId="18596"/>
    <cellStyle name="표준 16 2 5 3 19 2 3" xfId="31038"/>
    <cellStyle name="표준 16 2 5 3 19 3" xfId="9174"/>
    <cellStyle name="표준 16 2 5 3 19 3 2" xfId="21681"/>
    <cellStyle name="표준 16 2 5 3 19 3 3" xfId="34123"/>
    <cellStyle name="표준 16 2 5 3 19 4" xfId="12259"/>
    <cellStyle name="표준 16 2 5 3 19 4 2" xfId="24766"/>
    <cellStyle name="표준 16 2 5 3 19 4 3" xfId="37208"/>
    <cellStyle name="표준 16 2 5 3 19 5" xfId="15427"/>
    <cellStyle name="표준 16 2 5 3 19 6" xfId="27869"/>
    <cellStyle name="표준 16 2 5 3 2" xfId="754"/>
    <cellStyle name="표준 16 2 5 3 2 2" xfId="3923"/>
    <cellStyle name="표준 16 2 5 3 2 2 2" xfId="16430"/>
    <cellStyle name="표준 16 2 5 3 2 2 3" xfId="28872"/>
    <cellStyle name="표준 16 2 5 3 2 3" xfId="7008"/>
    <cellStyle name="표준 16 2 5 3 2 3 2" xfId="19515"/>
    <cellStyle name="표준 16 2 5 3 2 3 3" xfId="31957"/>
    <cellStyle name="표준 16 2 5 3 2 4" xfId="10093"/>
    <cellStyle name="표준 16 2 5 3 2 4 2" xfId="22600"/>
    <cellStyle name="표준 16 2 5 3 2 4 3" xfId="35042"/>
    <cellStyle name="표준 16 2 5 3 2 5" xfId="13261"/>
    <cellStyle name="표준 16 2 5 3 2 6" xfId="25703"/>
    <cellStyle name="표준 16 2 5 3 20" xfId="3032"/>
    <cellStyle name="표준 16 2 5 3 20 2" xfId="6201"/>
    <cellStyle name="표준 16 2 5 3 20 2 2" xfId="18708"/>
    <cellStyle name="표준 16 2 5 3 20 2 3" xfId="31150"/>
    <cellStyle name="표준 16 2 5 3 20 3" xfId="9286"/>
    <cellStyle name="표준 16 2 5 3 20 3 2" xfId="21793"/>
    <cellStyle name="표준 16 2 5 3 20 3 3" xfId="34235"/>
    <cellStyle name="표준 16 2 5 3 20 4" xfId="12371"/>
    <cellStyle name="표준 16 2 5 3 20 4 2" xfId="24878"/>
    <cellStyle name="표준 16 2 5 3 20 4 3" xfId="37320"/>
    <cellStyle name="표준 16 2 5 3 20 5" xfId="15539"/>
    <cellStyle name="표준 16 2 5 3 20 6" xfId="27981"/>
    <cellStyle name="표준 16 2 5 3 21" xfId="3140"/>
    <cellStyle name="표준 16 2 5 3 21 2" xfId="6309"/>
    <cellStyle name="표준 16 2 5 3 21 2 2" xfId="18816"/>
    <cellStyle name="표준 16 2 5 3 21 2 3" xfId="31258"/>
    <cellStyle name="표준 16 2 5 3 21 3" xfId="9394"/>
    <cellStyle name="표준 16 2 5 3 21 3 2" xfId="21901"/>
    <cellStyle name="표준 16 2 5 3 21 3 3" xfId="34343"/>
    <cellStyle name="표준 16 2 5 3 21 4" xfId="12479"/>
    <cellStyle name="표준 16 2 5 3 21 4 2" xfId="24986"/>
    <cellStyle name="표준 16 2 5 3 21 4 3" xfId="37428"/>
    <cellStyle name="표준 16 2 5 3 21 5" xfId="15647"/>
    <cellStyle name="표준 16 2 5 3 21 6" xfId="28089"/>
    <cellStyle name="표준 16 2 5 3 22" xfId="3247"/>
    <cellStyle name="표준 16 2 5 3 22 2" xfId="6416"/>
    <cellStyle name="표준 16 2 5 3 22 2 2" xfId="18923"/>
    <cellStyle name="표준 16 2 5 3 22 2 3" xfId="31365"/>
    <cellStyle name="표준 16 2 5 3 22 3" xfId="9501"/>
    <cellStyle name="표준 16 2 5 3 22 3 2" xfId="22008"/>
    <cellStyle name="표준 16 2 5 3 22 3 3" xfId="34450"/>
    <cellStyle name="표준 16 2 5 3 22 4" xfId="12586"/>
    <cellStyle name="표준 16 2 5 3 22 4 2" xfId="25093"/>
    <cellStyle name="표준 16 2 5 3 22 4 3" xfId="37535"/>
    <cellStyle name="표준 16 2 5 3 22 5" xfId="15754"/>
    <cellStyle name="표준 16 2 5 3 22 6" xfId="28196"/>
    <cellStyle name="표준 16 2 5 3 23" xfId="3354"/>
    <cellStyle name="표준 16 2 5 3 23 2" xfId="6523"/>
    <cellStyle name="표준 16 2 5 3 23 2 2" xfId="19030"/>
    <cellStyle name="표준 16 2 5 3 23 2 3" xfId="31472"/>
    <cellStyle name="표준 16 2 5 3 23 3" xfId="9608"/>
    <cellStyle name="표준 16 2 5 3 23 3 2" xfId="22115"/>
    <cellStyle name="표준 16 2 5 3 23 3 3" xfId="34557"/>
    <cellStyle name="표준 16 2 5 3 23 4" xfId="12693"/>
    <cellStyle name="표준 16 2 5 3 23 4 2" xfId="25200"/>
    <cellStyle name="표준 16 2 5 3 23 4 3" xfId="37642"/>
    <cellStyle name="표준 16 2 5 3 23 5" xfId="15861"/>
    <cellStyle name="표준 16 2 5 3 23 6" xfId="28303"/>
    <cellStyle name="표준 16 2 5 3 24" xfId="3545"/>
    <cellStyle name="표준 16 2 5 3 24 2" xfId="16052"/>
    <cellStyle name="표준 16 2 5 3 24 3" xfId="28494"/>
    <cellStyle name="표준 16 2 5 3 25" xfId="6630"/>
    <cellStyle name="표준 16 2 5 3 25 2" xfId="19137"/>
    <cellStyle name="표준 16 2 5 3 25 3" xfId="31579"/>
    <cellStyle name="표준 16 2 5 3 26" xfId="9715"/>
    <cellStyle name="표준 16 2 5 3 26 2" xfId="22222"/>
    <cellStyle name="표준 16 2 5 3 26 3" xfId="34664"/>
    <cellStyle name="표준 16 2 5 3 27" xfId="12883"/>
    <cellStyle name="표준 16 2 5 3 28" xfId="25325"/>
    <cellStyle name="표준 16 2 5 3 29" xfId="37807"/>
    <cellStyle name="표준 16 2 5 3 3" xfId="887"/>
    <cellStyle name="표준 16 2 5 3 3 2" xfId="4056"/>
    <cellStyle name="표준 16 2 5 3 3 2 2" xfId="16563"/>
    <cellStyle name="표준 16 2 5 3 3 2 3" xfId="29005"/>
    <cellStyle name="표준 16 2 5 3 3 3" xfId="7141"/>
    <cellStyle name="표준 16 2 5 3 3 3 2" xfId="19648"/>
    <cellStyle name="표준 16 2 5 3 3 3 3" xfId="32090"/>
    <cellStyle name="표준 16 2 5 3 3 4" xfId="10226"/>
    <cellStyle name="표준 16 2 5 3 3 4 2" xfId="22733"/>
    <cellStyle name="표준 16 2 5 3 3 4 3" xfId="35175"/>
    <cellStyle name="표준 16 2 5 3 3 5" xfId="13394"/>
    <cellStyle name="표준 16 2 5 3 3 6" xfId="25836"/>
    <cellStyle name="표준 16 2 5 3 4" xfId="1019"/>
    <cellStyle name="표준 16 2 5 3 4 2" xfId="4188"/>
    <cellStyle name="표준 16 2 5 3 4 2 2" xfId="16695"/>
    <cellStyle name="표준 16 2 5 3 4 2 3" xfId="29137"/>
    <cellStyle name="표준 16 2 5 3 4 3" xfId="7273"/>
    <cellStyle name="표준 16 2 5 3 4 3 2" xfId="19780"/>
    <cellStyle name="표준 16 2 5 3 4 3 3" xfId="32222"/>
    <cellStyle name="표준 16 2 5 3 4 4" xfId="10358"/>
    <cellStyle name="표준 16 2 5 3 4 4 2" xfId="22865"/>
    <cellStyle name="표준 16 2 5 3 4 4 3" xfId="35307"/>
    <cellStyle name="표준 16 2 5 3 4 5" xfId="13526"/>
    <cellStyle name="표준 16 2 5 3 4 6" xfId="25968"/>
    <cellStyle name="표준 16 2 5 3 5" xfId="1151"/>
    <cellStyle name="표준 16 2 5 3 5 2" xfId="4320"/>
    <cellStyle name="표준 16 2 5 3 5 2 2" xfId="16827"/>
    <cellStyle name="표준 16 2 5 3 5 2 3" xfId="29269"/>
    <cellStyle name="표준 16 2 5 3 5 3" xfId="7405"/>
    <cellStyle name="표준 16 2 5 3 5 3 2" xfId="19912"/>
    <cellStyle name="표준 16 2 5 3 5 3 3" xfId="32354"/>
    <cellStyle name="표준 16 2 5 3 5 4" xfId="10490"/>
    <cellStyle name="표준 16 2 5 3 5 4 2" xfId="22997"/>
    <cellStyle name="표준 16 2 5 3 5 4 3" xfId="35439"/>
    <cellStyle name="표준 16 2 5 3 5 5" xfId="13658"/>
    <cellStyle name="표준 16 2 5 3 5 6" xfId="26100"/>
    <cellStyle name="표준 16 2 5 3 6" xfId="1283"/>
    <cellStyle name="표준 16 2 5 3 6 2" xfId="4452"/>
    <cellStyle name="표준 16 2 5 3 6 2 2" xfId="16959"/>
    <cellStyle name="표준 16 2 5 3 6 2 3" xfId="29401"/>
    <cellStyle name="표준 16 2 5 3 6 3" xfId="7537"/>
    <cellStyle name="표준 16 2 5 3 6 3 2" xfId="20044"/>
    <cellStyle name="표준 16 2 5 3 6 3 3" xfId="32486"/>
    <cellStyle name="표준 16 2 5 3 6 4" xfId="10622"/>
    <cellStyle name="표준 16 2 5 3 6 4 2" xfId="23129"/>
    <cellStyle name="표준 16 2 5 3 6 4 3" xfId="35571"/>
    <cellStyle name="표준 16 2 5 3 6 5" xfId="13790"/>
    <cellStyle name="표준 16 2 5 3 6 6" xfId="26232"/>
    <cellStyle name="표준 16 2 5 3 7" xfId="1415"/>
    <cellStyle name="표준 16 2 5 3 7 2" xfId="4584"/>
    <cellStyle name="표준 16 2 5 3 7 2 2" xfId="17091"/>
    <cellStyle name="표준 16 2 5 3 7 2 3" xfId="29533"/>
    <cellStyle name="표준 16 2 5 3 7 3" xfId="7669"/>
    <cellStyle name="표준 16 2 5 3 7 3 2" xfId="20176"/>
    <cellStyle name="표준 16 2 5 3 7 3 3" xfId="32618"/>
    <cellStyle name="표준 16 2 5 3 7 4" xfId="10754"/>
    <cellStyle name="표준 16 2 5 3 7 4 2" xfId="23261"/>
    <cellStyle name="표준 16 2 5 3 7 4 3" xfId="35703"/>
    <cellStyle name="표준 16 2 5 3 7 5" xfId="13922"/>
    <cellStyle name="표준 16 2 5 3 7 6" xfId="26364"/>
    <cellStyle name="표준 16 2 5 3 8" xfId="1546"/>
    <cellStyle name="표준 16 2 5 3 8 2" xfId="4715"/>
    <cellStyle name="표준 16 2 5 3 8 2 2" xfId="17222"/>
    <cellStyle name="표준 16 2 5 3 8 2 3" xfId="29664"/>
    <cellStyle name="표준 16 2 5 3 8 3" xfId="7800"/>
    <cellStyle name="표준 16 2 5 3 8 3 2" xfId="20307"/>
    <cellStyle name="표준 16 2 5 3 8 3 3" xfId="32749"/>
    <cellStyle name="표준 16 2 5 3 8 4" xfId="10885"/>
    <cellStyle name="표준 16 2 5 3 8 4 2" xfId="23392"/>
    <cellStyle name="표준 16 2 5 3 8 4 3" xfId="35834"/>
    <cellStyle name="표준 16 2 5 3 8 5" xfId="14053"/>
    <cellStyle name="표준 16 2 5 3 8 6" xfId="26495"/>
    <cellStyle name="표준 16 2 5 3 9" xfId="1675"/>
    <cellStyle name="표준 16 2 5 3 9 2" xfId="4844"/>
    <cellStyle name="표준 16 2 5 3 9 2 2" xfId="17351"/>
    <cellStyle name="표준 16 2 5 3 9 2 3" xfId="29793"/>
    <cellStyle name="표준 16 2 5 3 9 3" xfId="7929"/>
    <cellStyle name="표준 16 2 5 3 9 3 2" xfId="20436"/>
    <cellStyle name="표준 16 2 5 3 9 3 3" xfId="32878"/>
    <cellStyle name="표준 16 2 5 3 9 4" xfId="11014"/>
    <cellStyle name="표준 16 2 5 3 9 4 2" xfId="23521"/>
    <cellStyle name="표준 16 2 5 3 9 4 3" xfId="35963"/>
    <cellStyle name="표준 16 2 5 3 9 5" xfId="14182"/>
    <cellStyle name="표준 16 2 5 3 9 6" xfId="26624"/>
    <cellStyle name="표준 16 2 5 30" xfId="25235"/>
    <cellStyle name="표준 16 2 5 31" xfId="37704"/>
    <cellStyle name="표준 16 2 5 4" xfId="615"/>
    <cellStyle name="표준 16 2 5 4 2" xfId="3784"/>
    <cellStyle name="표준 16 2 5 4 2 2" xfId="16291"/>
    <cellStyle name="표준 16 2 5 4 2 3" xfId="28733"/>
    <cellStyle name="표준 16 2 5 4 3" xfId="6869"/>
    <cellStyle name="표준 16 2 5 4 3 2" xfId="19376"/>
    <cellStyle name="표준 16 2 5 4 3 3" xfId="31818"/>
    <cellStyle name="표준 16 2 5 4 4" xfId="9954"/>
    <cellStyle name="표준 16 2 5 4 4 2" xfId="22461"/>
    <cellStyle name="표준 16 2 5 4 4 3" xfId="34903"/>
    <cellStyle name="표준 16 2 5 4 5" xfId="13122"/>
    <cellStyle name="표준 16 2 5 4 6" xfId="25564"/>
    <cellStyle name="표준 16 2 5 4 7" xfId="37852"/>
    <cellStyle name="표준 16 2 5 5" xfId="630"/>
    <cellStyle name="표준 16 2 5 5 2" xfId="3799"/>
    <cellStyle name="표준 16 2 5 5 2 2" xfId="16306"/>
    <cellStyle name="표준 16 2 5 5 2 3" xfId="28748"/>
    <cellStyle name="표준 16 2 5 5 3" xfId="6884"/>
    <cellStyle name="표준 16 2 5 5 3 2" xfId="19391"/>
    <cellStyle name="표준 16 2 5 5 3 3" xfId="31833"/>
    <cellStyle name="표준 16 2 5 5 4" xfId="9969"/>
    <cellStyle name="표준 16 2 5 5 4 2" xfId="22476"/>
    <cellStyle name="표준 16 2 5 5 4 3" xfId="34918"/>
    <cellStyle name="표준 16 2 5 5 5" xfId="13137"/>
    <cellStyle name="표준 16 2 5 5 6" xfId="25579"/>
    <cellStyle name="표준 16 2 5 5 7" xfId="37894"/>
    <cellStyle name="표준 16 2 5 6" xfId="422"/>
    <cellStyle name="표준 16 2 5 6 2" xfId="3591"/>
    <cellStyle name="표준 16 2 5 6 2 2" xfId="16098"/>
    <cellStyle name="표준 16 2 5 6 2 3" xfId="28540"/>
    <cellStyle name="표준 16 2 5 6 3" xfId="6676"/>
    <cellStyle name="표준 16 2 5 6 3 2" xfId="19183"/>
    <cellStyle name="표준 16 2 5 6 3 3" xfId="31625"/>
    <cellStyle name="표준 16 2 5 6 4" xfId="9761"/>
    <cellStyle name="표준 16 2 5 6 4 2" xfId="22268"/>
    <cellStyle name="표준 16 2 5 6 4 3" xfId="34710"/>
    <cellStyle name="표준 16 2 5 6 5" xfId="12929"/>
    <cellStyle name="표준 16 2 5 6 6" xfId="25371"/>
    <cellStyle name="표준 16 2 5 6 7" xfId="37936"/>
    <cellStyle name="표준 16 2 5 7" xfId="523"/>
    <cellStyle name="표준 16 2 5 7 2" xfId="3692"/>
    <cellStyle name="표준 16 2 5 7 2 2" xfId="16199"/>
    <cellStyle name="표준 16 2 5 7 2 3" xfId="28641"/>
    <cellStyle name="표준 16 2 5 7 3" xfId="6777"/>
    <cellStyle name="표준 16 2 5 7 3 2" xfId="19284"/>
    <cellStyle name="표준 16 2 5 7 3 3" xfId="31726"/>
    <cellStyle name="표준 16 2 5 7 4" xfId="9862"/>
    <cellStyle name="표준 16 2 5 7 4 2" xfId="22369"/>
    <cellStyle name="표준 16 2 5 7 4 3" xfId="34811"/>
    <cellStyle name="표준 16 2 5 7 5" xfId="13030"/>
    <cellStyle name="표준 16 2 5 7 6" xfId="25472"/>
    <cellStyle name="표준 16 2 5 8" xfId="643"/>
    <cellStyle name="표준 16 2 5 8 2" xfId="3812"/>
    <cellStyle name="표준 16 2 5 8 2 2" xfId="16319"/>
    <cellStyle name="표준 16 2 5 8 2 3" xfId="28761"/>
    <cellStyle name="표준 16 2 5 8 3" xfId="6897"/>
    <cellStyle name="표준 16 2 5 8 3 2" xfId="19404"/>
    <cellStyle name="표준 16 2 5 8 3 3" xfId="31846"/>
    <cellStyle name="표준 16 2 5 8 4" xfId="9982"/>
    <cellStyle name="표준 16 2 5 8 4 2" xfId="22489"/>
    <cellStyle name="표준 16 2 5 8 4 3" xfId="34931"/>
    <cellStyle name="표준 16 2 5 8 5" xfId="13150"/>
    <cellStyle name="표준 16 2 5 8 6" xfId="25592"/>
    <cellStyle name="표준 16 2 5 9" xfId="409"/>
    <cellStyle name="표준 16 2 5 9 2" xfId="3578"/>
    <cellStyle name="표준 16 2 5 9 2 2" xfId="16085"/>
    <cellStyle name="표준 16 2 5 9 2 3" xfId="28527"/>
    <cellStyle name="표준 16 2 5 9 3" xfId="6663"/>
    <cellStyle name="표준 16 2 5 9 3 2" xfId="19170"/>
    <cellStyle name="표준 16 2 5 9 3 3" xfId="31612"/>
    <cellStyle name="표준 16 2 5 9 4" xfId="9748"/>
    <cellStyle name="표준 16 2 5 9 4 2" xfId="22255"/>
    <cellStyle name="표준 16 2 5 9 4 3" xfId="34697"/>
    <cellStyle name="표준 16 2 5 9 5" xfId="12916"/>
    <cellStyle name="표준 16 2 5 9 6" xfId="25358"/>
    <cellStyle name="표준 16 2 6" xfId="312"/>
    <cellStyle name="표준 16 2 6 10" xfId="1739"/>
    <cellStyle name="표준 16 2 6 10 2" xfId="4908"/>
    <cellStyle name="표준 16 2 6 10 2 2" xfId="17415"/>
    <cellStyle name="표준 16 2 6 10 2 3" xfId="29857"/>
    <cellStyle name="표준 16 2 6 10 3" xfId="7993"/>
    <cellStyle name="표준 16 2 6 10 3 2" xfId="20500"/>
    <cellStyle name="표준 16 2 6 10 3 3" xfId="32942"/>
    <cellStyle name="표준 16 2 6 10 4" xfId="11078"/>
    <cellStyle name="표준 16 2 6 10 4 2" xfId="23585"/>
    <cellStyle name="표준 16 2 6 10 4 3" xfId="36027"/>
    <cellStyle name="표준 16 2 6 10 5" xfId="14246"/>
    <cellStyle name="표준 16 2 6 10 6" xfId="26688"/>
    <cellStyle name="표준 16 2 6 11" xfId="1867"/>
    <cellStyle name="표준 16 2 6 11 2" xfId="5036"/>
    <cellStyle name="표준 16 2 6 11 2 2" xfId="17543"/>
    <cellStyle name="표준 16 2 6 11 2 3" xfId="29985"/>
    <cellStyle name="표준 16 2 6 11 3" xfId="8121"/>
    <cellStyle name="표준 16 2 6 11 3 2" xfId="20628"/>
    <cellStyle name="표준 16 2 6 11 3 3" xfId="33070"/>
    <cellStyle name="표준 16 2 6 11 4" xfId="11206"/>
    <cellStyle name="표준 16 2 6 11 4 2" xfId="23713"/>
    <cellStyle name="표준 16 2 6 11 4 3" xfId="36155"/>
    <cellStyle name="표준 16 2 6 11 5" xfId="14374"/>
    <cellStyle name="표준 16 2 6 11 6" xfId="26816"/>
    <cellStyle name="표준 16 2 6 12" xfId="1995"/>
    <cellStyle name="표준 16 2 6 12 2" xfId="5164"/>
    <cellStyle name="표준 16 2 6 12 2 2" xfId="17671"/>
    <cellStyle name="표준 16 2 6 12 2 3" xfId="30113"/>
    <cellStyle name="표준 16 2 6 12 3" xfId="8249"/>
    <cellStyle name="표준 16 2 6 12 3 2" xfId="20756"/>
    <cellStyle name="표준 16 2 6 12 3 3" xfId="33198"/>
    <cellStyle name="표준 16 2 6 12 4" xfId="11334"/>
    <cellStyle name="표준 16 2 6 12 4 2" xfId="23841"/>
    <cellStyle name="표준 16 2 6 12 4 3" xfId="36283"/>
    <cellStyle name="표준 16 2 6 12 5" xfId="14502"/>
    <cellStyle name="표준 16 2 6 12 6" xfId="26944"/>
    <cellStyle name="표준 16 2 6 13" xfId="2123"/>
    <cellStyle name="표준 16 2 6 13 2" xfId="5292"/>
    <cellStyle name="표준 16 2 6 13 2 2" xfId="17799"/>
    <cellStyle name="표준 16 2 6 13 2 3" xfId="30241"/>
    <cellStyle name="표준 16 2 6 13 3" xfId="8377"/>
    <cellStyle name="표준 16 2 6 13 3 2" xfId="20884"/>
    <cellStyle name="표준 16 2 6 13 3 3" xfId="33326"/>
    <cellStyle name="표준 16 2 6 13 4" xfId="11462"/>
    <cellStyle name="표준 16 2 6 13 4 2" xfId="23969"/>
    <cellStyle name="표준 16 2 6 13 4 3" xfId="36411"/>
    <cellStyle name="표준 16 2 6 13 5" xfId="14630"/>
    <cellStyle name="표준 16 2 6 13 6" xfId="27072"/>
    <cellStyle name="표준 16 2 6 14" xfId="2248"/>
    <cellStyle name="표준 16 2 6 14 2" xfId="5417"/>
    <cellStyle name="표준 16 2 6 14 2 2" xfId="17924"/>
    <cellStyle name="표준 16 2 6 14 2 3" xfId="30366"/>
    <cellStyle name="표준 16 2 6 14 3" xfId="8502"/>
    <cellStyle name="표준 16 2 6 14 3 2" xfId="21009"/>
    <cellStyle name="표준 16 2 6 14 3 3" xfId="33451"/>
    <cellStyle name="표준 16 2 6 14 4" xfId="11587"/>
    <cellStyle name="표준 16 2 6 14 4 2" xfId="24094"/>
    <cellStyle name="표준 16 2 6 14 4 3" xfId="36536"/>
    <cellStyle name="표준 16 2 6 14 5" xfId="14755"/>
    <cellStyle name="표준 16 2 6 14 6" xfId="27197"/>
    <cellStyle name="표준 16 2 6 15" xfId="2373"/>
    <cellStyle name="표준 16 2 6 15 2" xfId="5542"/>
    <cellStyle name="표준 16 2 6 15 2 2" xfId="18049"/>
    <cellStyle name="표준 16 2 6 15 2 3" xfId="30491"/>
    <cellStyle name="표준 16 2 6 15 3" xfId="8627"/>
    <cellStyle name="표준 16 2 6 15 3 2" xfId="21134"/>
    <cellStyle name="표준 16 2 6 15 3 3" xfId="33576"/>
    <cellStyle name="표준 16 2 6 15 4" xfId="11712"/>
    <cellStyle name="표준 16 2 6 15 4 2" xfId="24219"/>
    <cellStyle name="표준 16 2 6 15 4 3" xfId="36661"/>
    <cellStyle name="표준 16 2 6 15 5" xfId="14880"/>
    <cellStyle name="표준 16 2 6 15 6" xfId="27322"/>
    <cellStyle name="표준 16 2 6 16" xfId="2497"/>
    <cellStyle name="표준 16 2 6 16 2" xfId="5666"/>
    <cellStyle name="표준 16 2 6 16 2 2" xfId="18173"/>
    <cellStyle name="표준 16 2 6 16 2 3" xfId="30615"/>
    <cellStyle name="표준 16 2 6 16 3" xfId="8751"/>
    <cellStyle name="표준 16 2 6 16 3 2" xfId="21258"/>
    <cellStyle name="표준 16 2 6 16 3 3" xfId="33700"/>
    <cellStyle name="표준 16 2 6 16 4" xfId="11836"/>
    <cellStyle name="표준 16 2 6 16 4 2" xfId="24343"/>
    <cellStyle name="표준 16 2 6 16 4 3" xfId="36785"/>
    <cellStyle name="표준 16 2 6 16 5" xfId="15004"/>
    <cellStyle name="표준 16 2 6 16 6" xfId="27446"/>
    <cellStyle name="표준 16 2 6 17" xfId="2619"/>
    <cellStyle name="표준 16 2 6 17 2" xfId="5788"/>
    <cellStyle name="표준 16 2 6 17 2 2" xfId="18295"/>
    <cellStyle name="표준 16 2 6 17 2 3" xfId="30737"/>
    <cellStyle name="표준 16 2 6 17 3" xfId="8873"/>
    <cellStyle name="표준 16 2 6 17 3 2" xfId="21380"/>
    <cellStyle name="표준 16 2 6 17 3 3" xfId="33822"/>
    <cellStyle name="표준 16 2 6 17 4" xfId="11958"/>
    <cellStyle name="표준 16 2 6 17 4 2" xfId="24465"/>
    <cellStyle name="표준 16 2 6 17 4 3" xfId="36907"/>
    <cellStyle name="표준 16 2 6 17 5" xfId="15126"/>
    <cellStyle name="표준 16 2 6 17 6" xfId="27568"/>
    <cellStyle name="표준 16 2 6 18" xfId="2739"/>
    <cellStyle name="표준 16 2 6 18 2" xfId="5908"/>
    <cellStyle name="표준 16 2 6 18 2 2" xfId="18415"/>
    <cellStyle name="표준 16 2 6 18 2 3" xfId="30857"/>
    <cellStyle name="표준 16 2 6 18 3" xfId="8993"/>
    <cellStyle name="표준 16 2 6 18 3 2" xfId="21500"/>
    <cellStyle name="표준 16 2 6 18 3 3" xfId="33942"/>
    <cellStyle name="표준 16 2 6 18 4" xfId="12078"/>
    <cellStyle name="표준 16 2 6 18 4 2" xfId="24585"/>
    <cellStyle name="표준 16 2 6 18 4 3" xfId="37027"/>
    <cellStyle name="표준 16 2 6 18 5" xfId="15246"/>
    <cellStyle name="표준 16 2 6 18 6" xfId="27688"/>
    <cellStyle name="표준 16 2 6 19" xfId="2856"/>
    <cellStyle name="표준 16 2 6 19 2" xfId="6025"/>
    <cellStyle name="표준 16 2 6 19 2 2" xfId="18532"/>
    <cellStyle name="표준 16 2 6 19 2 3" xfId="30974"/>
    <cellStyle name="표준 16 2 6 19 3" xfId="9110"/>
    <cellStyle name="표준 16 2 6 19 3 2" xfId="21617"/>
    <cellStyle name="표준 16 2 6 19 3 3" xfId="34059"/>
    <cellStyle name="표준 16 2 6 19 4" xfId="12195"/>
    <cellStyle name="표준 16 2 6 19 4 2" xfId="24702"/>
    <cellStyle name="표준 16 2 6 19 4 3" xfId="37144"/>
    <cellStyle name="표준 16 2 6 19 5" xfId="15363"/>
    <cellStyle name="표준 16 2 6 19 6" xfId="27805"/>
    <cellStyle name="표준 16 2 6 2" xfId="690"/>
    <cellStyle name="표준 16 2 6 2 2" xfId="3859"/>
    <cellStyle name="표준 16 2 6 2 2 2" xfId="16366"/>
    <cellStyle name="표준 16 2 6 2 2 3" xfId="28808"/>
    <cellStyle name="표준 16 2 6 2 3" xfId="6944"/>
    <cellStyle name="표준 16 2 6 2 3 2" xfId="19451"/>
    <cellStyle name="표준 16 2 6 2 3 3" xfId="31893"/>
    <cellStyle name="표준 16 2 6 2 4" xfId="10029"/>
    <cellStyle name="표준 16 2 6 2 4 2" xfId="22536"/>
    <cellStyle name="표준 16 2 6 2 4 3" xfId="34978"/>
    <cellStyle name="표준 16 2 6 2 5" xfId="13197"/>
    <cellStyle name="표준 16 2 6 2 6" xfId="25639"/>
    <cellStyle name="표준 16 2 6 2 7" xfId="37817"/>
    <cellStyle name="표준 16 2 6 20" xfId="2968"/>
    <cellStyle name="표준 16 2 6 20 2" xfId="6137"/>
    <cellStyle name="표준 16 2 6 20 2 2" xfId="18644"/>
    <cellStyle name="표준 16 2 6 20 2 3" xfId="31086"/>
    <cellStyle name="표준 16 2 6 20 3" xfId="9222"/>
    <cellStyle name="표준 16 2 6 20 3 2" xfId="21729"/>
    <cellStyle name="표준 16 2 6 20 3 3" xfId="34171"/>
    <cellStyle name="표준 16 2 6 20 4" xfId="12307"/>
    <cellStyle name="표준 16 2 6 20 4 2" xfId="24814"/>
    <cellStyle name="표준 16 2 6 20 4 3" xfId="37256"/>
    <cellStyle name="표준 16 2 6 20 5" xfId="15475"/>
    <cellStyle name="표준 16 2 6 20 6" xfId="27917"/>
    <cellStyle name="표준 16 2 6 21" xfId="3076"/>
    <cellStyle name="표준 16 2 6 21 2" xfId="6245"/>
    <cellStyle name="표준 16 2 6 21 2 2" xfId="18752"/>
    <cellStyle name="표준 16 2 6 21 2 3" xfId="31194"/>
    <cellStyle name="표준 16 2 6 21 3" xfId="9330"/>
    <cellStyle name="표준 16 2 6 21 3 2" xfId="21837"/>
    <cellStyle name="표준 16 2 6 21 3 3" xfId="34279"/>
    <cellStyle name="표준 16 2 6 21 4" xfId="12415"/>
    <cellStyle name="표준 16 2 6 21 4 2" xfId="24922"/>
    <cellStyle name="표준 16 2 6 21 4 3" xfId="37364"/>
    <cellStyle name="표준 16 2 6 21 5" xfId="15583"/>
    <cellStyle name="표준 16 2 6 21 6" xfId="28025"/>
    <cellStyle name="표준 16 2 6 22" xfId="3183"/>
    <cellStyle name="표준 16 2 6 22 2" xfId="6352"/>
    <cellStyle name="표준 16 2 6 22 2 2" xfId="18859"/>
    <cellStyle name="표준 16 2 6 22 2 3" xfId="31301"/>
    <cellStyle name="표준 16 2 6 22 3" xfId="9437"/>
    <cellStyle name="표준 16 2 6 22 3 2" xfId="21944"/>
    <cellStyle name="표준 16 2 6 22 3 3" xfId="34386"/>
    <cellStyle name="표준 16 2 6 22 4" xfId="12522"/>
    <cellStyle name="표준 16 2 6 22 4 2" xfId="25029"/>
    <cellStyle name="표준 16 2 6 22 4 3" xfId="37471"/>
    <cellStyle name="표준 16 2 6 22 5" xfId="15690"/>
    <cellStyle name="표준 16 2 6 22 6" xfId="28132"/>
    <cellStyle name="표준 16 2 6 23" xfId="3290"/>
    <cellStyle name="표준 16 2 6 23 2" xfId="6459"/>
    <cellStyle name="표준 16 2 6 23 2 2" xfId="18966"/>
    <cellStyle name="표준 16 2 6 23 2 3" xfId="31408"/>
    <cellStyle name="표준 16 2 6 23 3" xfId="9544"/>
    <cellStyle name="표준 16 2 6 23 3 2" xfId="22051"/>
    <cellStyle name="표준 16 2 6 23 3 3" xfId="34493"/>
    <cellStyle name="표준 16 2 6 23 4" xfId="12629"/>
    <cellStyle name="표준 16 2 6 23 4 2" xfId="25136"/>
    <cellStyle name="표준 16 2 6 23 4 3" xfId="37578"/>
    <cellStyle name="표준 16 2 6 23 5" xfId="15797"/>
    <cellStyle name="표준 16 2 6 23 6" xfId="28239"/>
    <cellStyle name="표준 16 2 6 24" xfId="3481"/>
    <cellStyle name="표준 16 2 6 24 2" xfId="15988"/>
    <cellStyle name="표준 16 2 6 24 3" xfId="28430"/>
    <cellStyle name="표준 16 2 6 25" xfId="6566"/>
    <cellStyle name="표준 16 2 6 25 2" xfId="19073"/>
    <cellStyle name="표준 16 2 6 25 3" xfId="31515"/>
    <cellStyle name="표준 16 2 6 26" xfId="9651"/>
    <cellStyle name="표준 16 2 6 26 2" xfId="22158"/>
    <cellStyle name="표준 16 2 6 26 3" xfId="34600"/>
    <cellStyle name="표준 16 2 6 27" xfId="12819"/>
    <cellStyle name="표준 16 2 6 28" xfId="25261"/>
    <cellStyle name="표준 16 2 6 29" xfId="37714"/>
    <cellStyle name="표준 16 2 6 3" xfId="823"/>
    <cellStyle name="표준 16 2 6 3 2" xfId="3992"/>
    <cellStyle name="표준 16 2 6 3 2 2" xfId="16499"/>
    <cellStyle name="표준 16 2 6 3 2 3" xfId="28941"/>
    <cellStyle name="표준 16 2 6 3 3" xfId="7077"/>
    <cellStyle name="표준 16 2 6 3 3 2" xfId="19584"/>
    <cellStyle name="표준 16 2 6 3 3 3" xfId="32026"/>
    <cellStyle name="표준 16 2 6 3 4" xfId="10162"/>
    <cellStyle name="표준 16 2 6 3 4 2" xfId="22669"/>
    <cellStyle name="표준 16 2 6 3 4 3" xfId="35111"/>
    <cellStyle name="표준 16 2 6 3 5" xfId="13330"/>
    <cellStyle name="표준 16 2 6 3 6" xfId="25772"/>
    <cellStyle name="표준 16 2 6 3 7" xfId="37862"/>
    <cellStyle name="표준 16 2 6 4" xfId="955"/>
    <cellStyle name="표준 16 2 6 4 2" xfId="4124"/>
    <cellStyle name="표준 16 2 6 4 2 2" xfId="16631"/>
    <cellStyle name="표준 16 2 6 4 2 3" xfId="29073"/>
    <cellStyle name="표준 16 2 6 4 3" xfId="7209"/>
    <cellStyle name="표준 16 2 6 4 3 2" xfId="19716"/>
    <cellStyle name="표준 16 2 6 4 3 3" xfId="32158"/>
    <cellStyle name="표준 16 2 6 4 4" xfId="10294"/>
    <cellStyle name="표준 16 2 6 4 4 2" xfId="22801"/>
    <cellStyle name="표준 16 2 6 4 4 3" xfId="35243"/>
    <cellStyle name="표준 16 2 6 4 5" xfId="13462"/>
    <cellStyle name="표준 16 2 6 4 6" xfId="25904"/>
    <cellStyle name="표준 16 2 6 4 7" xfId="37904"/>
    <cellStyle name="표준 16 2 6 5" xfId="1087"/>
    <cellStyle name="표준 16 2 6 5 2" xfId="4256"/>
    <cellStyle name="표준 16 2 6 5 2 2" xfId="16763"/>
    <cellStyle name="표준 16 2 6 5 2 3" xfId="29205"/>
    <cellStyle name="표준 16 2 6 5 3" xfId="7341"/>
    <cellStyle name="표준 16 2 6 5 3 2" xfId="19848"/>
    <cellStyle name="표준 16 2 6 5 3 3" xfId="32290"/>
    <cellStyle name="표준 16 2 6 5 4" xfId="10426"/>
    <cellStyle name="표준 16 2 6 5 4 2" xfId="22933"/>
    <cellStyle name="표준 16 2 6 5 4 3" xfId="35375"/>
    <cellStyle name="표준 16 2 6 5 5" xfId="13594"/>
    <cellStyle name="표준 16 2 6 5 6" xfId="26036"/>
    <cellStyle name="표준 16 2 6 5 7" xfId="37946"/>
    <cellStyle name="표준 16 2 6 6" xfId="1219"/>
    <cellStyle name="표준 16 2 6 6 2" xfId="4388"/>
    <cellStyle name="표준 16 2 6 6 2 2" xfId="16895"/>
    <cellStyle name="표준 16 2 6 6 2 3" xfId="29337"/>
    <cellStyle name="표준 16 2 6 6 3" xfId="7473"/>
    <cellStyle name="표준 16 2 6 6 3 2" xfId="19980"/>
    <cellStyle name="표준 16 2 6 6 3 3" xfId="32422"/>
    <cellStyle name="표준 16 2 6 6 4" xfId="10558"/>
    <cellStyle name="표준 16 2 6 6 4 2" xfId="23065"/>
    <cellStyle name="표준 16 2 6 6 4 3" xfId="35507"/>
    <cellStyle name="표준 16 2 6 6 5" xfId="13726"/>
    <cellStyle name="표준 16 2 6 6 6" xfId="26168"/>
    <cellStyle name="표준 16 2 6 7" xfId="1351"/>
    <cellStyle name="표준 16 2 6 7 2" xfId="4520"/>
    <cellStyle name="표준 16 2 6 7 2 2" xfId="17027"/>
    <cellStyle name="표준 16 2 6 7 2 3" xfId="29469"/>
    <cellStyle name="표준 16 2 6 7 3" xfId="7605"/>
    <cellStyle name="표준 16 2 6 7 3 2" xfId="20112"/>
    <cellStyle name="표준 16 2 6 7 3 3" xfId="32554"/>
    <cellStyle name="표준 16 2 6 7 4" xfId="10690"/>
    <cellStyle name="표준 16 2 6 7 4 2" xfId="23197"/>
    <cellStyle name="표준 16 2 6 7 4 3" xfId="35639"/>
    <cellStyle name="표준 16 2 6 7 5" xfId="13858"/>
    <cellStyle name="표준 16 2 6 7 6" xfId="26300"/>
    <cellStyle name="표준 16 2 6 8" xfId="1482"/>
    <cellStyle name="표준 16 2 6 8 2" xfId="4651"/>
    <cellStyle name="표준 16 2 6 8 2 2" xfId="17158"/>
    <cellStyle name="표준 16 2 6 8 2 3" xfId="29600"/>
    <cellStyle name="표준 16 2 6 8 3" xfId="7736"/>
    <cellStyle name="표준 16 2 6 8 3 2" xfId="20243"/>
    <cellStyle name="표준 16 2 6 8 3 3" xfId="32685"/>
    <cellStyle name="표준 16 2 6 8 4" xfId="10821"/>
    <cellStyle name="표준 16 2 6 8 4 2" xfId="23328"/>
    <cellStyle name="표준 16 2 6 8 4 3" xfId="35770"/>
    <cellStyle name="표준 16 2 6 8 5" xfId="13989"/>
    <cellStyle name="표준 16 2 6 8 6" xfId="26431"/>
    <cellStyle name="표준 16 2 6 9" xfId="1611"/>
    <cellStyle name="표준 16 2 6 9 2" xfId="4780"/>
    <cellStyle name="표준 16 2 6 9 2 2" xfId="17287"/>
    <cellStyle name="표준 16 2 6 9 2 3" xfId="29729"/>
    <cellStyle name="표준 16 2 6 9 3" xfId="7865"/>
    <cellStyle name="표준 16 2 6 9 3 2" xfId="20372"/>
    <cellStyle name="표준 16 2 6 9 3 3" xfId="32814"/>
    <cellStyle name="표준 16 2 6 9 4" xfId="10950"/>
    <cellStyle name="표준 16 2 6 9 4 2" xfId="23457"/>
    <cellStyle name="표준 16 2 6 9 4 3" xfId="35899"/>
    <cellStyle name="표준 16 2 6 9 5" xfId="14118"/>
    <cellStyle name="표준 16 2 6 9 6" xfId="26560"/>
    <cellStyle name="표준 16 2 7" xfId="357"/>
    <cellStyle name="표준 16 2 7 10" xfId="1784"/>
    <cellStyle name="표준 16 2 7 10 2" xfId="4953"/>
    <cellStyle name="표준 16 2 7 10 2 2" xfId="17460"/>
    <cellStyle name="표준 16 2 7 10 2 3" xfId="29902"/>
    <cellStyle name="표준 16 2 7 10 3" xfId="8038"/>
    <cellStyle name="표준 16 2 7 10 3 2" xfId="20545"/>
    <cellStyle name="표준 16 2 7 10 3 3" xfId="32987"/>
    <cellStyle name="표준 16 2 7 10 4" xfId="11123"/>
    <cellStyle name="표준 16 2 7 10 4 2" xfId="23630"/>
    <cellStyle name="표준 16 2 7 10 4 3" xfId="36072"/>
    <cellStyle name="표준 16 2 7 10 5" xfId="14291"/>
    <cellStyle name="표준 16 2 7 10 6" xfId="26733"/>
    <cellStyle name="표준 16 2 7 11" xfId="1912"/>
    <cellStyle name="표준 16 2 7 11 2" xfId="5081"/>
    <cellStyle name="표준 16 2 7 11 2 2" xfId="17588"/>
    <cellStyle name="표준 16 2 7 11 2 3" xfId="30030"/>
    <cellStyle name="표준 16 2 7 11 3" xfId="8166"/>
    <cellStyle name="표준 16 2 7 11 3 2" xfId="20673"/>
    <cellStyle name="표준 16 2 7 11 3 3" xfId="33115"/>
    <cellStyle name="표준 16 2 7 11 4" xfId="11251"/>
    <cellStyle name="표준 16 2 7 11 4 2" xfId="23758"/>
    <cellStyle name="표준 16 2 7 11 4 3" xfId="36200"/>
    <cellStyle name="표준 16 2 7 11 5" xfId="14419"/>
    <cellStyle name="표준 16 2 7 11 6" xfId="26861"/>
    <cellStyle name="표준 16 2 7 12" xfId="2040"/>
    <cellStyle name="표준 16 2 7 12 2" xfId="5209"/>
    <cellStyle name="표준 16 2 7 12 2 2" xfId="17716"/>
    <cellStyle name="표준 16 2 7 12 2 3" xfId="30158"/>
    <cellStyle name="표준 16 2 7 12 3" xfId="8294"/>
    <cellStyle name="표준 16 2 7 12 3 2" xfId="20801"/>
    <cellStyle name="표준 16 2 7 12 3 3" xfId="33243"/>
    <cellStyle name="표준 16 2 7 12 4" xfId="11379"/>
    <cellStyle name="표준 16 2 7 12 4 2" xfId="23886"/>
    <cellStyle name="표준 16 2 7 12 4 3" xfId="36328"/>
    <cellStyle name="표준 16 2 7 12 5" xfId="14547"/>
    <cellStyle name="표준 16 2 7 12 6" xfId="26989"/>
    <cellStyle name="표준 16 2 7 13" xfId="2168"/>
    <cellStyle name="표준 16 2 7 13 2" xfId="5337"/>
    <cellStyle name="표준 16 2 7 13 2 2" xfId="17844"/>
    <cellStyle name="표준 16 2 7 13 2 3" xfId="30286"/>
    <cellStyle name="표준 16 2 7 13 3" xfId="8422"/>
    <cellStyle name="표준 16 2 7 13 3 2" xfId="20929"/>
    <cellStyle name="표준 16 2 7 13 3 3" xfId="33371"/>
    <cellStyle name="표준 16 2 7 13 4" xfId="11507"/>
    <cellStyle name="표준 16 2 7 13 4 2" xfId="24014"/>
    <cellStyle name="표준 16 2 7 13 4 3" xfId="36456"/>
    <cellStyle name="표준 16 2 7 13 5" xfId="14675"/>
    <cellStyle name="표준 16 2 7 13 6" xfId="27117"/>
    <cellStyle name="표준 16 2 7 14" xfId="2293"/>
    <cellStyle name="표준 16 2 7 14 2" xfId="5462"/>
    <cellStyle name="표준 16 2 7 14 2 2" xfId="17969"/>
    <cellStyle name="표준 16 2 7 14 2 3" xfId="30411"/>
    <cellStyle name="표준 16 2 7 14 3" xfId="8547"/>
    <cellStyle name="표준 16 2 7 14 3 2" xfId="21054"/>
    <cellStyle name="표준 16 2 7 14 3 3" xfId="33496"/>
    <cellStyle name="표준 16 2 7 14 4" xfId="11632"/>
    <cellStyle name="표준 16 2 7 14 4 2" xfId="24139"/>
    <cellStyle name="표준 16 2 7 14 4 3" xfId="36581"/>
    <cellStyle name="표준 16 2 7 14 5" xfId="14800"/>
    <cellStyle name="표준 16 2 7 14 6" xfId="27242"/>
    <cellStyle name="표준 16 2 7 15" xfId="2418"/>
    <cellStyle name="표준 16 2 7 15 2" xfId="5587"/>
    <cellStyle name="표준 16 2 7 15 2 2" xfId="18094"/>
    <cellStyle name="표준 16 2 7 15 2 3" xfId="30536"/>
    <cellStyle name="표준 16 2 7 15 3" xfId="8672"/>
    <cellStyle name="표준 16 2 7 15 3 2" xfId="21179"/>
    <cellStyle name="표준 16 2 7 15 3 3" xfId="33621"/>
    <cellStyle name="표준 16 2 7 15 4" xfId="11757"/>
    <cellStyle name="표준 16 2 7 15 4 2" xfId="24264"/>
    <cellStyle name="표준 16 2 7 15 4 3" xfId="36706"/>
    <cellStyle name="표준 16 2 7 15 5" xfId="14925"/>
    <cellStyle name="표준 16 2 7 15 6" xfId="27367"/>
    <cellStyle name="표준 16 2 7 16" xfId="2542"/>
    <cellStyle name="표준 16 2 7 16 2" xfId="5711"/>
    <cellStyle name="표준 16 2 7 16 2 2" xfId="18218"/>
    <cellStyle name="표준 16 2 7 16 2 3" xfId="30660"/>
    <cellStyle name="표준 16 2 7 16 3" xfId="8796"/>
    <cellStyle name="표준 16 2 7 16 3 2" xfId="21303"/>
    <cellStyle name="표준 16 2 7 16 3 3" xfId="33745"/>
    <cellStyle name="표준 16 2 7 16 4" xfId="11881"/>
    <cellStyle name="표준 16 2 7 16 4 2" xfId="24388"/>
    <cellStyle name="표준 16 2 7 16 4 3" xfId="36830"/>
    <cellStyle name="표준 16 2 7 16 5" xfId="15049"/>
    <cellStyle name="표준 16 2 7 16 6" xfId="27491"/>
    <cellStyle name="표준 16 2 7 17" xfId="2664"/>
    <cellStyle name="표준 16 2 7 17 2" xfId="5833"/>
    <cellStyle name="표준 16 2 7 17 2 2" xfId="18340"/>
    <cellStyle name="표준 16 2 7 17 2 3" xfId="30782"/>
    <cellStyle name="표준 16 2 7 17 3" xfId="8918"/>
    <cellStyle name="표준 16 2 7 17 3 2" xfId="21425"/>
    <cellStyle name="표준 16 2 7 17 3 3" xfId="33867"/>
    <cellStyle name="표준 16 2 7 17 4" xfId="12003"/>
    <cellStyle name="표준 16 2 7 17 4 2" xfId="24510"/>
    <cellStyle name="표준 16 2 7 17 4 3" xfId="36952"/>
    <cellStyle name="표준 16 2 7 17 5" xfId="15171"/>
    <cellStyle name="표준 16 2 7 17 6" xfId="27613"/>
    <cellStyle name="표준 16 2 7 18" xfId="2784"/>
    <cellStyle name="표준 16 2 7 18 2" xfId="5953"/>
    <cellStyle name="표준 16 2 7 18 2 2" xfId="18460"/>
    <cellStyle name="표준 16 2 7 18 2 3" xfId="30902"/>
    <cellStyle name="표준 16 2 7 18 3" xfId="9038"/>
    <cellStyle name="표준 16 2 7 18 3 2" xfId="21545"/>
    <cellStyle name="표준 16 2 7 18 3 3" xfId="33987"/>
    <cellStyle name="표준 16 2 7 18 4" xfId="12123"/>
    <cellStyle name="표준 16 2 7 18 4 2" xfId="24630"/>
    <cellStyle name="표준 16 2 7 18 4 3" xfId="37072"/>
    <cellStyle name="표준 16 2 7 18 5" xfId="15291"/>
    <cellStyle name="표준 16 2 7 18 6" xfId="27733"/>
    <cellStyle name="표준 16 2 7 19" xfId="2901"/>
    <cellStyle name="표준 16 2 7 19 2" xfId="6070"/>
    <cellStyle name="표준 16 2 7 19 2 2" xfId="18577"/>
    <cellStyle name="표준 16 2 7 19 2 3" xfId="31019"/>
    <cellStyle name="표준 16 2 7 19 3" xfId="9155"/>
    <cellStyle name="표준 16 2 7 19 3 2" xfId="21662"/>
    <cellStyle name="표준 16 2 7 19 3 3" xfId="34104"/>
    <cellStyle name="표준 16 2 7 19 4" xfId="12240"/>
    <cellStyle name="표준 16 2 7 19 4 2" xfId="24747"/>
    <cellStyle name="표준 16 2 7 19 4 3" xfId="37189"/>
    <cellStyle name="표준 16 2 7 19 5" xfId="15408"/>
    <cellStyle name="표준 16 2 7 19 6" xfId="27850"/>
    <cellStyle name="표준 16 2 7 2" xfId="735"/>
    <cellStyle name="표준 16 2 7 2 2" xfId="3904"/>
    <cellStyle name="표준 16 2 7 2 2 2" xfId="16411"/>
    <cellStyle name="표준 16 2 7 2 2 3" xfId="28853"/>
    <cellStyle name="표준 16 2 7 2 3" xfId="6989"/>
    <cellStyle name="표준 16 2 7 2 3 2" xfId="19496"/>
    <cellStyle name="표준 16 2 7 2 3 3" xfId="31938"/>
    <cellStyle name="표준 16 2 7 2 4" xfId="10074"/>
    <cellStyle name="표준 16 2 7 2 4 2" xfId="22581"/>
    <cellStyle name="표준 16 2 7 2 4 3" xfId="35023"/>
    <cellStyle name="표준 16 2 7 2 5" xfId="13242"/>
    <cellStyle name="표준 16 2 7 2 6" xfId="25684"/>
    <cellStyle name="표준 16 2 7 20" xfId="3013"/>
    <cellStyle name="표준 16 2 7 20 2" xfId="6182"/>
    <cellStyle name="표준 16 2 7 20 2 2" xfId="18689"/>
    <cellStyle name="표준 16 2 7 20 2 3" xfId="31131"/>
    <cellStyle name="표준 16 2 7 20 3" xfId="9267"/>
    <cellStyle name="표준 16 2 7 20 3 2" xfId="21774"/>
    <cellStyle name="표준 16 2 7 20 3 3" xfId="34216"/>
    <cellStyle name="표준 16 2 7 20 4" xfId="12352"/>
    <cellStyle name="표준 16 2 7 20 4 2" xfId="24859"/>
    <cellStyle name="표준 16 2 7 20 4 3" xfId="37301"/>
    <cellStyle name="표준 16 2 7 20 5" xfId="15520"/>
    <cellStyle name="표준 16 2 7 20 6" xfId="27962"/>
    <cellStyle name="표준 16 2 7 21" xfId="3121"/>
    <cellStyle name="표준 16 2 7 21 2" xfId="6290"/>
    <cellStyle name="표준 16 2 7 21 2 2" xfId="18797"/>
    <cellStyle name="표준 16 2 7 21 2 3" xfId="31239"/>
    <cellStyle name="표준 16 2 7 21 3" xfId="9375"/>
    <cellStyle name="표준 16 2 7 21 3 2" xfId="21882"/>
    <cellStyle name="표준 16 2 7 21 3 3" xfId="34324"/>
    <cellStyle name="표준 16 2 7 21 4" xfId="12460"/>
    <cellStyle name="표준 16 2 7 21 4 2" xfId="24967"/>
    <cellStyle name="표준 16 2 7 21 4 3" xfId="37409"/>
    <cellStyle name="표준 16 2 7 21 5" xfId="15628"/>
    <cellStyle name="표준 16 2 7 21 6" xfId="28070"/>
    <cellStyle name="표준 16 2 7 22" xfId="3228"/>
    <cellStyle name="표준 16 2 7 22 2" xfId="6397"/>
    <cellStyle name="표준 16 2 7 22 2 2" xfId="18904"/>
    <cellStyle name="표준 16 2 7 22 2 3" xfId="31346"/>
    <cellStyle name="표준 16 2 7 22 3" xfId="9482"/>
    <cellStyle name="표준 16 2 7 22 3 2" xfId="21989"/>
    <cellStyle name="표준 16 2 7 22 3 3" xfId="34431"/>
    <cellStyle name="표준 16 2 7 22 4" xfId="12567"/>
    <cellStyle name="표준 16 2 7 22 4 2" xfId="25074"/>
    <cellStyle name="표준 16 2 7 22 4 3" xfId="37516"/>
    <cellStyle name="표준 16 2 7 22 5" xfId="15735"/>
    <cellStyle name="표준 16 2 7 22 6" xfId="28177"/>
    <cellStyle name="표준 16 2 7 23" xfId="3335"/>
    <cellStyle name="표준 16 2 7 23 2" xfId="6504"/>
    <cellStyle name="표준 16 2 7 23 2 2" xfId="19011"/>
    <cellStyle name="표준 16 2 7 23 2 3" xfId="31453"/>
    <cellStyle name="표준 16 2 7 23 3" xfId="9589"/>
    <cellStyle name="표준 16 2 7 23 3 2" xfId="22096"/>
    <cellStyle name="표준 16 2 7 23 3 3" xfId="34538"/>
    <cellStyle name="표준 16 2 7 23 4" xfId="12674"/>
    <cellStyle name="표준 16 2 7 23 4 2" xfId="25181"/>
    <cellStyle name="표준 16 2 7 23 4 3" xfId="37623"/>
    <cellStyle name="표준 16 2 7 23 5" xfId="15842"/>
    <cellStyle name="표준 16 2 7 23 6" xfId="28284"/>
    <cellStyle name="표준 16 2 7 24" xfId="3526"/>
    <cellStyle name="표준 16 2 7 24 2" xfId="16033"/>
    <cellStyle name="표준 16 2 7 24 3" xfId="28475"/>
    <cellStyle name="표준 16 2 7 25" xfId="6611"/>
    <cellStyle name="표준 16 2 7 25 2" xfId="19118"/>
    <cellStyle name="표준 16 2 7 25 3" xfId="31560"/>
    <cellStyle name="표준 16 2 7 26" xfId="9696"/>
    <cellStyle name="표준 16 2 7 26 2" xfId="22203"/>
    <cellStyle name="표준 16 2 7 26 3" xfId="34645"/>
    <cellStyle name="표준 16 2 7 27" xfId="12864"/>
    <cellStyle name="표준 16 2 7 28" xfId="25306"/>
    <cellStyle name="표준 16 2 7 29" xfId="37775"/>
    <cellStyle name="표준 16 2 7 3" xfId="868"/>
    <cellStyle name="표준 16 2 7 3 2" xfId="4037"/>
    <cellStyle name="표준 16 2 7 3 2 2" xfId="16544"/>
    <cellStyle name="표준 16 2 7 3 2 3" xfId="28986"/>
    <cellStyle name="표준 16 2 7 3 3" xfId="7122"/>
    <cellStyle name="표준 16 2 7 3 3 2" xfId="19629"/>
    <cellStyle name="표준 16 2 7 3 3 3" xfId="32071"/>
    <cellStyle name="표준 16 2 7 3 4" xfId="10207"/>
    <cellStyle name="표준 16 2 7 3 4 2" xfId="22714"/>
    <cellStyle name="표준 16 2 7 3 4 3" xfId="35156"/>
    <cellStyle name="표준 16 2 7 3 5" xfId="13375"/>
    <cellStyle name="표준 16 2 7 3 6" xfId="25817"/>
    <cellStyle name="표준 16 2 7 4" xfId="1000"/>
    <cellStyle name="표준 16 2 7 4 2" xfId="4169"/>
    <cellStyle name="표준 16 2 7 4 2 2" xfId="16676"/>
    <cellStyle name="표준 16 2 7 4 2 3" xfId="29118"/>
    <cellStyle name="표준 16 2 7 4 3" xfId="7254"/>
    <cellStyle name="표준 16 2 7 4 3 2" xfId="19761"/>
    <cellStyle name="표준 16 2 7 4 3 3" xfId="32203"/>
    <cellStyle name="표준 16 2 7 4 4" xfId="10339"/>
    <cellStyle name="표준 16 2 7 4 4 2" xfId="22846"/>
    <cellStyle name="표준 16 2 7 4 4 3" xfId="35288"/>
    <cellStyle name="표준 16 2 7 4 5" xfId="13507"/>
    <cellStyle name="표준 16 2 7 4 6" xfId="25949"/>
    <cellStyle name="표준 16 2 7 5" xfId="1132"/>
    <cellStyle name="표준 16 2 7 5 2" xfId="4301"/>
    <cellStyle name="표준 16 2 7 5 2 2" xfId="16808"/>
    <cellStyle name="표준 16 2 7 5 2 3" xfId="29250"/>
    <cellStyle name="표준 16 2 7 5 3" xfId="7386"/>
    <cellStyle name="표준 16 2 7 5 3 2" xfId="19893"/>
    <cellStyle name="표준 16 2 7 5 3 3" xfId="32335"/>
    <cellStyle name="표준 16 2 7 5 4" xfId="10471"/>
    <cellStyle name="표준 16 2 7 5 4 2" xfId="22978"/>
    <cellStyle name="표준 16 2 7 5 4 3" xfId="35420"/>
    <cellStyle name="표준 16 2 7 5 5" xfId="13639"/>
    <cellStyle name="표준 16 2 7 5 6" xfId="26081"/>
    <cellStyle name="표준 16 2 7 6" xfId="1264"/>
    <cellStyle name="표준 16 2 7 6 2" xfId="4433"/>
    <cellStyle name="표준 16 2 7 6 2 2" xfId="16940"/>
    <cellStyle name="표준 16 2 7 6 2 3" xfId="29382"/>
    <cellStyle name="표준 16 2 7 6 3" xfId="7518"/>
    <cellStyle name="표준 16 2 7 6 3 2" xfId="20025"/>
    <cellStyle name="표준 16 2 7 6 3 3" xfId="32467"/>
    <cellStyle name="표준 16 2 7 6 4" xfId="10603"/>
    <cellStyle name="표준 16 2 7 6 4 2" xfId="23110"/>
    <cellStyle name="표준 16 2 7 6 4 3" xfId="35552"/>
    <cellStyle name="표준 16 2 7 6 5" xfId="13771"/>
    <cellStyle name="표준 16 2 7 6 6" xfId="26213"/>
    <cellStyle name="표준 16 2 7 7" xfId="1396"/>
    <cellStyle name="표준 16 2 7 7 2" xfId="4565"/>
    <cellStyle name="표준 16 2 7 7 2 2" xfId="17072"/>
    <cellStyle name="표준 16 2 7 7 2 3" xfId="29514"/>
    <cellStyle name="표준 16 2 7 7 3" xfId="7650"/>
    <cellStyle name="표준 16 2 7 7 3 2" xfId="20157"/>
    <cellStyle name="표준 16 2 7 7 3 3" xfId="32599"/>
    <cellStyle name="표준 16 2 7 7 4" xfId="10735"/>
    <cellStyle name="표준 16 2 7 7 4 2" xfId="23242"/>
    <cellStyle name="표준 16 2 7 7 4 3" xfId="35684"/>
    <cellStyle name="표준 16 2 7 7 5" xfId="13903"/>
    <cellStyle name="표준 16 2 7 7 6" xfId="26345"/>
    <cellStyle name="표준 16 2 7 8" xfId="1527"/>
    <cellStyle name="표준 16 2 7 8 2" xfId="4696"/>
    <cellStyle name="표준 16 2 7 8 2 2" xfId="17203"/>
    <cellStyle name="표준 16 2 7 8 2 3" xfId="29645"/>
    <cellStyle name="표준 16 2 7 8 3" xfId="7781"/>
    <cellStyle name="표준 16 2 7 8 3 2" xfId="20288"/>
    <cellStyle name="표준 16 2 7 8 3 3" xfId="32730"/>
    <cellStyle name="표준 16 2 7 8 4" xfId="10866"/>
    <cellStyle name="표준 16 2 7 8 4 2" xfId="23373"/>
    <cellStyle name="표준 16 2 7 8 4 3" xfId="35815"/>
    <cellStyle name="표준 16 2 7 8 5" xfId="14034"/>
    <cellStyle name="표준 16 2 7 8 6" xfId="26476"/>
    <cellStyle name="표준 16 2 7 9" xfId="1656"/>
    <cellStyle name="표준 16 2 7 9 2" xfId="4825"/>
    <cellStyle name="표준 16 2 7 9 2 2" xfId="17332"/>
    <cellStyle name="표준 16 2 7 9 2 3" xfId="29774"/>
    <cellStyle name="표준 16 2 7 9 3" xfId="7910"/>
    <cellStyle name="표준 16 2 7 9 3 2" xfId="20417"/>
    <cellStyle name="표준 16 2 7 9 3 3" xfId="32859"/>
    <cellStyle name="표준 16 2 7 9 4" xfId="10995"/>
    <cellStyle name="표준 16 2 7 9 4 2" xfId="23502"/>
    <cellStyle name="표준 16 2 7 9 4 3" xfId="35944"/>
    <cellStyle name="표준 16 2 7 9 5" xfId="14163"/>
    <cellStyle name="표준 16 2 7 9 6" xfId="26605"/>
    <cellStyle name="표준 16 2 8" xfId="551"/>
    <cellStyle name="표준 16 2 8 2" xfId="3720"/>
    <cellStyle name="표준 16 2 8 2 2" xfId="16227"/>
    <cellStyle name="표준 16 2 8 2 3" xfId="28669"/>
    <cellStyle name="표준 16 2 8 3" xfId="6805"/>
    <cellStyle name="표준 16 2 8 3 2" xfId="19312"/>
    <cellStyle name="표준 16 2 8 3 3" xfId="31754"/>
    <cellStyle name="표준 16 2 8 4" xfId="9890"/>
    <cellStyle name="표준 16 2 8 4 2" xfId="22397"/>
    <cellStyle name="표준 16 2 8 4 3" xfId="34839"/>
    <cellStyle name="표준 16 2 8 5" xfId="13058"/>
    <cellStyle name="표준 16 2 8 6" xfId="25500"/>
    <cellStyle name="표준 16 2 8 7" xfId="37789"/>
    <cellStyle name="표준 16 2 9" xfId="534"/>
    <cellStyle name="표준 16 2 9 2" xfId="3703"/>
    <cellStyle name="표준 16 2 9 2 2" xfId="16210"/>
    <cellStyle name="표준 16 2 9 2 3" xfId="28652"/>
    <cellStyle name="표준 16 2 9 3" xfId="6788"/>
    <cellStyle name="표준 16 2 9 3 2" xfId="19295"/>
    <cellStyle name="표준 16 2 9 3 3" xfId="31737"/>
    <cellStyle name="표준 16 2 9 4" xfId="9873"/>
    <cellStyle name="표준 16 2 9 4 2" xfId="22380"/>
    <cellStyle name="표준 16 2 9 4 3" xfId="34822"/>
    <cellStyle name="표준 16 2 9 5" xfId="13041"/>
    <cellStyle name="표준 16 2 9 6" xfId="25483"/>
    <cellStyle name="표준 16 2 9 7" xfId="37761"/>
    <cellStyle name="표준 16 20" xfId="546"/>
    <cellStyle name="표준 16 20 2" xfId="3715"/>
    <cellStyle name="표준 16 20 2 2" xfId="16222"/>
    <cellStyle name="표준 16 20 2 3" xfId="28664"/>
    <cellStyle name="표준 16 20 3" xfId="6800"/>
    <cellStyle name="표준 16 20 3 2" xfId="19307"/>
    <cellStyle name="표준 16 20 3 3" xfId="31749"/>
    <cellStyle name="표준 16 20 4" xfId="9885"/>
    <cellStyle name="표준 16 20 4 2" xfId="22392"/>
    <cellStyle name="표준 16 20 4 3" xfId="34834"/>
    <cellStyle name="표준 16 20 5" xfId="13053"/>
    <cellStyle name="표준 16 20 6" xfId="25495"/>
    <cellStyle name="표준 16 21" xfId="466"/>
    <cellStyle name="표준 16 21 2" xfId="3635"/>
    <cellStyle name="표준 16 21 2 2" xfId="16142"/>
    <cellStyle name="표준 16 21 2 3" xfId="28584"/>
    <cellStyle name="표준 16 21 3" xfId="6720"/>
    <cellStyle name="표준 16 21 3 2" xfId="19227"/>
    <cellStyle name="표준 16 21 3 3" xfId="31669"/>
    <cellStyle name="표준 16 21 4" xfId="9805"/>
    <cellStyle name="표준 16 21 4 2" xfId="22312"/>
    <cellStyle name="표준 16 21 4 3" xfId="34754"/>
    <cellStyle name="표준 16 21 5" xfId="12973"/>
    <cellStyle name="표준 16 21 6" xfId="25415"/>
    <cellStyle name="표준 16 22" xfId="598"/>
    <cellStyle name="표준 16 22 2" xfId="3767"/>
    <cellStyle name="표준 16 22 2 2" xfId="16274"/>
    <cellStyle name="표준 16 22 2 3" xfId="28716"/>
    <cellStyle name="표준 16 22 3" xfId="6852"/>
    <cellStyle name="표준 16 22 3 2" xfId="19359"/>
    <cellStyle name="표준 16 22 3 3" xfId="31801"/>
    <cellStyle name="표준 16 22 4" xfId="9937"/>
    <cellStyle name="표준 16 22 4 2" xfId="22444"/>
    <cellStyle name="표준 16 22 4 3" xfId="34886"/>
    <cellStyle name="표준 16 22 5" xfId="13105"/>
    <cellStyle name="표준 16 22 6" xfId="25547"/>
    <cellStyle name="표준 16 23" xfId="579"/>
    <cellStyle name="표준 16 23 2" xfId="3748"/>
    <cellStyle name="표준 16 23 2 2" xfId="16255"/>
    <cellStyle name="표준 16 23 2 3" xfId="28697"/>
    <cellStyle name="표준 16 23 3" xfId="6833"/>
    <cellStyle name="표준 16 23 3 2" xfId="19340"/>
    <cellStyle name="표준 16 23 3 3" xfId="31782"/>
    <cellStyle name="표준 16 23 4" xfId="9918"/>
    <cellStyle name="표준 16 23 4 2" xfId="22425"/>
    <cellStyle name="표준 16 23 4 3" xfId="34867"/>
    <cellStyle name="표준 16 23 5" xfId="13086"/>
    <cellStyle name="표준 16 23 6" xfId="25528"/>
    <cellStyle name="표준 16 24" xfId="441"/>
    <cellStyle name="표준 16 24 2" xfId="3610"/>
    <cellStyle name="표준 16 24 2 2" xfId="16117"/>
    <cellStyle name="표준 16 24 2 3" xfId="28559"/>
    <cellStyle name="표준 16 24 3" xfId="6695"/>
    <cellStyle name="표준 16 24 3 2" xfId="19202"/>
    <cellStyle name="표준 16 24 3 3" xfId="31644"/>
    <cellStyle name="표준 16 24 4" xfId="9780"/>
    <cellStyle name="표준 16 24 4 2" xfId="22287"/>
    <cellStyle name="표준 16 24 4 3" xfId="34729"/>
    <cellStyle name="표준 16 24 5" xfId="12948"/>
    <cellStyle name="표준 16 24 6" xfId="25390"/>
    <cellStyle name="표준 16 25" xfId="540"/>
    <cellStyle name="표준 16 25 2" xfId="3709"/>
    <cellStyle name="표준 16 25 2 2" xfId="16216"/>
    <cellStyle name="표준 16 25 2 3" xfId="28658"/>
    <cellStyle name="표준 16 25 3" xfId="6794"/>
    <cellStyle name="표준 16 25 3 2" xfId="19301"/>
    <cellStyle name="표준 16 25 3 3" xfId="31743"/>
    <cellStyle name="표준 16 25 4" xfId="9879"/>
    <cellStyle name="표준 16 25 4 2" xfId="22386"/>
    <cellStyle name="표준 16 25 4 3" xfId="34828"/>
    <cellStyle name="표준 16 25 5" xfId="13047"/>
    <cellStyle name="표준 16 25 6" xfId="25489"/>
    <cellStyle name="표준 16 26" xfId="472"/>
    <cellStyle name="표준 16 26 2" xfId="3641"/>
    <cellStyle name="표준 16 26 2 2" xfId="16148"/>
    <cellStyle name="표준 16 26 2 3" xfId="28590"/>
    <cellStyle name="표준 16 26 3" xfId="6726"/>
    <cellStyle name="표준 16 26 3 2" xfId="19233"/>
    <cellStyle name="표준 16 26 3 3" xfId="31675"/>
    <cellStyle name="표준 16 26 4" xfId="9811"/>
    <cellStyle name="표준 16 26 4 2" xfId="22318"/>
    <cellStyle name="표준 16 26 4 3" xfId="34760"/>
    <cellStyle name="표준 16 26 5" xfId="12979"/>
    <cellStyle name="표준 16 26 6" xfId="25421"/>
    <cellStyle name="표준 16 27" xfId="655"/>
    <cellStyle name="표준 16 27 2" xfId="3824"/>
    <cellStyle name="표준 16 27 2 2" xfId="16331"/>
    <cellStyle name="표준 16 27 2 3" xfId="28773"/>
    <cellStyle name="표준 16 27 3" xfId="6909"/>
    <cellStyle name="표준 16 27 3 2" xfId="19416"/>
    <cellStyle name="표준 16 27 3 3" xfId="31858"/>
    <cellStyle name="표준 16 27 4" xfId="9994"/>
    <cellStyle name="표준 16 27 4 2" xfId="22501"/>
    <cellStyle name="표준 16 27 4 3" xfId="34943"/>
    <cellStyle name="표준 16 27 5" xfId="13162"/>
    <cellStyle name="표준 16 27 6" xfId="25604"/>
    <cellStyle name="표준 16 28" xfId="788"/>
    <cellStyle name="표준 16 28 2" xfId="3957"/>
    <cellStyle name="표준 16 28 2 2" xfId="16464"/>
    <cellStyle name="표준 16 28 2 3" xfId="28906"/>
    <cellStyle name="표준 16 28 3" xfId="7042"/>
    <cellStyle name="표준 16 28 3 2" xfId="19549"/>
    <cellStyle name="표준 16 28 3 3" xfId="31991"/>
    <cellStyle name="표준 16 28 4" xfId="10127"/>
    <cellStyle name="표준 16 28 4 2" xfId="22634"/>
    <cellStyle name="표준 16 28 4 3" xfId="35076"/>
    <cellStyle name="표준 16 28 5" xfId="13295"/>
    <cellStyle name="표준 16 28 6" xfId="25737"/>
    <cellStyle name="표준 16 29" xfId="921"/>
    <cellStyle name="표준 16 29 2" xfId="4090"/>
    <cellStyle name="표준 16 29 2 2" xfId="16597"/>
    <cellStyle name="표준 16 29 2 3" xfId="29039"/>
    <cellStyle name="표준 16 29 3" xfId="7175"/>
    <cellStyle name="표준 16 29 3 2" xfId="19682"/>
    <cellStyle name="표준 16 29 3 3" xfId="32124"/>
    <cellStyle name="표준 16 29 4" xfId="10260"/>
    <cellStyle name="표준 16 29 4 2" xfId="22767"/>
    <cellStyle name="표준 16 29 4 3" xfId="35209"/>
    <cellStyle name="표준 16 29 5" xfId="13428"/>
    <cellStyle name="표준 16 29 6" xfId="25870"/>
    <cellStyle name="표준 16 3" xfId="160"/>
    <cellStyle name="표준 16 3 10" xfId="510"/>
    <cellStyle name="표준 16 3 10 2" xfId="3679"/>
    <cellStyle name="표준 16 3 10 2 2" xfId="16186"/>
    <cellStyle name="표준 16 3 10 2 3" xfId="28628"/>
    <cellStyle name="표준 16 3 10 3" xfId="6764"/>
    <cellStyle name="표준 16 3 10 3 2" xfId="19271"/>
    <cellStyle name="표준 16 3 10 3 3" xfId="31713"/>
    <cellStyle name="표준 16 3 10 4" xfId="9849"/>
    <cellStyle name="표준 16 3 10 4 2" xfId="22356"/>
    <cellStyle name="표준 16 3 10 4 3" xfId="34798"/>
    <cellStyle name="표준 16 3 10 5" xfId="13017"/>
    <cellStyle name="표준 16 3 10 6" xfId="25459"/>
    <cellStyle name="표준 16 3 10 7" xfId="37753"/>
    <cellStyle name="표준 16 3 11" xfId="491"/>
    <cellStyle name="표준 16 3 11 2" xfId="3660"/>
    <cellStyle name="표준 16 3 11 2 2" xfId="16167"/>
    <cellStyle name="표준 16 3 11 2 3" xfId="28609"/>
    <cellStyle name="표준 16 3 11 3" xfId="6745"/>
    <cellStyle name="표준 16 3 11 3 2" xfId="19252"/>
    <cellStyle name="표준 16 3 11 3 3" xfId="31694"/>
    <cellStyle name="표준 16 3 11 4" xfId="9830"/>
    <cellStyle name="표준 16 3 11 4 2" xfId="22337"/>
    <cellStyle name="표준 16 3 11 4 3" xfId="34779"/>
    <cellStyle name="표준 16 3 11 5" xfId="12998"/>
    <cellStyle name="표준 16 3 11 6" xfId="25440"/>
    <cellStyle name="표준 16 3 12" xfId="498"/>
    <cellStyle name="표준 16 3 12 2" xfId="3667"/>
    <cellStyle name="표준 16 3 12 2 2" xfId="16174"/>
    <cellStyle name="표준 16 3 12 2 3" xfId="28616"/>
    <cellStyle name="표준 16 3 12 3" xfId="6752"/>
    <cellStyle name="표준 16 3 12 3 2" xfId="19259"/>
    <cellStyle name="표준 16 3 12 3 3" xfId="31701"/>
    <cellStyle name="표준 16 3 12 4" xfId="9837"/>
    <cellStyle name="표준 16 3 12 4 2" xfId="22344"/>
    <cellStyle name="표준 16 3 12 4 3" xfId="34786"/>
    <cellStyle name="표준 16 3 12 5" xfId="13005"/>
    <cellStyle name="표준 16 3 12 6" xfId="25447"/>
    <cellStyle name="표준 16 3 13" xfId="651"/>
    <cellStyle name="표준 16 3 13 2" xfId="3820"/>
    <cellStyle name="표준 16 3 13 2 2" xfId="16327"/>
    <cellStyle name="표준 16 3 13 2 3" xfId="28769"/>
    <cellStyle name="표준 16 3 13 3" xfId="6905"/>
    <cellStyle name="표준 16 3 13 3 2" xfId="19412"/>
    <cellStyle name="표준 16 3 13 3 3" xfId="31854"/>
    <cellStyle name="표준 16 3 13 4" xfId="9990"/>
    <cellStyle name="표준 16 3 13 4 2" xfId="22497"/>
    <cellStyle name="표준 16 3 13 4 3" xfId="34939"/>
    <cellStyle name="표준 16 3 13 5" xfId="13158"/>
    <cellStyle name="표준 16 3 13 6" xfId="25600"/>
    <cellStyle name="표준 16 3 14" xfId="785"/>
    <cellStyle name="표준 16 3 14 2" xfId="3954"/>
    <cellStyle name="표준 16 3 14 2 2" xfId="16461"/>
    <cellStyle name="표준 16 3 14 2 3" xfId="28903"/>
    <cellStyle name="표준 16 3 14 3" xfId="7039"/>
    <cellStyle name="표준 16 3 14 3 2" xfId="19546"/>
    <cellStyle name="표준 16 3 14 3 3" xfId="31988"/>
    <cellStyle name="표준 16 3 14 4" xfId="10124"/>
    <cellStyle name="표준 16 3 14 4 2" xfId="22631"/>
    <cellStyle name="표준 16 3 14 4 3" xfId="35073"/>
    <cellStyle name="표준 16 3 14 5" xfId="13292"/>
    <cellStyle name="표준 16 3 14 6" xfId="25734"/>
    <cellStyle name="표준 16 3 15" xfId="918"/>
    <cellStyle name="표준 16 3 15 2" xfId="4087"/>
    <cellStyle name="표준 16 3 15 2 2" xfId="16594"/>
    <cellStyle name="표준 16 3 15 2 3" xfId="29036"/>
    <cellStyle name="표준 16 3 15 3" xfId="7172"/>
    <cellStyle name="표준 16 3 15 3 2" xfId="19679"/>
    <cellStyle name="표준 16 3 15 3 3" xfId="32121"/>
    <cellStyle name="표준 16 3 15 4" xfId="10257"/>
    <cellStyle name="표준 16 3 15 4 2" xfId="22764"/>
    <cellStyle name="표준 16 3 15 4 3" xfId="35206"/>
    <cellStyle name="표준 16 3 15 5" xfId="13425"/>
    <cellStyle name="표준 16 3 15 6" xfId="25867"/>
    <cellStyle name="표준 16 3 16" xfId="1050"/>
    <cellStyle name="표준 16 3 16 2" xfId="4219"/>
    <cellStyle name="표준 16 3 16 2 2" xfId="16726"/>
    <cellStyle name="표준 16 3 16 2 3" xfId="29168"/>
    <cellStyle name="표준 16 3 16 3" xfId="7304"/>
    <cellStyle name="표준 16 3 16 3 2" xfId="19811"/>
    <cellStyle name="표준 16 3 16 3 3" xfId="32253"/>
    <cellStyle name="표준 16 3 16 4" xfId="10389"/>
    <cellStyle name="표준 16 3 16 4 2" xfId="22896"/>
    <cellStyle name="표준 16 3 16 4 3" xfId="35338"/>
    <cellStyle name="표준 16 3 16 5" xfId="13557"/>
    <cellStyle name="표준 16 3 16 6" xfId="25999"/>
    <cellStyle name="표준 16 3 17" xfId="1182"/>
    <cellStyle name="표준 16 3 17 2" xfId="4351"/>
    <cellStyle name="표준 16 3 17 2 2" xfId="16858"/>
    <cellStyle name="표준 16 3 17 2 3" xfId="29300"/>
    <cellStyle name="표준 16 3 17 3" xfId="7436"/>
    <cellStyle name="표준 16 3 17 3 2" xfId="19943"/>
    <cellStyle name="표준 16 3 17 3 3" xfId="32385"/>
    <cellStyle name="표준 16 3 17 4" xfId="10521"/>
    <cellStyle name="표준 16 3 17 4 2" xfId="23028"/>
    <cellStyle name="표준 16 3 17 4 3" xfId="35470"/>
    <cellStyle name="표준 16 3 17 5" xfId="13689"/>
    <cellStyle name="표준 16 3 17 6" xfId="26131"/>
    <cellStyle name="표준 16 3 18" xfId="1314"/>
    <cellStyle name="표준 16 3 18 2" xfId="4483"/>
    <cellStyle name="표준 16 3 18 2 2" xfId="16990"/>
    <cellStyle name="표준 16 3 18 2 3" xfId="29432"/>
    <cellStyle name="표준 16 3 18 3" xfId="7568"/>
    <cellStyle name="표준 16 3 18 3 2" xfId="20075"/>
    <cellStyle name="표준 16 3 18 3 3" xfId="32517"/>
    <cellStyle name="표준 16 3 18 4" xfId="10653"/>
    <cellStyle name="표준 16 3 18 4 2" xfId="23160"/>
    <cellStyle name="표준 16 3 18 4 3" xfId="35602"/>
    <cellStyle name="표준 16 3 18 5" xfId="13821"/>
    <cellStyle name="표준 16 3 18 6" xfId="26263"/>
    <cellStyle name="표준 16 3 19" xfId="1446"/>
    <cellStyle name="표준 16 3 19 2" xfId="4615"/>
    <cellStyle name="표준 16 3 19 2 2" xfId="17122"/>
    <cellStyle name="표준 16 3 19 2 3" xfId="29564"/>
    <cellStyle name="표준 16 3 19 3" xfId="7700"/>
    <cellStyle name="표준 16 3 19 3 2" xfId="20207"/>
    <cellStyle name="표준 16 3 19 3 3" xfId="32649"/>
    <cellStyle name="표준 16 3 19 4" xfId="10785"/>
    <cellStyle name="표준 16 3 19 4 2" xfId="23292"/>
    <cellStyle name="표준 16 3 19 4 3" xfId="35734"/>
    <cellStyle name="표준 16 3 19 5" xfId="13953"/>
    <cellStyle name="표준 16 3 19 6" xfId="26395"/>
    <cellStyle name="표준 16 3 2" xfId="165"/>
    <cellStyle name="표준 16 3 2 10" xfId="914"/>
    <cellStyle name="표준 16 3 2 10 2" xfId="4083"/>
    <cellStyle name="표준 16 3 2 10 2 2" xfId="16590"/>
    <cellStyle name="표준 16 3 2 10 2 3" xfId="29032"/>
    <cellStyle name="표준 16 3 2 10 3" xfId="7168"/>
    <cellStyle name="표준 16 3 2 10 3 2" xfId="19675"/>
    <cellStyle name="표준 16 3 2 10 3 3" xfId="32117"/>
    <cellStyle name="표준 16 3 2 10 4" xfId="10253"/>
    <cellStyle name="표준 16 3 2 10 4 2" xfId="22760"/>
    <cellStyle name="표준 16 3 2 10 4 3" xfId="35202"/>
    <cellStyle name="표준 16 3 2 10 5" xfId="13421"/>
    <cellStyle name="표준 16 3 2 10 6" xfId="25863"/>
    <cellStyle name="표준 16 3 2 11" xfId="1046"/>
    <cellStyle name="표준 16 3 2 11 2" xfId="4215"/>
    <cellStyle name="표준 16 3 2 11 2 2" xfId="16722"/>
    <cellStyle name="표준 16 3 2 11 2 3" xfId="29164"/>
    <cellStyle name="표준 16 3 2 11 3" xfId="7300"/>
    <cellStyle name="표준 16 3 2 11 3 2" xfId="19807"/>
    <cellStyle name="표준 16 3 2 11 3 3" xfId="32249"/>
    <cellStyle name="표준 16 3 2 11 4" xfId="10385"/>
    <cellStyle name="표준 16 3 2 11 4 2" xfId="22892"/>
    <cellStyle name="표준 16 3 2 11 4 3" xfId="35334"/>
    <cellStyle name="표준 16 3 2 11 5" xfId="13553"/>
    <cellStyle name="표준 16 3 2 11 6" xfId="25995"/>
    <cellStyle name="표준 16 3 2 12" xfId="1178"/>
    <cellStyle name="표준 16 3 2 12 2" xfId="4347"/>
    <cellStyle name="표준 16 3 2 12 2 2" xfId="16854"/>
    <cellStyle name="표준 16 3 2 12 2 3" xfId="29296"/>
    <cellStyle name="표준 16 3 2 12 3" xfId="7432"/>
    <cellStyle name="표준 16 3 2 12 3 2" xfId="19939"/>
    <cellStyle name="표준 16 3 2 12 3 3" xfId="32381"/>
    <cellStyle name="표준 16 3 2 12 4" xfId="10517"/>
    <cellStyle name="표준 16 3 2 12 4 2" xfId="23024"/>
    <cellStyle name="표준 16 3 2 12 4 3" xfId="35466"/>
    <cellStyle name="표준 16 3 2 12 5" xfId="13685"/>
    <cellStyle name="표준 16 3 2 12 6" xfId="26127"/>
    <cellStyle name="표준 16 3 2 13" xfId="1310"/>
    <cellStyle name="표준 16 3 2 13 2" xfId="4479"/>
    <cellStyle name="표준 16 3 2 13 2 2" xfId="16986"/>
    <cellStyle name="표준 16 3 2 13 2 3" xfId="29428"/>
    <cellStyle name="표준 16 3 2 13 3" xfId="7564"/>
    <cellStyle name="표준 16 3 2 13 3 2" xfId="20071"/>
    <cellStyle name="표준 16 3 2 13 3 3" xfId="32513"/>
    <cellStyle name="표준 16 3 2 13 4" xfId="10649"/>
    <cellStyle name="표준 16 3 2 13 4 2" xfId="23156"/>
    <cellStyle name="표준 16 3 2 13 4 3" xfId="35598"/>
    <cellStyle name="표준 16 3 2 13 5" xfId="13817"/>
    <cellStyle name="표준 16 3 2 13 6" xfId="26259"/>
    <cellStyle name="표준 16 3 2 14" xfId="1442"/>
    <cellStyle name="표준 16 3 2 14 2" xfId="4611"/>
    <cellStyle name="표준 16 3 2 14 2 2" xfId="17118"/>
    <cellStyle name="표준 16 3 2 14 2 3" xfId="29560"/>
    <cellStyle name="표준 16 3 2 14 3" xfId="7696"/>
    <cellStyle name="표준 16 3 2 14 3 2" xfId="20203"/>
    <cellStyle name="표준 16 3 2 14 3 3" xfId="32645"/>
    <cellStyle name="표준 16 3 2 14 4" xfId="10781"/>
    <cellStyle name="표준 16 3 2 14 4 2" xfId="23288"/>
    <cellStyle name="표준 16 3 2 14 4 3" xfId="35730"/>
    <cellStyle name="표준 16 3 2 14 5" xfId="13949"/>
    <cellStyle name="표준 16 3 2 14 6" xfId="26391"/>
    <cellStyle name="표준 16 3 2 15" xfId="1572"/>
    <cellStyle name="표준 16 3 2 15 2" xfId="4741"/>
    <cellStyle name="표준 16 3 2 15 2 2" xfId="17248"/>
    <cellStyle name="표준 16 3 2 15 2 3" xfId="29690"/>
    <cellStyle name="표준 16 3 2 15 3" xfId="7826"/>
    <cellStyle name="표준 16 3 2 15 3 2" xfId="20333"/>
    <cellStyle name="표준 16 3 2 15 3 3" xfId="32775"/>
    <cellStyle name="표준 16 3 2 15 4" xfId="10911"/>
    <cellStyle name="표준 16 3 2 15 4 2" xfId="23418"/>
    <cellStyle name="표준 16 3 2 15 4 3" xfId="35860"/>
    <cellStyle name="표준 16 3 2 15 5" xfId="14079"/>
    <cellStyle name="표준 16 3 2 15 6" xfId="26521"/>
    <cellStyle name="표준 16 3 2 16" xfId="1701"/>
    <cellStyle name="표준 16 3 2 16 2" xfId="4870"/>
    <cellStyle name="표준 16 3 2 16 2 2" xfId="17377"/>
    <cellStyle name="표준 16 3 2 16 2 3" xfId="29819"/>
    <cellStyle name="표준 16 3 2 16 3" xfId="7955"/>
    <cellStyle name="표준 16 3 2 16 3 2" xfId="20462"/>
    <cellStyle name="표준 16 3 2 16 3 3" xfId="32904"/>
    <cellStyle name="표준 16 3 2 16 4" xfId="11040"/>
    <cellStyle name="표준 16 3 2 16 4 2" xfId="23547"/>
    <cellStyle name="표준 16 3 2 16 4 3" xfId="35989"/>
    <cellStyle name="표준 16 3 2 16 5" xfId="14208"/>
    <cellStyle name="표준 16 3 2 16 6" xfId="26650"/>
    <cellStyle name="표준 16 3 2 17" xfId="1829"/>
    <cellStyle name="표준 16 3 2 17 2" xfId="4998"/>
    <cellStyle name="표준 16 3 2 17 2 2" xfId="17505"/>
    <cellStyle name="표준 16 3 2 17 2 3" xfId="29947"/>
    <cellStyle name="표준 16 3 2 17 3" xfId="8083"/>
    <cellStyle name="표준 16 3 2 17 3 2" xfId="20590"/>
    <cellStyle name="표준 16 3 2 17 3 3" xfId="33032"/>
    <cellStyle name="표준 16 3 2 17 4" xfId="11168"/>
    <cellStyle name="표준 16 3 2 17 4 2" xfId="23675"/>
    <cellStyle name="표준 16 3 2 17 4 3" xfId="36117"/>
    <cellStyle name="표준 16 3 2 17 5" xfId="14336"/>
    <cellStyle name="표준 16 3 2 17 6" xfId="26778"/>
    <cellStyle name="표준 16 3 2 18" xfId="1957"/>
    <cellStyle name="표준 16 3 2 18 2" xfId="5126"/>
    <cellStyle name="표준 16 3 2 18 2 2" xfId="17633"/>
    <cellStyle name="표준 16 3 2 18 2 3" xfId="30075"/>
    <cellStyle name="표준 16 3 2 18 3" xfId="8211"/>
    <cellStyle name="표준 16 3 2 18 3 2" xfId="20718"/>
    <cellStyle name="표준 16 3 2 18 3 3" xfId="33160"/>
    <cellStyle name="표준 16 3 2 18 4" xfId="11296"/>
    <cellStyle name="표준 16 3 2 18 4 2" xfId="23803"/>
    <cellStyle name="표준 16 3 2 18 4 3" xfId="36245"/>
    <cellStyle name="표준 16 3 2 18 5" xfId="14464"/>
    <cellStyle name="표준 16 3 2 18 6" xfId="26906"/>
    <cellStyle name="표준 16 3 2 19" xfId="2085"/>
    <cellStyle name="표준 16 3 2 19 2" xfId="5254"/>
    <cellStyle name="표준 16 3 2 19 2 2" xfId="17761"/>
    <cellStyle name="표준 16 3 2 19 2 3" xfId="30203"/>
    <cellStyle name="표준 16 3 2 19 3" xfId="8339"/>
    <cellStyle name="표준 16 3 2 19 3 2" xfId="20846"/>
    <cellStyle name="표준 16 3 2 19 3 3" xfId="33288"/>
    <cellStyle name="표준 16 3 2 19 4" xfId="11424"/>
    <cellStyle name="표준 16 3 2 19 4 2" xfId="23931"/>
    <cellStyle name="표준 16 3 2 19 4 3" xfId="36373"/>
    <cellStyle name="표준 16 3 2 19 5" xfId="14592"/>
    <cellStyle name="표준 16 3 2 19 6" xfId="27034"/>
    <cellStyle name="표준 16 3 2 2" xfId="296"/>
    <cellStyle name="표준 16 3 2 2 10" xfId="1466"/>
    <cellStyle name="표준 16 3 2 2 10 2" xfId="4635"/>
    <cellStyle name="표준 16 3 2 2 10 2 2" xfId="17142"/>
    <cellStyle name="표준 16 3 2 2 10 2 3" xfId="29584"/>
    <cellStyle name="표준 16 3 2 2 10 3" xfId="7720"/>
    <cellStyle name="표준 16 3 2 2 10 3 2" xfId="20227"/>
    <cellStyle name="표준 16 3 2 2 10 3 3" xfId="32669"/>
    <cellStyle name="표준 16 3 2 2 10 4" xfId="10805"/>
    <cellStyle name="표준 16 3 2 2 10 4 2" xfId="23312"/>
    <cellStyle name="표준 16 3 2 2 10 4 3" xfId="35754"/>
    <cellStyle name="표준 16 3 2 2 10 5" xfId="13973"/>
    <cellStyle name="표준 16 3 2 2 10 6" xfId="26415"/>
    <cellStyle name="표준 16 3 2 2 11" xfId="1595"/>
    <cellStyle name="표준 16 3 2 2 11 2" xfId="4764"/>
    <cellStyle name="표준 16 3 2 2 11 2 2" xfId="17271"/>
    <cellStyle name="표준 16 3 2 2 11 2 3" xfId="29713"/>
    <cellStyle name="표준 16 3 2 2 11 3" xfId="7849"/>
    <cellStyle name="표준 16 3 2 2 11 3 2" xfId="20356"/>
    <cellStyle name="표준 16 3 2 2 11 3 3" xfId="32798"/>
    <cellStyle name="표준 16 3 2 2 11 4" xfId="10934"/>
    <cellStyle name="표준 16 3 2 2 11 4 2" xfId="23441"/>
    <cellStyle name="표준 16 3 2 2 11 4 3" xfId="35883"/>
    <cellStyle name="표준 16 3 2 2 11 5" xfId="14102"/>
    <cellStyle name="표준 16 3 2 2 11 6" xfId="26544"/>
    <cellStyle name="표준 16 3 2 2 12" xfId="1723"/>
    <cellStyle name="표준 16 3 2 2 12 2" xfId="4892"/>
    <cellStyle name="표준 16 3 2 2 12 2 2" xfId="17399"/>
    <cellStyle name="표준 16 3 2 2 12 2 3" xfId="29841"/>
    <cellStyle name="표준 16 3 2 2 12 3" xfId="7977"/>
    <cellStyle name="표준 16 3 2 2 12 3 2" xfId="20484"/>
    <cellStyle name="표준 16 3 2 2 12 3 3" xfId="32926"/>
    <cellStyle name="표준 16 3 2 2 12 4" xfId="11062"/>
    <cellStyle name="표준 16 3 2 2 12 4 2" xfId="23569"/>
    <cellStyle name="표준 16 3 2 2 12 4 3" xfId="36011"/>
    <cellStyle name="표준 16 3 2 2 12 5" xfId="14230"/>
    <cellStyle name="표준 16 3 2 2 12 6" xfId="26672"/>
    <cellStyle name="표준 16 3 2 2 13" xfId="1851"/>
    <cellStyle name="표준 16 3 2 2 13 2" xfId="5020"/>
    <cellStyle name="표준 16 3 2 2 13 2 2" xfId="17527"/>
    <cellStyle name="표준 16 3 2 2 13 2 3" xfId="29969"/>
    <cellStyle name="표준 16 3 2 2 13 3" xfId="8105"/>
    <cellStyle name="표준 16 3 2 2 13 3 2" xfId="20612"/>
    <cellStyle name="표준 16 3 2 2 13 3 3" xfId="33054"/>
    <cellStyle name="표준 16 3 2 2 13 4" xfId="11190"/>
    <cellStyle name="표준 16 3 2 2 13 4 2" xfId="23697"/>
    <cellStyle name="표준 16 3 2 2 13 4 3" xfId="36139"/>
    <cellStyle name="표준 16 3 2 2 13 5" xfId="14358"/>
    <cellStyle name="표준 16 3 2 2 13 6" xfId="26800"/>
    <cellStyle name="표준 16 3 2 2 14" xfId="1979"/>
    <cellStyle name="표준 16 3 2 2 14 2" xfId="5148"/>
    <cellStyle name="표준 16 3 2 2 14 2 2" xfId="17655"/>
    <cellStyle name="표준 16 3 2 2 14 2 3" xfId="30097"/>
    <cellStyle name="표준 16 3 2 2 14 3" xfId="8233"/>
    <cellStyle name="표준 16 3 2 2 14 3 2" xfId="20740"/>
    <cellStyle name="표준 16 3 2 2 14 3 3" xfId="33182"/>
    <cellStyle name="표준 16 3 2 2 14 4" xfId="11318"/>
    <cellStyle name="표준 16 3 2 2 14 4 2" xfId="23825"/>
    <cellStyle name="표준 16 3 2 2 14 4 3" xfId="36267"/>
    <cellStyle name="표준 16 3 2 2 14 5" xfId="14486"/>
    <cellStyle name="표준 16 3 2 2 14 6" xfId="26928"/>
    <cellStyle name="표준 16 3 2 2 15" xfId="2107"/>
    <cellStyle name="표준 16 3 2 2 15 2" xfId="5276"/>
    <cellStyle name="표준 16 3 2 2 15 2 2" xfId="17783"/>
    <cellStyle name="표준 16 3 2 2 15 2 3" xfId="30225"/>
    <cellStyle name="표준 16 3 2 2 15 3" xfId="8361"/>
    <cellStyle name="표준 16 3 2 2 15 3 2" xfId="20868"/>
    <cellStyle name="표준 16 3 2 2 15 3 3" xfId="33310"/>
    <cellStyle name="표준 16 3 2 2 15 4" xfId="11446"/>
    <cellStyle name="표준 16 3 2 2 15 4 2" xfId="23953"/>
    <cellStyle name="표준 16 3 2 2 15 4 3" xfId="36395"/>
    <cellStyle name="표준 16 3 2 2 15 5" xfId="14614"/>
    <cellStyle name="표준 16 3 2 2 15 6" xfId="27056"/>
    <cellStyle name="표준 16 3 2 2 16" xfId="2232"/>
    <cellStyle name="표준 16 3 2 2 16 2" xfId="5401"/>
    <cellStyle name="표준 16 3 2 2 16 2 2" xfId="17908"/>
    <cellStyle name="표준 16 3 2 2 16 2 3" xfId="30350"/>
    <cellStyle name="표준 16 3 2 2 16 3" xfId="8486"/>
    <cellStyle name="표준 16 3 2 2 16 3 2" xfId="20993"/>
    <cellStyle name="표준 16 3 2 2 16 3 3" xfId="33435"/>
    <cellStyle name="표준 16 3 2 2 16 4" xfId="11571"/>
    <cellStyle name="표준 16 3 2 2 16 4 2" xfId="24078"/>
    <cellStyle name="표준 16 3 2 2 16 4 3" xfId="36520"/>
    <cellStyle name="표준 16 3 2 2 16 5" xfId="14739"/>
    <cellStyle name="표준 16 3 2 2 16 6" xfId="27181"/>
    <cellStyle name="표준 16 3 2 2 17" xfId="2357"/>
    <cellStyle name="표준 16 3 2 2 17 2" xfId="5526"/>
    <cellStyle name="표준 16 3 2 2 17 2 2" xfId="18033"/>
    <cellStyle name="표준 16 3 2 2 17 2 3" xfId="30475"/>
    <cellStyle name="표준 16 3 2 2 17 3" xfId="8611"/>
    <cellStyle name="표준 16 3 2 2 17 3 2" xfId="21118"/>
    <cellStyle name="표준 16 3 2 2 17 3 3" xfId="33560"/>
    <cellStyle name="표준 16 3 2 2 17 4" xfId="11696"/>
    <cellStyle name="표준 16 3 2 2 17 4 2" xfId="24203"/>
    <cellStyle name="표준 16 3 2 2 17 4 3" xfId="36645"/>
    <cellStyle name="표준 16 3 2 2 17 5" xfId="14864"/>
    <cellStyle name="표준 16 3 2 2 17 6" xfId="27306"/>
    <cellStyle name="표준 16 3 2 2 18" xfId="2481"/>
    <cellStyle name="표준 16 3 2 2 18 2" xfId="5650"/>
    <cellStyle name="표준 16 3 2 2 18 2 2" xfId="18157"/>
    <cellStyle name="표준 16 3 2 2 18 2 3" xfId="30599"/>
    <cellStyle name="표준 16 3 2 2 18 3" xfId="8735"/>
    <cellStyle name="표준 16 3 2 2 18 3 2" xfId="21242"/>
    <cellStyle name="표준 16 3 2 2 18 3 3" xfId="33684"/>
    <cellStyle name="표준 16 3 2 2 18 4" xfId="11820"/>
    <cellStyle name="표준 16 3 2 2 18 4 2" xfId="24327"/>
    <cellStyle name="표준 16 3 2 2 18 4 3" xfId="36769"/>
    <cellStyle name="표준 16 3 2 2 18 5" xfId="14988"/>
    <cellStyle name="표준 16 3 2 2 18 6" xfId="27430"/>
    <cellStyle name="표준 16 3 2 2 19" xfId="2603"/>
    <cellStyle name="표준 16 3 2 2 19 2" xfId="5772"/>
    <cellStyle name="표준 16 3 2 2 19 2 2" xfId="18279"/>
    <cellStyle name="표준 16 3 2 2 19 2 3" xfId="30721"/>
    <cellStyle name="표준 16 3 2 2 19 3" xfId="8857"/>
    <cellStyle name="표준 16 3 2 2 19 3 2" xfId="21364"/>
    <cellStyle name="표준 16 3 2 2 19 3 3" xfId="33806"/>
    <cellStyle name="표준 16 3 2 2 19 4" xfId="11942"/>
    <cellStyle name="표준 16 3 2 2 19 4 2" xfId="24449"/>
    <cellStyle name="표준 16 3 2 2 19 4 3" xfId="36891"/>
    <cellStyle name="표준 16 3 2 2 19 5" xfId="15110"/>
    <cellStyle name="표준 16 3 2 2 19 6" xfId="27552"/>
    <cellStyle name="표준 16 3 2 2 2" xfId="341"/>
    <cellStyle name="표준 16 3 2 2 2 10" xfId="1768"/>
    <cellStyle name="표준 16 3 2 2 2 10 2" xfId="4937"/>
    <cellStyle name="표준 16 3 2 2 2 10 2 2" xfId="17444"/>
    <cellStyle name="표준 16 3 2 2 2 10 2 3" xfId="29886"/>
    <cellStyle name="표준 16 3 2 2 2 10 3" xfId="8022"/>
    <cellStyle name="표준 16 3 2 2 2 10 3 2" xfId="20529"/>
    <cellStyle name="표준 16 3 2 2 2 10 3 3" xfId="32971"/>
    <cellStyle name="표준 16 3 2 2 2 10 4" xfId="11107"/>
    <cellStyle name="표준 16 3 2 2 2 10 4 2" xfId="23614"/>
    <cellStyle name="표준 16 3 2 2 2 10 4 3" xfId="36056"/>
    <cellStyle name="표준 16 3 2 2 2 10 5" xfId="14275"/>
    <cellStyle name="표준 16 3 2 2 2 10 6" xfId="26717"/>
    <cellStyle name="표준 16 3 2 2 2 11" xfId="1896"/>
    <cellStyle name="표준 16 3 2 2 2 11 2" xfId="5065"/>
    <cellStyle name="표준 16 3 2 2 2 11 2 2" xfId="17572"/>
    <cellStyle name="표준 16 3 2 2 2 11 2 3" xfId="30014"/>
    <cellStyle name="표준 16 3 2 2 2 11 3" xfId="8150"/>
    <cellStyle name="표준 16 3 2 2 2 11 3 2" xfId="20657"/>
    <cellStyle name="표준 16 3 2 2 2 11 3 3" xfId="33099"/>
    <cellStyle name="표준 16 3 2 2 2 11 4" xfId="11235"/>
    <cellStyle name="표준 16 3 2 2 2 11 4 2" xfId="23742"/>
    <cellStyle name="표준 16 3 2 2 2 11 4 3" xfId="36184"/>
    <cellStyle name="표준 16 3 2 2 2 11 5" xfId="14403"/>
    <cellStyle name="표준 16 3 2 2 2 11 6" xfId="26845"/>
    <cellStyle name="표준 16 3 2 2 2 12" xfId="2024"/>
    <cellStyle name="표준 16 3 2 2 2 12 2" xfId="5193"/>
    <cellStyle name="표준 16 3 2 2 2 12 2 2" xfId="17700"/>
    <cellStyle name="표준 16 3 2 2 2 12 2 3" xfId="30142"/>
    <cellStyle name="표준 16 3 2 2 2 12 3" xfId="8278"/>
    <cellStyle name="표준 16 3 2 2 2 12 3 2" xfId="20785"/>
    <cellStyle name="표준 16 3 2 2 2 12 3 3" xfId="33227"/>
    <cellStyle name="표준 16 3 2 2 2 12 4" xfId="11363"/>
    <cellStyle name="표준 16 3 2 2 2 12 4 2" xfId="23870"/>
    <cellStyle name="표준 16 3 2 2 2 12 4 3" xfId="36312"/>
    <cellStyle name="표준 16 3 2 2 2 12 5" xfId="14531"/>
    <cellStyle name="표준 16 3 2 2 2 12 6" xfId="26973"/>
    <cellStyle name="표준 16 3 2 2 2 13" xfId="2152"/>
    <cellStyle name="표준 16 3 2 2 2 13 2" xfId="5321"/>
    <cellStyle name="표준 16 3 2 2 2 13 2 2" xfId="17828"/>
    <cellStyle name="표준 16 3 2 2 2 13 2 3" xfId="30270"/>
    <cellStyle name="표준 16 3 2 2 2 13 3" xfId="8406"/>
    <cellStyle name="표준 16 3 2 2 2 13 3 2" xfId="20913"/>
    <cellStyle name="표준 16 3 2 2 2 13 3 3" xfId="33355"/>
    <cellStyle name="표준 16 3 2 2 2 13 4" xfId="11491"/>
    <cellStyle name="표준 16 3 2 2 2 13 4 2" xfId="23998"/>
    <cellStyle name="표준 16 3 2 2 2 13 4 3" xfId="36440"/>
    <cellStyle name="표준 16 3 2 2 2 13 5" xfId="14659"/>
    <cellStyle name="표준 16 3 2 2 2 13 6" xfId="27101"/>
    <cellStyle name="표준 16 3 2 2 2 14" xfId="2277"/>
    <cellStyle name="표준 16 3 2 2 2 14 2" xfId="5446"/>
    <cellStyle name="표준 16 3 2 2 2 14 2 2" xfId="17953"/>
    <cellStyle name="표준 16 3 2 2 2 14 2 3" xfId="30395"/>
    <cellStyle name="표준 16 3 2 2 2 14 3" xfId="8531"/>
    <cellStyle name="표준 16 3 2 2 2 14 3 2" xfId="21038"/>
    <cellStyle name="표준 16 3 2 2 2 14 3 3" xfId="33480"/>
    <cellStyle name="표준 16 3 2 2 2 14 4" xfId="11616"/>
    <cellStyle name="표준 16 3 2 2 2 14 4 2" xfId="24123"/>
    <cellStyle name="표준 16 3 2 2 2 14 4 3" xfId="36565"/>
    <cellStyle name="표준 16 3 2 2 2 14 5" xfId="14784"/>
    <cellStyle name="표준 16 3 2 2 2 14 6" xfId="27226"/>
    <cellStyle name="표준 16 3 2 2 2 15" xfId="2402"/>
    <cellStyle name="표준 16 3 2 2 2 15 2" xfId="5571"/>
    <cellStyle name="표준 16 3 2 2 2 15 2 2" xfId="18078"/>
    <cellStyle name="표준 16 3 2 2 2 15 2 3" xfId="30520"/>
    <cellStyle name="표준 16 3 2 2 2 15 3" xfId="8656"/>
    <cellStyle name="표준 16 3 2 2 2 15 3 2" xfId="21163"/>
    <cellStyle name="표준 16 3 2 2 2 15 3 3" xfId="33605"/>
    <cellStyle name="표준 16 3 2 2 2 15 4" xfId="11741"/>
    <cellStyle name="표준 16 3 2 2 2 15 4 2" xfId="24248"/>
    <cellStyle name="표준 16 3 2 2 2 15 4 3" xfId="36690"/>
    <cellStyle name="표준 16 3 2 2 2 15 5" xfId="14909"/>
    <cellStyle name="표준 16 3 2 2 2 15 6" xfId="27351"/>
    <cellStyle name="표준 16 3 2 2 2 16" xfId="2526"/>
    <cellStyle name="표준 16 3 2 2 2 16 2" xfId="5695"/>
    <cellStyle name="표준 16 3 2 2 2 16 2 2" xfId="18202"/>
    <cellStyle name="표준 16 3 2 2 2 16 2 3" xfId="30644"/>
    <cellStyle name="표준 16 3 2 2 2 16 3" xfId="8780"/>
    <cellStyle name="표준 16 3 2 2 2 16 3 2" xfId="21287"/>
    <cellStyle name="표준 16 3 2 2 2 16 3 3" xfId="33729"/>
    <cellStyle name="표준 16 3 2 2 2 16 4" xfId="11865"/>
    <cellStyle name="표준 16 3 2 2 2 16 4 2" xfId="24372"/>
    <cellStyle name="표준 16 3 2 2 2 16 4 3" xfId="36814"/>
    <cellStyle name="표준 16 3 2 2 2 16 5" xfId="15033"/>
    <cellStyle name="표준 16 3 2 2 2 16 6" xfId="27475"/>
    <cellStyle name="표준 16 3 2 2 2 17" xfId="2648"/>
    <cellStyle name="표준 16 3 2 2 2 17 2" xfId="5817"/>
    <cellStyle name="표준 16 3 2 2 2 17 2 2" xfId="18324"/>
    <cellStyle name="표준 16 3 2 2 2 17 2 3" xfId="30766"/>
    <cellStyle name="표준 16 3 2 2 2 17 3" xfId="8902"/>
    <cellStyle name="표준 16 3 2 2 2 17 3 2" xfId="21409"/>
    <cellStyle name="표준 16 3 2 2 2 17 3 3" xfId="33851"/>
    <cellStyle name="표준 16 3 2 2 2 17 4" xfId="11987"/>
    <cellStyle name="표준 16 3 2 2 2 17 4 2" xfId="24494"/>
    <cellStyle name="표준 16 3 2 2 2 17 4 3" xfId="36936"/>
    <cellStyle name="표준 16 3 2 2 2 17 5" xfId="15155"/>
    <cellStyle name="표준 16 3 2 2 2 17 6" xfId="27597"/>
    <cellStyle name="표준 16 3 2 2 2 18" xfId="2768"/>
    <cellStyle name="표준 16 3 2 2 2 18 2" xfId="5937"/>
    <cellStyle name="표준 16 3 2 2 2 18 2 2" xfId="18444"/>
    <cellStyle name="표준 16 3 2 2 2 18 2 3" xfId="30886"/>
    <cellStyle name="표준 16 3 2 2 2 18 3" xfId="9022"/>
    <cellStyle name="표준 16 3 2 2 2 18 3 2" xfId="21529"/>
    <cellStyle name="표준 16 3 2 2 2 18 3 3" xfId="33971"/>
    <cellStyle name="표준 16 3 2 2 2 18 4" xfId="12107"/>
    <cellStyle name="표준 16 3 2 2 2 18 4 2" xfId="24614"/>
    <cellStyle name="표준 16 3 2 2 2 18 4 3" xfId="37056"/>
    <cellStyle name="표준 16 3 2 2 2 18 5" xfId="15275"/>
    <cellStyle name="표준 16 3 2 2 2 18 6" xfId="27717"/>
    <cellStyle name="표준 16 3 2 2 2 19" xfId="2885"/>
    <cellStyle name="표준 16 3 2 2 2 19 2" xfId="6054"/>
    <cellStyle name="표준 16 3 2 2 2 19 2 2" xfId="18561"/>
    <cellStyle name="표준 16 3 2 2 2 19 2 3" xfId="31003"/>
    <cellStyle name="표준 16 3 2 2 2 19 3" xfId="9139"/>
    <cellStyle name="표준 16 3 2 2 2 19 3 2" xfId="21646"/>
    <cellStyle name="표준 16 3 2 2 2 19 3 3" xfId="34088"/>
    <cellStyle name="표준 16 3 2 2 2 19 4" xfId="12224"/>
    <cellStyle name="표준 16 3 2 2 2 19 4 2" xfId="24731"/>
    <cellStyle name="표준 16 3 2 2 2 19 4 3" xfId="37173"/>
    <cellStyle name="표준 16 3 2 2 2 19 5" xfId="15392"/>
    <cellStyle name="표준 16 3 2 2 2 19 6" xfId="27834"/>
    <cellStyle name="표준 16 3 2 2 2 2" xfId="719"/>
    <cellStyle name="표준 16 3 2 2 2 2 2" xfId="3888"/>
    <cellStyle name="표준 16 3 2 2 2 2 2 2" xfId="16395"/>
    <cellStyle name="표준 16 3 2 2 2 2 2 3" xfId="28837"/>
    <cellStyle name="표준 16 3 2 2 2 2 3" xfId="6973"/>
    <cellStyle name="표준 16 3 2 2 2 2 3 2" xfId="19480"/>
    <cellStyle name="표준 16 3 2 2 2 2 3 3" xfId="31922"/>
    <cellStyle name="표준 16 3 2 2 2 2 4" xfId="10058"/>
    <cellStyle name="표준 16 3 2 2 2 2 4 2" xfId="22565"/>
    <cellStyle name="표준 16 3 2 2 2 2 4 3" xfId="35007"/>
    <cellStyle name="표준 16 3 2 2 2 2 5" xfId="13226"/>
    <cellStyle name="표준 16 3 2 2 2 2 6" xfId="25668"/>
    <cellStyle name="표준 16 3 2 2 2 20" xfId="2997"/>
    <cellStyle name="표준 16 3 2 2 2 20 2" xfId="6166"/>
    <cellStyle name="표준 16 3 2 2 2 20 2 2" xfId="18673"/>
    <cellStyle name="표준 16 3 2 2 2 20 2 3" xfId="31115"/>
    <cellStyle name="표준 16 3 2 2 2 20 3" xfId="9251"/>
    <cellStyle name="표준 16 3 2 2 2 20 3 2" xfId="21758"/>
    <cellStyle name="표준 16 3 2 2 2 20 3 3" xfId="34200"/>
    <cellStyle name="표준 16 3 2 2 2 20 4" xfId="12336"/>
    <cellStyle name="표준 16 3 2 2 2 20 4 2" xfId="24843"/>
    <cellStyle name="표준 16 3 2 2 2 20 4 3" xfId="37285"/>
    <cellStyle name="표준 16 3 2 2 2 20 5" xfId="15504"/>
    <cellStyle name="표준 16 3 2 2 2 20 6" xfId="27946"/>
    <cellStyle name="표준 16 3 2 2 2 21" xfId="3105"/>
    <cellStyle name="표준 16 3 2 2 2 21 2" xfId="6274"/>
    <cellStyle name="표준 16 3 2 2 2 21 2 2" xfId="18781"/>
    <cellStyle name="표준 16 3 2 2 2 21 2 3" xfId="31223"/>
    <cellStyle name="표준 16 3 2 2 2 21 3" xfId="9359"/>
    <cellStyle name="표준 16 3 2 2 2 21 3 2" xfId="21866"/>
    <cellStyle name="표준 16 3 2 2 2 21 3 3" xfId="34308"/>
    <cellStyle name="표준 16 3 2 2 2 21 4" xfId="12444"/>
    <cellStyle name="표준 16 3 2 2 2 21 4 2" xfId="24951"/>
    <cellStyle name="표준 16 3 2 2 2 21 4 3" xfId="37393"/>
    <cellStyle name="표준 16 3 2 2 2 21 5" xfId="15612"/>
    <cellStyle name="표준 16 3 2 2 2 21 6" xfId="28054"/>
    <cellStyle name="표준 16 3 2 2 2 22" xfId="3212"/>
    <cellStyle name="표준 16 3 2 2 2 22 2" xfId="6381"/>
    <cellStyle name="표준 16 3 2 2 2 22 2 2" xfId="18888"/>
    <cellStyle name="표준 16 3 2 2 2 22 2 3" xfId="31330"/>
    <cellStyle name="표준 16 3 2 2 2 22 3" xfId="9466"/>
    <cellStyle name="표준 16 3 2 2 2 22 3 2" xfId="21973"/>
    <cellStyle name="표준 16 3 2 2 2 22 3 3" xfId="34415"/>
    <cellStyle name="표준 16 3 2 2 2 22 4" xfId="12551"/>
    <cellStyle name="표준 16 3 2 2 2 22 4 2" xfId="25058"/>
    <cellStyle name="표준 16 3 2 2 2 22 4 3" xfId="37500"/>
    <cellStyle name="표준 16 3 2 2 2 22 5" xfId="15719"/>
    <cellStyle name="표준 16 3 2 2 2 22 6" xfId="28161"/>
    <cellStyle name="표준 16 3 2 2 2 23" xfId="3319"/>
    <cellStyle name="표준 16 3 2 2 2 23 2" xfId="6488"/>
    <cellStyle name="표준 16 3 2 2 2 23 2 2" xfId="18995"/>
    <cellStyle name="표준 16 3 2 2 2 23 2 3" xfId="31437"/>
    <cellStyle name="표준 16 3 2 2 2 23 3" xfId="9573"/>
    <cellStyle name="표준 16 3 2 2 2 23 3 2" xfId="22080"/>
    <cellStyle name="표준 16 3 2 2 2 23 3 3" xfId="34522"/>
    <cellStyle name="표준 16 3 2 2 2 23 4" xfId="12658"/>
    <cellStyle name="표준 16 3 2 2 2 23 4 2" xfId="25165"/>
    <cellStyle name="표준 16 3 2 2 2 23 4 3" xfId="37607"/>
    <cellStyle name="표준 16 3 2 2 2 23 5" xfId="15826"/>
    <cellStyle name="표준 16 3 2 2 2 23 6" xfId="28268"/>
    <cellStyle name="표준 16 3 2 2 2 24" xfId="3510"/>
    <cellStyle name="표준 16 3 2 2 2 24 2" xfId="16017"/>
    <cellStyle name="표준 16 3 2 2 2 24 3" xfId="28459"/>
    <cellStyle name="표준 16 3 2 2 2 25" xfId="6595"/>
    <cellStyle name="표준 16 3 2 2 2 25 2" xfId="19102"/>
    <cellStyle name="표준 16 3 2 2 2 25 3" xfId="31544"/>
    <cellStyle name="표준 16 3 2 2 2 26" xfId="9680"/>
    <cellStyle name="표준 16 3 2 2 2 26 2" xfId="22187"/>
    <cellStyle name="표준 16 3 2 2 2 26 3" xfId="34629"/>
    <cellStyle name="표준 16 3 2 2 2 27" xfId="12848"/>
    <cellStyle name="표준 16 3 2 2 2 28" xfId="25290"/>
    <cellStyle name="표준 16 3 2 2 2 29" xfId="37820"/>
    <cellStyle name="표준 16 3 2 2 2 3" xfId="852"/>
    <cellStyle name="표준 16 3 2 2 2 3 2" xfId="4021"/>
    <cellStyle name="표준 16 3 2 2 2 3 2 2" xfId="16528"/>
    <cellStyle name="표준 16 3 2 2 2 3 2 3" xfId="28970"/>
    <cellStyle name="표준 16 3 2 2 2 3 3" xfId="7106"/>
    <cellStyle name="표준 16 3 2 2 2 3 3 2" xfId="19613"/>
    <cellStyle name="표준 16 3 2 2 2 3 3 3" xfId="32055"/>
    <cellStyle name="표준 16 3 2 2 2 3 4" xfId="10191"/>
    <cellStyle name="표준 16 3 2 2 2 3 4 2" xfId="22698"/>
    <cellStyle name="표준 16 3 2 2 2 3 4 3" xfId="35140"/>
    <cellStyle name="표준 16 3 2 2 2 3 5" xfId="13359"/>
    <cellStyle name="표준 16 3 2 2 2 3 6" xfId="25801"/>
    <cellStyle name="표준 16 3 2 2 2 4" xfId="984"/>
    <cellStyle name="표준 16 3 2 2 2 4 2" xfId="4153"/>
    <cellStyle name="표준 16 3 2 2 2 4 2 2" xfId="16660"/>
    <cellStyle name="표준 16 3 2 2 2 4 2 3" xfId="29102"/>
    <cellStyle name="표준 16 3 2 2 2 4 3" xfId="7238"/>
    <cellStyle name="표준 16 3 2 2 2 4 3 2" xfId="19745"/>
    <cellStyle name="표준 16 3 2 2 2 4 3 3" xfId="32187"/>
    <cellStyle name="표준 16 3 2 2 2 4 4" xfId="10323"/>
    <cellStyle name="표준 16 3 2 2 2 4 4 2" xfId="22830"/>
    <cellStyle name="표준 16 3 2 2 2 4 4 3" xfId="35272"/>
    <cellStyle name="표준 16 3 2 2 2 4 5" xfId="13491"/>
    <cellStyle name="표준 16 3 2 2 2 4 6" xfId="25933"/>
    <cellStyle name="표준 16 3 2 2 2 5" xfId="1116"/>
    <cellStyle name="표준 16 3 2 2 2 5 2" xfId="4285"/>
    <cellStyle name="표준 16 3 2 2 2 5 2 2" xfId="16792"/>
    <cellStyle name="표준 16 3 2 2 2 5 2 3" xfId="29234"/>
    <cellStyle name="표준 16 3 2 2 2 5 3" xfId="7370"/>
    <cellStyle name="표준 16 3 2 2 2 5 3 2" xfId="19877"/>
    <cellStyle name="표준 16 3 2 2 2 5 3 3" xfId="32319"/>
    <cellStyle name="표준 16 3 2 2 2 5 4" xfId="10455"/>
    <cellStyle name="표준 16 3 2 2 2 5 4 2" xfId="22962"/>
    <cellStyle name="표준 16 3 2 2 2 5 4 3" xfId="35404"/>
    <cellStyle name="표준 16 3 2 2 2 5 5" xfId="13623"/>
    <cellStyle name="표준 16 3 2 2 2 5 6" xfId="26065"/>
    <cellStyle name="표준 16 3 2 2 2 6" xfId="1248"/>
    <cellStyle name="표준 16 3 2 2 2 6 2" xfId="4417"/>
    <cellStyle name="표준 16 3 2 2 2 6 2 2" xfId="16924"/>
    <cellStyle name="표준 16 3 2 2 2 6 2 3" xfId="29366"/>
    <cellStyle name="표준 16 3 2 2 2 6 3" xfId="7502"/>
    <cellStyle name="표준 16 3 2 2 2 6 3 2" xfId="20009"/>
    <cellStyle name="표준 16 3 2 2 2 6 3 3" xfId="32451"/>
    <cellStyle name="표준 16 3 2 2 2 6 4" xfId="10587"/>
    <cellStyle name="표준 16 3 2 2 2 6 4 2" xfId="23094"/>
    <cellStyle name="표준 16 3 2 2 2 6 4 3" xfId="35536"/>
    <cellStyle name="표준 16 3 2 2 2 6 5" xfId="13755"/>
    <cellStyle name="표준 16 3 2 2 2 6 6" xfId="26197"/>
    <cellStyle name="표준 16 3 2 2 2 7" xfId="1380"/>
    <cellStyle name="표준 16 3 2 2 2 7 2" xfId="4549"/>
    <cellStyle name="표준 16 3 2 2 2 7 2 2" xfId="17056"/>
    <cellStyle name="표준 16 3 2 2 2 7 2 3" xfId="29498"/>
    <cellStyle name="표준 16 3 2 2 2 7 3" xfId="7634"/>
    <cellStyle name="표준 16 3 2 2 2 7 3 2" xfId="20141"/>
    <cellStyle name="표준 16 3 2 2 2 7 3 3" xfId="32583"/>
    <cellStyle name="표준 16 3 2 2 2 7 4" xfId="10719"/>
    <cellStyle name="표준 16 3 2 2 2 7 4 2" xfId="23226"/>
    <cellStyle name="표준 16 3 2 2 2 7 4 3" xfId="35668"/>
    <cellStyle name="표준 16 3 2 2 2 7 5" xfId="13887"/>
    <cellStyle name="표준 16 3 2 2 2 7 6" xfId="26329"/>
    <cellStyle name="표준 16 3 2 2 2 8" xfId="1511"/>
    <cellStyle name="표준 16 3 2 2 2 8 2" xfId="4680"/>
    <cellStyle name="표준 16 3 2 2 2 8 2 2" xfId="17187"/>
    <cellStyle name="표준 16 3 2 2 2 8 2 3" xfId="29629"/>
    <cellStyle name="표준 16 3 2 2 2 8 3" xfId="7765"/>
    <cellStyle name="표준 16 3 2 2 2 8 3 2" xfId="20272"/>
    <cellStyle name="표준 16 3 2 2 2 8 3 3" xfId="32714"/>
    <cellStyle name="표준 16 3 2 2 2 8 4" xfId="10850"/>
    <cellStyle name="표준 16 3 2 2 2 8 4 2" xfId="23357"/>
    <cellStyle name="표준 16 3 2 2 2 8 4 3" xfId="35799"/>
    <cellStyle name="표준 16 3 2 2 2 8 5" xfId="14018"/>
    <cellStyle name="표준 16 3 2 2 2 8 6" xfId="26460"/>
    <cellStyle name="표준 16 3 2 2 2 9" xfId="1640"/>
    <cellStyle name="표준 16 3 2 2 2 9 2" xfId="4809"/>
    <cellStyle name="표준 16 3 2 2 2 9 2 2" xfId="17316"/>
    <cellStyle name="표준 16 3 2 2 2 9 2 3" xfId="29758"/>
    <cellStyle name="표준 16 3 2 2 2 9 3" xfId="7894"/>
    <cellStyle name="표준 16 3 2 2 2 9 3 2" xfId="20401"/>
    <cellStyle name="표준 16 3 2 2 2 9 3 3" xfId="32843"/>
    <cellStyle name="표준 16 3 2 2 2 9 4" xfId="10979"/>
    <cellStyle name="표준 16 3 2 2 2 9 4 2" xfId="23486"/>
    <cellStyle name="표준 16 3 2 2 2 9 4 3" xfId="35928"/>
    <cellStyle name="표준 16 3 2 2 2 9 5" xfId="14147"/>
    <cellStyle name="표준 16 3 2 2 2 9 6" xfId="26589"/>
    <cellStyle name="표준 16 3 2 2 20" xfId="2723"/>
    <cellStyle name="표준 16 3 2 2 20 2" xfId="5892"/>
    <cellStyle name="표준 16 3 2 2 20 2 2" xfId="18399"/>
    <cellStyle name="표준 16 3 2 2 20 2 3" xfId="30841"/>
    <cellStyle name="표준 16 3 2 2 20 3" xfId="8977"/>
    <cellStyle name="표준 16 3 2 2 20 3 2" xfId="21484"/>
    <cellStyle name="표준 16 3 2 2 20 3 3" xfId="33926"/>
    <cellStyle name="표준 16 3 2 2 20 4" xfId="12062"/>
    <cellStyle name="표준 16 3 2 2 20 4 2" xfId="24569"/>
    <cellStyle name="표준 16 3 2 2 20 4 3" xfId="37011"/>
    <cellStyle name="표준 16 3 2 2 20 5" xfId="15230"/>
    <cellStyle name="표준 16 3 2 2 20 6" xfId="27672"/>
    <cellStyle name="표준 16 3 2 2 21" xfId="2840"/>
    <cellStyle name="표준 16 3 2 2 21 2" xfId="6009"/>
    <cellStyle name="표준 16 3 2 2 21 2 2" xfId="18516"/>
    <cellStyle name="표준 16 3 2 2 21 2 3" xfId="30958"/>
    <cellStyle name="표준 16 3 2 2 21 3" xfId="9094"/>
    <cellStyle name="표준 16 3 2 2 21 3 2" xfId="21601"/>
    <cellStyle name="표준 16 3 2 2 21 3 3" xfId="34043"/>
    <cellStyle name="표준 16 3 2 2 21 4" xfId="12179"/>
    <cellStyle name="표준 16 3 2 2 21 4 2" xfId="24686"/>
    <cellStyle name="표준 16 3 2 2 21 4 3" xfId="37128"/>
    <cellStyle name="표준 16 3 2 2 21 5" xfId="15347"/>
    <cellStyle name="표준 16 3 2 2 21 6" xfId="27789"/>
    <cellStyle name="표준 16 3 2 2 22" xfId="2952"/>
    <cellStyle name="표준 16 3 2 2 22 2" xfId="6121"/>
    <cellStyle name="표준 16 3 2 2 22 2 2" xfId="18628"/>
    <cellStyle name="표준 16 3 2 2 22 2 3" xfId="31070"/>
    <cellStyle name="표준 16 3 2 2 22 3" xfId="9206"/>
    <cellStyle name="표준 16 3 2 2 22 3 2" xfId="21713"/>
    <cellStyle name="표준 16 3 2 2 22 3 3" xfId="34155"/>
    <cellStyle name="표준 16 3 2 2 22 4" xfId="12291"/>
    <cellStyle name="표준 16 3 2 2 22 4 2" xfId="24798"/>
    <cellStyle name="표준 16 3 2 2 22 4 3" xfId="37240"/>
    <cellStyle name="표준 16 3 2 2 22 5" xfId="15459"/>
    <cellStyle name="표준 16 3 2 2 22 6" xfId="27901"/>
    <cellStyle name="표준 16 3 2 2 23" xfId="3060"/>
    <cellStyle name="표준 16 3 2 2 23 2" xfId="6229"/>
    <cellStyle name="표준 16 3 2 2 23 2 2" xfId="18736"/>
    <cellStyle name="표준 16 3 2 2 23 2 3" xfId="31178"/>
    <cellStyle name="표준 16 3 2 2 23 3" xfId="9314"/>
    <cellStyle name="표준 16 3 2 2 23 3 2" xfId="21821"/>
    <cellStyle name="표준 16 3 2 2 23 3 3" xfId="34263"/>
    <cellStyle name="표준 16 3 2 2 23 4" xfId="12399"/>
    <cellStyle name="표준 16 3 2 2 23 4 2" xfId="24906"/>
    <cellStyle name="표준 16 3 2 2 23 4 3" xfId="37348"/>
    <cellStyle name="표준 16 3 2 2 23 5" xfId="15567"/>
    <cellStyle name="표준 16 3 2 2 23 6" xfId="28009"/>
    <cellStyle name="표준 16 3 2 2 24" xfId="3167"/>
    <cellStyle name="표준 16 3 2 2 24 2" xfId="6336"/>
    <cellStyle name="표준 16 3 2 2 24 2 2" xfId="18843"/>
    <cellStyle name="표준 16 3 2 2 24 2 3" xfId="31285"/>
    <cellStyle name="표준 16 3 2 2 24 3" xfId="9421"/>
    <cellStyle name="표준 16 3 2 2 24 3 2" xfId="21928"/>
    <cellStyle name="표준 16 3 2 2 24 3 3" xfId="34370"/>
    <cellStyle name="표준 16 3 2 2 24 4" xfId="12506"/>
    <cellStyle name="표준 16 3 2 2 24 4 2" xfId="25013"/>
    <cellStyle name="표준 16 3 2 2 24 4 3" xfId="37455"/>
    <cellStyle name="표준 16 3 2 2 24 5" xfId="15674"/>
    <cellStyle name="표준 16 3 2 2 24 6" xfId="28116"/>
    <cellStyle name="표준 16 3 2 2 25" xfId="3274"/>
    <cellStyle name="표준 16 3 2 2 25 2" xfId="6443"/>
    <cellStyle name="표준 16 3 2 2 25 2 2" xfId="18950"/>
    <cellStyle name="표준 16 3 2 2 25 2 3" xfId="31392"/>
    <cellStyle name="표준 16 3 2 2 25 3" xfId="9528"/>
    <cellStyle name="표준 16 3 2 2 25 3 2" xfId="22035"/>
    <cellStyle name="표준 16 3 2 2 25 3 3" xfId="34477"/>
    <cellStyle name="표준 16 3 2 2 25 4" xfId="12613"/>
    <cellStyle name="표준 16 3 2 2 25 4 2" xfId="25120"/>
    <cellStyle name="표준 16 3 2 2 25 4 3" xfId="37562"/>
    <cellStyle name="표준 16 3 2 2 25 5" xfId="15781"/>
    <cellStyle name="표준 16 3 2 2 25 6" xfId="28223"/>
    <cellStyle name="표준 16 3 2 2 26" xfId="3465"/>
    <cellStyle name="표준 16 3 2 2 26 2" xfId="15972"/>
    <cellStyle name="표준 16 3 2 2 26 3" xfId="28414"/>
    <cellStyle name="표준 16 3 2 2 27" xfId="6550"/>
    <cellStyle name="표준 16 3 2 2 27 2" xfId="19057"/>
    <cellStyle name="표준 16 3 2 2 27 3" xfId="31499"/>
    <cellStyle name="표준 16 3 2 2 28" xfId="9635"/>
    <cellStyle name="표준 16 3 2 2 28 2" xfId="22142"/>
    <cellStyle name="표준 16 3 2 2 28 3" xfId="34584"/>
    <cellStyle name="표준 16 3 2 2 29" xfId="12803"/>
    <cellStyle name="표준 16 3 2 2 3" xfId="386"/>
    <cellStyle name="표준 16 3 2 2 3 10" xfId="1813"/>
    <cellStyle name="표준 16 3 2 2 3 10 2" xfId="4982"/>
    <cellStyle name="표준 16 3 2 2 3 10 2 2" xfId="17489"/>
    <cellStyle name="표준 16 3 2 2 3 10 2 3" xfId="29931"/>
    <cellStyle name="표준 16 3 2 2 3 10 3" xfId="8067"/>
    <cellStyle name="표준 16 3 2 2 3 10 3 2" xfId="20574"/>
    <cellStyle name="표준 16 3 2 2 3 10 3 3" xfId="33016"/>
    <cellStyle name="표준 16 3 2 2 3 10 4" xfId="11152"/>
    <cellStyle name="표준 16 3 2 2 3 10 4 2" xfId="23659"/>
    <cellStyle name="표준 16 3 2 2 3 10 4 3" xfId="36101"/>
    <cellStyle name="표준 16 3 2 2 3 10 5" xfId="14320"/>
    <cellStyle name="표준 16 3 2 2 3 10 6" xfId="26762"/>
    <cellStyle name="표준 16 3 2 2 3 11" xfId="1941"/>
    <cellStyle name="표준 16 3 2 2 3 11 2" xfId="5110"/>
    <cellStyle name="표준 16 3 2 2 3 11 2 2" xfId="17617"/>
    <cellStyle name="표준 16 3 2 2 3 11 2 3" xfId="30059"/>
    <cellStyle name="표준 16 3 2 2 3 11 3" xfId="8195"/>
    <cellStyle name="표준 16 3 2 2 3 11 3 2" xfId="20702"/>
    <cellStyle name="표준 16 3 2 2 3 11 3 3" xfId="33144"/>
    <cellStyle name="표준 16 3 2 2 3 11 4" xfId="11280"/>
    <cellStyle name="표준 16 3 2 2 3 11 4 2" xfId="23787"/>
    <cellStyle name="표준 16 3 2 2 3 11 4 3" xfId="36229"/>
    <cellStyle name="표준 16 3 2 2 3 11 5" xfId="14448"/>
    <cellStyle name="표준 16 3 2 2 3 11 6" xfId="26890"/>
    <cellStyle name="표준 16 3 2 2 3 12" xfId="2069"/>
    <cellStyle name="표준 16 3 2 2 3 12 2" xfId="5238"/>
    <cellStyle name="표준 16 3 2 2 3 12 2 2" xfId="17745"/>
    <cellStyle name="표준 16 3 2 2 3 12 2 3" xfId="30187"/>
    <cellStyle name="표준 16 3 2 2 3 12 3" xfId="8323"/>
    <cellStyle name="표준 16 3 2 2 3 12 3 2" xfId="20830"/>
    <cellStyle name="표준 16 3 2 2 3 12 3 3" xfId="33272"/>
    <cellStyle name="표준 16 3 2 2 3 12 4" xfId="11408"/>
    <cellStyle name="표준 16 3 2 2 3 12 4 2" xfId="23915"/>
    <cellStyle name="표준 16 3 2 2 3 12 4 3" xfId="36357"/>
    <cellStyle name="표준 16 3 2 2 3 12 5" xfId="14576"/>
    <cellStyle name="표준 16 3 2 2 3 12 6" xfId="27018"/>
    <cellStyle name="표준 16 3 2 2 3 13" xfId="2197"/>
    <cellStyle name="표준 16 3 2 2 3 13 2" xfId="5366"/>
    <cellStyle name="표준 16 3 2 2 3 13 2 2" xfId="17873"/>
    <cellStyle name="표준 16 3 2 2 3 13 2 3" xfId="30315"/>
    <cellStyle name="표준 16 3 2 2 3 13 3" xfId="8451"/>
    <cellStyle name="표준 16 3 2 2 3 13 3 2" xfId="20958"/>
    <cellStyle name="표준 16 3 2 2 3 13 3 3" xfId="33400"/>
    <cellStyle name="표준 16 3 2 2 3 13 4" xfId="11536"/>
    <cellStyle name="표준 16 3 2 2 3 13 4 2" xfId="24043"/>
    <cellStyle name="표준 16 3 2 2 3 13 4 3" xfId="36485"/>
    <cellStyle name="표준 16 3 2 2 3 13 5" xfId="14704"/>
    <cellStyle name="표준 16 3 2 2 3 13 6" xfId="27146"/>
    <cellStyle name="표준 16 3 2 2 3 14" xfId="2322"/>
    <cellStyle name="표준 16 3 2 2 3 14 2" xfId="5491"/>
    <cellStyle name="표준 16 3 2 2 3 14 2 2" xfId="17998"/>
    <cellStyle name="표준 16 3 2 2 3 14 2 3" xfId="30440"/>
    <cellStyle name="표준 16 3 2 2 3 14 3" xfId="8576"/>
    <cellStyle name="표준 16 3 2 2 3 14 3 2" xfId="21083"/>
    <cellStyle name="표준 16 3 2 2 3 14 3 3" xfId="33525"/>
    <cellStyle name="표준 16 3 2 2 3 14 4" xfId="11661"/>
    <cellStyle name="표준 16 3 2 2 3 14 4 2" xfId="24168"/>
    <cellStyle name="표준 16 3 2 2 3 14 4 3" xfId="36610"/>
    <cellStyle name="표준 16 3 2 2 3 14 5" xfId="14829"/>
    <cellStyle name="표준 16 3 2 2 3 14 6" xfId="27271"/>
    <cellStyle name="표준 16 3 2 2 3 15" xfId="2447"/>
    <cellStyle name="표준 16 3 2 2 3 15 2" xfId="5616"/>
    <cellStyle name="표준 16 3 2 2 3 15 2 2" xfId="18123"/>
    <cellStyle name="표준 16 3 2 2 3 15 2 3" xfId="30565"/>
    <cellStyle name="표준 16 3 2 2 3 15 3" xfId="8701"/>
    <cellStyle name="표준 16 3 2 2 3 15 3 2" xfId="21208"/>
    <cellStyle name="표준 16 3 2 2 3 15 3 3" xfId="33650"/>
    <cellStyle name="표준 16 3 2 2 3 15 4" xfId="11786"/>
    <cellStyle name="표준 16 3 2 2 3 15 4 2" xfId="24293"/>
    <cellStyle name="표준 16 3 2 2 3 15 4 3" xfId="36735"/>
    <cellStyle name="표준 16 3 2 2 3 15 5" xfId="14954"/>
    <cellStyle name="표준 16 3 2 2 3 15 6" xfId="27396"/>
    <cellStyle name="표준 16 3 2 2 3 16" xfId="2571"/>
    <cellStyle name="표준 16 3 2 2 3 16 2" xfId="5740"/>
    <cellStyle name="표준 16 3 2 2 3 16 2 2" xfId="18247"/>
    <cellStyle name="표준 16 3 2 2 3 16 2 3" xfId="30689"/>
    <cellStyle name="표준 16 3 2 2 3 16 3" xfId="8825"/>
    <cellStyle name="표준 16 3 2 2 3 16 3 2" xfId="21332"/>
    <cellStyle name="표준 16 3 2 2 3 16 3 3" xfId="33774"/>
    <cellStyle name="표준 16 3 2 2 3 16 4" xfId="11910"/>
    <cellStyle name="표준 16 3 2 2 3 16 4 2" xfId="24417"/>
    <cellStyle name="표준 16 3 2 2 3 16 4 3" xfId="36859"/>
    <cellStyle name="표준 16 3 2 2 3 16 5" xfId="15078"/>
    <cellStyle name="표준 16 3 2 2 3 16 6" xfId="27520"/>
    <cellStyle name="표준 16 3 2 2 3 17" xfId="2693"/>
    <cellStyle name="표준 16 3 2 2 3 17 2" xfId="5862"/>
    <cellStyle name="표준 16 3 2 2 3 17 2 2" xfId="18369"/>
    <cellStyle name="표준 16 3 2 2 3 17 2 3" xfId="30811"/>
    <cellStyle name="표준 16 3 2 2 3 17 3" xfId="8947"/>
    <cellStyle name="표준 16 3 2 2 3 17 3 2" xfId="21454"/>
    <cellStyle name="표준 16 3 2 2 3 17 3 3" xfId="33896"/>
    <cellStyle name="표준 16 3 2 2 3 17 4" xfId="12032"/>
    <cellStyle name="표준 16 3 2 2 3 17 4 2" xfId="24539"/>
    <cellStyle name="표준 16 3 2 2 3 17 4 3" xfId="36981"/>
    <cellStyle name="표준 16 3 2 2 3 17 5" xfId="15200"/>
    <cellStyle name="표준 16 3 2 2 3 17 6" xfId="27642"/>
    <cellStyle name="표준 16 3 2 2 3 18" xfId="2813"/>
    <cellStyle name="표준 16 3 2 2 3 18 2" xfId="5982"/>
    <cellStyle name="표준 16 3 2 2 3 18 2 2" xfId="18489"/>
    <cellStyle name="표준 16 3 2 2 3 18 2 3" xfId="30931"/>
    <cellStyle name="표준 16 3 2 2 3 18 3" xfId="9067"/>
    <cellStyle name="표준 16 3 2 2 3 18 3 2" xfId="21574"/>
    <cellStyle name="표준 16 3 2 2 3 18 3 3" xfId="34016"/>
    <cellStyle name="표준 16 3 2 2 3 18 4" xfId="12152"/>
    <cellStyle name="표준 16 3 2 2 3 18 4 2" xfId="24659"/>
    <cellStyle name="표준 16 3 2 2 3 18 4 3" xfId="37101"/>
    <cellStyle name="표준 16 3 2 2 3 18 5" xfId="15320"/>
    <cellStyle name="표준 16 3 2 2 3 18 6" xfId="27762"/>
    <cellStyle name="표준 16 3 2 2 3 19" xfId="2930"/>
    <cellStyle name="표준 16 3 2 2 3 19 2" xfId="6099"/>
    <cellStyle name="표준 16 3 2 2 3 19 2 2" xfId="18606"/>
    <cellStyle name="표준 16 3 2 2 3 19 2 3" xfId="31048"/>
    <cellStyle name="표준 16 3 2 2 3 19 3" xfId="9184"/>
    <cellStyle name="표준 16 3 2 2 3 19 3 2" xfId="21691"/>
    <cellStyle name="표준 16 3 2 2 3 19 3 3" xfId="34133"/>
    <cellStyle name="표준 16 3 2 2 3 19 4" xfId="12269"/>
    <cellStyle name="표준 16 3 2 2 3 19 4 2" xfId="24776"/>
    <cellStyle name="표준 16 3 2 2 3 19 4 3" xfId="37218"/>
    <cellStyle name="표준 16 3 2 2 3 19 5" xfId="15437"/>
    <cellStyle name="표준 16 3 2 2 3 19 6" xfId="27879"/>
    <cellStyle name="표준 16 3 2 2 3 2" xfId="764"/>
    <cellStyle name="표준 16 3 2 2 3 2 2" xfId="3933"/>
    <cellStyle name="표준 16 3 2 2 3 2 2 2" xfId="16440"/>
    <cellStyle name="표준 16 3 2 2 3 2 2 3" xfId="28882"/>
    <cellStyle name="표준 16 3 2 2 3 2 3" xfId="7018"/>
    <cellStyle name="표준 16 3 2 2 3 2 3 2" xfId="19525"/>
    <cellStyle name="표준 16 3 2 2 3 2 3 3" xfId="31967"/>
    <cellStyle name="표준 16 3 2 2 3 2 4" xfId="10103"/>
    <cellStyle name="표준 16 3 2 2 3 2 4 2" xfId="22610"/>
    <cellStyle name="표준 16 3 2 2 3 2 4 3" xfId="35052"/>
    <cellStyle name="표준 16 3 2 2 3 2 5" xfId="13271"/>
    <cellStyle name="표준 16 3 2 2 3 2 6" xfId="25713"/>
    <cellStyle name="표준 16 3 2 2 3 20" xfId="3042"/>
    <cellStyle name="표준 16 3 2 2 3 20 2" xfId="6211"/>
    <cellStyle name="표준 16 3 2 2 3 20 2 2" xfId="18718"/>
    <cellStyle name="표준 16 3 2 2 3 20 2 3" xfId="31160"/>
    <cellStyle name="표준 16 3 2 2 3 20 3" xfId="9296"/>
    <cellStyle name="표준 16 3 2 2 3 20 3 2" xfId="21803"/>
    <cellStyle name="표준 16 3 2 2 3 20 3 3" xfId="34245"/>
    <cellStyle name="표준 16 3 2 2 3 20 4" xfId="12381"/>
    <cellStyle name="표준 16 3 2 2 3 20 4 2" xfId="24888"/>
    <cellStyle name="표준 16 3 2 2 3 20 4 3" xfId="37330"/>
    <cellStyle name="표준 16 3 2 2 3 20 5" xfId="15549"/>
    <cellStyle name="표준 16 3 2 2 3 20 6" xfId="27991"/>
    <cellStyle name="표준 16 3 2 2 3 21" xfId="3150"/>
    <cellStyle name="표준 16 3 2 2 3 21 2" xfId="6319"/>
    <cellStyle name="표준 16 3 2 2 3 21 2 2" xfId="18826"/>
    <cellStyle name="표준 16 3 2 2 3 21 2 3" xfId="31268"/>
    <cellStyle name="표준 16 3 2 2 3 21 3" xfId="9404"/>
    <cellStyle name="표준 16 3 2 2 3 21 3 2" xfId="21911"/>
    <cellStyle name="표준 16 3 2 2 3 21 3 3" xfId="34353"/>
    <cellStyle name="표준 16 3 2 2 3 21 4" xfId="12489"/>
    <cellStyle name="표준 16 3 2 2 3 21 4 2" xfId="24996"/>
    <cellStyle name="표준 16 3 2 2 3 21 4 3" xfId="37438"/>
    <cellStyle name="표준 16 3 2 2 3 21 5" xfId="15657"/>
    <cellStyle name="표준 16 3 2 2 3 21 6" xfId="28099"/>
    <cellStyle name="표준 16 3 2 2 3 22" xfId="3257"/>
    <cellStyle name="표준 16 3 2 2 3 22 2" xfId="6426"/>
    <cellStyle name="표준 16 3 2 2 3 22 2 2" xfId="18933"/>
    <cellStyle name="표준 16 3 2 2 3 22 2 3" xfId="31375"/>
    <cellStyle name="표준 16 3 2 2 3 22 3" xfId="9511"/>
    <cellStyle name="표준 16 3 2 2 3 22 3 2" xfId="22018"/>
    <cellStyle name="표준 16 3 2 2 3 22 3 3" xfId="34460"/>
    <cellStyle name="표준 16 3 2 2 3 22 4" xfId="12596"/>
    <cellStyle name="표준 16 3 2 2 3 22 4 2" xfId="25103"/>
    <cellStyle name="표준 16 3 2 2 3 22 4 3" xfId="37545"/>
    <cellStyle name="표준 16 3 2 2 3 22 5" xfId="15764"/>
    <cellStyle name="표준 16 3 2 2 3 22 6" xfId="28206"/>
    <cellStyle name="표준 16 3 2 2 3 23" xfId="3364"/>
    <cellStyle name="표준 16 3 2 2 3 23 2" xfId="6533"/>
    <cellStyle name="표준 16 3 2 2 3 23 2 2" xfId="19040"/>
    <cellStyle name="표준 16 3 2 2 3 23 2 3" xfId="31482"/>
    <cellStyle name="표준 16 3 2 2 3 23 3" xfId="9618"/>
    <cellStyle name="표준 16 3 2 2 3 23 3 2" xfId="22125"/>
    <cellStyle name="표준 16 3 2 2 3 23 3 3" xfId="34567"/>
    <cellStyle name="표준 16 3 2 2 3 23 4" xfId="12703"/>
    <cellStyle name="표준 16 3 2 2 3 23 4 2" xfId="25210"/>
    <cellStyle name="표준 16 3 2 2 3 23 4 3" xfId="37652"/>
    <cellStyle name="표준 16 3 2 2 3 23 5" xfId="15871"/>
    <cellStyle name="표준 16 3 2 2 3 23 6" xfId="28313"/>
    <cellStyle name="표준 16 3 2 2 3 24" xfId="3555"/>
    <cellStyle name="표준 16 3 2 2 3 24 2" xfId="16062"/>
    <cellStyle name="표준 16 3 2 2 3 24 3" xfId="28504"/>
    <cellStyle name="표준 16 3 2 2 3 25" xfId="6640"/>
    <cellStyle name="표준 16 3 2 2 3 25 2" xfId="19147"/>
    <cellStyle name="표준 16 3 2 2 3 25 3" xfId="31589"/>
    <cellStyle name="표준 16 3 2 2 3 26" xfId="9725"/>
    <cellStyle name="표준 16 3 2 2 3 26 2" xfId="22232"/>
    <cellStyle name="표준 16 3 2 2 3 26 3" xfId="34674"/>
    <cellStyle name="표준 16 3 2 2 3 27" xfId="12893"/>
    <cellStyle name="표준 16 3 2 2 3 28" xfId="25335"/>
    <cellStyle name="표준 16 3 2 2 3 29" xfId="37865"/>
    <cellStyle name="표준 16 3 2 2 3 3" xfId="897"/>
    <cellStyle name="표준 16 3 2 2 3 3 2" xfId="4066"/>
    <cellStyle name="표준 16 3 2 2 3 3 2 2" xfId="16573"/>
    <cellStyle name="표준 16 3 2 2 3 3 2 3" xfId="29015"/>
    <cellStyle name="표준 16 3 2 2 3 3 3" xfId="7151"/>
    <cellStyle name="표준 16 3 2 2 3 3 3 2" xfId="19658"/>
    <cellStyle name="표준 16 3 2 2 3 3 3 3" xfId="32100"/>
    <cellStyle name="표준 16 3 2 2 3 3 4" xfId="10236"/>
    <cellStyle name="표준 16 3 2 2 3 3 4 2" xfId="22743"/>
    <cellStyle name="표준 16 3 2 2 3 3 4 3" xfId="35185"/>
    <cellStyle name="표준 16 3 2 2 3 3 5" xfId="13404"/>
    <cellStyle name="표준 16 3 2 2 3 3 6" xfId="25846"/>
    <cellStyle name="표준 16 3 2 2 3 4" xfId="1029"/>
    <cellStyle name="표준 16 3 2 2 3 4 2" xfId="4198"/>
    <cellStyle name="표준 16 3 2 2 3 4 2 2" xfId="16705"/>
    <cellStyle name="표준 16 3 2 2 3 4 2 3" xfId="29147"/>
    <cellStyle name="표준 16 3 2 2 3 4 3" xfId="7283"/>
    <cellStyle name="표준 16 3 2 2 3 4 3 2" xfId="19790"/>
    <cellStyle name="표준 16 3 2 2 3 4 3 3" xfId="32232"/>
    <cellStyle name="표준 16 3 2 2 3 4 4" xfId="10368"/>
    <cellStyle name="표준 16 3 2 2 3 4 4 2" xfId="22875"/>
    <cellStyle name="표준 16 3 2 2 3 4 4 3" xfId="35317"/>
    <cellStyle name="표준 16 3 2 2 3 4 5" xfId="13536"/>
    <cellStyle name="표준 16 3 2 2 3 4 6" xfId="25978"/>
    <cellStyle name="표준 16 3 2 2 3 5" xfId="1161"/>
    <cellStyle name="표준 16 3 2 2 3 5 2" xfId="4330"/>
    <cellStyle name="표준 16 3 2 2 3 5 2 2" xfId="16837"/>
    <cellStyle name="표준 16 3 2 2 3 5 2 3" xfId="29279"/>
    <cellStyle name="표준 16 3 2 2 3 5 3" xfId="7415"/>
    <cellStyle name="표준 16 3 2 2 3 5 3 2" xfId="19922"/>
    <cellStyle name="표준 16 3 2 2 3 5 3 3" xfId="32364"/>
    <cellStyle name="표준 16 3 2 2 3 5 4" xfId="10500"/>
    <cellStyle name="표준 16 3 2 2 3 5 4 2" xfId="23007"/>
    <cellStyle name="표준 16 3 2 2 3 5 4 3" xfId="35449"/>
    <cellStyle name="표준 16 3 2 2 3 5 5" xfId="13668"/>
    <cellStyle name="표준 16 3 2 2 3 5 6" xfId="26110"/>
    <cellStyle name="표준 16 3 2 2 3 6" xfId="1293"/>
    <cellStyle name="표준 16 3 2 2 3 6 2" xfId="4462"/>
    <cellStyle name="표준 16 3 2 2 3 6 2 2" xfId="16969"/>
    <cellStyle name="표준 16 3 2 2 3 6 2 3" xfId="29411"/>
    <cellStyle name="표준 16 3 2 2 3 6 3" xfId="7547"/>
    <cellStyle name="표준 16 3 2 2 3 6 3 2" xfId="20054"/>
    <cellStyle name="표준 16 3 2 2 3 6 3 3" xfId="32496"/>
    <cellStyle name="표준 16 3 2 2 3 6 4" xfId="10632"/>
    <cellStyle name="표준 16 3 2 2 3 6 4 2" xfId="23139"/>
    <cellStyle name="표준 16 3 2 2 3 6 4 3" xfId="35581"/>
    <cellStyle name="표준 16 3 2 2 3 6 5" xfId="13800"/>
    <cellStyle name="표준 16 3 2 2 3 6 6" xfId="26242"/>
    <cellStyle name="표준 16 3 2 2 3 7" xfId="1425"/>
    <cellStyle name="표준 16 3 2 2 3 7 2" xfId="4594"/>
    <cellStyle name="표준 16 3 2 2 3 7 2 2" xfId="17101"/>
    <cellStyle name="표준 16 3 2 2 3 7 2 3" xfId="29543"/>
    <cellStyle name="표준 16 3 2 2 3 7 3" xfId="7679"/>
    <cellStyle name="표준 16 3 2 2 3 7 3 2" xfId="20186"/>
    <cellStyle name="표준 16 3 2 2 3 7 3 3" xfId="32628"/>
    <cellStyle name="표준 16 3 2 2 3 7 4" xfId="10764"/>
    <cellStyle name="표준 16 3 2 2 3 7 4 2" xfId="23271"/>
    <cellStyle name="표준 16 3 2 2 3 7 4 3" xfId="35713"/>
    <cellStyle name="표준 16 3 2 2 3 7 5" xfId="13932"/>
    <cellStyle name="표준 16 3 2 2 3 7 6" xfId="26374"/>
    <cellStyle name="표준 16 3 2 2 3 8" xfId="1556"/>
    <cellStyle name="표준 16 3 2 2 3 8 2" xfId="4725"/>
    <cellStyle name="표준 16 3 2 2 3 8 2 2" xfId="17232"/>
    <cellStyle name="표준 16 3 2 2 3 8 2 3" xfId="29674"/>
    <cellStyle name="표준 16 3 2 2 3 8 3" xfId="7810"/>
    <cellStyle name="표준 16 3 2 2 3 8 3 2" xfId="20317"/>
    <cellStyle name="표준 16 3 2 2 3 8 3 3" xfId="32759"/>
    <cellStyle name="표준 16 3 2 2 3 8 4" xfId="10895"/>
    <cellStyle name="표준 16 3 2 2 3 8 4 2" xfId="23402"/>
    <cellStyle name="표준 16 3 2 2 3 8 4 3" xfId="35844"/>
    <cellStyle name="표준 16 3 2 2 3 8 5" xfId="14063"/>
    <cellStyle name="표준 16 3 2 2 3 8 6" xfId="26505"/>
    <cellStyle name="표준 16 3 2 2 3 9" xfId="1685"/>
    <cellStyle name="표준 16 3 2 2 3 9 2" xfId="4854"/>
    <cellStyle name="표준 16 3 2 2 3 9 2 2" xfId="17361"/>
    <cellStyle name="표준 16 3 2 2 3 9 2 3" xfId="29803"/>
    <cellStyle name="표준 16 3 2 2 3 9 3" xfId="7939"/>
    <cellStyle name="표준 16 3 2 2 3 9 3 2" xfId="20446"/>
    <cellStyle name="표준 16 3 2 2 3 9 3 3" xfId="32888"/>
    <cellStyle name="표준 16 3 2 2 3 9 4" xfId="11024"/>
    <cellStyle name="표준 16 3 2 2 3 9 4 2" xfId="23531"/>
    <cellStyle name="표준 16 3 2 2 3 9 4 3" xfId="35973"/>
    <cellStyle name="표준 16 3 2 2 3 9 5" xfId="14192"/>
    <cellStyle name="표준 16 3 2 2 3 9 6" xfId="26634"/>
    <cellStyle name="표준 16 3 2 2 30" xfId="25245"/>
    <cellStyle name="표준 16 3 2 2 31" xfId="37717"/>
    <cellStyle name="표준 16 3 2 2 4" xfId="674"/>
    <cellStyle name="표준 16 3 2 2 4 2" xfId="3843"/>
    <cellStyle name="표준 16 3 2 2 4 2 2" xfId="16350"/>
    <cellStyle name="표준 16 3 2 2 4 2 3" xfId="28792"/>
    <cellStyle name="표준 16 3 2 2 4 3" xfId="6928"/>
    <cellStyle name="표준 16 3 2 2 4 3 2" xfId="19435"/>
    <cellStyle name="표준 16 3 2 2 4 3 3" xfId="31877"/>
    <cellStyle name="표준 16 3 2 2 4 4" xfId="10013"/>
    <cellStyle name="표준 16 3 2 2 4 4 2" xfId="22520"/>
    <cellStyle name="표준 16 3 2 2 4 4 3" xfId="34962"/>
    <cellStyle name="표준 16 3 2 2 4 5" xfId="13181"/>
    <cellStyle name="표준 16 3 2 2 4 6" xfId="25623"/>
    <cellStyle name="표준 16 3 2 2 4 7" xfId="37907"/>
    <cellStyle name="표준 16 3 2 2 5" xfId="807"/>
    <cellStyle name="표준 16 3 2 2 5 2" xfId="3976"/>
    <cellStyle name="표준 16 3 2 2 5 2 2" xfId="16483"/>
    <cellStyle name="표준 16 3 2 2 5 2 3" xfId="28925"/>
    <cellStyle name="표준 16 3 2 2 5 3" xfId="7061"/>
    <cellStyle name="표준 16 3 2 2 5 3 2" xfId="19568"/>
    <cellStyle name="표준 16 3 2 2 5 3 3" xfId="32010"/>
    <cellStyle name="표준 16 3 2 2 5 4" xfId="10146"/>
    <cellStyle name="표준 16 3 2 2 5 4 2" xfId="22653"/>
    <cellStyle name="표준 16 3 2 2 5 4 3" xfId="35095"/>
    <cellStyle name="표준 16 3 2 2 5 5" xfId="13314"/>
    <cellStyle name="표준 16 3 2 2 5 6" xfId="25756"/>
    <cellStyle name="표준 16 3 2 2 5 7" xfId="37949"/>
    <cellStyle name="표준 16 3 2 2 6" xfId="939"/>
    <cellStyle name="표준 16 3 2 2 6 2" xfId="4108"/>
    <cellStyle name="표준 16 3 2 2 6 2 2" xfId="16615"/>
    <cellStyle name="표준 16 3 2 2 6 2 3" xfId="29057"/>
    <cellStyle name="표준 16 3 2 2 6 3" xfId="7193"/>
    <cellStyle name="표준 16 3 2 2 6 3 2" xfId="19700"/>
    <cellStyle name="표준 16 3 2 2 6 3 3" xfId="32142"/>
    <cellStyle name="표준 16 3 2 2 6 4" xfId="10278"/>
    <cellStyle name="표준 16 3 2 2 6 4 2" xfId="22785"/>
    <cellStyle name="표준 16 3 2 2 6 4 3" xfId="35227"/>
    <cellStyle name="표준 16 3 2 2 6 5" xfId="13446"/>
    <cellStyle name="표준 16 3 2 2 6 6" xfId="25888"/>
    <cellStyle name="표준 16 3 2 2 7" xfId="1071"/>
    <cellStyle name="표준 16 3 2 2 7 2" xfId="4240"/>
    <cellStyle name="표준 16 3 2 2 7 2 2" xfId="16747"/>
    <cellStyle name="표준 16 3 2 2 7 2 3" xfId="29189"/>
    <cellStyle name="표준 16 3 2 2 7 3" xfId="7325"/>
    <cellStyle name="표준 16 3 2 2 7 3 2" xfId="19832"/>
    <cellStyle name="표준 16 3 2 2 7 3 3" xfId="32274"/>
    <cellStyle name="표준 16 3 2 2 7 4" xfId="10410"/>
    <cellStyle name="표준 16 3 2 2 7 4 2" xfId="22917"/>
    <cellStyle name="표준 16 3 2 2 7 4 3" xfId="35359"/>
    <cellStyle name="표준 16 3 2 2 7 5" xfId="13578"/>
    <cellStyle name="표준 16 3 2 2 7 6" xfId="26020"/>
    <cellStyle name="표준 16 3 2 2 8" xfId="1203"/>
    <cellStyle name="표준 16 3 2 2 8 2" xfId="4372"/>
    <cellStyle name="표준 16 3 2 2 8 2 2" xfId="16879"/>
    <cellStyle name="표준 16 3 2 2 8 2 3" xfId="29321"/>
    <cellStyle name="표준 16 3 2 2 8 3" xfId="7457"/>
    <cellStyle name="표준 16 3 2 2 8 3 2" xfId="19964"/>
    <cellStyle name="표준 16 3 2 2 8 3 3" xfId="32406"/>
    <cellStyle name="표준 16 3 2 2 8 4" xfId="10542"/>
    <cellStyle name="표준 16 3 2 2 8 4 2" xfId="23049"/>
    <cellStyle name="표준 16 3 2 2 8 4 3" xfId="35491"/>
    <cellStyle name="표준 16 3 2 2 8 5" xfId="13710"/>
    <cellStyle name="표준 16 3 2 2 8 6" xfId="26152"/>
    <cellStyle name="표준 16 3 2 2 9" xfId="1335"/>
    <cellStyle name="표준 16 3 2 2 9 2" xfId="4504"/>
    <cellStyle name="표준 16 3 2 2 9 2 2" xfId="17011"/>
    <cellStyle name="표준 16 3 2 2 9 2 3" xfId="29453"/>
    <cellStyle name="표준 16 3 2 2 9 3" xfId="7589"/>
    <cellStyle name="표준 16 3 2 2 9 3 2" xfId="20096"/>
    <cellStyle name="표준 16 3 2 2 9 3 3" xfId="32538"/>
    <cellStyle name="표준 16 3 2 2 9 4" xfId="10674"/>
    <cellStyle name="표준 16 3 2 2 9 4 2" xfId="23181"/>
    <cellStyle name="표준 16 3 2 2 9 4 3" xfId="35623"/>
    <cellStyle name="표준 16 3 2 2 9 5" xfId="13842"/>
    <cellStyle name="표준 16 3 2 2 9 6" xfId="26284"/>
    <cellStyle name="표준 16 3 2 20" xfId="2213"/>
    <cellStyle name="표준 16 3 2 20 2" xfId="5382"/>
    <cellStyle name="표준 16 3 2 20 2 2" xfId="17889"/>
    <cellStyle name="표준 16 3 2 20 2 3" xfId="30331"/>
    <cellStyle name="표준 16 3 2 20 3" xfId="8467"/>
    <cellStyle name="표준 16 3 2 20 3 2" xfId="20974"/>
    <cellStyle name="표준 16 3 2 20 3 3" xfId="33416"/>
    <cellStyle name="표준 16 3 2 20 4" xfId="11552"/>
    <cellStyle name="표준 16 3 2 20 4 2" xfId="24059"/>
    <cellStyle name="표준 16 3 2 20 4 3" xfId="36501"/>
    <cellStyle name="표준 16 3 2 20 5" xfId="14720"/>
    <cellStyle name="표준 16 3 2 20 6" xfId="27162"/>
    <cellStyle name="표준 16 3 2 21" xfId="2338"/>
    <cellStyle name="표준 16 3 2 21 2" xfId="5507"/>
    <cellStyle name="표준 16 3 2 21 2 2" xfId="18014"/>
    <cellStyle name="표준 16 3 2 21 2 3" xfId="30456"/>
    <cellStyle name="표준 16 3 2 21 3" xfId="8592"/>
    <cellStyle name="표준 16 3 2 21 3 2" xfId="21099"/>
    <cellStyle name="표준 16 3 2 21 3 3" xfId="33541"/>
    <cellStyle name="표준 16 3 2 21 4" xfId="11677"/>
    <cellStyle name="표준 16 3 2 21 4 2" xfId="24184"/>
    <cellStyle name="표준 16 3 2 21 4 3" xfId="36626"/>
    <cellStyle name="표준 16 3 2 21 5" xfId="14845"/>
    <cellStyle name="표준 16 3 2 21 6" xfId="27287"/>
    <cellStyle name="표준 16 3 2 22" xfId="2463"/>
    <cellStyle name="표준 16 3 2 22 2" xfId="5632"/>
    <cellStyle name="표준 16 3 2 22 2 2" xfId="18139"/>
    <cellStyle name="표준 16 3 2 22 2 3" xfId="30581"/>
    <cellStyle name="표준 16 3 2 22 3" xfId="8717"/>
    <cellStyle name="표준 16 3 2 22 3 2" xfId="21224"/>
    <cellStyle name="표준 16 3 2 22 3 3" xfId="33666"/>
    <cellStyle name="표준 16 3 2 22 4" xfId="11802"/>
    <cellStyle name="표준 16 3 2 22 4 2" xfId="24309"/>
    <cellStyle name="표준 16 3 2 22 4 3" xfId="36751"/>
    <cellStyle name="표준 16 3 2 22 5" xfId="14970"/>
    <cellStyle name="표준 16 3 2 22 6" xfId="27412"/>
    <cellStyle name="표준 16 3 2 23" xfId="2587"/>
    <cellStyle name="표준 16 3 2 23 2" xfId="5756"/>
    <cellStyle name="표준 16 3 2 23 2 2" xfId="18263"/>
    <cellStyle name="표준 16 3 2 23 2 3" xfId="30705"/>
    <cellStyle name="표준 16 3 2 23 3" xfId="8841"/>
    <cellStyle name="표준 16 3 2 23 3 2" xfId="21348"/>
    <cellStyle name="표준 16 3 2 23 3 3" xfId="33790"/>
    <cellStyle name="표준 16 3 2 23 4" xfId="11926"/>
    <cellStyle name="표준 16 3 2 23 4 2" xfId="24433"/>
    <cellStyle name="표준 16 3 2 23 4 3" xfId="36875"/>
    <cellStyle name="표준 16 3 2 23 5" xfId="15094"/>
    <cellStyle name="표준 16 3 2 23 6" xfId="27536"/>
    <cellStyle name="표준 16 3 2 24" xfId="2709"/>
    <cellStyle name="표준 16 3 2 24 2" xfId="5878"/>
    <cellStyle name="표준 16 3 2 24 2 2" xfId="18385"/>
    <cellStyle name="표준 16 3 2 24 2 3" xfId="30827"/>
    <cellStyle name="표준 16 3 2 24 3" xfId="8963"/>
    <cellStyle name="표준 16 3 2 24 3 2" xfId="21470"/>
    <cellStyle name="표준 16 3 2 24 3 3" xfId="33912"/>
    <cellStyle name="표준 16 3 2 24 4" xfId="12048"/>
    <cellStyle name="표준 16 3 2 24 4 2" xfId="24555"/>
    <cellStyle name="표준 16 3 2 24 4 3" xfId="36997"/>
    <cellStyle name="표준 16 3 2 24 5" xfId="15216"/>
    <cellStyle name="표준 16 3 2 24 6" xfId="27658"/>
    <cellStyle name="표준 16 3 2 25" xfId="2829"/>
    <cellStyle name="표준 16 3 2 25 2" xfId="5998"/>
    <cellStyle name="표준 16 3 2 25 2 2" xfId="18505"/>
    <cellStyle name="표준 16 3 2 25 2 3" xfId="30947"/>
    <cellStyle name="표준 16 3 2 25 3" xfId="9083"/>
    <cellStyle name="표준 16 3 2 25 3 2" xfId="21590"/>
    <cellStyle name="표준 16 3 2 25 3 3" xfId="34032"/>
    <cellStyle name="표준 16 3 2 25 4" xfId="12168"/>
    <cellStyle name="표준 16 3 2 25 4 2" xfId="24675"/>
    <cellStyle name="표준 16 3 2 25 4 3" xfId="37117"/>
    <cellStyle name="표준 16 3 2 25 5" xfId="15336"/>
    <cellStyle name="표준 16 3 2 25 6" xfId="27778"/>
    <cellStyle name="표준 16 3 2 26" xfId="2945"/>
    <cellStyle name="표준 16 3 2 26 2" xfId="6114"/>
    <cellStyle name="표준 16 3 2 26 2 2" xfId="18621"/>
    <cellStyle name="표준 16 3 2 26 2 3" xfId="31063"/>
    <cellStyle name="표준 16 3 2 26 3" xfId="9199"/>
    <cellStyle name="표준 16 3 2 26 3 2" xfId="21706"/>
    <cellStyle name="표준 16 3 2 26 3 3" xfId="34148"/>
    <cellStyle name="표준 16 3 2 26 4" xfId="12284"/>
    <cellStyle name="표준 16 3 2 26 4 2" xfId="24791"/>
    <cellStyle name="표준 16 3 2 26 4 3" xfId="37233"/>
    <cellStyle name="표준 16 3 2 26 5" xfId="15452"/>
    <cellStyle name="표준 16 3 2 26 6" xfId="27894"/>
    <cellStyle name="표준 16 3 2 27" xfId="3419"/>
    <cellStyle name="표준 16 3 2 27 2" xfId="15926"/>
    <cellStyle name="표준 16 3 2 27 3" xfId="28368"/>
    <cellStyle name="표준 16 3 2 28" xfId="3396"/>
    <cellStyle name="표준 16 3 2 28 2" xfId="15903"/>
    <cellStyle name="표준 16 3 2 28 3" xfId="28345"/>
    <cellStyle name="표준 16 3 2 29" xfId="3405"/>
    <cellStyle name="표준 16 3 2 29 2" xfId="15912"/>
    <cellStyle name="표준 16 3 2 29 3" xfId="28354"/>
    <cellStyle name="표준 16 3 2 3" xfId="315"/>
    <cellStyle name="표준 16 3 2 3 10" xfId="1742"/>
    <cellStyle name="표준 16 3 2 3 10 2" xfId="4911"/>
    <cellStyle name="표준 16 3 2 3 10 2 2" xfId="17418"/>
    <cellStyle name="표준 16 3 2 3 10 2 3" xfId="29860"/>
    <cellStyle name="표준 16 3 2 3 10 3" xfId="7996"/>
    <cellStyle name="표준 16 3 2 3 10 3 2" xfId="20503"/>
    <cellStyle name="표준 16 3 2 3 10 3 3" xfId="32945"/>
    <cellStyle name="표준 16 3 2 3 10 4" xfId="11081"/>
    <cellStyle name="표준 16 3 2 3 10 4 2" xfId="23588"/>
    <cellStyle name="표준 16 3 2 3 10 4 3" xfId="36030"/>
    <cellStyle name="표준 16 3 2 3 10 5" xfId="14249"/>
    <cellStyle name="표준 16 3 2 3 10 6" xfId="26691"/>
    <cellStyle name="표준 16 3 2 3 11" xfId="1870"/>
    <cellStyle name="표준 16 3 2 3 11 2" xfId="5039"/>
    <cellStyle name="표준 16 3 2 3 11 2 2" xfId="17546"/>
    <cellStyle name="표준 16 3 2 3 11 2 3" xfId="29988"/>
    <cellStyle name="표준 16 3 2 3 11 3" xfId="8124"/>
    <cellStyle name="표준 16 3 2 3 11 3 2" xfId="20631"/>
    <cellStyle name="표준 16 3 2 3 11 3 3" xfId="33073"/>
    <cellStyle name="표준 16 3 2 3 11 4" xfId="11209"/>
    <cellStyle name="표준 16 3 2 3 11 4 2" xfId="23716"/>
    <cellStyle name="표준 16 3 2 3 11 4 3" xfId="36158"/>
    <cellStyle name="표준 16 3 2 3 11 5" xfId="14377"/>
    <cellStyle name="표준 16 3 2 3 11 6" xfId="26819"/>
    <cellStyle name="표준 16 3 2 3 12" xfId="1998"/>
    <cellStyle name="표준 16 3 2 3 12 2" xfId="5167"/>
    <cellStyle name="표준 16 3 2 3 12 2 2" xfId="17674"/>
    <cellStyle name="표준 16 3 2 3 12 2 3" xfId="30116"/>
    <cellStyle name="표준 16 3 2 3 12 3" xfId="8252"/>
    <cellStyle name="표준 16 3 2 3 12 3 2" xfId="20759"/>
    <cellStyle name="표준 16 3 2 3 12 3 3" xfId="33201"/>
    <cellStyle name="표준 16 3 2 3 12 4" xfId="11337"/>
    <cellStyle name="표준 16 3 2 3 12 4 2" xfId="23844"/>
    <cellStyle name="표준 16 3 2 3 12 4 3" xfId="36286"/>
    <cellStyle name="표준 16 3 2 3 12 5" xfId="14505"/>
    <cellStyle name="표준 16 3 2 3 12 6" xfId="26947"/>
    <cellStyle name="표준 16 3 2 3 13" xfId="2126"/>
    <cellStyle name="표준 16 3 2 3 13 2" xfId="5295"/>
    <cellStyle name="표준 16 3 2 3 13 2 2" xfId="17802"/>
    <cellStyle name="표준 16 3 2 3 13 2 3" xfId="30244"/>
    <cellStyle name="표준 16 3 2 3 13 3" xfId="8380"/>
    <cellStyle name="표준 16 3 2 3 13 3 2" xfId="20887"/>
    <cellStyle name="표준 16 3 2 3 13 3 3" xfId="33329"/>
    <cellStyle name="표준 16 3 2 3 13 4" xfId="11465"/>
    <cellStyle name="표준 16 3 2 3 13 4 2" xfId="23972"/>
    <cellStyle name="표준 16 3 2 3 13 4 3" xfId="36414"/>
    <cellStyle name="표준 16 3 2 3 13 5" xfId="14633"/>
    <cellStyle name="표준 16 3 2 3 13 6" xfId="27075"/>
    <cellStyle name="표준 16 3 2 3 14" xfId="2251"/>
    <cellStyle name="표준 16 3 2 3 14 2" xfId="5420"/>
    <cellStyle name="표준 16 3 2 3 14 2 2" xfId="17927"/>
    <cellStyle name="표준 16 3 2 3 14 2 3" xfId="30369"/>
    <cellStyle name="표준 16 3 2 3 14 3" xfId="8505"/>
    <cellStyle name="표준 16 3 2 3 14 3 2" xfId="21012"/>
    <cellStyle name="표준 16 3 2 3 14 3 3" xfId="33454"/>
    <cellStyle name="표준 16 3 2 3 14 4" xfId="11590"/>
    <cellStyle name="표준 16 3 2 3 14 4 2" xfId="24097"/>
    <cellStyle name="표준 16 3 2 3 14 4 3" xfId="36539"/>
    <cellStyle name="표준 16 3 2 3 14 5" xfId="14758"/>
    <cellStyle name="표준 16 3 2 3 14 6" xfId="27200"/>
    <cellStyle name="표준 16 3 2 3 15" xfId="2376"/>
    <cellStyle name="표준 16 3 2 3 15 2" xfId="5545"/>
    <cellStyle name="표준 16 3 2 3 15 2 2" xfId="18052"/>
    <cellStyle name="표준 16 3 2 3 15 2 3" xfId="30494"/>
    <cellStyle name="표준 16 3 2 3 15 3" xfId="8630"/>
    <cellStyle name="표준 16 3 2 3 15 3 2" xfId="21137"/>
    <cellStyle name="표준 16 3 2 3 15 3 3" xfId="33579"/>
    <cellStyle name="표준 16 3 2 3 15 4" xfId="11715"/>
    <cellStyle name="표준 16 3 2 3 15 4 2" xfId="24222"/>
    <cellStyle name="표준 16 3 2 3 15 4 3" xfId="36664"/>
    <cellStyle name="표준 16 3 2 3 15 5" xfId="14883"/>
    <cellStyle name="표준 16 3 2 3 15 6" xfId="27325"/>
    <cellStyle name="표준 16 3 2 3 16" xfId="2500"/>
    <cellStyle name="표준 16 3 2 3 16 2" xfId="5669"/>
    <cellStyle name="표준 16 3 2 3 16 2 2" xfId="18176"/>
    <cellStyle name="표준 16 3 2 3 16 2 3" xfId="30618"/>
    <cellStyle name="표준 16 3 2 3 16 3" xfId="8754"/>
    <cellStyle name="표준 16 3 2 3 16 3 2" xfId="21261"/>
    <cellStyle name="표준 16 3 2 3 16 3 3" xfId="33703"/>
    <cellStyle name="표준 16 3 2 3 16 4" xfId="11839"/>
    <cellStyle name="표준 16 3 2 3 16 4 2" xfId="24346"/>
    <cellStyle name="표준 16 3 2 3 16 4 3" xfId="36788"/>
    <cellStyle name="표준 16 3 2 3 16 5" xfId="15007"/>
    <cellStyle name="표준 16 3 2 3 16 6" xfId="27449"/>
    <cellStyle name="표준 16 3 2 3 17" xfId="2622"/>
    <cellStyle name="표준 16 3 2 3 17 2" xfId="5791"/>
    <cellStyle name="표준 16 3 2 3 17 2 2" xfId="18298"/>
    <cellStyle name="표준 16 3 2 3 17 2 3" xfId="30740"/>
    <cellStyle name="표준 16 3 2 3 17 3" xfId="8876"/>
    <cellStyle name="표준 16 3 2 3 17 3 2" xfId="21383"/>
    <cellStyle name="표준 16 3 2 3 17 3 3" xfId="33825"/>
    <cellStyle name="표준 16 3 2 3 17 4" xfId="11961"/>
    <cellStyle name="표준 16 3 2 3 17 4 2" xfId="24468"/>
    <cellStyle name="표준 16 3 2 3 17 4 3" xfId="36910"/>
    <cellStyle name="표준 16 3 2 3 17 5" xfId="15129"/>
    <cellStyle name="표준 16 3 2 3 17 6" xfId="27571"/>
    <cellStyle name="표준 16 3 2 3 18" xfId="2742"/>
    <cellStyle name="표준 16 3 2 3 18 2" xfId="5911"/>
    <cellStyle name="표준 16 3 2 3 18 2 2" xfId="18418"/>
    <cellStyle name="표준 16 3 2 3 18 2 3" xfId="30860"/>
    <cellStyle name="표준 16 3 2 3 18 3" xfId="8996"/>
    <cellStyle name="표준 16 3 2 3 18 3 2" xfId="21503"/>
    <cellStyle name="표준 16 3 2 3 18 3 3" xfId="33945"/>
    <cellStyle name="표준 16 3 2 3 18 4" xfId="12081"/>
    <cellStyle name="표준 16 3 2 3 18 4 2" xfId="24588"/>
    <cellStyle name="표준 16 3 2 3 18 4 3" xfId="37030"/>
    <cellStyle name="표준 16 3 2 3 18 5" xfId="15249"/>
    <cellStyle name="표준 16 3 2 3 18 6" xfId="27691"/>
    <cellStyle name="표준 16 3 2 3 19" xfId="2859"/>
    <cellStyle name="표준 16 3 2 3 19 2" xfId="6028"/>
    <cellStyle name="표준 16 3 2 3 19 2 2" xfId="18535"/>
    <cellStyle name="표준 16 3 2 3 19 2 3" xfId="30977"/>
    <cellStyle name="표준 16 3 2 3 19 3" xfId="9113"/>
    <cellStyle name="표준 16 3 2 3 19 3 2" xfId="21620"/>
    <cellStyle name="표준 16 3 2 3 19 3 3" xfId="34062"/>
    <cellStyle name="표준 16 3 2 3 19 4" xfId="12198"/>
    <cellStyle name="표준 16 3 2 3 19 4 2" xfId="24705"/>
    <cellStyle name="표준 16 3 2 3 19 4 3" xfId="37147"/>
    <cellStyle name="표준 16 3 2 3 19 5" xfId="15366"/>
    <cellStyle name="표준 16 3 2 3 19 6" xfId="27808"/>
    <cellStyle name="표준 16 3 2 3 2" xfId="693"/>
    <cellStyle name="표준 16 3 2 3 2 2" xfId="3862"/>
    <cellStyle name="표준 16 3 2 3 2 2 2" xfId="16369"/>
    <cellStyle name="표준 16 3 2 3 2 2 3" xfId="28811"/>
    <cellStyle name="표준 16 3 2 3 2 3" xfId="6947"/>
    <cellStyle name="표준 16 3 2 3 2 3 2" xfId="19454"/>
    <cellStyle name="표준 16 3 2 3 2 3 3" xfId="31896"/>
    <cellStyle name="표준 16 3 2 3 2 4" xfId="10032"/>
    <cellStyle name="표준 16 3 2 3 2 4 2" xfId="22539"/>
    <cellStyle name="표준 16 3 2 3 2 4 3" xfId="34981"/>
    <cellStyle name="표준 16 3 2 3 2 5" xfId="13200"/>
    <cellStyle name="표준 16 3 2 3 2 6" xfId="25642"/>
    <cellStyle name="표준 16 3 2 3 20" xfId="2971"/>
    <cellStyle name="표준 16 3 2 3 20 2" xfId="6140"/>
    <cellStyle name="표준 16 3 2 3 20 2 2" xfId="18647"/>
    <cellStyle name="표준 16 3 2 3 20 2 3" xfId="31089"/>
    <cellStyle name="표준 16 3 2 3 20 3" xfId="9225"/>
    <cellStyle name="표준 16 3 2 3 20 3 2" xfId="21732"/>
    <cellStyle name="표준 16 3 2 3 20 3 3" xfId="34174"/>
    <cellStyle name="표준 16 3 2 3 20 4" xfId="12310"/>
    <cellStyle name="표준 16 3 2 3 20 4 2" xfId="24817"/>
    <cellStyle name="표준 16 3 2 3 20 4 3" xfId="37259"/>
    <cellStyle name="표준 16 3 2 3 20 5" xfId="15478"/>
    <cellStyle name="표준 16 3 2 3 20 6" xfId="27920"/>
    <cellStyle name="표준 16 3 2 3 21" xfId="3079"/>
    <cellStyle name="표준 16 3 2 3 21 2" xfId="6248"/>
    <cellStyle name="표준 16 3 2 3 21 2 2" xfId="18755"/>
    <cellStyle name="표준 16 3 2 3 21 2 3" xfId="31197"/>
    <cellStyle name="표준 16 3 2 3 21 3" xfId="9333"/>
    <cellStyle name="표준 16 3 2 3 21 3 2" xfId="21840"/>
    <cellStyle name="표준 16 3 2 3 21 3 3" xfId="34282"/>
    <cellStyle name="표준 16 3 2 3 21 4" xfId="12418"/>
    <cellStyle name="표준 16 3 2 3 21 4 2" xfId="24925"/>
    <cellStyle name="표준 16 3 2 3 21 4 3" xfId="37367"/>
    <cellStyle name="표준 16 3 2 3 21 5" xfId="15586"/>
    <cellStyle name="표준 16 3 2 3 21 6" xfId="28028"/>
    <cellStyle name="표준 16 3 2 3 22" xfId="3186"/>
    <cellStyle name="표준 16 3 2 3 22 2" xfId="6355"/>
    <cellStyle name="표준 16 3 2 3 22 2 2" xfId="18862"/>
    <cellStyle name="표준 16 3 2 3 22 2 3" xfId="31304"/>
    <cellStyle name="표준 16 3 2 3 22 3" xfId="9440"/>
    <cellStyle name="표준 16 3 2 3 22 3 2" xfId="21947"/>
    <cellStyle name="표준 16 3 2 3 22 3 3" xfId="34389"/>
    <cellStyle name="표준 16 3 2 3 22 4" xfId="12525"/>
    <cellStyle name="표준 16 3 2 3 22 4 2" xfId="25032"/>
    <cellStyle name="표준 16 3 2 3 22 4 3" xfId="37474"/>
    <cellStyle name="표준 16 3 2 3 22 5" xfId="15693"/>
    <cellStyle name="표준 16 3 2 3 22 6" xfId="28135"/>
    <cellStyle name="표준 16 3 2 3 23" xfId="3293"/>
    <cellStyle name="표준 16 3 2 3 23 2" xfId="6462"/>
    <cellStyle name="표준 16 3 2 3 23 2 2" xfId="18969"/>
    <cellStyle name="표준 16 3 2 3 23 2 3" xfId="31411"/>
    <cellStyle name="표준 16 3 2 3 23 3" xfId="9547"/>
    <cellStyle name="표준 16 3 2 3 23 3 2" xfId="22054"/>
    <cellStyle name="표준 16 3 2 3 23 3 3" xfId="34496"/>
    <cellStyle name="표준 16 3 2 3 23 4" xfId="12632"/>
    <cellStyle name="표준 16 3 2 3 23 4 2" xfId="25139"/>
    <cellStyle name="표준 16 3 2 3 23 4 3" xfId="37581"/>
    <cellStyle name="표준 16 3 2 3 23 5" xfId="15800"/>
    <cellStyle name="표준 16 3 2 3 23 6" xfId="28242"/>
    <cellStyle name="표준 16 3 2 3 24" xfId="3484"/>
    <cellStyle name="표준 16 3 2 3 24 2" xfId="15991"/>
    <cellStyle name="표준 16 3 2 3 24 3" xfId="28433"/>
    <cellStyle name="표준 16 3 2 3 25" xfId="6569"/>
    <cellStyle name="표준 16 3 2 3 25 2" xfId="19076"/>
    <cellStyle name="표준 16 3 2 3 25 3" xfId="31518"/>
    <cellStyle name="표준 16 3 2 3 26" xfId="9654"/>
    <cellStyle name="표준 16 3 2 3 26 2" xfId="22161"/>
    <cellStyle name="표준 16 3 2 3 26 3" xfId="34603"/>
    <cellStyle name="표준 16 3 2 3 27" xfId="12822"/>
    <cellStyle name="표준 16 3 2 3 28" xfId="25264"/>
    <cellStyle name="표준 16 3 2 3 29" xfId="37778"/>
    <cellStyle name="표준 16 3 2 3 3" xfId="826"/>
    <cellStyle name="표준 16 3 2 3 3 2" xfId="3995"/>
    <cellStyle name="표준 16 3 2 3 3 2 2" xfId="16502"/>
    <cellStyle name="표준 16 3 2 3 3 2 3" xfId="28944"/>
    <cellStyle name="표준 16 3 2 3 3 3" xfId="7080"/>
    <cellStyle name="표준 16 3 2 3 3 3 2" xfId="19587"/>
    <cellStyle name="표준 16 3 2 3 3 3 3" xfId="32029"/>
    <cellStyle name="표준 16 3 2 3 3 4" xfId="10165"/>
    <cellStyle name="표준 16 3 2 3 3 4 2" xfId="22672"/>
    <cellStyle name="표준 16 3 2 3 3 4 3" xfId="35114"/>
    <cellStyle name="표준 16 3 2 3 3 5" xfId="13333"/>
    <cellStyle name="표준 16 3 2 3 3 6" xfId="25775"/>
    <cellStyle name="표준 16 3 2 3 4" xfId="958"/>
    <cellStyle name="표준 16 3 2 3 4 2" xfId="4127"/>
    <cellStyle name="표준 16 3 2 3 4 2 2" xfId="16634"/>
    <cellStyle name="표준 16 3 2 3 4 2 3" xfId="29076"/>
    <cellStyle name="표준 16 3 2 3 4 3" xfId="7212"/>
    <cellStyle name="표준 16 3 2 3 4 3 2" xfId="19719"/>
    <cellStyle name="표준 16 3 2 3 4 3 3" xfId="32161"/>
    <cellStyle name="표준 16 3 2 3 4 4" xfId="10297"/>
    <cellStyle name="표준 16 3 2 3 4 4 2" xfId="22804"/>
    <cellStyle name="표준 16 3 2 3 4 4 3" xfId="35246"/>
    <cellStyle name="표준 16 3 2 3 4 5" xfId="13465"/>
    <cellStyle name="표준 16 3 2 3 4 6" xfId="25907"/>
    <cellStyle name="표준 16 3 2 3 5" xfId="1090"/>
    <cellStyle name="표준 16 3 2 3 5 2" xfId="4259"/>
    <cellStyle name="표준 16 3 2 3 5 2 2" xfId="16766"/>
    <cellStyle name="표준 16 3 2 3 5 2 3" xfId="29208"/>
    <cellStyle name="표준 16 3 2 3 5 3" xfId="7344"/>
    <cellStyle name="표준 16 3 2 3 5 3 2" xfId="19851"/>
    <cellStyle name="표준 16 3 2 3 5 3 3" xfId="32293"/>
    <cellStyle name="표준 16 3 2 3 5 4" xfId="10429"/>
    <cellStyle name="표준 16 3 2 3 5 4 2" xfId="22936"/>
    <cellStyle name="표준 16 3 2 3 5 4 3" xfId="35378"/>
    <cellStyle name="표준 16 3 2 3 5 5" xfId="13597"/>
    <cellStyle name="표준 16 3 2 3 5 6" xfId="26039"/>
    <cellStyle name="표준 16 3 2 3 6" xfId="1222"/>
    <cellStyle name="표준 16 3 2 3 6 2" xfId="4391"/>
    <cellStyle name="표준 16 3 2 3 6 2 2" xfId="16898"/>
    <cellStyle name="표준 16 3 2 3 6 2 3" xfId="29340"/>
    <cellStyle name="표준 16 3 2 3 6 3" xfId="7476"/>
    <cellStyle name="표준 16 3 2 3 6 3 2" xfId="19983"/>
    <cellStyle name="표준 16 3 2 3 6 3 3" xfId="32425"/>
    <cellStyle name="표준 16 3 2 3 6 4" xfId="10561"/>
    <cellStyle name="표준 16 3 2 3 6 4 2" xfId="23068"/>
    <cellStyle name="표준 16 3 2 3 6 4 3" xfId="35510"/>
    <cellStyle name="표준 16 3 2 3 6 5" xfId="13729"/>
    <cellStyle name="표준 16 3 2 3 6 6" xfId="26171"/>
    <cellStyle name="표준 16 3 2 3 7" xfId="1354"/>
    <cellStyle name="표준 16 3 2 3 7 2" xfId="4523"/>
    <cellStyle name="표준 16 3 2 3 7 2 2" xfId="17030"/>
    <cellStyle name="표준 16 3 2 3 7 2 3" xfId="29472"/>
    <cellStyle name="표준 16 3 2 3 7 3" xfId="7608"/>
    <cellStyle name="표준 16 3 2 3 7 3 2" xfId="20115"/>
    <cellStyle name="표준 16 3 2 3 7 3 3" xfId="32557"/>
    <cellStyle name="표준 16 3 2 3 7 4" xfId="10693"/>
    <cellStyle name="표준 16 3 2 3 7 4 2" xfId="23200"/>
    <cellStyle name="표준 16 3 2 3 7 4 3" xfId="35642"/>
    <cellStyle name="표준 16 3 2 3 7 5" xfId="13861"/>
    <cellStyle name="표준 16 3 2 3 7 6" xfId="26303"/>
    <cellStyle name="표준 16 3 2 3 8" xfId="1485"/>
    <cellStyle name="표준 16 3 2 3 8 2" xfId="4654"/>
    <cellStyle name="표준 16 3 2 3 8 2 2" xfId="17161"/>
    <cellStyle name="표준 16 3 2 3 8 2 3" xfId="29603"/>
    <cellStyle name="표준 16 3 2 3 8 3" xfId="7739"/>
    <cellStyle name="표준 16 3 2 3 8 3 2" xfId="20246"/>
    <cellStyle name="표준 16 3 2 3 8 3 3" xfId="32688"/>
    <cellStyle name="표준 16 3 2 3 8 4" xfId="10824"/>
    <cellStyle name="표준 16 3 2 3 8 4 2" xfId="23331"/>
    <cellStyle name="표준 16 3 2 3 8 4 3" xfId="35773"/>
    <cellStyle name="표준 16 3 2 3 8 5" xfId="13992"/>
    <cellStyle name="표준 16 3 2 3 8 6" xfId="26434"/>
    <cellStyle name="표준 16 3 2 3 9" xfId="1614"/>
    <cellStyle name="표준 16 3 2 3 9 2" xfId="4783"/>
    <cellStyle name="표준 16 3 2 3 9 2 2" xfId="17290"/>
    <cellStyle name="표준 16 3 2 3 9 2 3" xfId="29732"/>
    <cellStyle name="표준 16 3 2 3 9 3" xfId="7868"/>
    <cellStyle name="표준 16 3 2 3 9 3 2" xfId="20375"/>
    <cellStyle name="표준 16 3 2 3 9 3 3" xfId="32817"/>
    <cellStyle name="표준 16 3 2 3 9 4" xfId="10953"/>
    <cellStyle name="표준 16 3 2 3 9 4 2" xfId="23460"/>
    <cellStyle name="표준 16 3 2 3 9 4 3" xfId="35902"/>
    <cellStyle name="표준 16 3 2 3 9 5" xfId="14121"/>
    <cellStyle name="표준 16 3 2 3 9 6" xfId="26563"/>
    <cellStyle name="표준 16 3 2 30" xfId="12772"/>
    <cellStyle name="표준 16 3 2 31" xfId="12799"/>
    <cellStyle name="표준 16 3 2 32" xfId="37689"/>
    <cellStyle name="표준 16 3 2 4" xfId="360"/>
    <cellStyle name="표준 16 3 2 4 10" xfId="1787"/>
    <cellStyle name="표준 16 3 2 4 10 2" xfId="4956"/>
    <cellStyle name="표준 16 3 2 4 10 2 2" xfId="17463"/>
    <cellStyle name="표준 16 3 2 4 10 2 3" xfId="29905"/>
    <cellStyle name="표준 16 3 2 4 10 3" xfId="8041"/>
    <cellStyle name="표준 16 3 2 4 10 3 2" xfId="20548"/>
    <cellStyle name="표준 16 3 2 4 10 3 3" xfId="32990"/>
    <cellStyle name="표준 16 3 2 4 10 4" xfId="11126"/>
    <cellStyle name="표준 16 3 2 4 10 4 2" xfId="23633"/>
    <cellStyle name="표준 16 3 2 4 10 4 3" xfId="36075"/>
    <cellStyle name="표준 16 3 2 4 10 5" xfId="14294"/>
    <cellStyle name="표준 16 3 2 4 10 6" xfId="26736"/>
    <cellStyle name="표준 16 3 2 4 11" xfId="1915"/>
    <cellStyle name="표준 16 3 2 4 11 2" xfId="5084"/>
    <cellStyle name="표준 16 3 2 4 11 2 2" xfId="17591"/>
    <cellStyle name="표준 16 3 2 4 11 2 3" xfId="30033"/>
    <cellStyle name="표준 16 3 2 4 11 3" xfId="8169"/>
    <cellStyle name="표준 16 3 2 4 11 3 2" xfId="20676"/>
    <cellStyle name="표준 16 3 2 4 11 3 3" xfId="33118"/>
    <cellStyle name="표준 16 3 2 4 11 4" xfId="11254"/>
    <cellStyle name="표준 16 3 2 4 11 4 2" xfId="23761"/>
    <cellStyle name="표준 16 3 2 4 11 4 3" xfId="36203"/>
    <cellStyle name="표준 16 3 2 4 11 5" xfId="14422"/>
    <cellStyle name="표준 16 3 2 4 11 6" xfId="26864"/>
    <cellStyle name="표준 16 3 2 4 12" xfId="2043"/>
    <cellStyle name="표준 16 3 2 4 12 2" xfId="5212"/>
    <cellStyle name="표준 16 3 2 4 12 2 2" xfId="17719"/>
    <cellStyle name="표준 16 3 2 4 12 2 3" xfId="30161"/>
    <cellStyle name="표준 16 3 2 4 12 3" xfId="8297"/>
    <cellStyle name="표준 16 3 2 4 12 3 2" xfId="20804"/>
    <cellStyle name="표준 16 3 2 4 12 3 3" xfId="33246"/>
    <cellStyle name="표준 16 3 2 4 12 4" xfId="11382"/>
    <cellStyle name="표준 16 3 2 4 12 4 2" xfId="23889"/>
    <cellStyle name="표준 16 3 2 4 12 4 3" xfId="36331"/>
    <cellStyle name="표준 16 3 2 4 12 5" xfId="14550"/>
    <cellStyle name="표준 16 3 2 4 12 6" xfId="26992"/>
    <cellStyle name="표준 16 3 2 4 13" xfId="2171"/>
    <cellStyle name="표준 16 3 2 4 13 2" xfId="5340"/>
    <cellStyle name="표준 16 3 2 4 13 2 2" xfId="17847"/>
    <cellStyle name="표준 16 3 2 4 13 2 3" xfId="30289"/>
    <cellStyle name="표준 16 3 2 4 13 3" xfId="8425"/>
    <cellStyle name="표준 16 3 2 4 13 3 2" xfId="20932"/>
    <cellStyle name="표준 16 3 2 4 13 3 3" xfId="33374"/>
    <cellStyle name="표준 16 3 2 4 13 4" xfId="11510"/>
    <cellStyle name="표준 16 3 2 4 13 4 2" xfId="24017"/>
    <cellStyle name="표준 16 3 2 4 13 4 3" xfId="36459"/>
    <cellStyle name="표준 16 3 2 4 13 5" xfId="14678"/>
    <cellStyle name="표준 16 3 2 4 13 6" xfId="27120"/>
    <cellStyle name="표준 16 3 2 4 14" xfId="2296"/>
    <cellStyle name="표준 16 3 2 4 14 2" xfId="5465"/>
    <cellStyle name="표준 16 3 2 4 14 2 2" xfId="17972"/>
    <cellStyle name="표준 16 3 2 4 14 2 3" xfId="30414"/>
    <cellStyle name="표준 16 3 2 4 14 3" xfId="8550"/>
    <cellStyle name="표준 16 3 2 4 14 3 2" xfId="21057"/>
    <cellStyle name="표준 16 3 2 4 14 3 3" xfId="33499"/>
    <cellStyle name="표준 16 3 2 4 14 4" xfId="11635"/>
    <cellStyle name="표준 16 3 2 4 14 4 2" xfId="24142"/>
    <cellStyle name="표준 16 3 2 4 14 4 3" xfId="36584"/>
    <cellStyle name="표준 16 3 2 4 14 5" xfId="14803"/>
    <cellStyle name="표준 16 3 2 4 14 6" xfId="27245"/>
    <cellStyle name="표준 16 3 2 4 15" xfId="2421"/>
    <cellStyle name="표준 16 3 2 4 15 2" xfId="5590"/>
    <cellStyle name="표준 16 3 2 4 15 2 2" xfId="18097"/>
    <cellStyle name="표준 16 3 2 4 15 2 3" xfId="30539"/>
    <cellStyle name="표준 16 3 2 4 15 3" xfId="8675"/>
    <cellStyle name="표준 16 3 2 4 15 3 2" xfId="21182"/>
    <cellStyle name="표준 16 3 2 4 15 3 3" xfId="33624"/>
    <cellStyle name="표준 16 3 2 4 15 4" xfId="11760"/>
    <cellStyle name="표준 16 3 2 4 15 4 2" xfId="24267"/>
    <cellStyle name="표준 16 3 2 4 15 4 3" xfId="36709"/>
    <cellStyle name="표준 16 3 2 4 15 5" xfId="14928"/>
    <cellStyle name="표준 16 3 2 4 15 6" xfId="27370"/>
    <cellStyle name="표준 16 3 2 4 16" xfId="2545"/>
    <cellStyle name="표준 16 3 2 4 16 2" xfId="5714"/>
    <cellStyle name="표준 16 3 2 4 16 2 2" xfId="18221"/>
    <cellStyle name="표준 16 3 2 4 16 2 3" xfId="30663"/>
    <cellStyle name="표준 16 3 2 4 16 3" xfId="8799"/>
    <cellStyle name="표준 16 3 2 4 16 3 2" xfId="21306"/>
    <cellStyle name="표준 16 3 2 4 16 3 3" xfId="33748"/>
    <cellStyle name="표준 16 3 2 4 16 4" xfId="11884"/>
    <cellStyle name="표준 16 3 2 4 16 4 2" xfId="24391"/>
    <cellStyle name="표준 16 3 2 4 16 4 3" xfId="36833"/>
    <cellStyle name="표준 16 3 2 4 16 5" xfId="15052"/>
    <cellStyle name="표준 16 3 2 4 16 6" xfId="27494"/>
    <cellStyle name="표준 16 3 2 4 17" xfId="2667"/>
    <cellStyle name="표준 16 3 2 4 17 2" xfId="5836"/>
    <cellStyle name="표준 16 3 2 4 17 2 2" xfId="18343"/>
    <cellStyle name="표준 16 3 2 4 17 2 3" xfId="30785"/>
    <cellStyle name="표준 16 3 2 4 17 3" xfId="8921"/>
    <cellStyle name="표준 16 3 2 4 17 3 2" xfId="21428"/>
    <cellStyle name="표준 16 3 2 4 17 3 3" xfId="33870"/>
    <cellStyle name="표준 16 3 2 4 17 4" xfId="12006"/>
    <cellStyle name="표준 16 3 2 4 17 4 2" xfId="24513"/>
    <cellStyle name="표준 16 3 2 4 17 4 3" xfId="36955"/>
    <cellStyle name="표준 16 3 2 4 17 5" xfId="15174"/>
    <cellStyle name="표준 16 3 2 4 17 6" xfId="27616"/>
    <cellStyle name="표준 16 3 2 4 18" xfId="2787"/>
    <cellStyle name="표준 16 3 2 4 18 2" xfId="5956"/>
    <cellStyle name="표준 16 3 2 4 18 2 2" xfId="18463"/>
    <cellStyle name="표준 16 3 2 4 18 2 3" xfId="30905"/>
    <cellStyle name="표준 16 3 2 4 18 3" xfId="9041"/>
    <cellStyle name="표준 16 3 2 4 18 3 2" xfId="21548"/>
    <cellStyle name="표준 16 3 2 4 18 3 3" xfId="33990"/>
    <cellStyle name="표준 16 3 2 4 18 4" xfId="12126"/>
    <cellStyle name="표준 16 3 2 4 18 4 2" xfId="24633"/>
    <cellStyle name="표준 16 3 2 4 18 4 3" xfId="37075"/>
    <cellStyle name="표준 16 3 2 4 18 5" xfId="15294"/>
    <cellStyle name="표준 16 3 2 4 18 6" xfId="27736"/>
    <cellStyle name="표준 16 3 2 4 19" xfId="2904"/>
    <cellStyle name="표준 16 3 2 4 19 2" xfId="6073"/>
    <cellStyle name="표준 16 3 2 4 19 2 2" xfId="18580"/>
    <cellStyle name="표준 16 3 2 4 19 2 3" xfId="31022"/>
    <cellStyle name="표준 16 3 2 4 19 3" xfId="9158"/>
    <cellStyle name="표준 16 3 2 4 19 3 2" xfId="21665"/>
    <cellStyle name="표준 16 3 2 4 19 3 3" xfId="34107"/>
    <cellStyle name="표준 16 3 2 4 19 4" xfId="12243"/>
    <cellStyle name="표준 16 3 2 4 19 4 2" xfId="24750"/>
    <cellStyle name="표준 16 3 2 4 19 4 3" xfId="37192"/>
    <cellStyle name="표준 16 3 2 4 19 5" xfId="15411"/>
    <cellStyle name="표준 16 3 2 4 19 6" xfId="27853"/>
    <cellStyle name="표준 16 3 2 4 2" xfId="738"/>
    <cellStyle name="표준 16 3 2 4 2 2" xfId="3907"/>
    <cellStyle name="표준 16 3 2 4 2 2 2" xfId="16414"/>
    <cellStyle name="표준 16 3 2 4 2 2 3" xfId="28856"/>
    <cellStyle name="표준 16 3 2 4 2 3" xfId="6992"/>
    <cellStyle name="표준 16 3 2 4 2 3 2" xfId="19499"/>
    <cellStyle name="표준 16 3 2 4 2 3 3" xfId="31941"/>
    <cellStyle name="표준 16 3 2 4 2 4" xfId="10077"/>
    <cellStyle name="표준 16 3 2 4 2 4 2" xfId="22584"/>
    <cellStyle name="표준 16 3 2 4 2 4 3" xfId="35026"/>
    <cellStyle name="표준 16 3 2 4 2 5" xfId="13245"/>
    <cellStyle name="표준 16 3 2 4 2 6" xfId="25687"/>
    <cellStyle name="표준 16 3 2 4 20" xfId="3016"/>
    <cellStyle name="표준 16 3 2 4 20 2" xfId="6185"/>
    <cellStyle name="표준 16 3 2 4 20 2 2" xfId="18692"/>
    <cellStyle name="표준 16 3 2 4 20 2 3" xfId="31134"/>
    <cellStyle name="표준 16 3 2 4 20 3" xfId="9270"/>
    <cellStyle name="표준 16 3 2 4 20 3 2" xfId="21777"/>
    <cellStyle name="표준 16 3 2 4 20 3 3" xfId="34219"/>
    <cellStyle name="표준 16 3 2 4 20 4" xfId="12355"/>
    <cellStyle name="표준 16 3 2 4 20 4 2" xfId="24862"/>
    <cellStyle name="표준 16 3 2 4 20 4 3" xfId="37304"/>
    <cellStyle name="표준 16 3 2 4 20 5" xfId="15523"/>
    <cellStyle name="표준 16 3 2 4 20 6" xfId="27965"/>
    <cellStyle name="표준 16 3 2 4 21" xfId="3124"/>
    <cellStyle name="표준 16 3 2 4 21 2" xfId="6293"/>
    <cellStyle name="표준 16 3 2 4 21 2 2" xfId="18800"/>
    <cellStyle name="표준 16 3 2 4 21 2 3" xfId="31242"/>
    <cellStyle name="표준 16 3 2 4 21 3" xfId="9378"/>
    <cellStyle name="표준 16 3 2 4 21 3 2" xfId="21885"/>
    <cellStyle name="표준 16 3 2 4 21 3 3" xfId="34327"/>
    <cellStyle name="표준 16 3 2 4 21 4" xfId="12463"/>
    <cellStyle name="표준 16 3 2 4 21 4 2" xfId="24970"/>
    <cellStyle name="표준 16 3 2 4 21 4 3" xfId="37412"/>
    <cellStyle name="표준 16 3 2 4 21 5" xfId="15631"/>
    <cellStyle name="표준 16 3 2 4 21 6" xfId="28073"/>
    <cellStyle name="표준 16 3 2 4 22" xfId="3231"/>
    <cellStyle name="표준 16 3 2 4 22 2" xfId="6400"/>
    <cellStyle name="표준 16 3 2 4 22 2 2" xfId="18907"/>
    <cellStyle name="표준 16 3 2 4 22 2 3" xfId="31349"/>
    <cellStyle name="표준 16 3 2 4 22 3" xfId="9485"/>
    <cellStyle name="표준 16 3 2 4 22 3 2" xfId="21992"/>
    <cellStyle name="표준 16 3 2 4 22 3 3" xfId="34434"/>
    <cellStyle name="표준 16 3 2 4 22 4" xfId="12570"/>
    <cellStyle name="표준 16 3 2 4 22 4 2" xfId="25077"/>
    <cellStyle name="표준 16 3 2 4 22 4 3" xfId="37519"/>
    <cellStyle name="표준 16 3 2 4 22 5" xfId="15738"/>
    <cellStyle name="표준 16 3 2 4 22 6" xfId="28180"/>
    <cellStyle name="표준 16 3 2 4 23" xfId="3338"/>
    <cellStyle name="표준 16 3 2 4 23 2" xfId="6507"/>
    <cellStyle name="표준 16 3 2 4 23 2 2" xfId="19014"/>
    <cellStyle name="표준 16 3 2 4 23 2 3" xfId="31456"/>
    <cellStyle name="표준 16 3 2 4 23 3" xfId="9592"/>
    <cellStyle name="표준 16 3 2 4 23 3 2" xfId="22099"/>
    <cellStyle name="표준 16 3 2 4 23 3 3" xfId="34541"/>
    <cellStyle name="표준 16 3 2 4 23 4" xfId="12677"/>
    <cellStyle name="표준 16 3 2 4 23 4 2" xfId="25184"/>
    <cellStyle name="표준 16 3 2 4 23 4 3" xfId="37626"/>
    <cellStyle name="표준 16 3 2 4 23 5" xfId="15845"/>
    <cellStyle name="표준 16 3 2 4 23 6" xfId="28287"/>
    <cellStyle name="표준 16 3 2 4 24" xfId="3529"/>
    <cellStyle name="표준 16 3 2 4 24 2" xfId="16036"/>
    <cellStyle name="표준 16 3 2 4 24 3" xfId="28478"/>
    <cellStyle name="표준 16 3 2 4 25" xfId="6614"/>
    <cellStyle name="표준 16 3 2 4 25 2" xfId="19121"/>
    <cellStyle name="표준 16 3 2 4 25 3" xfId="31563"/>
    <cellStyle name="표준 16 3 2 4 26" xfId="9699"/>
    <cellStyle name="표준 16 3 2 4 26 2" xfId="22206"/>
    <cellStyle name="표준 16 3 2 4 26 3" xfId="34648"/>
    <cellStyle name="표준 16 3 2 4 27" xfId="12867"/>
    <cellStyle name="표준 16 3 2 4 28" xfId="25309"/>
    <cellStyle name="표준 16 3 2 4 29" xfId="37766"/>
    <cellStyle name="표준 16 3 2 4 3" xfId="871"/>
    <cellStyle name="표준 16 3 2 4 3 2" xfId="4040"/>
    <cellStyle name="표준 16 3 2 4 3 2 2" xfId="16547"/>
    <cellStyle name="표준 16 3 2 4 3 2 3" xfId="28989"/>
    <cellStyle name="표준 16 3 2 4 3 3" xfId="7125"/>
    <cellStyle name="표준 16 3 2 4 3 3 2" xfId="19632"/>
    <cellStyle name="표준 16 3 2 4 3 3 3" xfId="32074"/>
    <cellStyle name="표준 16 3 2 4 3 4" xfId="10210"/>
    <cellStyle name="표준 16 3 2 4 3 4 2" xfId="22717"/>
    <cellStyle name="표준 16 3 2 4 3 4 3" xfId="35159"/>
    <cellStyle name="표준 16 3 2 4 3 5" xfId="13378"/>
    <cellStyle name="표준 16 3 2 4 3 6" xfId="25820"/>
    <cellStyle name="표준 16 3 2 4 4" xfId="1003"/>
    <cellStyle name="표준 16 3 2 4 4 2" xfId="4172"/>
    <cellStyle name="표준 16 3 2 4 4 2 2" xfId="16679"/>
    <cellStyle name="표준 16 3 2 4 4 2 3" xfId="29121"/>
    <cellStyle name="표준 16 3 2 4 4 3" xfId="7257"/>
    <cellStyle name="표준 16 3 2 4 4 3 2" xfId="19764"/>
    <cellStyle name="표준 16 3 2 4 4 3 3" xfId="32206"/>
    <cellStyle name="표준 16 3 2 4 4 4" xfId="10342"/>
    <cellStyle name="표준 16 3 2 4 4 4 2" xfId="22849"/>
    <cellStyle name="표준 16 3 2 4 4 4 3" xfId="35291"/>
    <cellStyle name="표준 16 3 2 4 4 5" xfId="13510"/>
    <cellStyle name="표준 16 3 2 4 4 6" xfId="25952"/>
    <cellStyle name="표준 16 3 2 4 5" xfId="1135"/>
    <cellStyle name="표준 16 3 2 4 5 2" xfId="4304"/>
    <cellStyle name="표준 16 3 2 4 5 2 2" xfId="16811"/>
    <cellStyle name="표준 16 3 2 4 5 2 3" xfId="29253"/>
    <cellStyle name="표준 16 3 2 4 5 3" xfId="7389"/>
    <cellStyle name="표준 16 3 2 4 5 3 2" xfId="19896"/>
    <cellStyle name="표준 16 3 2 4 5 3 3" xfId="32338"/>
    <cellStyle name="표준 16 3 2 4 5 4" xfId="10474"/>
    <cellStyle name="표준 16 3 2 4 5 4 2" xfId="22981"/>
    <cellStyle name="표준 16 3 2 4 5 4 3" xfId="35423"/>
    <cellStyle name="표준 16 3 2 4 5 5" xfId="13642"/>
    <cellStyle name="표준 16 3 2 4 5 6" xfId="26084"/>
    <cellStyle name="표준 16 3 2 4 6" xfId="1267"/>
    <cellStyle name="표준 16 3 2 4 6 2" xfId="4436"/>
    <cellStyle name="표준 16 3 2 4 6 2 2" xfId="16943"/>
    <cellStyle name="표준 16 3 2 4 6 2 3" xfId="29385"/>
    <cellStyle name="표준 16 3 2 4 6 3" xfId="7521"/>
    <cellStyle name="표준 16 3 2 4 6 3 2" xfId="20028"/>
    <cellStyle name="표준 16 3 2 4 6 3 3" xfId="32470"/>
    <cellStyle name="표준 16 3 2 4 6 4" xfId="10606"/>
    <cellStyle name="표준 16 3 2 4 6 4 2" xfId="23113"/>
    <cellStyle name="표준 16 3 2 4 6 4 3" xfId="35555"/>
    <cellStyle name="표준 16 3 2 4 6 5" xfId="13774"/>
    <cellStyle name="표준 16 3 2 4 6 6" xfId="26216"/>
    <cellStyle name="표준 16 3 2 4 7" xfId="1399"/>
    <cellStyle name="표준 16 3 2 4 7 2" xfId="4568"/>
    <cellStyle name="표준 16 3 2 4 7 2 2" xfId="17075"/>
    <cellStyle name="표준 16 3 2 4 7 2 3" xfId="29517"/>
    <cellStyle name="표준 16 3 2 4 7 3" xfId="7653"/>
    <cellStyle name="표준 16 3 2 4 7 3 2" xfId="20160"/>
    <cellStyle name="표준 16 3 2 4 7 3 3" xfId="32602"/>
    <cellStyle name="표준 16 3 2 4 7 4" xfId="10738"/>
    <cellStyle name="표준 16 3 2 4 7 4 2" xfId="23245"/>
    <cellStyle name="표준 16 3 2 4 7 4 3" xfId="35687"/>
    <cellStyle name="표준 16 3 2 4 7 5" xfId="13906"/>
    <cellStyle name="표준 16 3 2 4 7 6" xfId="26348"/>
    <cellStyle name="표준 16 3 2 4 8" xfId="1530"/>
    <cellStyle name="표준 16 3 2 4 8 2" xfId="4699"/>
    <cellStyle name="표준 16 3 2 4 8 2 2" xfId="17206"/>
    <cellStyle name="표준 16 3 2 4 8 2 3" xfId="29648"/>
    <cellStyle name="표준 16 3 2 4 8 3" xfId="7784"/>
    <cellStyle name="표준 16 3 2 4 8 3 2" xfId="20291"/>
    <cellStyle name="표준 16 3 2 4 8 3 3" xfId="32733"/>
    <cellStyle name="표준 16 3 2 4 8 4" xfId="10869"/>
    <cellStyle name="표준 16 3 2 4 8 4 2" xfId="23376"/>
    <cellStyle name="표준 16 3 2 4 8 4 3" xfId="35818"/>
    <cellStyle name="표준 16 3 2 4 8 5" xfId="14037"/>
    <cellStyle name="표준 16 3 2 4 8 6" xfId="26479"/>
    <cellStyle name="표준 16 3 2 4 9" xfId="1659"/>
    <cellStyle name="표준 16 3 2 4 9 2" xfId="4828"/>
    <cellStyle name="표준 16 3 2 4 9 2 2" xfId="17335"/>
    <cellStyle name="표준 16 3 2 4 9 2 3" xfId="29777"/>
    <cellStyle name="표준 16 3 2 4 9 3" xfId="7913"/>
    <cellStyle name="표준 16 3 2 4 9 3 2" xfId="20420"/>
    <cellStyle name="표준 16 3 2 4 9 3 3" xfId="32862"/>
    <cellStyle name="표준 16 3 2 4 9 4" xfId="10998"/>
    <cellStyle name="표준 16 3 2 4 9 4 2" xfId="23505"/>
    <cellStyle name="표준 16 3 2 4 9 4 3" xfId="35947"/>
    <cellStyle name="표준 16 3 2 4 9 5" xfId="14166"/>
    <cellStyle name="표준 16 3 2 4 9 6" xfId="26608"/>
    <cellStyle name="표준 16 3 2 5" xfId="555"/>
    <cellStyle name="표준 16 3 2 5 2" xfId="3724"/>
    <cellStyle name="표준 16 3 2 5 2 2" xfId="16231"/>
    <cellStyle name="표준 16 3 2 5 2 3" xfId="28673"/>
    <cellStyle name="표준 16 3 2 5 3" xfId="6809"/>
    <cellStyle name="표준 16 3 2 5 3 2" xfId="19316"/>
    <cellStyle name="표준 16 3 2 5 3 3" xfId="31758"/>
    <cellStyle name="표준 16 3 2 5 4" xfId="9894"/>
    <cellStyle name="표준 16 3 2 5 4 2" xfId="22401"/>
    <cellStyle name="표준 16 3 2 5 4 3" xfId="34843"/>
    <cellStyle name="표준 16 3 2 5 5" xfId="13062"/>
    <cellStyle name="표준 16 3 2 5 6" xfId="25504"/>
    <cellStyle name="표준 16 3 2 5 7" xfId="37738"/>
    <cellStyle name="표준 16 3 2 6" xfId="459"/>
    <cellStyle name="표준 16 3 2 6 2" xfId="3628"/>
    <cellStyle name="표준 16 3 2 6 2 2" xfId="16135"/>
    <cellStyle name="표준 16 3 2 6 2 3" xfId="28577"/>
    <cellStyle name="표준 16 3 2 6 3" xfId="6713"/>
    <cellStyle name="표준 16 3 2 6 3 2" xfId="19220"/>
    <cellStyle name="표준 16 3 2 6 3 3" xfId="31662"/>
    <cellStyle name="표준 16 3 2 6 4" xfId="9798"/>
    <cellStyle name="표준 16 3 2 6 4 2" xfId="22305"/>
    <cellStyle name="표준 16 3 2 6 4 3" xfId="34747"/>
    <cellStyle name="표준 16 3 2 6 5" xfId="12966"/>
    <cellStyle name="표준 16 3 2 6 6" xfId="25408"/>
    <cellStyle name="표준 16 3 2 6 7" xfId="37751"/>
    <cellStyle name="표준 16 3 2 7" xfId="511"/>
    <cellStyle name="표준 16 3 2 7 2" xfId="3680"/>
    <cellStyle name="표준 16 3 2 7 2 2" xfId="16187"/>
    <cellStyle name="표준 16 3 2 7 2 3" xfId="28629"/>
    <cellStyle name="표준 16 3 2 7 3" xfId="6765"/>
    <cellStyle name="표준 16 3 2 7 3 2" xfId="19272"/>
    <cellStyle name="표준 16 3 2 7 3 3" xfId="31714"/>
    <cellStyle name="표준 16 3 2 7 4" xfId="9850"/>
    <cellStyle name="표준 16 3 2 7 4 2" xfId="22357"/>
    <cellStyle name="표준 16 3 2 7 4 3" xfId="34799"/>
    <cellStyle name="표준 16 3 2 7 5" xfId="13018"/>
    <cellStyle name="표준 16 3 2 7 6" xfId="25460"/>
    <cellStyle name="표준 16 3 2 8" xfId="647"/>
    <cellStyle name="표준 16 3 2 8 2" xfId="3816"/>
    <cellStyle name="표준 16 3 2 8 2 2" xfId="16323"/>
    <cellStyle name="표준 16 3 2 8 2 3" xfId="28765"/>
    <cellStyle name="표준 16 3 2 8 3" xfId="6901"/>
    <cellStyle name="표준 16 3 2 8 3 2" xfId="19408"/>
    <cellStyle name="표준 16 3 2 8 3 3" xfId="31850"/>
    <cellStyle name="표준 16 3 2 8 4" xfId="9986"/>
    <cellStyle name="표준 16 3 2 8 4 2" xfId="22493"/>
    <cellStyle name="표준 16 3 2 8 4 3" xfId="34935"/>
    <cellStyle name="표준 16 3 2 8 5" xfId="13154"/>
    <cellStyle name="표준 16 3 2 8 6" xfId="25596"/>
    <cellStyle name="표준 16 3 2 9" xfId="781"/>
    <cellStyle name="표준 16 3 2 9 2" xfId="3950"/>
    <cellStyle name="표준 16 3 2 9 2 2" xfId="16457"/>
    <cellStyle name="표준 16 3 2 9 2 3" xfId="28899"/>
    <cellStyle name="표준 16 3 2 9 3" xfId="7035"/>
    <cellStyle name="표준 16 3 2 9 3 2" xfId="19542"/>
    <cellStyle name="표준 16 3 2 9 3 3" xfId="31984"/>
    <cellStyle name="표준 16 3 2 9 4" xfId="10120"/>
    <cellStyle name="표준 16 3 2 9 4 2" xfId="22627"/>
    <cellStyle name="표준 16 3 2 9 4 3" xfId="35069"/>
    <cellStyle name="표준 16 3 2 9 5" xfId="13288"/>
    <cellStyle name="표준 16 3 2 9 6" xfId="25730"/>
    <cellStyle name="표준 16 3 20" xfId="1576"/>
    <cellStyle name="표준 16 3 20 2" xfId="4745"/>
    <cellStyle name="표준 16 3 20 2 2" xfId="17252"/>
    <cellStyle name="표준 16 3 20 2 3" xfId="29694"/>
    <cellStyle name="표준 16 3 20 3" xfId="7830"/>
    <cellStyle name="표준 16 3 20 3 2" xfId="20337"/>
    <cellStyle name="표준 16 3 20 3 3" xfId="32779"/>
    <cellStyle name="표준 16 3 20 4" xfId="10915"/>
    <cellStyle name="표준 16 3 20 4 2" xfId="23422"/>
    <cellStyle name="표준 16 3 20 4 3" xfId="35864"/>
    <cellStyle name="표준 16 3 20 5" xfId="14083"/>
    <cellStyle name="표준 16 3 20 6" xfId="26525"/>
    <cellStyle name="표준 16 3 21" xfId="1705"/>
    <cellStyle name="표준 16 3 21 2" xfId="4874"/>
    <cellStyle name="표준 16 3 21 2 2" xfId="17381"/>
    <cellStyle name="표준 16 3 21 2 3" xfId="29823"/>
    <cellStyle name="표준 16 3 21 3" xfId="7959"/>
    <cellStyle name="표준 16 3 21 3 2" xfId="20466"/>
    <cellStyle name="표준 16 3 21 3 3" xfId="32908"/>
    <cellStyle name="표준 16 3 21 4" xfId="11044"/>
    <cellStyle name="표준 16 3 21 4 2" xfId="23551"/>
    <cellStyle name="표준 16 3 21 4 3" xfId="35993"/>
    <cellStyle name="표준 16 3 21 5" xfId="14212"/>
    <cellStyle name="표준 16 3 21 6" xfId="26654"/>
    <cellStyle name="표준 16 3 22" xfId="1833"/>
    <cellStyle name="표준 16 3 22 2" xfId="5002"/>
    <cellStyle name="표준 16 3 22 2 2" xfId="17509"/>
    <cellStyle name="표준 16 3 22 2 3" xfId="29951"/>
    <cellStyle name="표준 16 3 22 3" xfId="8087"/>
    <cellStyle name="표준 16 3 22 3 2" xfId="20594"/>
    <cellStyle name="표준 16 3 22 3 3" xfId="33036"/>
    <cellStyle name="표준 16 3 22 4" xfId="11172"/>
    <cellStyle name="표준 16 3 22 4 2" xfId="23679"/>
    <cellStyle name="표준 16 3 22 4 3" xfId="36121"/>
    <cellStyle name="표준 16 3 22 5" xfId="14340"/>
    <cellStyle name="표준 16 3 22 6" xfId="26782"/>
    <cellStyle name="표준 16 3 23" xfId="1961"/>
    <cellStyle name="표준 16 3 23 2" xfId="5130"/>
    <cellStyle name="표준 16 3 23 2 2" xfId="17637"/>
    <cellStyle name="표준 16 3 23 2 3" xfId="30079"/>
    <cellStyle name="표준 16 3 23 3" xfId="8215"/>
    <cellStyle name="표준 16 3 23 3 2" xfId="20722"/>
    <cellStyle name="표준 16 3 23 3 3" xfId="33164"/>
    <cellStyle name="표준 16 3 23 4" xfId="11300"/>
    <cellStyle name="표준 16 3 23 4 2" xfId="23807"/>
    <cellStyle name="표준 16 3 23 4 3" xfId="36249"/>
    <cellStyle name="표준 16 3 23 5" xfId="14468"/>
    <cellStyle name="표준 16 3 23 6" xfId="26910"/>
    <cellStyle name="표준 16 3 24" xfId="2089"/>
    <cellStyle name="표준 16 3 24 2" xfId="5258"/>
    <cellStyle name="표준 16 3 24 2 2" xfId="17765"/>
    <cellStyle name="표준 16 3 24 2 3" xfId="30207"/>
    <cellStyle name="표준 16 3 24 3" xfId="8343"/>
    <cellStyle name="표준 16 3 24 3 2" xfId="20850"/>
    <cellStyle name="표준 16 3 24 3 3" xfId="33292"/>
    <cellStyle name="표준 16 3 24 4" xfId="11428"/>
    <cellStyle name="표준 16 3 24 4 2" xfId="23935"/>
    <cellStyle name="표준 16 3 24 4 3" xfId="36377"/>
    <cellStyle name="표준 16 3 24 5" xfId="14596"/>
    <cellStyle name="표준 16 3 24 6" xfId="27038"/>
    <cellStyle name="표준 16 3 25" xfId="2216"/>
    <cellStyle name="표준 16 3 25 2" xfId="5385"/>
    <cellStyle name="표준 16 3 25 2 2" xfId="17892"/>
    <cellStyle name="표준 16 3 25 2 3" xfId="30334"/>
    <cellStyle name="표준 16 3 25 3" xfId="8470"/>
    <cellStyle name="표준 16 3 25 3 2" xfId="20977"/>
    <cellStyle name="표준 16 3 25 3 3" xfId="33419"/>
    <cellStyle name="표준 16 3 25 4" xfId="11555"/>
    <cellStyle name="표준 16 3 25 4 2" xfId="24062"/>
    <cellStyle name="표준 16 3 25 4 3" xfId="36504"/>
    <cellStyle name="표준 16 3 25 5" xfId="14723"/>
    <cellStyle name="표준 16 3 25 6" xfId="27165"/>
    <cellStyle name="표준 16 3 26" xfId="2341"/>
    <cellStyle name="표준 16 3 26 2" xfId="5510"/>
    <cellStyle name="표준 16 3 26 2 2" xfId="18017"/>
    <cellStyle name="표준 16 3 26 2 3" xfId="30459"/>
    <cellStyle name="표준 16 3 26 3" xfId="8595"/>
    <cellStyle name="표준 16 3 26 3 2" xfId="21102"/>
    <cellStyle name="표준 16 3 26 3 3" xfId="33544"/>
    <cellStyle name="표준 16 3 26 4" xfId="11680"/>
    <cellStyle name="표준 16 3 26 4 2" xfId="24187"/>
    <cellStyle name="표준 16 3 26 4 3" xfId="36629"/>
    <cellStyle name="표준 16 3 26 5" xfId="14848"/>
    <cellStyle name="표준 16 3 26 6" xfId="27290"/>
    <cellStyle name="표준 16 3 27" xfId="2466"/>
    <cellStyle name="표준 16 3 27 2" xfId="5635"/>
    <cellStyle name="표준 16 3 27 2 2" xfId="18142"/>
    <cellStyle name="표준 16 3 27 2 3" xfId="30584"/>
    <cellStyle name="표준 16 3 27 3" xfId="8720"/>
    <cellStyle name="표준 16 3 27 3 2" xfId="21227"/>
    <cellStyle name="표준 16 3 27 3 3" xfId="33669"/>
    <cellStyle name="표준 16 3 27 4" xfId="11805"/>
    <cellStyle name="표준 16 3 27 4 2" xfId="24312"/>
    <cellStyle name="표준 16 3 27 4 3" xfId="36754"/>
    <cellStyle name="표준 16 3 27 5" xfId="14973"/>
    <cellStyle name="표준 16 3 27 6" xfId="27415"/>
    <cellStyle name="표준 16 3 28" xfId="2588"/>
    <cellStyle name="표준 16 3 28 2" xfId="5757"/>
    <cellStyle name="표준 16 3 28 2 2" xfId="18264"/>
    <cellStyle name="표준 16 3 28 2 3" xfId="30706"/>
    <cellStyle name="표준 16 3 28 3" xfId="8842"/>
    <cellStyle name="표준 16 3 28 3 2" xfId="21349"/>
    <cellStyle name="표준 16 3 28 3 3" xfId="33791"/>
    <cellStyle name="표준 16 3 28 4" xfId="11927"/>
    <cellStyle name="표준 16 3 28 4 2" xfId="24434"/>
    <cellStyle name="표준 16 3 28 4 3" xfId="36876"/>
    <cellStyle name="표준 16 3 28 5" xfId="15095"/>
    <cellStyle name="표준 16 3 28 6" xfId="27537"/>
    <cellStyle name="표준 16 3 29" xfId="2710"/>
    <cellStyle name="표준 16 3 29 2" xfId="5879"/>
    <cellStyle name="표준 16 3 29 2 2" xfId="18386"/>
    <cellStyle name="표준 16 3 29 2 3" xfId="30828"/>
    <cellStyle name="표준 16 3 29 3" xfId="8964"/>
    <cellStyle name="표준 16 3 29 3 2" xfId="21471"/>
    <cellStyle name="표준 16 3 29 3 3" xfId="33913"/>
    <cellStyle name="표준 16 3 29 4" xfId="12049"/>
    <cellStyle name="표준 16 3 29 4 2" xfId="24556"/>
    <cellStyle name="표준 16 3 29 4 3" xfId="36998"/>
    <cellStyle name="표준 16 3 29 5" xfId="15217"/>
    <cellStyle name="표준 16 3 29 6" xfId="27659"/>
    <cellStyle name="표준 16 3 3" xfId="223"/>
    <cellStyle name="표준 16 3 3 10" xfId="790"/>
    <cellStyle name="표준 16 3 3 10 2" xfId="3959"/>
    <cellStyle name="표준 16 3 3 10 2 2" xfId="16466"/>
    <cellStyle name="표준 16 3 3 10 2 3" xfId="28908"/>
    <cellStyle name="표준 16 3 3 10 3" xfId="7044"/>
    <cellStyle name="표준 16 3 3 10 3 2" xfId="19551"/>
    <cellStyle name="표준 16 3 3 10 3 3" xfId="31993"/>
    <cellStyle name="표준 16 3 3 10 4" xfId="10129"/>
    <cellStyle name="표준 16 3 3 10 4 2" xfId="22636"/>
    <cellStyle name="표준 16 3 3 10 4 3" xfId="35078"/>
    <cellStyle name="표준 16 3 3 10 5" xfId="13297"/>
    <cellStyle name="표준 16 3 3 10 6" xfId="25739"/>
    <cellStyle name="표준 16 3 3 11" xfId="923"/>
    <cellStyle name="표준 16 3 3 11 2" xfId="4092"/>
    <cellStyle name="표준 16 3 3 11 2 2" xfId="16599"/>
    <cellStyle name="표준 16 3 3 11 2 3" xfId="29041"/>
    <cellStyle name="표준 16 3 3 11 3" xfId="7177"/>
    <cellStyle name="표준 16 3 3 11 3 2" xfId="19684"/>
    <cellStyle name="표준 16 3 3 11 3 3" xfId="32126"/>
    <cellStyle name="표준 16 3 3 11 4" xfId="10262"/>
    <cellStyle name="표준 16 3 3 11 4 2" xfId="22769"/>
    <cellStyle name="표준 16 3 3 11 4 3" xfId="35211"/>
    <cellStyle name="표준 16 3 3 11 5" xfId="13430"/>
    <cellStyle name="표준 16 3 3 11 6" xfId="25872"/>
    <cellStyle name="표준 16 3 3 12" xfId="1055"/>
    <cellStyle name="표준 16 3 3 12 2" xfId="4224"/>
    <cellStyle name="표준 16 3 3 12 2 2" xfId="16731"/>
    <cellStyle name="표준 16 3 3 12 2 3" xfId="29173"/>
    <cellStyle name="표준 16 3 3 12 3" xfId="7309"/>
    <cellStyle name="표준 16 3 3 12 3 2" xfId="19816"/>
    <cellStyle name="표준 16 3 3 12 3 3" xfId="32258"/>
    <cellStyle name="표준 16 3 3 12 4" xfId="10394"/>
    <cellStyle name="표준 16 3 3 12 4 2" xfId="22901"/>
    <cellStyle name="표준 16 3 3 12 4 3" xfId="35343"/>
    <cellStyle name="표준 16 3 3 12 5" xfId="13562"/>
    <cellStyle name="표준 16 3 3 12 6" xfId="26004"/>
    <cellStyle name="표준 16 3 3 13" xfId="1187"/>
    <cellStyle name="표준 16 3 3 13 2" xfId="4356"/>
    <cellStyle name="표준 16 3 3 13 2 2" xfId="16863"/>
    <cellStyle name="표준 16 3 3 13 2 3" xfId="29305"/>
    <cellStyle name="표준 16 3 3 13 3" xfId="7441"/>
    <cellStyle name="표준 16 3 3 13 3 2" xfId="19948"/>
    <cellStyle name="표준 16 3 3 13 3 3" xfId="32390"/>
    <cellStyle name="표준 16 3 3 13 4" xfId="10526"/>
    <cellStyle name="표준 16 3 3 13 4 2" xfId="23033"/>
    <cellStyle name="표준 16 3 3 13 4 3" xfId="35475"/>
    <cellStyle name="표준 16 3 3 13 5" xfId="13694"/>
    <cellStyle name="표준 16 3 3 13 6" xfId="26136"/>
    <cellStyle name="표준 16 3 3 14" xfId="1319"/>
    <cellStyle name="표준 16 3 3 14 2" xfId="4488"/>
    <cellStyle name="표준 16 3 3 14 2 2" xfId="16995"/>
    <cellStyle name="표준 16 3 3 14 2 3" xfId="29437"/>
    <cellStyle name="표준 16 3 3 14 3" xfId="7573"/>
    <cellStyle name="표준 16 3 3 14 3 2" xfId="20080"/>
    <cellStyle name="표준 16 3 3 14 3 3" xfId="32522"/>
    <cellStyle name="표준 16 3 3 14 4" xfId="10658"/>
    <cellStyle name="표준 16 3 3 14 4 2" xfId="23165"/>
    <cellStyle name="표준 16 3 3 14 4 3" xfId="35607"/>
    <cellStyle name="표준 16 3 3 14 5" xfId="13826"/>
    <cellStyle name="표준 16 3 3 14 6" xfId="26268"/>
    <cellStyle name="표준 16 3 3 15" xfId="1451"/>
    <cellStyle name="표준 16 3 3 15 2" xfId="4620"/>
    <cellStyle name="표준 16 3 3 15 2 2" xfId="17127"/>
    <cellStyle name="표준 16 3 3 15 2 3" xfId="29569"/>
    <cellStyle name="표준 16 3 3 15 3" xfId="7705"/>
    <cellStyle name="표준 16 3 3 15 3 2" xfId="20212"/>
    <cellStyle name="표준 16 3 3 15 3 3" xfId="32654"/>
    <cellStyle name="표준 16 3 3 15 4" xfId="10790"/>
    <cellStyle name="표준 16 3 3 15 4 2" xfId="23297"/>
    <cellStyle name="표준 16 3 3 15 4 3" xfId="35739"/>
    <cellStyle name="표준 16 3 3 15 5" xfId="13958"/>
    <cellStyle name="표준 16 3 3 15 6" xfId="26400"/>
    <cellStyle name="표준 16 3 3 16" xfId="1580"/>
    <cellStyle name="표준 16 3 3 16 2" xfId="4749"/>
    <cellStyle name="표준 16 3 3 16 2 2" xfId="17256"/>
    <cellStyle name="표준 16 3 3 16 2 3" xfId="29698"/>
    <cellStyle name="표준 16 3 3 16 3" xfId="7834"/>
    <cellStyle name="표준 16 3 3 16 3 2" xfId="20341"/>
    <cellStyle name="표준 16 3 3 16 3 3" xfId="32783"/>
    <cellStyle name="표준 16 3 3 16 4" xfId="10919"/>
    <cellStyle name="표준 16 3 3 16 4 2" xfId="23426"/>
    <cellStyle name="표준 16 3 3 16 4 3" xfId="35868"/>
    <cellStyle name="표준 16 3 3 16 5" xfId="14087"/>
    <cellStyle name="표준 16 3 3 16 6" xfId="26529"/>
    <cellStyle name="표준 16 3 3 17" xfId="1709"/>
    <cellStyle name="표준 16 3 3 17 2" xfId="4878"/>
    <cellStyle name="표준 16 3 3 17 2 2" xfId="17385"/>
    <cellStyle name="표준 16 3 3 17 2 3" xfId="29827"/>
    <cellStyle name="표준 16 3 3 17 3" xfId="7963"/>
    <cellStyle name="표준 16 3 3 17 3 2" xfId="20470"/>
    <cellStyle name="표준 16 3 3 17 3 3" xfId="32912"/>
    <cellStyle name="표준 16 3 3 17 4" xfId="11048"/>
    <cellStyle name="표준 16 3 3 17 4 2" xfId="23555"/>
    <cellStyle name="표준 16 3 3 17 4 3" xfId="35997"/>
    <cellStyle name="표준 16 3 3 17 5" xfId="14216"/>
    <cellStyle name="표준 16 3 3 17 6" xfId="26658"/>
    <cellStyle name="표준 16 3 3 18" xfId="1837"/>
    <cellStyle name="표준 16 3 3 18 2" xfId="5006"/>
    <cellStyle name="표준 16 3 3 18 2 2" xfId="17513"/>
    <cellStyle name="표준 16 3 3 18 2 3" xfId="29955"/>
    <cellStyle name="표준 16 3 3 18 3" xfId="8091"/>
    <cellStyle name="표준 16 3 3 18 3 2" xfId="20598"/>
    <cellStyle name="표준 16 3 3 18 3 3" xfId="33040"/>
    <cellStyle name="표준 16 3 3 18 4" xfId="11176"/>
    <cellStyle name="표준 16 3 3 18 4 2" xfId="23683"/>
    <cellStyle name="표준 16 3 3 18 4 3" xfId="36125"/>
    <cellStyle name="표준 16 3 3 18 5" xfId="14344"/>
    <cellStyle name="표준 16 3 3 18 6" xfId="26786"/>
    <cellStyle name="표준 16 3 3 19" xfId="1965"/>
    <cellStyle name="표준 16 3 3 19 2" xfId="5134"/>
    <cellStyle name="표준 16 3 3 19 2 2" xfId="17641"/>
    <cellStyle name="표준 16 3 3 19 2 3" xfId="30083"/>
    <cellStyle name="표준 16 3 3 19 3" xfId="8219"/>
    <cellStyle name="표준 16 3 3 19 3 2" xfId="20726"/>
    <cellStyle name="표준 16 3 3 19 3 3" xfId="33168"/>
    <cellStyle name="표준 16 3 3 19 4" xfId="11304"/>
    <cellStyle name="표준 16 3 3 19 4 2" xfId="23811"/>
    <cellStyle name="표준 16 3 3 19 4 3" xfId="36253"/>
    <cellStyle name="표준 16 3 3 19 5" xfId="14472"/>
    <cellStyle name="표준 16 3 3 19 6" xfId="26914"/>
    <cellStyle name="표준 16 3 3 2" xfId="302"/>
    <cellStyle name="표준 16 3 3 2 10" xfId="1472"/>
    <cellStyle name="표준 16 3 3 2 10 2" xfId="4641"/>
    <cellStyle name="표준 16 3 3 2 10 2 2" xfId="17148"/>
    <cellStyle name="표준 16 3 3 2 10 2 3" xfId="29590"/>
    <cellStyle name="표준 16 3 3 2 10 3" xfId="7726"/>
    <cellStyle name="표준 16 3 3 2 10 3 2" xfId="20233"/>
    <cellStyle name="표준 16 3 3 2 10 3 3" xfId="32675"/>
    <cellStyle name="표준 16 3 3 2 10 4" xfId="10811"/>
    <cellStyle name="표준 16 3 3 2 10 4 2" xfId="23318"/>
    <cellStyle name="표준 16 3 3 2 10 4 3" xfId="35760"/>
    <cellStyle name="표준 16 3 3 2 10 5" xfId="13979"/>
    <cellStyle name="표준 16 3 3 2 10 6" xfId="26421"/>
    <cellStyle name="표준 16 3 3 2 11" xfId="1601"/>
    <cellStyle name="표준 16 3 3 2 11 2" xfId="4770"/>
    <cellStyle name="표준 16 3 3 2 11 2 2" xfId="17277"/>
    <cellStyle name="표준 16 3 3 2 11 2 3" xfId="29719"/>
    <cellStyle name="표준 16 3 3 2 11 3" xfId="7855"/>
    <cellStyle name="표준 16 3 3 2 11 3 2" xfId="20362"/>
    <cellStyle name="표준 16 3 3 2 11 3 3" xfId="32804"/>
    <cellStyle name="표준 16 3 3 2 11 4" xfId="10940"/>
    <cellStyle name="표준 16 3 3 2 11 4 2" xfId="23447"/>
    <cellStyle name="표준 16 3 3 2 11 4 3" xfId="35889"/>
    <cellStyle name="표준 16 3 3 2 11 5" xfId="14108"/>
    <cellStyle name="표준 16 3 3 2 11 6" xfId="26550"/>
    <cellStyle name="표준 16 3 3 2 12" xfId="1729"/>
    <cellStyle name="표준 16 3 3 2 12 2" xfId="4898"/>
    <cellStyle name="표준 16 3 3 2 12 2 2" xfId="17405"/>
    <cellStyle name="표준 16 3 3 2 12 2 3" xfId="29847"/>
    <cellStyle name="표준 16 3 3 2 12 3" xfId="7983"/>
    <cellStyle name="표준 16 3 3 2 12 3 2" xfId="20490"/>
    <cellStyle name="표준 16 3 3 2 12 3 3" xfId="32932"/>
    <cellStyle name="표준 16 3 3 2 12 4" xfId="11068"/>
    <cellStyle name="표준 16 3 3 2 12 4 2" xfId="23575"/>
    <cellStyle name="표준 16 3 3 2 12 4 3" xfId="36017"/>
    <cellStyle name="표준 16 3 3 2 12 5" xfId="14236"/>
    <cellStyle name="표준 16 3 3 2 12 6" xfId="26678"/>
    <cellStyle name="표준 16 3 3 2 13" xfId="1857"/>
    <cellStyle name="표준 16 3 3 2 13 2" xfId="5026"/>
    <cellStyle name="표준 16 3 3 2 13 2 2" xfId="17533"/>
    <cellStyle name="표준 16 3 3 2 13 2 3" xfId="29975"/>
    <cellStyle name="표준 16 3 3 2 13 3" xfId="8111"/>
    <cellStyle name="표준 16 3 3 2 13 3 2" xfId="20618"/>
    <cellStyle name="표준 16 3 3 2 13 3 3" xfId="33060"/>
    <cellStyle name="표준 16 3 3 2 13 4" xfId="11196"/>
    <cellStyle name="표준 16 3 3 2 13 4 2" xfId="23703"/>
    <cellStyle name="표준 16 3 3 2 13 4 3" xfId="36145"/>
    <cellStyle name="표준 16 3 3 2 13 5" xfId="14364"/>
    <cellStyle name="표준 16 3 3 2 13 6" xfId="26806"/>
    <cellStyle name="표준 16 3 3 2 14" xfId="1985"/>
    <cellStyle name="표준 16 3 3 2 14 2" xfId="5154"/>
    <cellStyle name="표준 16 3 3 2 14 2 2" xfId="17661"/>
    <cellStyle name="표준 16 3 3 2 14 2 3" xfId="30103"/>
    <cellStyle name="표준 16 3 3 2 14 3" xfId="8239"/>
    <cellStyle name="표준 16 3 3 2 14 3 2" xfId="20746"/>
    <cellStyle name="표준 16 3 3 2 14 3 3" xfId="33188"/>
    <cellStyle name="표준 16 3 3 2 14 4" xfId="11324"/>
    <cellStyle name="표준 16 3 3 2 14 4 2" xfId="23831"/>
    <cellStyle name="표준 16 3 3 2 14 4 3" xfId="36273"/>
    <cellStyle name="표준 16 3 3 2 14 5" xfId="14492"/>
    <cellStyle name="표준 16 3 3 2 14 6" xfId="26934"/>
    <cellStyle name="표준 16 3 3 2 15" xfId="2113"/>
    <cellStyle name="표준 16 3 3 2 15 2" xfId="5282"/>
    <cellStyle name="표준 16 3 3 2 15 2 2" xfId="17789"/>
    <cellStyle name="표준 16 3 3 2 15 2 3" xfId="30231"/>
    <cellStyle name="표준 16 3 3 2 15 3" xfId="8367"/>
    <cellStyle name="표준 16 3 3 2 15 3 2" xfId="20874"/>
    <cellStyle name="표준 16 3 3 2 15 3 3" xfId="33316"/>
    <cellStyle name="표준 16 3 3 2 15 4" xfId="11452"/>
    <cellStyle name="표준 16 3 3 2 15 4 2" xfId="23959"/>
    <cellStyle name="표준 16 3 3 2 15 4 3" xfId="36401"/>
    <cellStyle name="표준 16 3 3 2 15 5" xfId="14620"/>
    <cellStyle name="표준 16 3 3 2 15 6" xfId="27062"/>
    <cellStyle name="표준 16 3 3 2 16" xfId="2238"/>
    <cellStyle name="표준 16 3 3 2 16 2" xfId="5407"/>
    <cellStyle name="표준 16 3 3 2 16 2 2" xfId="17914"/>
    <cellStyle name="표준 16 3 3 2 16 2 3" xfId="30356"/>
    <cellStyle name="표준 16 3 3 2 16 3" xfId="8492"/>
    <cellStyle name="표준 16 3 3 2 16 3 2" xfId="20999"/>
    <cellStyle name="표준 16 3 3 2 16 3 3" xfId="33441"/>
    <cellStyle name="표준 16 3 3 2 16 4" xfId="11577"/>
    <cellStyle name="표준 16 3 3 2 16 4 2" xfId="24084"/>
    <cellStyle name="표준 16 3 3 2 16 4 3" xfId="36526"/>
    <cellStyle name="표준 16 3 3 2 16 5" xfId="14745"/>
    <cellStyle name="표준 16 3 3 2 16 6" xfId="27187"/>
    <cellStyle name="표준 16 3 3 2 17" xfId="2363"/>
    <cellStyle name="표준 16 3 3 2 17 2" xfId="5532"/>
    <cellStyle name="표준 16 3 3 2 17 2 2" xfId="18039"/>
    <cellStyle name="표준 16 3 3 2 17 2 3" xfId="30481"/>
    <cellStyle name="표준 16 3 3 2 17 3" xfId="8617"/>
    <cellStyle name="표준 16 3 3 2 17 3 2" xfId="21124"/>
    <cellStyle name="표준 16 3 3 2 17 3 3" xfId="33566"/>
    <cellStyle name="표준 16 3 3 2 17 4" xfId="11702"/>
    <cellStyle name="표준 16 3 3 2 17 4 2" xfId="24209"/>
    <cellStyle name="표준 16 3 3 2 17 4 3" xfId="36651"/>
    <cellStyle name="표준 16 3 3 2 17 5" xfId="14870"/>
    <cellStyle name="표준 16 3 3 2 17 6" xfId="27312"/>
    <cellStyle name="표준 16 3 3 2 18" xfId="2487"/>
    <cellStyle name="표준 16 3 3 2 18 2" xfId="5656"/>
    <cellStyle name="표준 16 3 3 2 18 2 2" xfId="18163"/>
    <cellStyle name="표준 16 3 3 2 18 2 3" xfId="30605"/>
    <cellStyle name="표준 16 3 3 2 18 3" xfId="8741"/>
    <cellStyle name="표준 16 3 3 2 18 3 2" xfId="21248"/>
    <cellStyle name="표준 16 3 3 2 18 3 3" xfId="33690"/>
    <cellStyle name="표준 16 3 3 2 18 4" xfId="11826"/>
    <cellStyle name="표준 16 3 3 2 18 4 2" xfId="24333"/>
    <cellStyle name="표준 16 3 3 2 18 4 3" xfId="36775"/>
    <cellStyle name="표준 16 3 3 2 18 5" xfId="14994"/>
    <cellStyle name="표준 16 3 3 2 18 6" xfId="27436"/>
    <cellStyle name="표준 16 3 3 2 19" xfId="2609"/>
    <cellStyle name="표준 16 3 3 2 19 2" xfId="5778"/>
    <cellStyle name="표준 16 3 3 2 19 2 2" xfId="18285"/>
    <cellStyle name="표준 16 3 3 2 19 2 3" xfId="30727"/>
    <cellStyle name="표준 16 3 3 2 19 3" xfId="8863"/>
    <cellStyle name="표준 16 3 3 2 19 3 2" xfId="21370"/>
    <cellStyle name="표준 16 3 3 2 19 3 3" xfId="33812"/>
    <cellStyle name="표준 16 3 3 2 19 4" xfId="11948"/>
    <cellStyle name="표준 16 3 3 2 19 4 2" xfId="24455"/>
    <cellStyle name="표준 16 3 3 2 19 4 3" xfId="36897"/>
    <cellStyle name="표준 16 3 3 2 19 5" xfId="15116"/>
    <cellStyle name="표준 16 3 3 2 19 6" xfId="27558"/>
    <cellStyle name="표준 16 3 3 2 2" xfId="347"/>
    <cellStyle name="표준 16 3 3 2 2 10" xfId="1774"/>
    <cellStyle name="표준 16 3 3 2 2 10 2" xfId="4943"/>
    <cellStyle name="표준 16 3 3 2 2 10 2 2" xfId="17450"/>
    <cellStyle name="표준 16 3 3 2 2 10 2 3" xfId="29892"/>
    <cellStyle name="표준 16 3 3 2 2 10 3" xfId="8028"/>
    <cellStyle name="표준 16 3 3 2 2 10 3 2" xfId="20535"/>
    <cellStyle name="표준 16 3 3 2 2 10 3 3" xfId="32977"/>
    <cellStyle name="표준 16 3 3 2 2 10 4" xfId="11113"/>
    <cellStyle name="표준 16 3 3 2 2 10 4 2" xfId="23620"/>
    <cellStyle name="표준 16 3 3 2 2 10 4 3" xfId="36062"/>
    <cellStyle name="표준 16 3 3 2 2 10 5" xfId="14281"/>
    <cellStyle name="표준 16 3 3 2 2 10 6" xfId="26723"/>
    <cellStyle name="표준 16 3 3 2 2 11" xfId="1902"/>
    <cellStyle name="표준 16 3 3 2 2 11 2" xfId="5071"/>
    <cellStyle name="표준 16 3 3 2 2 11 2 2" xfId="17578"/>
    <cellStyle name="표준 16 3 3 2 2 11 2 3" xfId="30020"/>
    <cellStyle name="표준 16 3 3 2 2 11 3" xfId="8156"/>
    <cellStyle name="표준 16 3 3 2 2 11 3 2" xfId="20663"/>
    <cellStyle name="표준 16 3 3 2 2 11 3 3" xfId="33105"/>
    <cellStyle name="표준 16 3 3 2 2 11 4" xfId="11241"/>
    <cellStyle name="표준 16 3 3 2 2 11 4 2" xfId="23748"/>
    <cellStyle name="표준 16 3 3 2 2 11 4 3" xfId="36190"/>
    <cellStyle name="표준 16 3 3 2 2 11 5" xfId="14409"/>
    <cellStyle name="표준 16 3 3 2 2 11 6" xfId="26851"/>
    <cellStyle name="표준 16 3 3 2 2 12" xfId="2030"/>
    <cellStyle name="표준 16 3 3 2 2 12 2" xfId="5199"/>
    <cellStyle name="표준 16 3 3 2 2 12 2 2" xfId="17706"/>
    <cellStyle name="표준 16 3 3 2 2 12 2 3" xfId="30148"/>
    <cellStyle name="표준 16 3 3 2 2 12 3" xfId="8284"/>
    <cellStyle name="표준 16 3 3 2 2 12 3 2" xfId="20791"/>
    <cellStyle name="표준 16 3 3 2 2 12 3 3" xfId="33233"/>
    <cellStyle name="표준 16 3 3 2 2 12 4" xfId="11369"/>
    <cellStyle name="표준 16 3 3 2 2 12 4 2" xfId="23876"/>
    <cellStyle name="표준 16 3 3 2 2 12 4 3" xfId="36318"/>
    <cellStyle name="표준 16 3 3 2 2 12 5" xfId="14537"/>
    <cellStyle name="표준 16 3 3 2 2 12 6" xfId="26979"/>
    <cellStyle name="표준 16 3 3 2 2 13" xfId="2158"/>
    <cellStyle name="표준 16 3 3 2 2 13 2" xfId="5327"/>
    <cellStyle name="표준 16 3 3 2 2 13 2 2" xfId="17834"/>
    <cellStyle name="표준 16 3 3 2 2 13 2 3" xfId="30276"/>
    <cellStyle name="표준 16 3 3 2 2 13 3" xfId="8412"/>
    <cellStyle name="표준 16 3 3 2 2 13 3 2" xfId="20919"/>
    <cellStyle name="표준 16 3 3 2 2 13 3 3" xfId="33361"/>
    <cellStyle name="표준 16 3 3 2 2 13 4" xfId="11497"/>
    <cellStyle name="표준 16 3 3 2 2 13 4 2" xfId="24004"/>
    <cellStyle name="표준 16 3 3 2 2 13 4 3" xfId="36446"/>
    <cellStyle name="표준 16 3 3 2 2 13 5" xfId="14665"/>
    <cellStyle name="표준 16 3 3 2 2 13 6" xfId="27107"/>
    <cellStyle name="표준 16 3 3 2 2 14" xfId="2283"/>
    <cellStyle name="표준 16 3 3 2 2 14 2" xfId="5452"/>
    <cellStyle name="표준 16 3 3 2 2 14 2 2" xfId="17959"/>
    <cellStyle name="표준 16 3 3 2 2 14 2 3" xfId="30401"/>
    <cellStyle name="표준 16 3 3 2 2 14 3" xfId="8537"/>
    <cellStyle name="표준 16 3 3 2 2 14 3 2" xfId="21044"/>
    <cellStyle name="표준 16 3 3 2 2 14 3 3" xfId="33486"/>
    <cellStyle name="표준 16 3 3 2 2 14 4" xfId="11622"/>
    <cellStyle name="표준 16 3 3 2 2 14 4 2" xfId="24129"/>
    <cellStyle name="표준 16 3 3 2 2 14 4 3" xfId="36571"/>
    <cellStyle name="표준 16 3 3 2 2 14 5" xfId="14790"/>
    <cellStyle name="표준 16 3 3 2 2 14 6" xfId="27232"/>
    <cellStyle name="표준 16 3 3 2 2 15" xfId="2408"/>
    <cellStyle name="표준 16 3 3 2 2 15 2" xfId="5577"/>
    <cellStyle name="표준 16 3 3 2 2 15 2 2" xfId="18084"/>
    <cellStyle name="표준 16 3 3 2 2 15 2 3" xfId="30526"/>
    <cellStyle name="표준 16 3 3 2 2 15 3" xfId="8662"/>
    <cellStyle name="표준 16 3 3 2 2 15 3 2" xfId="21169"/>
    <cellStyle name="표준 16 3 3 2 2 15 3 3" xfId="33611"/>
    <cellStyle name="표준 16 3 3 2 2 15 4" xfId="11747"/>
    <cellStyle name="표준 16 3 3 2 2 15 4 2" xfId="24254"/>
    <cellStyle name="표준 16 3 3 2 2 15 4 3" xfId="36696"/>
    <cellStyle name="표준 16 3 3 2 2 15 5" xfId="14915"/>
    <cellStyle name="표준 16 3 3 2 2 15 6" xfId="27357"/>
    <cellStyle name="표준 16 3 3 2 2 16" xfId="2532"/>
    <cellStyle name="표준 16 3 3 2 2 16 2" xfId="5701"/>
    <cellStyle name="표준 16 3 3 2 2 16 2 2" xfId="18208"/>
    <cellStyle name="표준 16 3 3 2 2 16 2 3" xfId="30650"/>
    <cellStyle name="표준 16 3 3 2 2 16 3" xfId="8786"/>
    <cellStyle name="표준 16 3 3 2 2 16 3 2" xfId="21293"/>
    <cellStyle name="표준 16 3 3 2 2 16 3 3" xfId="33735"/>
    <cellStyle name="표준 16 3 3 2 2 16 4" xfId="11871"/>
    <cellStyle name="표준 16 3 3 2 2 16 4 2" xfId="24378"/>
    <cellStyle name="표준 16 3 3 2 2 16 4 3" xfId="36820"/>
    <cellStyle name="표준 16 3 3 2 2 16 5" xfId="15039"/>
    <cellStyle name="표준 16 3 3 2 2 16 6" xfId="27481"/>
    <cellStyle name="표준 16 3 3 2 2 17" xfId="2654"/>
    <cellStyle name="표준 16 3 3 2 2 17 2" xfId="5823"/>
    <cellStyle name="표준 16 3 3 2 2 17 2 2" xfId="18330"/>
    <cellStyle name="표준 16 3 3 2 2 17 2 3" xfId="30772"/>
    <cellStyle name="표준 16 3 3 2 2 17 3" xfId="8908"/>
    <cellStyle name="표준 16 3 3 2 2 17 3 2" xfId="21415"/>
    <cellStyle name="표준 16 3 3 2 2 17 3 3" xfId="33857"/>
    <cellStyle name="표준 16 3 3 2 2 17 4" xfId="11993"/>
    <cellStyle name="표준 16 3 3 2 2 17 4 2" xfId="24500"/>
    <cellStyle name="표준 16 3 3 2 2 17 4 3" xfId="36942"/>
    <cellStyle name="표준 16 3 3 2 2 17 5" xfId="15161"/>
    <cellStyle name="표준 16 3 3 2 2 17 6" xfId="27603"/>
    <cellStyle name="표준 16 3 3 2 2 18" xfId="2774"/>
    <cellStyle name="표준 16 3 3 2 2 18 2" xfId="5943"/>
    <cellStyle name="표준 16 3 3 2 2 18 2 2" xfId="18450"/>
    <cellStyle name="표준 16 3 3 2 2 18 2 3" xfId="30892"/>
    <cellStyle name="표준 16 3 3 2 2 18 3" xfId="9028"/>
    <cellStyle name="표준 16 3 3 2 2 18 3 2" xfId="21535"/>
    <cellStyle name="표준 16 3 3 2 2 18 3 3" xfId="33977"/>
    <cellStyle name="표준 16 3 3 2 2 18 4" xfId="12113"/>
    <cellStyle name="표준 16 3 3 2 2 18 4 2" xfId="24620"/>
    <cellStyle name="표준 16 3 3 2 2 18 4 3" xfId="37062"/>
    <cellStyle name="표준 16 3 3 2 2 18 5" xfId="15281"/>
    <cellStyle name="표준 16 3 3 2 2 18 6" xfId="27723"/>
    <cellStyle name="표준 16 3 3 2 2 19" xfId="2891"/>
    <cellStyle name="표준 16 3 3 2 2 19 2" xfId="6060"/>
    <cellStyle name="표준 16 3 3 2 2 19 2 2" xfId="18567"/>
    <cellStyle name="표준 16 3 3 2 2 19 2 3" xfId="31009"/>
    <cellStyle name="표준 16 3 3 2 2 19 3" xfId="9145"/>
    <cellStyle name="표준 16 3 3 2 2 19 3 2" xfId="21652"/>
    <cellStyle name="표준 16 3 3 2 2 19 3 3" xfId="34094"/>
    <cellStyle name="표준 16 3 3 2 2 19 4" xfId="12230"/>
    <cellStyle name="표준 16 3 3 2 2 19 4 2" xfId="24737"/>
    <cellStyle name="표준 16 3 3 2 2 19 4 3" xfId="37179"/>
    <cellStyle name="표준 16 3 3 2 2 19 5" xfId="15398"/>
    <cellStyle name="표준 16 3 3 2 2 19 6" xfId="27840"/>
    <cellStyle name="표준 16 3 3 2 2 2" xfId="725"/>
    <cellStyle name="표준 16 3 3 2 2 2 2" xfId="3894"/>
    <cellStyle name="표준 16 3 3 2 2 2 2 2" xfId="16401"/>
    <cellStyle name="표준 16 3 3 2 2 2 2 3" xfId="28843"/>
    <cellStyle name="표준 16 3 3 2 2 2 3" xfId="6979"/>
    <cellStyle name="표준 16 3 3 2 2 2 3 2" xfId="19486"/>
    <cellStyle name="표준 16 3 3 2 2 2 3 3" xfId="31928"/>
    <cellStyle name="표준 16 3 3 2 2 2 4" xfId="10064"/>
    <cellStyle name="표준 16 3 3 2 2 2 4 2" xfId="22571"/>
    <cellStyle name="표준 16 3 3 2 2 2 4 3" xfId="35013"/>
    <cellStyle name="표준 16 3 3 2 2 2 5" xfId="13232"/>
    <cellStyle name="표준 16 3 3 2 2 2 6" xfId="25674"/>
    <cellStyle name="표준 16 3 3 2 2 20" xfId="3003"/>
    <cellStyle name="표준 16 3 3 2 2 20 2" xfId="6172"/>
    <cellStyle name="표준 16 3 3 2 2 20 2 2" xfId="18679"/>
    <cellStyle name="표준 16 3 3 2 2 20 2 3" xfId="31121"/>
    <cellStyle name="표준 16 3 3 2 2 20 3" xfId="9257"/>
    <cellStyle name="표준 16 3 3 2 2 20 3 2" xfId="21764"/>
    <cellStyle name="표준 16 3 3 2 2 20 3 3" xfId="34206"/>
    <cellStyle name="표준 16 3 3 2 2 20 4" xfId="12342"/>
    <cellStyle name="표준 16 3 3 2 2 20 4 2" xfId="24849"/>
    <cellStyle name="표준 16 3 3 2 2 20 4 3" xfId="37291"/>
    <cellStyle name="표준 16 3 3 2 2 20 5" xfId="15510"/>
    <cellStyle name="표준 16 3 3 2 2 20 6" xfId="27952"/>
    <cellStyle name="표준 16 3 3 2 2 21" xfId="3111"/>
    <cellStyle name="표준 16 3 3 2 2 21 2" xfId="6280"/>
    <cellStyle name="표준 16 3 3 2 2 21 2 2" xfId="18787"/>
    <cellStyle name="표준 16 3 3 2 2 21 2 3" xfId="31229"/>
    <cellStyle name="표준 16 3 3 2 2 21 3" xfId="9365"/>
    <cellStyle name="표준 16 3 3 2 2 21 3 2" xfId="21872"/>
    <cellStyle name="표준 16 3 3 2 2 21 3 3" xfId="34314"/>
    <cellStyle name="표준 16 3 3 2 2 21 4" xfId="12450"/>
    <cellStyle name="표준 16 3 3 2 2 21 4 2" xfId="24957"/>
    <cellStyle name="표준 16 3 3 2 2 21 4 3" xfId="37399"/>
    <cellStyle name="표준 16 3 3 2 2 21 5" xfId="15618"/>
    <cellStyle name="표준 16 3 3 2 2 21 6" xfId="28060"/>
    <cellStyle name="표준 16 3 3 2 2 22" xfId="3218"/>
    <cellStyle name="표준 16 3 3 2 2 22 2" xfId="6387"/>
    <cellStyle name="표준 16 3 3 2 2 22 2 2" xfId="18894"/>
    <cellStyle name="표준 16 3 3 2 2 22 2 3" xfId="31336"/>
    <cellStyle name="표준 16 3 3 2 2 22 3" xfId="9472"/>
    <cellStyle name="표준 16 3 3 2 2 22 3 2" xfId="21979"/>
    <cellStyle name="표준 16 3 3 2 2 22 3 3" xfId="34421"/>
    <cellStyle name="표준 16 3 3 2 2 22 4" xfId="12557"/>
    <cellStyle name="표준 16 3 3 2 2 22 4 2" xfId="25064"/>
    <cellStyle name="표준 16 3 3 2 2 22 4 3" xfId="37506"/>
    <cellStyle name="표준 16 3 3 2 2 22 5" xfId="15725"/>
    <cellStyle name="표준 16 3 3 2 2 22 6" xfId="28167"/>
    <cellStyle name="표준 16 3 3 2 2 23" xfId="3325"/>
    <cellStyle name="표준 16 3 3 2 2 23 2" xfId="6494"/>
    <cellStyle name="표준 16 3 3 2 2 23 2 2" xfId="19001"/>
    <cellStyle name="표준 16 3 3 2 2 23 2 3" xfId="31443"/>
    <cellStyle name="표준 16 3 3 2 2 23 3" xfId="9579"/>
    <cellStyle name="표준 16 3 3 2 2 23 3 2" xfId="22086"/>
    <cellStyle name="표준 16 3 3 2 2 23 3 3" xfId="34528"/>
    <cellStyle name="표준 16 3 3 2 2 23 4" xfId="12664"/>
    <cellStyle name="표준 16 3 3 2 2 23 4 2" xfId="25171"/>
    <cellStyle name="표준 16 3 3 2 2 23 4 3" xfId="37613"/>
    <cellStyle name="표준 16 3 3 2 2 23 5" xfId="15832"/>
    <cellStyle name="표준 16 3 3 2 2 23 6" xfId="28274"/>
    <cellStyle name="표준 16 3 3 2 2 24" xfId="3516"/>
    <cellStyle name="표준 16 3 3 2 2 24 2" xfId="16023"/>
    <cellStyle name="표준 16 3 3 2 2 24 3" xfId="28465"/>
    <cellStyle name="표준 16 3 3 2 2 25" xfId="6601"/>
    <cellStyle name="표준 16 3 3 2 2 25 2" xfId="19108"/>
    <cellStyle name="표준 16 3 3 2 2 25 3" xfId="31550"/>
    <cellStyle name="표준 16 3 3 2 2 26" xfId="9686"/>
    <cellStyle name="표준 16 3 3 2 2 26 2" xfId="22193"/>
    <cellStyle name="표준 16 3 3 2 2 26 3" xfId="34635"/>
    <cellStyle name="표준 16 3 3 2 2 27" xfId="12854"/>
    <cellStyle name="표준 16 3 3 2 2 28" xfId="25296"/>
    <cellStyle name="표준 16 3 3 2 2 29" xfId="37826"/>
    <cellStyle name="표준 16 3 3 2 2 3" xfId="858"/>
    <cellStyle name="표준 16 3 3 2 2 3 2" xfId="4027"/>
    <cellStyle name="표준 16 3 3 2 2 3 2 2" xfId="16534"/>
    <cellStyle name="표준 16 3 3 2 2 3 2 3" xfId="28976"/>
    <cellStyle name="표준 16 3 3 2 2 3 3" xfId="7112"/>
    <cellStyle name="표준 16 3 3 2 2 3 3 2" xfId="19619"/>
    <cellStyle name="표준 16 3 3 2 2 3 3 3" xfId="32061"/>
    <cellStyle name="표준 16 3 3 2 2 3 4" xfId="10197"/>
    <cellStyle name="표준 16 3 3 2 2 3 4 2" xfId="22704"/>
    <cellStyle name="표준 16 3 3 2 2 3 4 3" xfId="35146"/>
    <cellStyle name="표준 16 3 3 2 2 3 5" xfId="13365"/>
    <cellStyle name="표준 16 3 3 2 2 3 6" xfId="25807"/>
    <cellStyle name="표준 16 3 3 2 2 4" xfId="990"/>
    <cellStyle name="표준 16 3 3 2 2 4 2" xfId="4159"/>
    <cellStyle name="표준 16 3 3 2 2 4 2 2" xfId="16666"/>
    <cellStyle name="표준 16 3 3 2 2 4 2 3" xfId="29108"/>
    <cellStyle name="표준 16 3 3 2 2 4 3" xfId="7244"/>
    <cellStyle name="표준 16 3 3 2 2 4 3 2" xfId="19751"/>
    <cellStyle name="표준 16 3 3 2 2 4 3 3" xfId="32193"/>
    <cellStyle name="표준 16 3 3 2 2 4 4" xfId="10329"/>
    <cellStyle name="표준 16 3 3 2 2 4 4 2" xfId="22836"/>
    <cellStyle name="표준 16 3 3 2 2 4 4 3" xfId="35278"/>
    <cellStyle name="표준 16 3 3 2 2 4 5" xfId="13497"/>
    <cellStyle name="표준 16 3 3 2 2 4 6" xfId="25939"/>
    <cellStyle name="표준 16 3 3 2 2 5" xfId="1122"/>
    <cellStyle name="표준 16 3 3 2 2 5 2" xfId="4291"/>
    <cellStyle name="표준 16 3 3 2 2 5 2 2" xfId="16798"/>
    <cellStyle name="표준 16 3 3 2 2 5 2 3" xfId="29240"/>
    <cellStyle name="표준 16 3 3 2 2 5 3" xfId="7376"/>
    <cellStyle name="표준 16 3 3 2 2 5 3 2" xfId="19883"/>
    <cellStyle name="표준 16 3 3 2 2 5 3 3" xfId="32325"/>
    <cellStyle name="표준 16 3 3 2 2 5 4" xfId="10461"/>
    <cellStyle name="표준 16 3 3 2 2 5 4 2" xfId="22968"/>
    <cellStyle name="표준 16 3 3 2 2 5 4 3" xfId="35410"/>
    <cellStyle name="표준 16 3 3 2 2 5 5" xfId="13629"/>
    <cellStyle name="표준 16 3 3 2 2 5 6" xfId="26071"/>
    <cellStyle name="표준 16 3 3 2 2 6" xfId="1254"/>
    <cellStyle name="표준 16 3 3 2 2 6 2" xfId="4423"/>
    <cellStyle name="표준 16 3 3 2 2 6 2 2" xfId="16930"/>
    <cellStyle name="표준 16 3 3 2 2 6 2 3" xfId="29372"/>
    <cellStyle name="표준 16 3 3 2 2 6 3" xfId="7508"/>
    <cellStyle name="표준 16 3 3 2 2 6 3 2" xfId="20015"/>
    <cellStyle name="표준 16 3 3 2 2 6 3 3" xfId="32457"/>
    <cellStyle name="표준 16 3 3 2 2 6 4" xfId="10593"/>
    <cellStyle name="표준 16 3 3 2 2 6 4 2" xfId="23100"/>
    <cellStyle name="표준 16 3 3 2 2 6 4 3" xfId="35542"/>
    <cellStyle name="표준 16 3 3 2 2 6 5" xfId="13761"/>
    <cellStyle name="표준 16 3 3 2 2 6 6" xfId="26203"/>
    <cellStyle name="표준 16 3 3 2 2 7" xfId="1386"/>
    <cellStyle name="표준 16 3 3 2 2 7 2" xfId="4555"/>
    <cellStyle name="표준 16 3 3 2 2 7 2 2" xfId="17062"/>
    <cellStyle name="표준 16 3 3 2 2 7 2 3" xfId="29504"/>
    <cellStyle name="표준 16 3 3 2 2 7 3" xfId="7640"/>
    <cellStyle name="표준 16 3 3 2 2 7 3 2" xfId="20147"/>
    <cellStyle name="표준 16 3 3 2 2 7 3 3" xfId="32589"/>
    <cellStyle name="표준 16 3 3 2 2 7 4" xfId="10725"/>
    <cellStyle name="표준 16 3 3 2 2 7 4 2" xfId="23232"/>
    <cellStyle name="표준 16 3 3 2 2 7 4 3" xfId="35674"/>
    <cellStyle name="표준 16 3 3 2 2 7 5" xfId="13893"/>
    <cellStyle name="표준 16 3 3 2 2 7 6" xfId="26335"/>
    <cellStyle name="표준 16 3 3 2 2 8" xfId="1517"/>
    <cellStyle name="표준 16 3 3 2 2 8 2" xfId="4686"/>
    <cellStyle name="표준 16 3 3 2 2 8 2 2" xfId="17193"/>
    <cellStyle name="표준 16 3 3 2 2 8 2 3" xfId="29635"/>
    <cellStyle name="표준 16 3 3 2 2 8 3" xfId="7771"/>
    <cellStyle name="표준 16 3 3 2 2 8 3 2" xfId="20278"/>
    <cellStyle name="표준 16 3 3 2 2 8 3 3" xfId="32720"/>
    <cellStyle name="표준 16 3 3 2 2 8 4" xfId="10856"/>
    <cellStyle name="표준 16 3 3 2 2 8 4 2" xfId="23363"/>
    <cellStyle name="표준 16 3 3 2 2 8 4 3" xfId="35805"/>
    <cellStyle name="표준 16 3 3 2 2 8 5" xfId="14024"/>
    <cellStyle name="표준 16 3 3 2 2 8 6" xfId="26466"/>
    <cellStyle name="표준 16 3 3 2 2 9" xfId="1646"/>
    <cellStyle name="표준 16 3 3 2 2 9 2" xfId="4815"/>
    <cellStyle name="표준 16 3 3 2 2 9 2 2" xfId="17322"/>
    <cellStyle name="표준 16 3 3 2 2 9 2 3" xfId="29764"/>
    <cellStyle name="표준 16 3 3 2 2 9 3" xfId="7900"/>
    <cellStyle name="표준 16 3 3 2 2 9 3 2" xfId="20407"/>
    <cellStyle name="표준 16 3 3 2 2 9 3 3" xfId="32849"/>
    <cellStyle name="표준 16 3 3 2 2 9 4" xfId="10985"/>
    <cellStyle name="표준 16 3 3 2 2 9 4 2" xfId="23492"/>
    <cellStyle name="표준 16 3 3 2 2 9 4 3" xfId="35934"/>
    <cellStyle name="표준 16 3 3 2 2 9 5" xfId="14153"/>
    <cellStyle name="표준 16 3 3 2 2 9 6" xfId="26595"/>
    <cellStyle name="표준 16 3 3 2 20" xfId="2729"/>
    <cellStyle name="표준 16 3 3 2 20 2" xfId="5898"/>
    <cellStyle name="표준 16 3 3 2 20 2 2" xfId="18405"/>
    <cellStyle name="표준 16 3 3 2 20 2 3" xfId="30847"/>
    <cellStyle name="표준 16 3 3 2 20 3" xfId="8983"/>
    <cellStyle name="표준 16 3 3 2 20 3 2" xfId="21490"/>
    <cellStyle name="표준 16 3 3 2 20 3 3" xfId="33932"/>
    <cellStyle name="표준 16 3 3 2 20 4" xfId="12068"/>
    <cellStyle name="표준 16 3 3 2 20 4 2" xfId="24575"/>
    <cellStyle name="표준 16 3 3 2 20 4 3" xfId="37017"/>
    <cellStyle name="표준 16 3 3 2 20 5" xfId="15236"/>
    <cellStyle name="표준 16 3 3 2 20 6" xfId="27678"/>
    <cellStyle name="표준 16 3 3 2 21" xfId="2846"/>
    <cellStyle name="표준 16 3 3 2 21 2" xfId="6015"/>
    <cellStyle name="표준 16 3 3 2 21 2 2" xfId="18522"/>
    <cellStyle name="표준 16 3 3 2 21 2 3" xfId="30964"/>
    <cellStyle name="표준 16 3 3 2 21 3" xfId="9100"/>
    <cellStyle name="표준 16 3 3 2 21 3 2" xfId="21607"/>
    <cellStyle name="표준 16 3 3 2 21 3 3" xfId="34049"/>
    <cellStyle name="표준 16 3 3 2 21 4" xfId="12185"/>
    <cellStyle name="표준 16 3 3 2 21 4 2" xfId="24692"/>
    <cellStyle name="표준 16 3 3 2 21 4 3" xfId="37134"/>
    <cellStyle name="표준 16 3 3 2 21 5" xfId="15353"/>
    <cellStyle name="표준 16 3 3 2 21 6" xfId="27795"/>
    <cellStyle name="표준 16 3 3 2 22" xfId="2958"/>
    <cellStyle name="표준 16 3 3 2 22 2" xfId="6127"/>
    <cellStyle name="표준 16 3 3 2 22 2 2" xfId="18634"/>
    <cellStyle name="표준 16 3 3 2 22 2 3" xfId="31076"/>
    <cellStyle name="표준 16 3 3 2 22 3" xfId="9212"/>
    <cellStyle name="표준 16 3 3 2 22 3 2" xfId="21719"/>
    <cellStyle name="표준 16 3 3 2 22 3 3" xfId="34161"/>
    <cellStyle name="표준 16 3 3 2 22 4" xfId="12297"/>
    <cellStyle name="표준 16 3 3 2 22 4 2" xfId="24804"/>
    <cellStyle name="표준 16 3 3 2 22 4 3" xfId="37246"/>
    <cellStyle name="표준 16 3 3 2 22 5" xfId="15465"/>
    <cellStyle name="표준 16 3 3 2 22 6" xfId="27907"/>
    <cellStyle name="표준 16 3 3 2 23" xfId="3066"/>
    <cellStyle name="표준 16 3 3 2 23 2" xfId="6235"/>
    <cellStyle name="표준 16 3 3 2 23 2 2" xfId="18742"/>
    <cellStyle name="표준 16 3 3 2 23 2 3" xfId="31184"/>
    <cellStyle name="표준 16 3 3 2 23 3" xfId="9320"/>
    <cellStyle name="표준 16 3 3 2 23 3 2" xfId="21827"/>
    <cellStyle name="표준 16 3 3 2 23 3 3" xfId="34269"/>
    <cellStyle name="표준 16 3 3 2 23 4" xfId="12405"/>
    <cellStyle name="표준 16 3 3 2 23 4 2" xfId="24912"/>
    <cellStyle name="표준 16 3 3 2 23 4 3" xfId="37354"/>
    <cellStyle name="표준 16 3 3 2 23 5" xfId="15573"/>
    <cellStyle name="표준 16 3 3 2 23 6" xfId="28015"/>
    <cellStyle name="표준 16 3 3 2 24" xfId="3173"/>
    <cellStyle name="표준 16 3 3 2 24 2" xfId="6342"/>
    <cellStyle name="표준 16 3 3 2 24 2 2" xfId="18849"/>
    <cellStyle name="표준 16 3 3 2 24 2 3" xfId="31291"/>
    <cellStyle name="표준 16 3 3 2 24 3" xfId="9427"/>
    <cellStyle name="표준 16 3 3 2 24 3 2" xfId="21934"/>
    <cellStyle name="표준 16 3 3 2 24 3 3" xfId="34376"/>
    <cellStyle name="표준 16 3 3 2 24 4" xfId="12512"/>
    <cellStyle name="표준 16 3 3 2 24 4 2" xfId="25019"/>
    <cellStyle name="표준 16 3 3 2 24 4 3" xfId="37461"/>
    <cellStyle name="표준 16 3 3 2 24 5" xfId="15680"/>
    <cellStyle name="표준 16 3 3 2 24 6" xfId="28122"/>
    <cellStyle name="표준 16 3 3 2 25" xfId="3280"/>
    <cellStyle name="표준 16 3 3 2 25 2" xfId="6449"/>
    <cellStyle name="표준 16 3 3 2 25 2 2" xfId="18956"/>
    <cellStyle name="표준 16 3 3 2 25 2 3" xfId="31398"/>
    <cellStyle name="표준 16 3 3 2 25 3" xfId="9534"/>
    <cellStyle name="표준 16 3 3 2 25 3 2" xfId="22041"/>
    <cellStyle name="표준 16 3 3 2 25 3 3" xfId="34483"/>
    <cellStyle name="표준 16 3 3 2 25 4" xfId="12619"/>
    <cellStyle name="표준 16 3 3 2 25 4 2" xfId="25126"/>
    <cellStyle name="표준 16 3 3 2 25 4 3" xfId="37568"/>
    <cellStyle name="표준 16 3 3 2 25 5" xfId="15787"/>
    <cellStyle name="표준 16 3 3 2 25 6" xfId="28229"/>
    <cellStyle name="표준 16 3 3 2 26" xfId="3471"/>
    <cellStyle name="표준 16 3 3 2 26 2" xfId="15978"/>
    <cellStyle name="표준 16 3 3 2 26 3" xfId="28420"/>
    <cellStyle name="표준 16 3 3 2 27" xfId="6556"/>
    <cellStyle name="표준 16 3 3 2 27 2" xfId="19063"/>
    <cellStyle name="표준 16 3 3 2 27 3" xfId="31505"/>
    <cellStyle name="표준 16 3 3 2 28" xfId="9641"/>
    <cellStyle name="표준 16 3 3 2 28 2" xfId="22148"/>
    <cellStyle name="표준 16 3 3 2 28 3" xfId="34590"/>
    <cellStyle name="표준 16 3 3 2 29" xfId="12809"/>
    <cellStyle name="표준 16 3 3 2 3" xfId="392"/>
    <cellStyle name="표준 16 3 3 2 3 10" xfId="1819"/>
    <cellStyle name="표준 16 3 3 2 3 10 2" xfId="4988"/>
    <cellStyle name="표준 16 3 3 2 3 10 2 2" xfId="17495"/>
    <cellStyle name="표준 16 3 3 2 3 10 2 3" xfId="29937"/>
    <cellStyle name="표준 16 3 3 2 3 10 3" xfId="8073"/>
    <cellStyle name="표준 16 3 3 2 3 10 3 2" xfId="20580"/>
    <cellStyle name="표준 16 3 3 2 3 10 3 3" xfId="33022"/>
    <cellStyle name="표준 16 3 3 2 3 10 4" xfId="11158"/>
    <cellStyle name="표준 16 3 3 2 3 10 4 2" xfId="23665"/>
    <cellStyle name="표준 16 3 3 2 3 10 4 3" xfId="36107"/>
    <cellStyle name="표준 16 3 3 2 3 10 5" xfId="14326"/>
    <cellStyle name="표준 16 3 3 2 3 10 6" xfId="26768"/>
    <cellStyle name="표준 16 3 3 2 3 11" xfId="1947"/>
    <cellStyle name="표준 16 3 3 2 3 11 2" xfId="5116"/>
    <cellStyle name="표준 16 3 3 2 3 11 2 2" xfId="17623"/>
    <cellStyle name="표준 16 3 3 2 3 11 2 3" xfId="30065"/>
    <cellStyle name="표준 16 3 3 2 3 11 3" xfId="8201"/>
    <cellStyle name="표준 16 3 3 2 3 11 3 2" xfId="20708"/>
    <cellStyle name="표준 16 3 3 2 3 11 3 3" xfId="33150"/>
    <cellStyle name="표준 16 3 3 2 3 11 4" xfId="11286"/>
    <cellStyle name="표준 16 3 3 2 3 11 4 2" xfId="23793"/>
    <cellStyle name="표준 16 3 3 2 3 11 4 3" xfId="36235"/>
    <cellStyle name="표준 16 3 3 2 3 11 5" xfId="14454"/>
    <cellStyle name="표준 16 3 3 2 3 11 6" xfId="26896"/>
    <cellStyle name="표준 16 3 3 2 3 12" xfId="2075"/>
    <cellStyle name="표준 16 3 3 2 3 12 2" xfId="5244"/>
    <cellStyle name="표준 16 3 3 2 3 12 2 2" xfId="17751"/>
    <cellStyle name="표준 16 3 3 2 3 12 2 3" xfId="30193"/>
    <cellStyle name="표준 16 3 3 2 3 12 3" xfId="8329"/>
    <cellStyle name="표준 16 3 3 2 3 12 3 2" xfId="20836"/>
    <cellStyle name="표준 16 3 3 2 3 12 3 3" xfId="33278"/>
    <cellStyle name="표준 16 3 3 2 3 12 4" xfId="11414"/>
    <cellStyle name="표준 16 3 3 2 3 12 4 2" xfId="23921"/>
    <cellStyle name="표준 16 3 3 2 3 12 4 3" xfId="36363"/>
    <cellStyle name="표준 16 3 3 2 3 12 5" xfId="14582"/>
    <cellStyle name="표준 16 3 3 2 3 12 6" xfId="27024"/>
    <cellStyle name="표준 16 3 3 2 3 13" xfId="2203"/>
    <cellStyle name="표준 16 3 3 2 3 13 2" xfId="5372"/>
    <cellStyle name="표준 16 3 3 2 3 13 2 2" xfId="17879"/>
    <cellStyle name="표준 16 3 3 2 3 13 2 3" xfId="30321"/>
    <cellStyle name="표준 16 3 3 2 3 13 3" xfId="8457"/>
    <cellStyle name="표준 16 3 3 2 3 13 3 2" xfId="20964"/>
    <cellStyle name="표준 16 3 3 2 3 13 3 3" xfId="33406"/>
    <cellStyle name="표준 16 3 3 2 3 13 4" xfId="11542"/>
    <cellStyle name="표준 16 3 3 2 3 13 4 2" xfId="24049"/>
    <cellStyle name="표준 16 3 3 2 3 13 4 3" xfId="36491"/>
    <cellStyle name="표준 16 3 3 2 3 13 5" xfId="14710"/>
    <cellStyle name="표준 16 3 3 2 3 13 6" xfId="27152"/>
    <cellStyle name="표준 16 3 3 2 3 14" xfId="2328"/>
    <cellStyle name="표준 16 3 3 2 3 14 2" xfId="5497"/>
    <cellStyle name="표준 16 3 3 2 3 14 2 2" xfId="18004"/>
    <cellStyle name="표준 16 3 3 2 3 14 2 3" xfId="30446"/>
    <cellStyle name="표준 16 3 3 2 3 14 3" xfId="8582"/>
    <cellStyle name="표준 16 3 3 2 3 14 3 2" xfId="21089"/>
    <cellStyle name="표준 16 3 3 2 3 14 3 3" xfId="33531"/>
    <cellStyle name="표준 16 3 3 2 3 14 4" xfId="11667"/>
    <cellStyle name="표준 16 3 3 2 3 14 4 2" xfId="24174"/>
    <cellStyle name="표준 16 3 3 2 3 14 4 3" xfId="36616"/>
    <cellStyle name="표준 16 3 3 2 3 14 5" xfId="14835"/>
    <cellStyle name="표준 16 3 3 2 3 14 6" xfId="27277"/>
    <cellStyle name="표준 16 3 3 2 3 15" xfId="2453"/>
    <cellStyle name="표준 16 3 3 2 3 15 2" xfId="5622"/>
    <cellStyle name="표준 16 3 3 2 3 15 2 2" xfId="18129"/>
    <cellStyle name="표준 16 3 3 2 3 15 2 3" xfId="30571"/>
    <cellStyle name="표준 16 3 3 2 3 15 3" xfId="8707"/>
    <cellStyle name="표준 16 3 3 2 3 15 3 2" xfId="21214"/>
    <cellStyle name="표준 16 3 3 2 3 15 3 3" xfId="33656"/>
    <cellStyle name="표준 16 3 3 2 3 15 4" xfId="11792"/>
    <cellStyle name="표준 16 3 3 2 3 15 4 2" xfId="24299"/>
    <cellStyle name="표준 16 3 3 2 3 15 4 3" xfId="36741"/>
    <cellStyle name="표준 16 3 3 2 3 15 5" xfId="14960"/>
    <cellStyle name="표준 16 3 3 2 3 15 6" xfId="27402"/>
    <cellStyle name="표준 16 3 3 2 3 16" xfId="2577"/>
    <cellStyle name="표준 16 3 3 2 3 16 2" xfId="5746"/>
    <cellStyle name="표준 16 3 3 2 3 16 2 2" xfId="18253"/>
    <cellStyle name="표준 16 3 3 2 3 16 2 3" xfId="30695"/>
    <cellStyle name="표준 16 3 3 2 3 16 3" xfId="8831"/>
    <cellStyle name="표준 16 3 3 2 3 16 3 2" xfId="21338"/>
    <cellStyle name="표준 16 3 3 2 3 16 3 3" xfId="33780"/>
    <cellStyle name="표준 16 3 3 2 3 16 4" xfId="11916"/>
    <cellStyle name="표준 16 3 3 2 3 16 4 2" xfId="24423"/>
    <cellStyle name="표준 16 3 3 2 3 16 4 3" xfId="36865"/>
    <cellStyle name="표준 16 3 3 2 3 16 5" xfId="15084"/>
    <cellStyle name="표준 16 3 3 2 3 16 6" xfId="27526"/>
    <cellStyle name="표준 16 3 3 2 3 17" xfId="2699"/>
    <cellStyle name="표준 16 3 3 2 3 17 2" xfId="5868"/>
    <cellStyle name="표준 16 3 3 2 3 17 2 2" xfId="18375"/>
    <cellStyle name="표준 16 3 3 2 3 17 2 3" xfId="30817"/>
    <cellStyle name="표준 16 3 3 2 3 17 3" xfId="8953"/>
    <cellStyle name="표준 16 3 3 2 3 17 3 2" xfId="21460"/>
    <cellStyle name="표준 16 3 3 2 3 17 3 3" xfId="33902"/>
    <cellStyle name="표준 16 3 3 2 3 17 4" xfId="12038"/>
    <cellStyle name="표준 16 3 3 2 3 17 4 2" xfId="24545"/>
    <cellStyle name="표준 16 3 3 2 3 17 4 3" xfId="36987"/>
    <cellStyle name="표준 16 3 3 2 3 17 5" xfId="15206"/>
    <cellStyle name="표준 16 3 3 2 3 17 6" xfId="27648"/>
    <cellStyle name="표준 16 3 3 2 3 18" xfId="2819"/>
    <cellStyle name="표준 16 3 3 2 3 18 2" xfId="5988"/>
    <cellStyle name="표준 16 3 3 2 3 18 2 2" xfId="18495"/>
    <cellStyle name="표준 16 3 3 2 3 18 2 3" xfId="30937"/>
    <cellStyle name="표준 16 3 3 2 3 18 3" xfId="9073"/>
    <cellStyle name="표준 16 3 3 2 3 18 3 2" xfId="21580"/>
    <cellStyle name="표준 16 3 3 2 3 18 3 3" xfId="34022"/>
    <cellStyle name="표준 16 3 3 2 3 18 4" xfId="12158"/>
    <cellStyle name="표준 16 3 3 2 3 18 4 2" xfId="24665"/>
    <cellStyle name="표준 16 3 3 2 3 18 4 3" xfId="37107"/>
    <cellStyle name="표준 16 3 3 2 3 18 5" xfId="15326"/>
    <cellStyle name="표준 16 3 3 2 3 18 6" xfId="27768"/>
    <cellStyle name="표준 16 3 3 2 3 19" xfId="2936"/>
    <cellStyle name="표준 16 3 3 2 3 19 2" xfId="6105"/>
    <cellStyle name="표준 16 3 3 2 3 19 2 2" xfId="18612"/>
    <cellStyle name="표준 16 3 3 2 3 19 2 3" xfId="31054"/>
    <cellStyle name="표준 16 3 3 2 3 19 3" xfId="9190"/>
    <cellStyle name="표준 16 3 3 2 3 19 3 2" xfId="21697"/>
    <cellStyle name="표준 16 3 3 2 3 19 3 3" xfId="34139"/>
    <cellStyle name="표준 16 3 3 2 3 19 4" xfId="12275"/>
    <cellStyle name="표준 16 3 3 2 3 19 4 2" xfId="24782"/>
    <cellStyle name="표준 16 3 3 2 3 19 4 3" xfId="37224"/>
    <cellStyle name="표준 16 3 3 2 3 19 5" xfId="15443"/>
    <cellStyle name="표준 16 3 3 2 3 19 6" xfId="27885"/>
    <cellStyle name="표준 16 3 3 2 3 2" xfId="770"/>
    <cellStyle name="표준 16 3 3 2 3 2 2" xfId="3939"/>
    <cellStyle name="표준 16 3 3 2 3 2 2 2" xfId="16446"/>
    <cellStyle name="표준 16 3 3 2 3 2 2 3" xfId="28888"/>
    <cellStyle name="표준 16 3 3 2 3 2 3" xfId="7024"/>
    <cellStyle name="표준 16 3 3 2 3 2 3 2" xfId="19531"/>
    <cellStyle name="표준 16 3 3 2 3 2 3 3" xfId="31973"/>
    <cellStyle name="표준 16 3 3 2 3 2 4" xfId="10109"/>
    <cellStyle name="표준 16 3 3 2 3 2 4 2" xfId="22616"/>
    <cellStyle name="표준 16 3 3 2 3 2 4 3" xfId="35058"/>
    <cellStyle name="표준 16 3 3 2 3 2 5" xfId="13277"/>
    <cellStyle name="표준 16 3 3 2 3 2 6" xfId="25719"/>
    <cellStyle name="표준 16 3 3 2 3 20" xfId="3048"/>
    <cellStyle name="표준 16 3 3 2 3 20 2" xfId="6217"/>
    <cellStyle name="표준 16 3 3 2 3 20 2 2" xfId="18724"/>
    <cellStyle name="표준 16 3 3 2 3 20 2 3" xfId="31166"/>
    <cellStyle name="표준 16 3 3 2 3 20 3" xfId="9302"/>
    <cellStyle name="표준 16 3 3 2 3 20 3 2" xfId="21809"/>
    <cellStyle name="표준 16 3 3 2 3 20 3 3" xfId="34251"/>
    <cellStyle name="표준 16 3 3 2 3 20 4" xfId="12387"/>
    <cellStyle name="표준 16 3 3 2 3 20 4 2" xfId="24894"/>
    <cellStyle name="표준 16 3 3 2 3 20 4 3" xfId="37336"/>
    <cellStyle name="표준 16 3 3 2 3 20 5" xfId="15555"/>
    <cellStyle name="표준 16 3 3 2 3 20 6" xfId="27997"/>
    <cellStyle name="표준 16 3 3 2 3 21" xfId="3156"/>
    <cellStyle name="표준 16 3 3 2 3 21 2" xfId="6325"/>
    <cellStyle name="표준 16 3 3 2 3 21 2 2" xfId="18832"/>
    <cellStyle name="표준 16 3 3 2 3 21 2 3" xfId="31274"/>
    <cellStyle name="표준 16 3 3 2 3 21 3" xfId="9410"/>
    <cellStyle name="표준 16 3 3 2 3 21 3 2" xfId="21917"/>
    <cellStyle name="표준 16 3 3 2 3 21 3 3" xfId="34359"/>
    <cellStyle name="표준 16 3 3 2 3 21 4" xfId="12495"/>
    <cellStyle name="표준 16 3 3 2 3 21 4 2" xfId="25002"/>
    <cellStyle name="표준 16 3 3 2 3 21 4 3" xfId="37444"/>
    <cellStyle name="표준 16 3 3 2 3 21 5" xfId="15663"/>
    <cellStyle name="표준 16 3 3 2 3 21 6" xfId="28105"/>
    <cellStyle name="표준 16 3 3 2 3 22" xfId="3263"/>
    <cellStyle name="표준 16 3 3 2 3 22 2" xfId="6432"/>
    <cellStyle name="표준 16 3 3 2 3 22 2 2" xfId="18939"/>
    <cellStyle name="표준 16 3 3 2 3 22 2 3" xfId="31381"/>
    <cellStyle name="표준 16 3 3 2 3 22 3" xfId="9517"/>
    <cellStyle name="표준 16 3 3 2 3 22 3 2" xfId="22024"/>
    <cellStyle name="표준 16 3 3 2 3 22 3 3" xfId="34466"/>
    <cellStyle name="표준 16 3 3 2 3 22 4" xfId="12602"/>
    <cellStyle name="표준 16 3 3 2 3 22 4 2" xfId="25109"/>
    <cellStyle name="표준 16 3 3 2 3 22 4 3" xfId="37551"/>
    <cellStyle name="표준 16 3 3 2 3 22 5" xfId="15770"/>
    <cellStyle name="표준 16 3 3 2 3 22 6" xfId="28212"/>
    <cellStyle name="표준 16 3 3 2 3 23" xfId="3370"/>
    <cellStyle name="표준 16 3 3 2 3 23 2" xfId="6539"/>
    <cellStyle name="표준 16 3 3 2 3 23 2 2" xfId="19046"/>
    <cellStyle name="표준 16 3 3 2 3 23 2 3" xfId="31488"/>
    <cellStyle name="표준 16 3 3 2 3 23 3" xfId="9624"/>
    <cellStyle name="표준 16 3 3 2 3 23 3 2" xfId="22131"/>
    <cellStyle name="표준 16 3 3 2 3 23 3 3" xfId="34573"/>
    <cellStyle name="표준 16 3 3 2 3 23 4" xfId="12709"/>
    <cellStyle name="표준 16 3 3 2 3 23 4 2" xfId="25216"/>
    <cellStyle name="표준 16 3 3 2 3 23 4 3" xfId="37658"/>
    <cellStyle name="표준 16 3 3 2 3 23 5" xfId="15877"/>
    <cellStyle name="표준 16 3 3 2 3 23 6" xfId="28319"/>
    <cellStyle name="표준 16 3 3 2 3 24" xfId="3561"/>
    <cellStyle name="표준 16 3 3 2 3 24 2" xfId="16068"/>
    <cellStyle name="표준 16 3 3 2 3 24 3" xfId="28510"/>
    <cellStyle name="표준 16 3 3 2 3 25" xfId="6646"/>
    <cellStyle name="표준 16 3 3 2 3 25 2" xfId="19153"/>
    <cellStyle name="표준 16 3 3 2 3 25 3" xfId="31595"/>
    <cellStyle name="표준 16 3 3 2 3 26" xfId="9731"/>
    <cellStyle name="표준 16 3 3 2 3 26 2" xfId="22238"/>
    <cellStyle name="표준 16 3 3 2 3 26 3" xfId="34680"/>
    <cellStyle name="표준 16 3 3 2 3 27" xfId="12899"/>
    <cellStyle name="표준 16 3 3 2 3 28" xfId="25341"/>
    <cellStyle name="표준 16 3 3 2 3 29" xfId="37871"/>
    <cellStyle name="표준 16 3 3 2 3 3" xfId="903"/>
    <cellStyle name="표준 16 3 3 2 3 3 2" xfId="4072"/>
    <cellStyle name="표준 16 3 3 2 3 3 2 2" xfId="16579"/>
    <cellStyle name="표준 16 3 3 2 3 3 2 3" xfId="29021"/>
    <cellStyle name="표준 16 3 3 2 3 3 3" xfId="7157"/>
    <cellStyle name="표준 16 3 3 2 3 3 3 2" xfId="19664"/>
    <cellStyle name="표준 16 3 3 2 3 3 3 3" xfId="32106"/>
    <cellStyle name="표준 16 3 3 2 3 3 4" xfId="10242"/>
    <cellStyle name="표준 16 3 3 2 3 3 4 2" xfId="22749"/>
    <cellStyle name="표준 16 3 3 2 3 3 4 3" xfId="35191"/>
    <cellStyle name="표준 16 3 3 2 3 3 5" xfId="13410"/>
    <cellStyle name="표준 16 3 3 2 3 3 6" xfId="25852"/>
    <cellStyle name="표준 16 3 3 2 3 4" xfId="1035"/>
    <cellStyle name="표준 16 3 3 2 3 4 2" xfId="4204"/>
    <cellStyle name="표준 16 3 3 2 3 4 2 2" xfId="16711"/>
    <cellStyle name="표준 16 3 3 2 3 4 2 3" xfId="29153"/>
    <cellStyle name="표준 16 3 3 2 3 4 3" xfId="7289"/>
    <cellStyle name="표준 16 3 3 2 3 4 3 2" xfId="19796"/>
    <cellStyle name="표준 16 3 3 2 3 4 3 3" xfId="32238"/>
    <cellStyle name="표준 16 3 3 2 3 4 4" xfId="10374"/>
    <cellStyle name="표준 16 3 3 2 3 4 4 2" xfId="22881"/>
    <cellStyle name="표준 16 3 3 2 3 4 4 3" xfId="35323"/>
    <cellStyle name="표준 16 3 3 2 3 4 5" xfId="13542"/>
    <cellStyle name="표준 16 3 3 2 3 4 6" xfId="25984"/>
    <cellStyle name="표준 16 3 3 2 3 5" xfId="1167"/>
    <cellStyle name="표준 16 3 3 2 3 5 2" xfId="4336"/>
    <cellStyle name="표준 16 3 3 2 3 5 2 2" xfId="16843"/>
    <cellStyle name="표준 16 3 3 2 3 5 2 3" xfId="29285"/>
    <cellStyle name="표준 16 3 3 2 3 5 3" xfId="7421"/>
    <cellStyle name="표준 16 3 3 2 3 5 3 2" xfId="19928"/>
    <cellStyle name="표준 16 3 3 2 3 5 3 3" xfId="32370"/>
    <cellStyle name="표준 16 3 3 2 3 5 4" xfId="10506"/>
    <cellStyle name="표준 16 3 3 2 3 5 4 2" xfId="23013"/>
    <cellStyle name="표준 16 3 3 2 3 5 4 3" xfId="35455"/>
    <cellStyle name="표준 16 3 3 2 3 5 5" xfId="13674"/>
    <cellStyle name="표준 16 3 3 2 3 5 6" xfId="26116"/>
    <cellStyle name="표준 16 3 3 2 3 6" xfId="1299"/>
    <cellStyle name="표준 16 3 3 2 3 6 2" xfId="4468"/>
    <cellStyle name="표준 16 3 3 2 3 6 2 2" xfId="16975"/>
    <cellStyle name="표준 16 3 3 2 3 6 2 3" xfId="29417"/>
    <cellStyle name="표준 16 3 3 2 3 6 3" xfId="7553"/>
    <cellStyle name="표준 16 3 3 2 3 6 3 2" xfId="20060"/>
    <cellStyle name="표준 16 3 3 2 3 6 3 3" xfId="32502"/>
    <cellStyle name="표준 16 3 3 2 3 6 4" xfId="10638"/>
    <cellStyle name="표준 16 3 3 2 3 6 4 2" xfId="23145"/>
    <cellStyle name="표준 16 3 3 2 3 6 4 3" xfId="35587"/>
    <cellStyle name="표준 16 3 3 2 3 6 5" xfId="13806"/>
    <cellStyle name="표준 16 3 3 2 3 6 6" xfId="26248"/>
    <cellStyle name="표준 16 3 3 2 3 7" xfId="1431"/>
    <cellStyle name="표준 16 3 3 2 3 7 2" xfId="4600"/>
    <cellStyle name="표준 16 3 3 2 3 7 2 2" xfId="17107"/>
    <cellStyle name="표준 16 3 3 2 3 7 2 3" xfId="29549"/>
    <cellStyle name="표준 16 3 3 2 3 7 3" xfId="7685"/>
    <cellStyle name="표준 16 3 3 2 3 7 3 2" xfId="20192"/>
    <cellStyle name="표준 16 3 3 2 3 7 3 3" xfId="32634"/>
    <cellStyle name="표준 16 3 3 2 3 7 4" xfId="10770"/>
    <cellStyle name="표준 16 3 3 2 3 7 4 2" xfId="23277"/>
    <cellStyle name="표준 16 3 3 2 3 7 4 3" xfId="35719"/>
    <cellStyle name="표준 16 3 3 2 3 7 5" xfId="13938"/>
    <cellStyle name="표준 16 3 3 2 3 7 6" xfId="26380"/>
    <cellStyle name="표준 16 3 3 2 3 8" xfId="1562"/>
    <cellStyle name="표준 16 3 3 2 3 8 2" xfId="4731"/>
    <cellStyle name="표준 16 3 3 2 3 8 2 2" xfId="17238"/>
    <cellStyle name="표준 16 3 3 2 3 8 2 3" xfId="29680"/>
    <cellStyle name="표준 16 3 3 2 3 8 3" xfId="7816"/>
    <cellStyle name="표준 16 3 3 2 3 8 3 2" xfId="20323"/>
    <cellStyle name="표준 16 3 3 2 3 8 3 3" xfId="32765"/>
    <cellStyle name="표준 16 3 3 2 3 8 4" xfId="10901"/>
    <cellStyle name="표준 16 3 3 2 3 8 4 2" xfId="23408"/>
    <cellStyle name="표준 16 3 3 2 3 8 4 3" xfId="35850"/>
    <cellStyle name="표준 16 3 3 2 3 8 5" xfId="14069"/>
    <cellStyle name="표준 16 3 3 2 3 8 6" xfId="26511"/>
    <cellStyle name="표준 16 3 3 2 3 9" xfId="1691"/>
    <cellStyle name="표준 16 3 3 2 3 9 2" xfId="4860"/>
    <cellStyle name="표준 16 3 3 2 3 9 2 2" xfId="17367"/>
    <cellStyle name="표준 16 3 3 2 3 9 2 3" xfId="29809"/>
    <cellStyle name="표준 16 3 3 2 3 9 3" xfId="7945"/>
    <cellStyle name="표준 16 3 3 2 3 9 3 2" xfId="20452"/>
    <cellStyle name="표준 16 3 3 2 3 9 3 3" xfId="32894"/>
    <cellStyle name="표준 16 3 3 2 3 9 4" xfId="11030"/>
    <cellStyle name="표준 16 3 3 2 3 9 4 2" xfId="23537"/>
    <cellStyle name="표준 16 3 3 2 3 9 4 3" xfId="35979"/>
    <cellStyle name="표준 16 3 3 2 3 9 5" xfId="14198"/>
    <cellStyle name="표준 16 3 3 2 3 9 6" xfId="26640"/>
    <cellStyle name="표준 16 3 3 2 30" xfId="25251"/>
    <cellStyle name="표준 16 3 3 2 31" xfId="37723"/>
    <cellStyle name="표준 16 3 3 2 4" xfId="680"/>
    <cellStyle name="표준 16 3 3 2 4 2" xfId="3849"/>
    <cellStyle name="표준 16 3 3 2 4 2 2" xfId="16356"/>
    <cellStyle name="표준 16 3 3 2 4 2 3" xfId="28798"/>
    <cellStyle name="표준 16 3 3 2 4 3" xfId="6934"/>
    <cellStyle name="표준 16 3 3 2 4 3 2" xfId="19441"/>
    <cellStyle name="표준 16 3 3 2 4 3 3" xfId="31883"/>
    <cellStyle name="표준 16 3 3 2 4 4" xfId="10019"/>
    <cellStyle name="표준 16 3 3 2 4 4 2" xfId="22526"/>
    <cellStyle name="표준 16 3 3 2 4 4 3" xfId="34968"/>
    <cellStyle name="표준 16 3 3 2 4 5" xfId="13187"/>
    <cellStyle name="표준 16 3 3 2 4 6" xfId="25629"/>
    <cellStyle name="표준 16 3 3 2 4 7" xfId="37913"/>
    <cellStyle name="표준 16 3 3 2 5" xfId="813"/>
    <cellStyle name="표준 16 3 3 2 5 2" xfId="3982"/>
    <cellStyle name="표준 16 3 3 2 5 2 2" xfId="16489"/>
    <cellStyle name="표준 16 3 3 2 5 2 3" xfId="28931"/>
    <cellStyle name="표준 16 3 3 2 5 3" xfId="7067"/>
    <cellStyle name="표준 16 3 3 2 5 3 2" xfId="19574"/>
    <cellStyle name="표준 16 3 3 2 5 3 3" xfId="32016"/>
    <cellStyle name="표준 16 3 3 2 5 4" xfId="10152"/>
    <cellStyle name="표준 16 3 3 2 5 4 2" xfId="22659"/>
    <cellStyle name="표준 16 3 3 2 5 4 3" xfId="35101"/>
    <cellStyle name="표준 16 3 3 2 5 5" xfId="13320"/>
    <cellStyle name="표준 16 3 3 2 5 6" xfId="25762"/>
    <cellStyle name="표준 16 3 3 2 5 7" xfId="37955"/>
    <cellStyle name="표준 16 3 3 2 6" xfId="945"/>
    <cellStyle name="표준 16 3 3 2 6 2" xfId="4114"/>
    <cellStyle name="표준 16 3 3 2 6 2 2" xfId="16621"/>
    <cellStyle name="표준 16 3 3 2 6 2 3" xfId="29063"/>
    <cellStyle name="표준 16 3 3 2 6 3" xfId="7199"/>
    <cellStyle name="표준 16 3 3 2 6 3 2" xfId="19706"/>
    <cellStyle name="표준 16 3 3 2 6 3 3" xfId="32148"/>
    <cellStyle name="표준 16 3 3 2 6 4" xfId="10284"/>
    <cellStyle name="표준 16 3 3 2 6 4 2" xfId="22791"/>
    <cellStyle name="표준 16 3 3 2 6 4 3" xfId="35233"/>
    <cellStyle name="표준 16 3 3 2 6 5" xfId="13452"/>
    <cellStyle name="표준 16 3 3 2 6 6" xfId="25894"/>
    <cellStyle name="표준 16 3 3 2 7" xfId="1077"/>
    <cellStyle name="표준 16 3 3 2 7 2" xfId="4246"/>
    <cellStyle name="표준 16 3 3 2 7 2 2" xfId="16753"/>
    <cellStyle name="표준 16 3 3 2 7 2 3" xfId="29195"/>
    <cellStyle name="표준 16 3 3 2 7 3" xfId="7331"/>
    <cellStyle name="표준 16 3 3 2 7 3 2" xfId="19838"/>
    <cellStyle name="표준 16 3 3 2 7 3 3" xfId="32280"/>
    <cellStyle name="표준 16 3 3 2 7 4" xfId="10416"/>
    <cellStyle name="표준 16 3 3 2 7 4 2" xfId="22923"/>
    <cellStyle name="표준 16 3 3 2 7 4 3" xfId="35365"/>
    <cellStyle name="표준 16 3 3 2 7 5" xfId="13584"/>
    <cellStyle name="표준 16 3 3 2 7 6" xfId="26026"/>
    <cellStyle name="표준 16 3 3 2 8" xfId="1209"/>
    <cellStyle name="표준 16 3 3 2 8 2" xfId="4378"/>
    <cellStyle name="표준 16 3 3 2 8 2 2" xfId="16885"/>
    <cellStyle name="표준 16 3 3 2 8 2 3" xfId="29327"/>
    <cellStyle name="표준 16 3 3 2 8 3" xfId="7463"/>
    <cellStyle name="표준 16 3 3 2 8 3 2" xfId="19970"/>
    <cellStyle name="표준 16 3 3 2 8 3 3" xfId="32412"/>
    <cellStyle name="표준 16 3 3 2 8 4" xfId="10548"/>
    <cellStyle name="표준 16 3 3 2 8 4 2" xfId="23055"/>
    <cellStyle name="표준 16 3 3 2 8 4 3" xfId="35497"/>
    <cellStyle name="표준 16 3 3 2 8 5" xfId="13716"/>
    <cellStyle name="표준 16 3 3 2 8 6" xfId="26158"/>
    <cellStyle name="표준 16 3 3 2 9" xfId="1341"/>
    <cellStyle name="표준 16 3 3 2 9 2" xfId="4510"/>
    <cellStyle name="표준 16 3 3 2 9 2 2" xfId="17017"/>
    <cellStyle name="표준 16 3 3 2 9 2 3" xfId="29459"/>
    <cellStyle name="표준 16 3 3 2 9 3" xfId="7595"/>
    <cellStyle name="표준 16 3 3 2 9 3 2" xfId="20102"/>
    <cellStyle name="표준 16 3 3 2 9 3 3" xfId="32544"/>
    <cellStyle name="표준 16 3 3 2 9 4" xfId="10680"/>
    <cellStyle name="표준 16 3 3 2 9 4 2" xfId="23187"/>
    <cellStyle name="표준 16 3 3 2 9 4 3" xfId="35629"/>
    <cellStyle name="표준 16 3 3 2 9 5" xfId="13848"/>
    <cellStyle name="표준 16 3 3 2 9 6" xfId="26290"/>
    <cellStyle name="표준 16 3 3 20" xfId="2093"/>
    <cellStyle name="표준 16 3 3 20 2" xfId="5262"/>
    <cellStyle name="표준 16 3 3 20 2 2" xfId="17769"/>
    <cellStyle name="표준 16 3 3 20 2 3" xfId="30211"/>
    <cellStyle name="표준 16 3 3 20 3" xfId="8347"/>
    <cellStyle name="표준 16 3 3 20 3 2" xfId="20854"/>
    <cellStyle name="표준 16 3 3 20 3 3" xfId="33296"/>
    <cellStyle name="표준 16 3 3 20 4" xfId="11432"/>
    <cellStyle name="표준 16 3 3 20 4 2" xfId="23939"/>
    <cellStyle name="표준 16 3 3 20 4 3" xfId="36381"/>
    <cellStyle name="표준 16 3 3 20 5" xfId="14600"/>
    <cellStyle name="표준 16 3 3 20 6" xfId="27042"/>
    <cellStyle name="표준 16 3 3 21" xfId="2220"/>
    <cellStyle name="표준 16 3 3 21 2" xfId="5389"/>
    <cellStyle name="표준 16 3 3 21 2 2" xfId="17896"/>
    <cellStyle name="표준 16 3 3 21 2 3" xfId="30338"/>
    <cellStyle name="표준 16 3 3 21 3" xfId="8474"/>
    <cellStyle name="표준 16 3 3 21 3 2" xfId="20981"/>
    <cellStyle name="표준 16 3 3 21 3 3" xfId="33423"/>
    <cellStyle name="표준 16 3 3 21 4" xfId="11559"/>
    <cellStyle name="표준 16 3 3 21 4 2" xfId="24066"/>
    <cellStyle name="표준 16 3 3 21 4 3" xfId="36508"/>
    <cellStyle name="표준 16 3 3 21 5" xfId="14727"/>
    <cellStyle name="표준 16 3 3 21 6" xfId="27169"/>
    <cellStyle name="표준 16 3 3 22" xfId="2345"/>
    <cellStyle name="표준 16 3 3 22 2" xfId="5514"/>
    <cellStyle name="표준 16 3 3 22 2 2" xfId="18021"/>
    <cellStyle name="표준 16 3 3 22 2 3" xfId="30463"/>
    <cellStyle name="표준 16 3 3 22 3" xfId="8599"/>
    <cellStyle name="표준 16 3 3 22 3 2" xfId="21106"/>
    <cellStyle name="표준 16 3 3 22 3 3" xfId="33548"/>
    <cellStyle name="표준 16 3 3 22 4" xfId="11684"/>
    <cellStyle name="표준 16 3 3 22 4 2" xfId="24191"/>
    <cellStyle name="표준 16 3 3 22 4 3" xfId="36633"/>
    <cellStyle name="표준 16 3 3 22 5" xfId="14852"/>
    <cellStyle name="표준 16 3 3 22 6" xfId="27294"/>
    <cellStyle name="표준 16 3 3 23" xfId="2469"/>
    <cellStyle name="표준 16 3 3 23 2" xfId="5638"/>
    <cellStyle name="표준 16 3 3 23 2 2" xfId="18145"/>
    <cellStyle name="표준 16 3 3 23 2 3" xfId="30587"/>
    <cellStyle name="표준 16 3 3 23 3" xfId="8723"/>
    <cellStyle name="표준 16 3 3 23 3 2" xfId="21230"/>
    <cellStyle name="표준 16 3 3 23 3 3" xfId="33672"/>
    <cellStyle name="표준 16 3 3 23 4" xfId="11808"/>
    <cellStyle name="표준 16 3 3 23 4 2" xfId="24315"/>
    <cellStyle name="표준 16 3 3 23 4 3" xfId="36757"/>
    <cellStyle name="표준 16 3 3 23 5" xfId="14976"/>
    <cellStyle name="표준 16 3 3 23 6" xfId="27418"/>
    <cellStyle name="표준 16 3 3 24" xfId="2591"/>
    <cellStyle name="표준 16 3 3 24 2" xfId="5760"/>
    <cellStyle name="표준 16 3 3 24 2 2" xfId="18267"/>
    <cellStyle name="표준 16 3 3 24 2 3" xfId="30709"/>
    <cellStyle name="표준 16 3 3 24 3" xfId="8845"/>
    <cellStyle name="표준 16 3 3 24 3 2" xfId="21352"/>
    <cellStyle name="표준 16 3 3 24 3 3" xfId="33794"/>
    <cellStyle name="표준 16 3 3 24 4" xfId="11930"/>
    <cellStyle name="표준 16 3 3 24 4 2" xfId="24437"/>
    <cellStyle name="표준 16 3 3 24 4 3" xfId="36879"/>
    <cellStyle name="표준 16 3 3 24 5" xfId="15098"/>
    <cellStyle name="표준 16 3 3 24 6" xfId="27540"/>
    <cellStyle name="표준 16 3 3 25" xfId="2711"/>
    <cellStyle name="표준 16 3 3 25 2" xfId="5880"/>
    <cellStyle name="표준 16 3 3 25 2 2" xfId="18387"/>
    <cellStyle name="표준 16 3 3 25 2 3" xfId="30829"/>
    <cellStyle name="표준 16 3 3 25 3" xfId="8965"/>
    <cellStyle name="표준 16 3 3 25 3 2" xfId="21472"/>
    <cellStyle name="표준 16 3 3 25 3 3" xfId="33914"/>
    <cellStyle name="표준 16 3 3 25 4" xfId="12050"/>
    <cellStyle name="표준 16 3 3 25 4 2" xfId="24557"/>
    <cellStyle name="표준 16 3 3 25 4 3" xfId="36999"/>
    <cellStyle name="표준 16 3 3 25 5" xfId="15218"/>
    <cellStyle name="표준 16 3 3 25 6" xfId="27660"/>
    <cellStyle name="표준 16 3 3 26" xfId="2830"/>
    <cellStyle name="표준 16 3 3 26 2" xfId="5999"/>
    <cellStyle name="표준 16 3 3 26 2 2" xfId="18506"/>
    <cellStyle name="표준 16 3 3 26 2 3" xfId="30948"/>
    <cellStyle name="표준 16 3 3 26 3" xfId="9084"/>
    <cellStyle name="표준 16 3 3 26 3 2" xfId="21591"/>
    <cellStyle name="표준 16 3 3 26 3 3" xfId="34033"/>
    <cellStyle name="표준 16 3 3 26 4" xfId="12169"/>
    <cellStyle name="표준 16 3 3 26 4 2" xfId="24676"/>
    <cellStyle name="표준 16 3 3 26 4 3" xfId="37118"/>
    <cellStyle name="표준 16 3 3 26 5" xfId="15337"/>
    <cellStyle name="표준 16 3 3 26 6" xfId="27779"/>
    <cellStyle name="표준 16 3 3 27" xfId="3436"/>
    <cellStyle name="표준 16 3 3 27 2" xfId="15943"/>
    <cellStyle name="표준 16 3 3 27 3" xfId="28385"/>
    <cellStyle name="표준 16 3 3 28" xfId="3388"/>
    <cellStyle name="표준 16 3 3 28 2" xfId="15895"/>
    <cellStyle name="표준 16 3 3 28 3" xfId="28337"/>
    <cellStyle name="표준 16 3 3 29" xfId="3412"/>
    <cellStyle name="표준 16 3 3 29 2" xfId="15919"/>
    <cellStyle name="표준 16 3 3 29 3" xfId="28361"/>
    <cellStyle name="표준 16 3 3 3" xfId="321"/>
    <cellStyle name="표준 16 3 3 3 10" xfId="1748"/>
    <cellStyle name="표준 16 3 3 3 10 2" xfId="4917"/>
    <cellStyle name="표준 16 3 3 3 10 2 2" xfId="17424"/>
    <cellStyle name="표준 16 3 3 3 10 2 3" xfId="29866"/>
    <cellStyle name="표준 16 3 3 3 10 3" xfId="8002"/>
    <cellStyle name="표준 16 3 3 3 10 3 2" xfId="20509"/>
    <cellStyle name="표준 16 3 3 3 10 3 3" xfId="32951"/>
    <cellStyle name="표준 16 3 3 3 10 4" xfId="11087"/>
    <cellStyle name="표준 16 3 3 3 10 4 2" xfId="23594"/>
    <cellStyle name="표준 16 3 3 3 10 4 3" xfId="36036"/>
    <cellStyle name="표준 16 3 3 3 10 5" xfId="14255"/>
    <cellStyle name="표준 16 3 3 3 10 6" xfId="26697"/>
    <cellStyle name="표준 16 3 3 3 11" xfId="1876"/>
    <cellStyle name="표준 16 3 3 3 11 2" xfId="5045"/>
    <cellStyle name="표준 16 3 3 3 11 2 2" xfId="17552"/>
    <cellStyle name="표준 16 3 3 3 11 2 3" xfId="29994"/>
    <cellStyle name="표준 16 3 3 3 11 3" xfId="8130"/>
    <cellStyle name="표준 16 3 3 3 11 3 2" xfId="20637"/>
    <cellStyle name="표준 16 3 3 3 11 3 3" xfId="33079"/>
    <cellStyle name="표준 16 3 3 3 11 4" xfId="11215"/>
    <cellStyle name="표준 16 3 3 3 11 4 2" xfId="23722"/>
    <cellStyle name="표준 16 3 3 3 11 4 3" xfId="36164"/>
    <cellStyle name="표준 16 3 3 3 11 5" xfId="14383"/>
    <cellStyle name="표준 16 3 3 3 11 6" xfId="26825"/>
    <cellStyle name="표준 16 3 3 3 12" xfId="2004"/>
    <cellStyle name="표준 16 3 3 3 12 2" xfId="5173"/>
    <cellStyle name="표준 16 3 3 3 12 2 2" xfId="17680"/>
    <cellStyle name="표준 16 3 3 3 12 2 3" xfId="30122"/>
    <cellStyle name="표준 16 3 3 3 12 3" xfId="8258"/>
    <cellStyle name="표준 16 3 3 3 12 3 2" xfId="20765"/>
    <cellStyle name="표준 16 3 3 3 12 3 3" xfId="33207"/>
    <cellStyle name="표준 16 3 3 3 12 4" xfId="11343"/>
    <cellStyle name="표준 16 3 3 3 12 4 2" xfId="23850"/>
    <cellStyle name="표준 16 3 3 3 12 4 3" xfId="36292"/>
    <cellStyle name="표준 16 3 3 3 12 5" xfId="14511"/>
    <cellStyle name="표준 16 3 3 3 12 6" xfId="26953"/>
    <cellStyle name="표준 16 3 3 3 13" xfId="2132"/>
    <cellStyle name="표준 16 3 3 3 13 2" xfId="5301"/>
    <cellStyle name="표준 16 3 3 3 13 2 2" xfId="17808"/>
    <cellStyle name="표준 16 3 3 3 13 2 3" xfId="30250"/>
    <cellStyle name="표준 16 3 3 3 13 3" xfId="8386"/>
    <cellStyle name="표준 16 3 3 3 13 3 2" xfId="20893"/>
    <cellStyle name="표준 16 3 3 3 13 3 3" xfId="33335"/>
    <cellStyle name="표준 16 3 3 3 13 4" xfId="11471"/>
    <cellStyle name="표준 16 3 3 3 13 4 2" xfId="23978"/>
    <cellStyle name="표준 16 3 3 3 13 4 3" xfId="36420"/>
    <cellStyle name="표준 16 3 3 3 13 5" xfId="14639"/>
    <cellStyle name="표준 16 3 3 3 13 6" xfId="27081"/>
    <cellStyle name="표준 16 3 3 3 14" xfId="2257"/>
    <cellStyle name="표준 16 3 3 3 14 2" xfId="5426"/>
    <cellStyle name="표준 16 3 3 3 14 2 2" xfId="17933"/>
    <cellStyle name="표준 16 3 3 3 14 2 3" xfId="30375"/>
    <cellStyle name="표준 16 3 3 3 14 3" xfId="8511"/>
    <cellStyle name="표준 16 3 3 3 14 3 2" xfId="21018"/>
    <cellStyle name="표준 16 3 3 3 14 3 3" xfId="33460"/>
    <cellStyle name="표준 16 3 3 3 14 4" xfId="11596"/>
    <cellStyle name="표준 16 3 3 3 14 4 2" xfId="24103"/>
    <cellStyle name="표준 16 3 3 3 14 4 3" xfId="36545"/>
    <cellStyle name="표준 16 3 3 3 14 5" xfId="14764"/>
    <cellStyle name="표준 16 3 3 3 14 6" xfId="27206"/>
    <cellStyle name="표준 16 3 3 3 15" xfId="2382"/>
    <cellStyle name="표준 16 3 3 3 15 2" xfId="5551"/>
    <cellStyle name="표준 16 3 3 3 15 2 2" xfId="18058"/>
    <cellStyle name="표준 16 3 3 3 15 2 3" xfId="30500"/>
    <cellStyle name="표준 16 3 3 3 15 3" xfId="8636"/>
    <cellStyle name="표준 16 3 3 3 15 3 2" xfId="21143"/>
    <cellStyle name="표준 16 3 3 3 15 3 3" xfId="33585"/>
    <cellStyle name="표준 16 3 3 3 15 4" xfId="11721"/>
    <cellStyle name="표준 16 3 3 3 15 4 2" xfId="24228"/>
    <cellStyle name="표준 16 3 3 3 15 4 3" xfId="36670"/>
    <cellStyle name="표준 16 3 3 3 15 5" xfId="14889"/>
    <cellStyle name="표준 16 3 3 3 15 6" xfId="27331"/>
    <cellStyle name="표준 16 3 3 3 16" xfId="2506"/>
    <cellStyle name="표준 16 3 3 3 16 2" xfId="5675"/>
    <cellStyle name="표준 16 3 3 3 16 2 2" xfId="18182"/>
    <cellStyle name="표준 16 3 3 3 16 2 3" xfId="30624"/>
    <cellStyle name="표준 16 3 3 3 16 3" xfId="8760"/>
    <cellStyle name="표준 16 3 3 3 16 3 2" xfId="21267"/>
    <cellStyle name="표준 16 3 3 3 16 3 3" xfId="33709"/>
    <cellStyle name="표준 16 3 3 3 16 4" xfId="11845"/>
    <cellStyle name="표준 16 3 3 3 16 4 2" xfId="24352"/>
    <cellStyle name="표준 16 3 3 3 16 4 3" xfId="36794"/>
    <cellStyle name="표준 16 3 3 3 16 5" xfId="15013"/>
    <cellStyle name="표준 16 3 3 3 16 6" xfId="27455"/>
    <cellStyle name="표준 16 3 3 3 17" xfId="2628"/>
    <cellStyle name="표준 16 3 3 3 17 2" xfId="5797"/>
    <cellStyle name="표준 16 3 3 3 17 2 2" xfId="18304"/>
    <cellStyle name="표준 16 3 3 3 17 2 3" xfId="30746"/>
    <cellStyle name="표준 16 3 3 3 17 3" xfId="8882"/>
    <cellStyle name="표준 16 3 3 3 17 3 2" xfId="21389"/>
    <cellStyle name="표준 16 3 3 3 17 3 3" xfId="33831"/>
    <cellStyle name="표준 16 3 3 3 17 4" xfId="11967"/>
    <cellStyle name="표준 16 3 3 3 17 4 2" xfId="24474"/>
    <cellStyle name="표준 16 3 3 3 17 4 3" xfId="36916"/>
    <cellStyle name="표준 16 3 3 3 17 5" xfId="15135"/>
    <cellStyle name="표준 16 3 3 3 17 6" xfId="27577"/>
    <cellStyle name="표준 16 3 3 3 18" xfId="2748"/>
    <cellStyle name="표준 16 3 3 3 18 2" xfId="5917"/>
    <cellStyle name="표준 16 3 3 3 18 2 2" xfId="18424"/>
    <cellStyle name="표준 16 3 3 3 18 2 3" xfId="30866"/>
    <cellStyle name="표준 16 3 3 3 18 3" xfId="9002"/>
    <cellStyle name="표준 16 3 3 3 18 3 2" xfId="21509"/>
    <cellStyle name="표준 16 3 3 3 18 3 3" xfId="33951"/>
    <cellStyle name="표준 16 3 3 3 18 4" xfId="12087"/>
    <cellStyle name="표준 16 3 3 3 18 4 2" xfId="24594"/>
    <cellStyle name="표준 16 3 3 3 18 4 3" xfId="37036"/>
    <cellStyle name="표준 16 3 3 3 18 5" xfId="15255"/>
    <cellStyle name="표준 16 3 3 3 18 6" xfId="27697"/>
    <cellStyle name="표준 16 3 3 3 19" xfId="2865"/>
    <cellStyle name="표준 16 3 3 3 19 2" xfId="6034"/>
    <cellStyle name="표준 16 3 3 3 19 2 2" xfId="18541"/>
    <cellStyle name="표준 16 3 3 3 19 2 3" xfId="30983"/>
    <cellStyle name="표준 16 3 3 3 19 3" xfId="9119"/>
    <cellStyle name="표준 16 3 3 3 19 3 2" xfId="21626"/>
    <cellStyle name="표준 16 3 3 3 19 3 3" xfId="34068"/>
    <cellStyle name="표준 16 3 3 3 19 4" xfId="12204"/>
    <cellStyle name="표준 16 3 3 3 19 4 2" xfId="24711"/>
    <cellStyle name="표준 16 3 3 3 19 4 3" xfId="37153"/>
    <cellStyle name="표준 16 3 3 3 19 5" xfId="15372"/>
    <cellStyle name="표준 16 3 3 3 19 6" xfId="27814"/>
    <cellStyle name="표준 16 3 3 3 2" xfId="699"/>
    <cellStyle name="표준 16 3 3 3 2 2" xfId="3868"/>
    <cellStyle name="표준 16 3 3 3 2 2 2" xfId="16375"/>
    <cellStyle name="표준 16 3 3 3 2 2 3" xfId="28817"/>
    <cellStyle name="표준 16 3 3 3 2 3" xfId="6953"/>
    <cellStyle name="표준 16 3 3 3 2 3 2" xfId="19460"/>
    <cellStyle name="표준 16 3 3 3 2 3 3" xfId="31902"/>
    <cellStyle name="표준 16 3 3 3 2 4" xfId="10038"/>
    <cellStyle name="표준 16 3 3 3 2 4 2" xfId="22545"/>
    <cellStyle name="표준 16 3 3 3 2 4 3" xfId="34987"/>
    <cellStyle name="표준 16 3 3 3 2 5" xfId="13206"/>
    <cellStyle name="표준 16 3 3 3 2 6" xfId="25648"/>
    <cellStyle name="표준 16 3 3 3 20" xfId="2977"/>
    <cellStyle name="표준 16 3 3 3 20 2" xfId="6146"/>
    <cellStyle name="표준 16 3 3 3 20 2 2" xfId="18653"/>
    <cellStyle name="표준 16 3 3 3 20 2 3" xfId="31095"/>
    <cellStyle name="표준 16 3 3 3 20 3" xfId="9231"/>
    <cellStyle name="표준 16 3 3 3 20 3 2" xfId="21738"/>
    <cellStyle name="표준 16 3 3 3 20 3 3" xfId="34180"/>
    <cellStyle name="표준 16 3 3 3 20 4" xfId="12316"/>
    <cellStyle name="표준 16 3 3 3 20 4 2" xfId="24823"/>
    <cellStyle name="표준 16 3 3 3 20 4 3" xfId="37265"/>
    <cellStyle name="표준 16 3 3 3 20 5" xfId="15484"/>
    <cellStyle name="표준 16 3 3 3 20 6" xfId="27926"/>
    <cellStyle name="표준 16 3 3 3 21" xfId="3085"/>
    <cellStyle name="표준 16 3 3 3 21 2" xfId="6254"/>
    <cellStyle name="표준 16 3 3 3 21 2 2" xfId="18761"/>
    <cellStyle name="표준 16 3 3 3 21 2 3" xfId="31203"/>
    <cellStyle name="표준 16 3 3 3 21 3" xfId="9339"/>
    <cellStyle name="표준 16 3 3 3 21 3 2" xfId="21846"/>
    <cellStyle name="표준 16 3 3 3 21 3 3" xfId="34288"/>
    <cellStyle name="표준 16 3 3 3 21 4" xfId="12424"/>
    <cellStyle name="표준 16 3 3 3 21 4 2" xfId="24931"/>
    <cellStyle name="표준 16 3 3 3 21 4 3" xfId="37373"/>
    <cellStyle name="표준 16 3 3 3 21 5" xfId="15592"/>
    <cellStyle name="표준 16 3 3 3 21 6" xfId="28034"/>
    <cellStyle name="표준 16 3 3 3 22" xfId="3192"/>
    <cellStyle name="표준 16 3 3 3 22 2" xfId="6361"/>
    <cellStyle name="표준 16 3 3 3 22 2 2" xfId="18868"/>
    <cellStyle name="표준 16 3 3 3 22 2 3" xfId="31310"/>
    <cellStyle name="표준 16 3 3 3 22 3" xfId="9446"/>
    <cellStyle name="표준 16 3 3 3 22 3 2" xfId="21953"/>
    <cellStyle name="표준 16 3 3 3 22 3 3" xfId="34395"/>
    <cellStyle name="표준 16 3 3 3 22 4" xfId="12531"/>
    <cellStyle name="표준 16 3 3 3 22 4 2" xfId="25038"/>
    <cellStyle name="표준 16 3 3 3 22 4 3" xfId="37480"/>
    <cellStyle name="표준 16 3 3 3 22 5" xfId="15699"/>
    <cellStyle name="표준 16 3 3 3 22 6" xfId="28141"/>
    <cellStyle name="표준 16 3 3 3 23" xfId="3299"/>
    <cellStyle name="표준 16 3 3 3 23 2" xfId="6468"/>
    <cellStyle name="표준 16 3 3 3 23 2 2" xfId="18975"/>
    <cellStyle name="표준 16 3 3 3 23 2 3" xfId="31417"/>
    <cellStyle name="표준 16 3 3 3 23 3" xfId="9553"/>
    <cellStyle name="표준 16 3 3 3 23 3 2" xfId="22060"/>
    <cellStyle name="표준 16 3 3 3 23 3 3" xfId="34502"/>
    <cellStyle name="표준 16 3 3 3 23 4" xfId="12638"/>
    <cellStyle name="표준 16 3 3 3 23 4 2" xfId="25145"/>
    <cellStyle name="표준 16 3 3 3 23 4 3" xfId="37587"/>
    <cellStyle name="표준 16 3 3 3 23 5" xfId="15806"/>
    <cellStyle name="표준 16 3 3 3 23 6" xfId="28248"/>
    <cellStyle name="표준 16 3 3 3 24" xfId="3490"/>
    <cellStyle name="표준 16 3 3 3 24 2" xfId="15997"/>
    <cellStyle name="표준 16 3 3 3 24 3" xfId="28439"/>
    <cellStyle name="표준 16 3 3 3 25" xfId="6575"/>
    <cellStyle name="표준 16 3 3 3 25 2" xfId="19082"/>
    <cellStyle name="표준 16 3 3 3 25 3" xfId="31524"/>
    <cellStyle name="표준 16 3 3 3 26" xfId="9660"/>
    <cellStyle name="표준 16 3 3 3 26 2" xfId="22167"/>
    <cellStyle name="표준 16 3 3 3 26 3" xfId="34609"/>
    <cellStyle name="표준 16 3 3 3 27" xfId="12828"/>
    <cellStyle name="표준 16 3 3 3 28" xfId="25270"/>
    <cellStyle name="표준 16 3 3 3 29" xfId="37797"/>
    <cellStyle name="표준 16 3 3 3 3" xfId="832"/>
    <cellStyle name="표준 16 3 3 3 3 2" xfId="4001"/>
    <cellStyle name="표준 16 3 3 3 3 2 2" xfId="16508"/>
    <cellStyle name="표준 16 3 3 3 3 2 3" xfId="28950"/>
    <cellStyle name="표준 16 3 3 3 3 3" xfId="7086"/>
    <cellStyle name="표준 16 3 3 3 3 3 2" xfId="19593"/>
    <cellStyle name="표준 16 3 3 3 3 3 3" xfId="32035"/>
    <cellStyle name="표준 16 3 3 3 3 4" xfId="10171"/>
    <cellStyle name="표준 16 3 3 3 3 4 2" xfId="22678"/>
    <cellStyle name="표준 16 3 3 3 3 4 3" xfId="35120"/>
    <cellStyle name="표준 16 3 3 3 3 5" xfId="13339"/>
    <cellStyle name="표준 16 3 3 3 3 6" xfId="25781"/>
    <cellStyle name="표준 16 3 3 3 4" xfId="964"/>
    <cellStyle name="표준 16 3 3 3 4 2" xfId="4133"/>
    <cellStyle name="표준 16 3 3 3 4 2 2" xfId="16640"/>
    <cellStyle name="표준 16 3 3 3 4 2 3" xfId="29082"/>
    <cellStyle name="표준 16 3 3 3 4 3" xfId="7218"/>
    <cellStyle name="표준 16 3 3 3 4 3 2" xfId="19725"/>
    <cellStyle name="표준 16 3 3 3 4 3 3" xfId="32167"/>
    <cellStyle name="표준 16 3 3 3 4 4" xfId="10303"/>
    <cellStyle name="표준 16 3 3 3 4 4 2" xfId="22810"/>
    <cellStyle name="표준 16 3 3 3 4 4 3" xfId="35252"/>
    <cellStyle name="표준 16 3 3 3 4 5" xfId="13471"/>
    <cellStyle name="표준 16 3 3 3 4 6" xfId="25913"/>
    <cellStyle name="표준 16 3 3 3 5" xfId="1096"/>
    <cellStyle name="표준 16 3 3 3 5 2" xfId="4265"/>
    <cellStyle name="표준 16 3 3 3 5 2 2" xfId="16772"/>
    <cellStyle name="표준 16 3 3 3 5 2 3" xfId="29214"/>
    <cellStyle name="표준 16 3 3 3 5 3" xfId="7350"/>
    <cellStyle name="표준 16 3 3 3 5 3 2" xfId="19857"/>
    <cellStyle name="표준 16 3 3 3 5 3 3" xfId="32299"/>
    <cellStyle name="표준 16 3 3 3 5 4" xfId="10435"/>
    <cellStyle name="표준 16 3 3 3 5 4 2" xfId="22942"/>
    <cellStyle name="표준 16 3 3 3 5 4 3" xfId="35384"/>
    <cellStyle name="표준 16 3 3 3 5 5" xfId="13603"/>
    <cellStyle name="표준 16 3 3 3 5 6" xfId="26045"/>
    <cellStyle name="표준 16 3 3 3 6" xfId="1228"/>
    <cellStyle name="표준 16 3 3 3 6 2" xfId="4397"/>
    <cellStyle name="표준 16 3 3 3 6 2 2" xfId="16904"/>
    <cellStyle name="표준 16 3 3 3 6 2 3" xfId="29346"/>
    <cellStyle name="표준 16 3 3 3 6 3" xfId="7482"/>
    <cellStyle name="표준 16 3 3 3 6 3 2" xfId="19989"/>
    <cellStyle name="표준 16 3 3 3 6 3 3" xfId="32431"/>
    <cellStyle name="표준 16 3 3 3 6 4" xfId="10567"/>
    <cellStyle name="표준 16 3 3 3 6 4 2" xfId="23074"/>
    <cellStyle name="표준 16 3 3 3 6 4 3" xfId="35516"/>
    <cellStyle name="표준 16 3 3 3 6 5" xfId="13735"/>
    <cellStyle name="표준 16 3 3 3 6 6" xfId="26177"/>
    <cellStyle name="표준 16 3 3 3 7" xfId="1360"/>
    <cellStyle name="표준 16 3 3 3 7 2" xfId="4529"/>
    <cellStyle name="표준 16 3 3 3 7 2 2" xfId="17036"/>
    <cellStyle name="표준 16 3 3 3 7 2 3" xfId="29478"/>
    <cellStyle name="표준 16 3 3 3 7 3" xfId="7614"/>
    <cellStyle name="표준 16 3 3 3 7 3 2" xfId="20121"/>
    <cellStyle name="표준 16 3 3 3 7 3 3" xfId="32563"/>
    <cellStyle name="표준 16 3 3 3 7 4" xfId="10699"/>
    <cellStyle name="표준 16 3 3 3 7 4 2" xfId="23206"/>
    <cellStyle name="표준 16 3 3 3 7 4 3" xfId="35648"/>
    <cellStyle name="표준 16 3 3 3 7 5" xfId="13867"/>
    <cellStyle name="표준 16 3 3 3 7 6" xfId="26309"/>
    <cellStyle name="표준 16 3 3 3 8" xfId="1491"/>
    <cellStyle name="표준 16 3 3 3 8 2" xfId="4660"/>
    <cellStyle name="표준 16 3 3 3 8 2 2" xfId="17167"/>
    <cellStyle name="표준 16 3 3 3 8 2 3" xfId="29609"/>
    <cellStyle name="표준 16 3 3 3 8 3" xfId="7745"/>
    <cellStyle name="표준 16 3 3 3 8 3 2" xfId="20252"/>
    <cellStyle name="표준 16 3 3 3 8 3 3" xfId="32694"/>
    <cellStyle name="표준 16 3 3 3 8 4" xfId="10830"/>
    <cellStyle name="표준 16 3 3 3 8 4 2" xfId="23337"/>
    <cellStyle name="표준 16 3 3 3 8 4 3" xfId="35779"/>
    <cellStyle name="표준 16 3 3 3 8 5" xfId="13998"/>
    <cellStyle name="표준 16 3 3 3 8 6" xfId="26440"/>
    <cellStyle name="표준 16 3 3 3 9" xfId="1620"/>
    <cellStyle name="표준 16 3 3 3 9 2" xfId="4789"/>
    <cellStyle name="표준 16 3 3 3 9 2 2" xfId="17296"/>
    <cellStyle name="표준 16 3 3 3 9 2 3" xfId="29738"/>
    <cellStyle name="표준 16 3 3 3 9 3" xfId="7874"/>
    <cellStyle name="표준 16 3 3 3 9 3 2" xfId="20381"/>
    <cellStyle name="표준 16 3 3 3 9 3 3" xfId="32823"/>
    <cellStyle name="표준 16 3 3 3 9 4" xfId="10959"/>
    <cellStyle name="표준 16 3 3 3 9 4 2" xfId="23466"/>
    <cellStyle name="표준 16 3 3 3 9 4 3" xfId="35908"/>
    <cellStyle name="표준 16 3 3 3 9 5" xfId="14127"/>
    <cellStyle name="표준 16 3 3 3 9 6" xfId="26569"/>
    <cellStyle name="표준 16 3 3 30" xfId="12780"/>
    <cellStyle name="표준 16 3 3 31" xfId="25225"/>
    <cellStyle name="표준 16 3 3 32" xfId="37694"/>
    <cellStyle name="표준 16 3 3 4" xfId="366"/>
    <cellStyle name="표준 16 3 3 4 10" xfId="1793"/>
    <cellStyle name="표준 16 3 3 4 10 2" xfId="4962"/>
    <cellStyle name="표준 16 3 3 4 10 2 2" xfId="17469"/>
    <cellStyle name="표준 16 3 3 4 10 2 3" xfId="29911"/>
    <cellStyle name="표준 16 3 3 4 10 3" xfId="8047"/>
    <cellStyle name="표준 16 3 3 4 10 3 2" xfId="20554"/>
    <cellStyle name="표준 16 3 3 4 10 3 3" xfId="32996"/>
    <cellStyle name="표준 16 3 3 4 10 4" xfId="11132"/>
    <cellStyle name="표준 16 3 3 4 10 4 2" xfId="23639"/>
    <cellStyle name="표준 16 3 3 4 10 4 3" xfId="36081"/>
    <cellStyle name="표준 16 3 3 4 10 5" xfId="14300"/>
    <cellStyle name="표준 16 3 3 4 10 6" xfId="26742"/>
    <cellStyle name="표준 16 3 3 4 11" xfId="1921"/>
    <cellStyle name="표준 16 3 3 4 11 2" xfId="5090"/>
    <cellStyle name="표준 16 3 3 4 11 2 2" xfId="17597"/>
    <cellStyle name="표준 16 3 3 4 11 2 3" xfId="30039"/>
    <cellStyle name="표준 16 3 3 4 11 3" xfId="8175"/>
    <cellStyle name="표준 16 3 3 4 11 3 2" xfId="20682"/>
    <cellStyle name="표준 16 3 3 4 11 3 3" xfId="33124"/>
    <cellStyle name="표준 16 3 3 4 11 4" xfId="11260"/>
    <cellStyle name="표준 16 3 3 4 11 4 2" xfId="23767"/>
    <cellStyle name="표준 16 3 3 4 11 4 3" xfId="36209"/>
    <cellStyle name="표준 16 3 3 4 11 5" xfId="14428"/>
    <cellStyle name="표준 16 3 3 4 11 6" xfId="26870"/>
    <cellStyle name="표준 16 3 3 4 12" xfId="2049"/>
    <cellStyle name="표준 16 3 3 4 12 2" xfId="5218"/>
    <cellStyle name="표준 16 3 3 4 12 2 2" xfId="17725"/>
    <cellStyle name="표준 16 3 3 4 12 2 3" xfId="30167"/>
    <cellStyle name="표준 16 3 3 4 12 3" xfId="8303"/>
    <cellStyle name="표준 16 3 3 4 12 3 2" xfId="20810"/>
    <cellStyle name="표준 16 3 3 4 12 3 3" xfId="33252"/>
    <cellStyle name="표준 16 3 3 4 12 4" xfId="11388"/>
    <cellStyle name="표준 16 3 3 4 12 4 2" xfId="23895"/>
    <cellStyle name="표준 16 3 3 4 12 4 3" xfId="36337"/>
    <cellStyle name="표준 16 3 3 4 12 5" xfId="14556"/>
    <cellStyle name="표준 16 3 3 4 12 6" xfId="26998"/>
    <cellStyle name="표준 16 3 3 4 13" xfId="2177"/>
    <cellStyle name="표준 16 3 3 4 13 2" xfId="5346"/>
    <cellStyle name="표준 16 3 3 4 13 2 2" xfId="17853"/>
    <cellStyle name="표준 16 3 3 4 13 2 3" xfId="30295"/>
    <cellStyle name="표준 16 3 3 4 13 3" xfId="8431"/>
    <cellStyle name="표준 16 3 3 4 13 3 2" xfId="20938"/>
    <cellStyle name="표준 16 3 3 4 13 3 3" xfId="33380"/>
    <cellStyle name="표준 16 3 3 4 13 4" xfId="11516"/>
    <cellStyle name="표준 16 3 3 4 13 4 2" xfId="24023"/>
    <cellStyle name="표준 16 3 3 4 13 4 3" xfId="36465"/>
    <cellStyle name="표준 16 3 3 4 13 5" xfId="14684"/>
    <cellStyle name="표준 16 3 3 4 13 6" xfId="27126"/>
    <cellStyle name="표준 16 3 3 4 14" xfId="2302"/>
    <cellStyle name="표준 16 3 3 4 14 2" xfId="5471"/>
    <cellStyle name="표준 16 3 3 4 14 2 2" xfId="17978"/>
    <cellStyle name="표준 16 3 3 4 14 2 3" xfId="30420"/>
    <cellStyle name="표준 16 3 3 4 14 3" xfId="8556"/>
    <cellStyle name="표준 16 3 3 4 14 3 2" xfId="21063"/>
    <cellStyle name="표준 16 3 3 4 14 3 3" xfId="33505"/>
    <cellStyle name="표준 16 3 3 4 14 4" xfId="11641"/>
    <cellStyle name="표준 16 3 3 4 14 4 2" xfId="24148"/>
    <cellStyle name="표준 16 3 3 4 14 4 3" xfId="36590"/>
    <cellStyle name="표준 16 3 3 4 14 5" xfId="14809"/>
    <cellStyle name="표준 16 3 3 4 14 6" xfId="27251"/>
    <cellStyle name="표준 16 3 3 4 15" xfId="2427"/>
    <cellStyle name="표준 16 3 3 4 15 2" xfId="5596"/>
    <cellStyle name="표준 16 3 3 4 15 2 2" xfId="18103"/>
    <cellStyle name="표준 16 3 3 4 15 2 3" xfId="30545"/>
    <cellStyle name="표준 16 3 3 4 15 3" xfId="8681"/>
    <cellStyle name="표준 16 3 3 4 15 3 2" xfId="21188"/>
    <cellStyle name="표준 16 3 3 4 15 3 3" xfId="33630"/>
    <cellStyle name="표준 16 3 3 4 15 4" xfId="11766"/>
    <cellStyle name="표준 16 3 3 4 15 4 2" xfId="24273"/>
    <cellStyle name="표준 16 3 3 4 15 4 3" xfId="36715"/>
    <cellStyle name="표준 16 3 3 4 15 5" xfId="14934"/>
    <cellStyle name="표준 16 3 3 4 15 6" xfId="27376"/>
    <cellStyle name="표준 16 3 3 4 16" xfId="2551"/>
    <cellStyle name="표준 16 3 3 4 16 2" xfId="5720"/>
    <cellStyle name="표준 16 3 3 4 16 2 2" xfId="18227"/>
    <cellStyle name="표준 16 3 3 4 16 2 3" xfId="30669"/>
    <cellStyle name="표준 16 3 3 4 16 3" xfId="8805"/>
    <cellStyle name="표준 16 3 3 4 16 3 2" xfId="21312"/>
    <cellStyle name="표준 16 3 3 4 16 3 3" xfId="33754"/>
    <cellStyle name="표준 16 3 3 4 16 4" xfId="11890"/>
    <cellStyle name="표준 16 3 3 4 16 4 2" xfId="24397"/>
    <cellStyle name="표준 16 3 3 4 16 4 3" xfId="36839"/>
    <cellStyle name="표준 16 3 3 4 16 5" xfId="15058"/>
    <cellStyle name="표준 16 3 3 4 16 6" xfId="27500"/>
    <cellStyle name="표준 16 3 3 4 17" xfId="2673"/>
    <cellStyle name="표준 16 3 3 4 17 2" xfId="5842"/>
    <cellStyle name="표준 16 3 3 4 17 2 2" xfId="18349"/>
    <cellStyle name="표준 16 3 3 4 17 2 3" xfId="30791"/>
    <cellStyle name="표준 16 3 3 4 17 3" xfId="8927"/>
    <cellStyle name="표준 16 3 3 4 17 3 2" xfId="21434"/>
    <cellStyle name="표준 16 3 3 4 17 3 3" xfId="33876"/>
    <cellStyle name="표준 16 3 3 4 17 4" xfId="12012"/>
    <cellStyle name="표준 16 3 3 4 17 4 2" xfId="24519"/>
    <cellStyle name="표준 16 3 3 4 17 4 3" xfId="36961"/>
    <cellStyle name="표준 16 3 3 4 17 5" xfId="15180"/>
    <cellStyle name="표준 16 3 3 4 17 6" xfId="27622"/>
    <cellStyle name="표준 16 3 3 4 18" xfId="2793"/>
    <cellStyle name="표준 16 3 3 4 18 2" xfId="5962"/>
    <cellStyle name="표준 16 3 3 4 18 2 2" xfId="18469"/>
    <cellStyle name="표준 16 3 3 4 18 2 3" xfId="30911"/>
    <cellStyle name="표준 16 3 3 4 18 3" xfId="9047"/>
    <cellStyle name="표준 16 3 3 4 18 3 2" xfId="21554"/>
    <cellStyle name="표준 16 3 3 4 18 3 3" xfId="33996"/>
    <cellStyle name="표준 16 3 3 4 18 4" xfId="12132"/>
    <cellStyle name="표준 16 3 3 4 18 4 2" xfId="24639"/>
    <cellStyle name="표준 16 3 3 4 18 4 3" xfId="37081"/>
    <cellStyle name="표준 16 3 3 4 18 5" xfId="15300"/>
    <cellStyle name="표준 16 3 3 4 18 6" xfId="27742"/>
    <cellStyle name="표준 16 3 3 4 19" xfId="2910"/>
    <cellStyle name="표준 16 3 3 4 19 2" xfId="6079"/>
    <cellStyle name="표준 16 3 3 4 19 2 2" xfId="18586"/>
    <cellStyle name="표준 16 3 3 4 19 2 3" xfId="31028"/>
    <cellStyle name="표준 16 3 3 4 19 3" xfId="9164"/>
    <cellStyle name="표준 16 3 3 4 19 3 2" xfId="21671"/>
    <cellStyle name="표준 16 3 3 4 19 3 3" xfId="34113"/>
    <cellStyle name="표준 16 3 3 4 19 4" xfId="12249"/>
    <cellStyle name="표준 16 3 3 4 19 4 2" xfId="24756"/>
    <cellStyle name="표준 16 3 3 4 19 4 3" xfId="37198"/>
    <cellStyle name="표준 16 3 3 4 19 5" xfId="15417"/>
    <cellStyle name="표준 16 3 3 4 19 6" xfId="27859"/>
    <cellStyle name="표준 16 3 3 4 2" xfId="744"/>
    <cellStyle name="표준 16 3 3 4 2 2" xfId="3913"/>
    <cellStyle name="표준 16 3 3 4 2 2 2" xfId="16420"/>
    <cellStyle name="표준 16 3 3 4 2 2 3" xfId="28862"/>
    <cellStyle name="표준 16 3 3 4 2 3" xfId="6998"/>
    <cellStyle name="표준 16 3 3 4 2 3 2" xfId="19505"/>
    <cellStyle name="표준 16 3 3 4 2 3 3" xfId="31947"/>
    <cellStyle name="표준 16 3 3 4 2 4" xfId="10083"/>
    <cellStyle name="표준 16 3 3 4 2 4 2" xfId="22590"/>
    <cellStyle name="표준 16 3 3 4 2 4 3" xfId="35032"/>
    <cellStyle name="표준 16 3 3 4 2 5" xfId="13251"/>
    <cellStyle name="표준 16 3 3 4 2 6" xfId="25693"/>
    <cellStyle name="표준 16 3 3 4 20" xfId="3022"/>
    <cellStyle name="표준 16 3 3 4 20 2" xfId="6191"/>
    <cellStyle name="표준 16 3 3 4 20 2 2" xfId="18698"/>
    <cellStyle name="표준 16 3 3 4 20 2 3" xfId="31140"/>
    <cellStyle name="표준 16 3 3 4 20 3" xfId="9276"/>
    <cellStyle name="표준 16 3 3 4 20 3 2" xfId="21783"/>
    <cellStyle name="표준 16 3 3 4 20 3 3" xfId="34225"/>
    <cellStyle name="표준 16 3 3 4 20 4" xfId="12361"/>
    <cellStyle name="표준 16 3 3 4 20 4 2" xfId="24868"/>
    <cellStyle name="표준 16 3 3 4 20 4 3" xfId="37310"/>
    <cellStyle name="표준 16 3 3 4 20 5" xfId="15529"/>
    <cellStyle name="표준 16 3 3 4 20 6" xfId="27971"/>
    <cellStyle name="표준 16 3 3 4 21" xfId="3130"/>
    <cellStyle name="표준 16 3 3 4 21 2" xfId="6299"/>
    <cellStyle name="표준 16 3 3 4 21 2 2" xfId="18806"/>
    <cellStyle name="표준 16 3 3 4 21 2 3" xfId="31248"/>
    <cellStyle name="표준 16 3 3 4 21 3" xfId="9384"/>
    <cellStyle name="표준 16 3 3 4 21 3 2" xfId="21891"/>
    <cellStyle name="표준 16 3 3 4 21 3 3" xfId="34333"/>
    <cellStyle name="표준 16 3 3 4 21 4" xfId="12469"/>
    <cellStyle name="표준 16 3 3 4 21 4 2" xfId="24976"/>
    <cellStyle name="표준 16 3 3 4 21 4 3" xfId="37418"/>
    <cellStyle name="표준 16 3 3 4 21 5" xfId="15637"/>
    <cellStyle name="표준 16 3 3 4 21 6" xfId="28079"/>
    <cellStyle name="표준 16 3 3 4 22" xfId="3237"/>
    <cellStyle name="표준 16 3 3 4 22 2" xfId="6406"/>
    <cellStyle name="표준 16 3 3 4 22 2 2" xfId="18913"/>
    <cellStyle name="표준 16 3 3 4 22 2 3" xfId="31355"/>
    <cellStyle name="표준 16 3 3 4 22 3" xfId="9491"/>
    <cellStyle name="표준 16 3 3 4 22 3 2" xfId="21998"/>
    <cellStyle name="표준 16 3 3 4 22 3 3" xfId="34440"/>
    <cellStyle name="표준 16 3 3 4 22 4" xfId="12576"/>
    <cellStyle name="표준 16 3 3 4 22 4 2" xfId="25083"/>
    <cellStyle name="표준 16 3 3 4 22 4 3" xfId="37525"/>
    <cellStyle name="표준 16 3 3 4 22 5" xfId="15744"/>
    <cellStyle name="표준 16 3 3 4 22 6" xfId="28186"/>
    <cellStyle name="표준 16 3 3 4 23" xfId="3344"/>
    <cellStyle name="표준 16 3 3 4 23 2" xfId="6513"/>
    <cellStyle name="표준 16 3 3 4 23 2 2" xfId="19020"/>
    <cellStyle name="표준 16 3 3 4 23 2 3" xfId="31462"/>
    <cellStyle name="표준 16 3 3 4 23 3" xfId="9598"/>
    <cellStyle name="표준 16 3 3 4 23 3 2" xfId="22105"/>
    <cellStyle name="표준 16 3 3 4 23 3 3" xfId="34547"/>
    <cellStyle name="표준 16 3 3 4 23 4" xfId="12683"/>
    <cellStyle name="표준 16 3 3 4 23 4 2" xfId="25190"/>
    <cellStyle name="표준 16 3 3 4 23 4 3" xfId="37632"/>
    <cellStyle name="표준 16 3 3 4 23 5" xfId="15851"/>
    <cellStyle name="표준 16 3 3 4 23 6" xfId="28293"/>
    <cellStyle name="표준 16 3 3 4 24" xfId="3535"/>
    <cellStyle name="표준 16 3 3 4 24 2" xfId="16042"/>
    <cellStyle name="표준 16 3 3 4 24 3" xfId="28484"/>
    <cellStyle name="표준 16 3 3 4 25" xfId="6620"/>
    <cellStyle name="표준 16 3 3 4 25 2" xfId="19127"/>
    <cellStyle name="표준 16 3 3 4 25 3" xfId="31569"/>
    <cellStyle name="표준 16 3 3 4 26" xfId="9705"/>
    <cellStyle name="표준 16 3 3 4 26 2" xfId="22212"/>
    <cellStyle name="표준 16 3 3 4 26 3" xfId="34654"/>
    <cellStyle name="표준 16 3 3 4 27" xfId="12873"/>
    <cellStyle name="표준 16 3 3 4 28" xfId="25315"/>
    <cellStyle name="표준 16 3 3 4 29" xfId="37842"/>
    <cellStyle name="표준 16 3 3 4 3" xfId="877"/>
    <cellStyle name="표준 16 3 3 4 3 2" xfId="4046"/>
    <cellStyle name="표준 16 3 3 4 3 2 2" xfId="16553"/>
    <cellStyle name="표준 16 3 3 4 3 2 3" xfId="28995"/>
    <cellStyle name="표준 16 3 3 4 3 3" xfId="7131"/>
    <cellStyle name="표준 16 3 3 4 3 3 2" xfId="19638"/>
    <cellStyle name="표준 16 3 3 4 3 3 3" xfId="32080"/>
    <cellStyle name="표준 16 3 3 4 3 4" xfId="10216"/>
    <cellStyle name="표준 16 3 3 4 3 4 2" xfId="22723"/>
    <cellStyle name="표준 16 3 3 4 3 4 3" xfId="35165"/>
    <cellStyle name="표준 16 3 3 4 3 5" xfId="13384"/>
    <cellStyle name="표준 16 3 3 4 3 6" xfId="25826"/>
    <cellStyle name="표준 16 3 3 4 4" xfId="1009"/>
    <cellStyle name="표준 16 3 3 4 4 2" xfId="4178"/>
    <cellStyle name="표준 16 3 3 4 4 2 2" xfId="16685"/>
    <cellStyle name="표준 16 3 3 4 4 2 3" xfId="29127"/>
    <cellStyle name="표준 16 3 3 4 4 3" xfId="7263"/>
    <cellStyle name="표준 16 3 3 4 4 3 2" xfId="19770"/>
    <cellStyle name="표준 16 3 3 4 4 3 3" xfId="32212"/>
    <cellStyle name="표준 16 3 3 4 4 4" xfId="10348"/>
    <cellStyle name="표준 16 3 3 4 4 4 2" xfId="22855"/>
    <cellStyle name="표준 16 3 3 4 4 4 3" xfId="35297"/>
    <cellStyle name="표준 16 3 3 4 4 5" xfId="13516"/>
    <cellStyle name="표준 16 3 3 4 4 6" xfId="25958"/>
    <cellStyle name="표준 16 3 3 4 5" xfId="1141"/>
    <cellStyle name="표준 16 3 3 4 5 2" xfId="4310"/>
    <cellStyle name="표준 16 3 3 4 5 2 2" xfId="16817"/>
    <cellStyle name="표준 16 3 3 4 5 2 3" xfId="29259"/>
    <cellStyle name="표준 16 3 3 4 5 3" xfId="7395"/>
    <cellStyle name="표준 16 3 3 4 5 3 2" xfId="19902"/>
    <cellStyle name="표준 16 3 3 4 5 3 3" xfId="32344"/>
    <cellStyle name="표준 16 3 3 4 5 4" xfId="10480"/>
    <cellStyle name="표준 16 3 3 4 5 4 2" xfId="22987"/>
    <cellStyle name="표준 16 3 3 4 5 4 3" xfId="35429"/>
    <cellStyle name="표준 16 3 3 4 5 5" xfId="13648"/>
    <cellStyle name="표준 16 3 3 4 5 6" xfId="26090"/>
    <cellStyle name="표준 16 3 3 4 6" xfId="1273"/>
    <cellStyle name="표준 16 3 3 4 6 2" xfId="4442"/>
    <cellStyle name="표준 16 3 3 4 6 2 2" xfId="16949"/>
    <cellStyle name="표준 16 3 3 4 6 2 3" xfId="29391"/>
    <cellStyle name="표준 16 3 3 4 6 3" xfId="7527"/>
    <cellStyle name="표준 16 3 3 4 6 3 2" xfId="20034"/>
    <cellStyle name="표준 16 3 3 4 6 3 3" xfId="32476"/>
    <cellStyle name="표준 16 3 3 4 6 4" xfId="10612"/>
    <cellStyle name="표준 16 3 3 4 6 4 2" xfId="23119"/>
    <cellStyle name="표준 16 3 3 4 6 4 3" xfId="35561"/>
    <cellStyle name="표준 16 3 3 4 6 5" xfId="13780"/>
    <cellStyle name="표준 16 3 3 4 6 6" xfId="26222"/>
    <cellStyle name="표준 16 3 3 4 7" xfId="1405"/>
    <cellStyle name="표준 16 3 3 4 7 2" xfId="4574"/>
    <cellStyle name="표준 16 3 3 4 7 2 2" xfId="17081"/>
    <cellStyle name="표준 16 3 3 4 7 2 3" xfId="29523"/>
    <cellStyle name="표준 16 3 3 4 7 3" xfId="7659"/>
    <cellStyle name="표준 16 3 3 4 7 3 2" xfId="20166"/>
    <cellStyle name="표준 16 3 3 4 7 3 3" xfId="32608"/>
    <cellStyle name="표준 16 3 3 4 7 4" xfId="10744"/>
    <cellStyle name="표준 16 3 3 4 7 4 2" xfId="23251"/>
    <cellStyle name="표준 16 3 3 4 7 4 3" xfId="35693"/>
    <cellStyle name="표준 16 3 3 4 7 5" xfId="13912"/>
    <cellStyle name="표준 16 3 3 4 7 6" xfId="26354"/>
    <cellStyle name="표준 16 3 3 4 8" xfId="1536"/>
    <cellStyle name="표준 16 3 3 4 8 2" xfId="4705"/>
    <cellStyle name="표준 16 3 3 4 8 2 2" xfId="17212"/>
    <cellStyle name="표준 16 3 3 4 8 2 3" xfId="29654"/>
    <cellStyle name="표준 16 3 3 4 8 3" xfId="7790"/>
    <cellStyle name="표준 16 3 3 4 8 3 2" xfId="20297"/>
    <cellStyle name="표준 16 3 3 4 8 3 3" xfId="32739"/>
    <cellStyle name="표준 16 3 3 4 8 4" xfId="10875"/>
    <cellStyle name="표준 16 3 3 4 8 4 2" xfId="23382"/>
    <cellStyle name="표준 16 3 3 4 8 4 3" xfId="35824"/>
    <cellStyle name="표준 16 3 3 4 8 5" xfId="14043"/>
    <cellStyle name="표준 16 3 3 4 8 6" xfId="26485"/>
    <cellStyle name="표준 16 3 3 4 9" xfId="1665"/>
    <cellStyle name="표준 16 3 3 4 9 2" xfId="4834"/>
    <cellStyle name="표준 16 3 3 4 9 2 2" xfId="17341"/>
    <cellStyle name="표준 16 3 3 4 9 2 3" xfId="29783"/>
    <cellStyle name="표준 16 3 3 4 9 3" xfId="7919"/>
    <cellStyle name="표준 16 3 3 4 9 3 2" xfId="20426"/>
    <cellStyle name="표준 16 3 3 4 9 3 3" xfId="32868"/>
    <cellStyle name="표준 16 3 3 4 9 4" xfId="11004"/>
    <cellStyle name="표준 16 3 3 4 9 4 2" xfId="23511"/>
    <cellStyle name="표준 16 3 3 4 9 4 3" xfId="35953"/>
    <cellStyle name="표준 16 3 3 4 9 5" xfId="14172"/>
    <cellStyle name="표준 16 3 3 4 9 6" xfId="26614"/>
    <cellStyle name="표준 16 3 3 5" xfId="605"/>
    <cellStyle name="표준 16 3 3 5 2" xfId="3774"/>
    <cellStyle name="표준 16 3 3 5 2 2" xfId="16281"/>
    <cellStyle name="표준 16 3 3 5 2 3" xfId="28723"/>
    <cellStyle name="표준 16 3 3 5 3" xfId="6859"/>
    <cellStyle name="표준 16 3 3 5 3 2" xfId="19366"/>
    <cellStyle name="표준 16 3 3 5 3 3" xfId="31808"/>
    <cellStyle name="표준 16 3 3 5 4" xfId="9944"/>
    <cellStyle name="표준 16 3 3 5 4 2" xfId="22451"/>
    <cellStyle name="표준 16 3 3 5 4 3" xfId="34893"/>
    <cellStyle name="표준 16 3 3 5 5" xfId="13112"/>
    <cellStyle name="표준 16 3 3 5 6" xfId="25554"/>
    <cellStyle name="표준 16 3 3 5 7" xfId="37884"/>
    <cellStyle name="표준 16 3 3 6" xfId="433"/>
    <cellStyle name="표준 16 3 3 6 2" xfId="3602"/>
    <cellStyle name="표준 16 3 3 6 2 2" xfId="16109"/>
    <cellStyle name="표준 16 3 3 6 2 3" xfId="28551"/>
    <cellStyle name="표준 16 3 3 6 3" xfId="6687"/>
    <cellStyle name="표준 16 3 3 6 3 2" xfId="19194"/>
    <cellStyle name="표준 16 3 3 6 3 3" xfId="31636"/>
    <cellStyle name="표준 16 3 3 6 4" xfId="9772"/>
    <cellStyle name="표준 16 3 3 6 4 2" xfId="22279"/>
    <cellStyle name="표준 16 3 3 6 4 3" xfId="34721"/>
    <cellStyle name="표준 16 3 3 6 5" xfId="12940"/>
    <cellStyle name="표준 16 3 3 6 6" xfId="25382"/>
    <cellStyle name="표준 16 3 3 6 7" xfId="37926"/>
    <cellStyle name="표준 16 3 3 7" xfId="543"/>
    <cellStyle name="표준 16 3 3 7 2" xfId="3712"/>
    <cellStyle name="표준 16 3 3 7 2 2" xfId="16219"/>
    <cellStyle name="표준 16 3 3 7 2 3" xfId="28661"/>
    <cellStyle name="표준 16 3 3 7 3" xfId="6797"/>
    <cellStyle name="표준 16 3 3 7 3 2" xfId="19304"/>
    <cellStyle name="표준 16 3 3 7 3 3" xfId="31746"/>
    <cellStyle name="표준 16 3 3 7 4" xfId="9882"/>
    <cellStyle name="표준 16 3 3 7 4 2" xfId="22389"/>
    <cellStyle name="표준 16 3 3 7 4 3" xfId="34831"/>
    <cellStyle name="표준 16 3 3 7 5" xfId="13050"/>
    <cellStyle name="표준 16 3 3 7 6" xfId="25492"/>
    <cellStyle name="표준 16 3 3 8" xfId="469"/>
    <cellStyle name="표준 16 3 3 8 2" xfId="3638"/>
    <cellStyle name="표준 16 3 3 8 2 2" xfId="16145"/>
    <cellStyle name="표준 16 3 3 8 2 3" xfId="28587"/>
    <cellStyle name="표준 16 3 3 8 3" xfId="6723"/>
    <cellStyle name="표준 16 3 3 8 3 2" xfId="19230"/>
    <cellStyle name="표준 16 3 3 8 3 3" xfId="31672"/>
    <cellStyle name="표준 16 3 3 8 4" xfId="9808"/>
    <cellStyle name="표준 16 3 3 8 4 2" xfId="22315"/>
    <cellStyle name="표준 16 3 3 8 4 3" xfId="34757"/>
    <cellStyle name="표준 16 3 3 8 5" xfId="12976"/>
    <cellStyle name="표준 16 3 3 8 6" xfId="25418"/>
    <cellStyle name="표준 16 3 3 9" xfId="657"/>
    <cellStyle name="표준 16 3 3 9 2" xfId="3826"/>
    <cellStyle name="표준 16 3 3 9 2 2" xfId="16333"/>
    <cellStyle name="표준 16 3 3 9 2 3" xfId="28775"/>
    <cellStyle name="표준 16 3 3 9 3" xfId="6911"/>
    <cellStyle name="표준 16 3 3 9 3 2" xfId="19418"/>
    <cellStyle name="표준 16 3 3 9 3 3" xfId="31860"/>
    <cellStyle name="표준 16 3 3 9 4" xfId="9996"/>
    <cellStyle name="표준 16 3 3 9 4 2" xfId="22503"/>
    <cellStyle name="표준 16 3 3 9 4 3" xfId="34945"/>
    <cellStyle name="표준 16 3 3 9 5" xfId="13164"/>
    <cellStyle name="표준 16 3 3 9 6" xfId="25606"/>
    <cellStyle name="표준 16 3 30" xfId="3415"/>
    <cellStyle name="표준 16 3 30 2" xfId="15922"/>
    <cellStyle name="표준 16 3 30 3" xfId="28364"/>
    <cellStyle name="표준 16 3 31" xfId="3399"/>
    <cellStyle name="표준 16 3 31 2" xfId="15906"/>
    <cellStyle name="표준 16 3 31 3" xfId="28348"/>
    <cellStyle name="표준 16 3 32" xfId="3404"/>
    <cellStyle name="표준 16 3 32 2" xfId="15911"/>
    <cellStyle name="표준 16 3 32 3" xfId="28353"/>
    <cellStyle name="표준 16 3 33" xfId="12767"/>
    <cellStyle name="표준 16 3 34" xfId="12739"/>
    <cellStyle name="표준 16 3 35" xfId="37685"/>
    <cellStyle name="표준 16 3 4" xfId="227"/>
    <cellStyle name="표준 16 3 4 10" xfId="660"/>
    <cellStyle name="표준 16 3 4 10 2" xfId="3829"/>
    <cellStyle name="표준 16 3 4 10 2 2" xfId="16336"/>
    <cellStyle name="표준 16 3 4 10 2 3" xfId="28778"/>
    <cellStyle name="표준 16 3 4 10 3" xfId="6914"/>
    <cellStyle name="표준 16 3 4 10 3 2" xfId="19421"/>
    <cellStyle name="표준 16 3 4 10 3 3" xfId="31863"/>
    <cellStyle name="표준 16 3 4 10 4" xfId="9999"/>
    <cellStyle name="표준 16 3 4 10 4 2" xfId="22506"/>
    <cellStyle name="표준 16 3 4 10 4 3" xfId="34948"/>
    <cellStyle name="표준 16 3 4 10 5" xfId="13167"/>
    <cellStyle name="표준 16 3 4 10 6" xfId="25609"/>
    <cellStyle name="표준 16 3 4 11" xfId="793"/>
    <cellStyle name="표준 16 3 4 11 2" xfId="3962"/>
    <cellStyle name="표준 16 3 4 11 2 2" xfId="16469"/>
    <cellStyle name="표준 16 3 4 11 2 3" xfId="28911"/>
    <cellStyle name="표준 16 3 4 11 3" xfId="7047"/>
    <cellStyle name="표준 16 3 4 11 3 2" xfId="19554"/>
    <cellStyle name="표준 16 3 4 11 3 3" xfId="31996"/>
    <cellStyle name="표준 16 3 4 11 4" xfId="10132"/>
    <cellStyle name="표준 16 3 4 11 4 2" xfId="22639"/>
    <cellStyle name="표준 16 3 4 11 4 3" xfId="35081"/>
    <cellStyle name="표준 16 3 4 11 5" xfId="13300"/>
    <cellStyle name="표준 16 3 4 11 6" xfId="25742"/>
    <cellStyle name="표준 16 3 4 12" xfId="926"/>
    <cellStyle name="표준 16 3 4 12 2" xfId="4095"/>
    <cellStyle name="표준 16 3 4 12 2 2" xfId="16602"/>
    <cellStyle name="표준 16 3 4 12 2 3" xfId="29044"/>
    <cellStyle name="표준 16 3 4 12 3" xfId="7180"/>
    <cellStyle name="표준 16 3 4 12 3 2" xfId="19687"/>
    <cellStyle name="표준 16 3 4 12 3 3" xfId="32129"/>
    <cellStyle name="표준 16 3 4 12 4" xfId="10265"/>
    <cellStyle name="표준 16 3 4 12 4 2" xfId="22772"/>
    <cellStyle name="표준 16 3 4 12 4 3" xfId="35214"/>
    <cellStyle name="표준 16 3 4 12 5" xfId="13433"/>
    <cellStyle name="표준 16 3 4 12 6" xfId="25875"/>
    <cellStyle name="표준 16 3 4 13" xfId="1058"/>
    <cellStyle name="표준 16 3 4 13 2" xfId="4227"/>
    <cellStyle name="표준 16 3 4 13 2 2" xfId="16734"/>
    <cellStyle name="표준 16 3 4 13 2 3" xfId="29176"/>
    <cellStyle name="표준 16 3 4 13 3" xfId="7312"/>
    <cellStyle name="표준 16 3 4 13 3 2" xfId="19819"/>
    <cellStyle name="표준 16 3 4 13 3 3" xfId="32261"/>
    <cellStyle name="표준 16 3 4 13 4" xfId="10397"/>
    <cellStyle name="표준 16 3 4 13 4 2" xfId="22904"/>
    <cellStyle name="표준 16 3 4 13 4 3" xfId="35346"/>
    <cellStyle name="표준 16 3 4 13 5" xfId="13565"/>
    <cellStyle name="표준 16 3 4 13 6" xfId="26007"/>
    <cellStyle name="표준 16 3 4 14" xfId="1190"/>
    <cellStyle name="표준 16 3 4 14 2" xfId="4359"/>
    <cellStyle name="표준 16 3 4 14 2 2" xfId="16866"/>
    <cellStyle name="표준 16 3 4 14 2 3" xfId="29308"/>
    <cellStyle name="표준 16 3 4 14 3" xfId="7444"/>
    <cellStyle name="표준 16 3 4 14 3 2" xfId="19951"/>
    <cellStyle name="표준 16 3 4 14 3 3" xfId="32393"/>
    <cellStyle name="표준 16 3 4 14 4" xfId="10529"/>
    <cellStyle name="표준 16 3 4 14 4 2" xfId="23036"/>
    <cellStyle name="표준 16 3 4 14 4 3" xfId="35478"/>
    <cellStyle name="표준 16 3 4 14 5" xfId="13697"/>
    <cellStyle name="표준 16 3 4 14 6" xfId="26139"/>
    <cellStyle name="표준 16 3 4 15" xfId="1322"/>
    <cellStyle name="표준 16 3 4 15 2" xfId="4491"/>
    <cellStyle name="표준 16 3 4 15 2 2" xfId="16998"/>
    <cellStyle name="표준 16 3 4 15 2 3" xfId="29440"/>
    <cellStyle name="표준 16 3 4 15 3" xfId="7576"/>
    <cellStyle name="표준 16 3 4 15 3 2" xfId="20083"/>
    <cellStyle name="표준 16 3 4 15 3 3" xfId="32525"/>
    <cellStyle name="표준 16 3 4 15 4" xfId="10661"/>
    <cellStyle name="표준 16 3 4 15 4 2" xfId="23168"/>
    <cellStyle name="표준 16 3 4 15 4 3" xfId="35610"/>
    <cellStyle name="표준 16 3 4 15 5" xfId="13829"/>
    <cellStyle name="표준 16 3 4 15 6" xfId="26271"/>
    <cellStyle name="표준 16 3 4 16" xfId="1454"/>
    <cellStyle name="표준 16 3 4 16 2" xfId="4623"/>
    <cellStyle name="표준 16 3 4 16 2 2" xfId="17130"/>
    <cellStyle name="표준 16 3 4 16 2 3" xfId="29572"/>
    <cellStyle name="표준 16 3 4 16 3" xfId="7708"/>
    <cellStyle name="표준 16 3 4 16 3 2" xfId="20215"/>
    <cellStyle name="표준 16 3 4 16 3 3" xfId="32657"/>
    <cellStyle name="표준 16 3 4 16 4" xfId="10793"/>
    <cellStyle name="표준 16 3 4 16 4 2" xfId="23300"/>
    <cellStyle name="표준 16 3 4 16 4 3" xfId="35742"/>
    <cellStyle name="표준 16 3 4 16 5" xfId="13961"/>
    <cellStyle name="표준 16 3 4 16 6" xfId="26403"/>
    <cellStyle name="표준 16 3 4 17" xfId="1583"/>
    <cellStyle name="표준 16 3 4 17 2" xfId="4752"/>
    <cellStyle name="표준 16 3 4 17 2 2" xfId="17259"/>
    <cellStyle name="표준 16 3 4 17 2 3" xfId="29701"/>
    <cellStyle name="표준 16 3 4 17 3" xfId="7837"/>
    <cellStyle name="표준 16 3 4 17 3 2" xfId="20344"/>
    <cellStyle name="표준 16 3 4 17 3 3" xfId="32786"/>
    <cellStyle name="표준 16 3 4 17 4" xfId="10922"/>
    <cellStyle name="표준 16 3 4 17 4 2" xfId="23429"/>
    <cellStyle name="표준 16 3 4 17 4 3" xfId="35871"/>
    <cellStyle name="표준 16 3 4 17 5" xfId="14090"/>
    <cellStyle name="표준 16 3 4 17 6" xfId="26532"/>
    <cellStyle name="표준 16 3 4 18" xfId="1711"/>
    <cellStyle name="표준 16 3 4 18 2" xfId="4880"/>
    <cellStyle name="표준 16 3 4 18 2 2" xfId="17387"/>
    <cellStyle name="표준 16 3 4 18 2 3" xfId="29829"/>
    <cellStyle name="표준 16 3 4 18 3" xfId="7965"/>
    <cellStyle name="표준 16 3 4 18 3 2" xfId="20472"/>
    <cellStyle name="표준 16 3 4 18 3 3" xfId="32914"/>
    <cellStyle name="표준 16 3 4 18 4" xfId="11050"/>
    <cellStyle name="표준 16 3 4 18 4 2" xfId="23557"/>
    <cellStyle name="표준 16 3 4 18 4 3" xfId="35999"/>
    <cellStyle name="표준 16 3 4 18 5" xfId="14218"/>
    <cellStyle name="표준 16 3 4 18 6" xfId="26660"/>
    <cellStyle name="표준 16 3 4 19" xfId="1839"/>
    <cellStyle name="표준 16 3 4 19 2" xfId="5008"/>
    <cellStyle name="표준 16 3 4 19 2 2" xfId="17515"/>
    <cellStyle name="표준 16 3 4 19 2 3" xfId="29957"/>
    <cellStyle name="표준 16 3 4 19 3" xfId="8093"/>
    <cellStyle name="표준 16 3 4 19 3 2" xfId="20600"/>
    <cellStyle name="표준 16 3 4 19 3 3" xfId="33042"/>
    <cellStyle name="표준 16 3 4 19 4" xfId="11178"/>
    <cellStyle name="표준 16 3 4 19 4 2" xfId="23685"/>
    <cellStyle name="표준 16 3 4 19 4 3" xfId="36127"/>
    <cellStyle name="표준 16 3 4 19 5" xfId="14346"/>
    <cellStyle name="표준 16 3 4 19 6" xfId="26788"/>
    <cellStyle name="표준 16 3 4 2" xfId="306"/>
    <cellStyle name="표준 16 3 4 2 10" xfId="1476"/>
    <cellStyle name="표준 16 3 4 2 10 2" xfId="4645"/>
    <cellStyle name="표준 16 3 4 2 10 2 2" xfId="17152"/>
    <cellStyle name="표준 16 3 4 2 10 2 3" xfId="29594"/>
    <cellStyle name="표준 16 3 4 2 10 3" xfId="7730"/>
    <cellStyle name="표준 16 3 4 2 10 3 2" xfId="20237"/>
    <cellStyle name="표준 16 3 4 2 10 3 3" xfId="32679"/>
    <cellStyle name="표준 16 3 4 2 10 4" xfId="10815"/>
    <cellStyle name="표준 16 3 4 2 10 4 2" xfId="23322"/>
    <cellStyle name="표준 16 3 4 2 10 4 3" xfId="35764"/>
    <cellStyle name="표준 16 3 4 2 10 5" xfId="13983"/>
    <cellStyle name="표준 16 3 4 2 10 6" xfId="26425"/>
    <cellStyle name="표준 16 3 4 2 11" xfId="1605"/>
    <cellStyle name="표준 16 3 4 2 11 2" xfId="4774"/>
    <cellStyle name="표준 16 3 4 2 11 2 2" xfId="17281"/>
    <cellStyle name="표준 16 3 4 2 11 2 3" xfId="29723"/>
    <cellStyle name="표준 16 3 4 2 11 3" xfId="7859"/>
    <cellStyle name="표준 16 3 4 2 11 3 2" xfId="20366"/>
    <cellStyle name="표준 16 3 4 2 11 3 3" xfId="32808"/>
    <cellStyle name="표준 16 3 4 2 11 4" xfId="10944"/>
    <cellStyle name="표준 16 3 4 2 11 4 2" xfId="23451"/>
    <cellStyle name="표준 16 3 4 2 11 4 3" xfId="35893"/>
    <cellStyle name="표준 16 3 4 2 11 5" xfId="14112"/>
    <cellStyle name="표준 16 3 4 2 11 6" xfId="26554"/>
    <cellStyle name="표준 16 3 4 2 12" xfId="1733"/>
    <cellStyle name="표준 16 3 4 2 12 2" xfId="4902"/>
    <cellStyle name="표준 16 3 4 2 12 2 2" xfId="17409"/>
    <cellStyle name="표준 16 3 4 2 12 2 3" xfId="29851"/>
    <cellStyle name="표준 16 3 4 2 12 3" xfId="7987"/>
    <cellStyle name="표준 16 3 4 2 12 3 2" xfId="20494"/>
    <cellStyle name="표준 16 3 4 2 12 3 3" xfId="32936"/>
    <cellStyle name="표준 16 3 4 2 12 4" xfId="11072"/>
    <cellStyle name="표준 16 3 4 2 12 4 2" xfId="23579"/>
    <cellStyle name="표준 16 3 4 2 12 4 3" xfId="36021"/>
    <cellStyle name="표준 16 3 4 2 12 5" xfId="14240"/>
    <cellStyle name="표준 16 3 4 2 12 6" xfId="26682"/>
    <cellStyle name="표준 16 3 4 2 13" xfId="1861"/>
    <cellStyle name="표준 16 3 4 2 13 2" xfId="5030"/>
    <cellStyle name="표준 16 3 4 2 13 2 2" xfId="17537"/>
    <cellStyle name="표준 16 3 4 2 13 2 3" xfId="29979"/>
    <cellStyle name="표준 16 3 4 2 13 3" xfId="8115"/>
    <cellStyle name="표준 16 3 4 2 13 3 2" xfId="20622"/>
    <cellStyle name="표준 16 3 4 2 13 3 3" xfId="33064"/>
    <cellStyle name="표준 16 3 4 2 13 4" xfId="11200"/>
    <cellStyle name="표준 16 3 4 2 13 4 2" xfId="23707"/>
    <cellStyle name="표준 16 3 4 2 13 4 3" xfId="36149"/>
    <cellStyle name="표준 16 3 4 2 13 5" xfId="14368"/>
    <cellStyle name="표준 16 3 4 2 13 6" xfId="26810"/>
    <cellStyle name="표준 16 3 4 2 14" xfId="1989"/>
    <cellStyle name="표준 16 3 4 2 14 2" xfId="5158"/>
    <cellStyle name="표준 16 3 4 2 14 2 2" xfId="17665"/>
    <cellStyle name="표준 16 3 4 2 14 2 3" xfId="30107"/>
    <cellStyle name="표준 16 3 4 2 14 3" xfId="8243"/>
    <cellStyle name="표준 16 3 4 2 14 3 2" xfId="20750"/>
    <cellStyle name="표준 16 3 4 2 14 3 3" xfId="33192"/>
    <cellStyle name="표준 16 3 4 2 14 4" xfId="11328"/>
    <cellStyle name="표준 16 3 4 2 14 4 2" xfId="23835"/>
    <cellStyle name="표준 16 3 4 2 14 4 3" xfId="36277"/>
    <cellStyle name="표준 16 3 4 2 14 5" xfId="14496"/>
    <cellStyle name="표준 16 3 4 2 14 6" xfId="26938"/>
    <cellStyle name="표준 16 3 4 2 15" xfId="2117"/>
    <cellStyle name="표준 16 3 4 2 15 2" xfId="5286"/>
    <cellStyle name="표준 16 3 4 2 15 2 2" xfId="17793"/>
    <cellStyle name="표준 16 3 4 2 15 2 3" xfId="30235"/>
    <cellStyle name="표준 16 3 4 2 15 3" xfId="8371"/>
    <cellStyle name="표준 16 3 4 2 15 3 2" xfId="20878"/>
    <cellStyle name="표준 16 3 4 2 15 3 3" xfId="33320"/>
    <cellStyle name="표준 16 3 4 2 15 4" xfId="11456"/>
    <cellStyle name="표준 16 3 4 2 15 4 2" xfId="23963"/>
    <cellStyle name="표준 16 3 4 2 15 4 3" xfId="36405"/>
    <cellStyle name="표준 16 3 4 2 15 5" xfId="14624"/>
    <cellStyle name="표준 16 3 4 2 15 6" xfId="27066"/>
    <cellStyle name="표준 16 3 4 2 16" xfId="2242"/>
    <cellStyle name="표준 16 3 4 2 16 2" xfId="5411"/>
    <cellStyle name="표준 16 3 4 2 16 2 2" xfId="17918"/>
    <cellStyle name="표준 16 3 4 2 16 2 3" xfId="30360"/>
    <cellStyle name="표준 16 3 4 2 16 3" xfId="8496"/>
    <cellStyle name="표준 16 3 4 2 16 3 2" xfId="21003"/>
    <cellStyle name="표준 16 3 4 2 16 3 3" xfId="33445"/>
    <cellStyle name="표준 16 3 4 2 16 4" xfId="11581"/>
    <cellStyle name="표준 16 3 4 2 16 4 2" xfId="24088"/>
    <cellStyle name="표준 16 3 4 2 16 4 3" xfId="36530"/>
    <cellStyle name="표준 16 3 4 2 16 5" xfId="14749"/>
    <cellStyle name="표준 16 3 4 2 16 6" xfId="27191"/>
    <cellStyle name="표준 16 3 4 2 17" xfId="2367"/>
    <cellStyle name="표준 16 3 4 2 17 2" xfId="5536"/>
    <cellStyle name="표준 16 3 4 2 17 2 2" xfId="18043"/>
    <cellStyle name="표준 16 3 4 2 17 2 3" xfId="30485"/>
    <cellStyle name="표준 16 3 4 2 17 3" xfId="8621"/>
    <cellStyle name="표준 16 3 4 2 17 3 2" xfId="21128"/>
    <cellStyle name="표준 16 3 4 2 17 3 3" xfId="33570"/>
    <cellStyle name="표준 16 3 4 2 17 4" xfId="11706"/>
    <cellStyle name="표준 16 3 4 2 17 4 2" xfId="24213"/>
    <cellStyle name="표준 16 3 4 2 17 4 3" xfId="36655"/>
    <cellStyle name="표준 16 3 4 2 17 5" xfId="14874"/>
    <cellStyle name="표준 16 3 4 2 17 6" xfId="27316"/>
    <cellStyle name="표준 16 3 4 2 18" xfId="2491"/>
    <cellStyle name="표준 16 3 4 2 18 2" xfId="5660"/>
    <cellStyle name="표준 16 3 4 2 18 2 2" xfId="18167"/>
    <cellStyle name="표준 16 3 4 2 18 2 3" xfId="30609"/>
    <cellStyle name="표준 16 3 4 2 18 3" xfId="8745"/>
    <cellStyle name="표준 16 3 4 2 18 3 2" xfId="21252"/>
    <cellStyle name="표준 16 3 4 2 18 3 3" xfId="33694"/>
    <cellStyle name="표준 16 3 4 2 18 4" xfId="11830"/>
    <cellStyle name="표준 16 3 4 2 18 4 2" xfId="24337"/>
    <cellStyle name="표준 16 3 4 2 18 4 3" xfId="36779"/>
    <cellStyle name="표준 16 3 4 2 18 5" xfId="14998"/>
    <cellStyle name="표준 16 3 4 2 18 6" xfId="27440"/>
    <cellStyle name="표준 16 3 4 2 19" xfId="2613"/>
    <cellStyle name="표준 16 3 4 2 19 2" xfId="5782"/>
    <cellStyle name="표준 16 3 4 2 19 2 2" xfId="18289"/>
    <cellStyle name="표준 16 3 4 2 19 2 3" xfId="30731"/>
    <cellStyle name="표준 16 3 4 2 19 3" xfId="8867"/>
    <cellStyle name="표준 16 3 4 2 19 3 2" xfId="21374"/>
    <cellStyle name="표준 16 3 4 2 19 3 3" xfId="33816"/>
    <cellStyle name="표준 16 3 4 2 19 4" xfId="11952"/>
    <cellStyle name="표준 16 3 4 2 19 4 2" xfId="24459"/>
    <cellStyle name="표준 16 3 4 2 19 4 3" xfId="36901"/>
    <cellStyle name="표준 16 3 4 2 19 5" xfId="15120"/>
    <cellStyle name="표준 16 3 4 2 19 6" xfId="27562"/>
    <cellStyle name="표준 16 3 4 2 2" xfId="351"/>
    <cellStyle name="표준 16 3 4 2 2 10" xfId="1778"/>
    <cellStyle name="표준 16 3 4 2 2 10 2" xfId="4947"/>
    <cellStyle name="표준 16 3 4 2 2 10 2 2" xfId="17454"/>
    <cellStyle name="표준 16 3 4 2 2 10 2 3" xfId="29896"/>
    <cellStyle name="표준 16 3 4 2 2 10 3" xfId="8032"/>
    <cellStyle name="표준 16 3 4 2 2 10 3 2" xfId="20539"/>
    <cellStyle name="표준 16 3 4 2 2 10 3 3" xfId="32981"/>
    <cellStyle name="표준 16 3 4 2 2 10 4" xfId="11117"/>
    <cellStyle name="표준 16 3 4 2 2 10 4 2" xfId="23624"/>
    <cellStyle name="표준 16 3 4 2 2 10 4 3" xfId="36066"/>
    <cellStyle name="표준 16 3 4 2 2 10 5" xfId="14285"/>
    <cellStyle name="표준 16 3 4 2 2 10 6" xfId="26727"/>
    <cellStyle name="표준 16 3 4 2 2 11" xfId="1906"/>
    <cellStyle name="표준 16 3 4 2 2 11 2" xfId="5075"/>
    <cellStyle name="표준 16 3 4 2 2 11 2 2" xfId="17582"/>
    <cellStyle name="표준 16 3 4 2 2 11 2 3" xfId="30024"/>
    <cellStyle name="표준 16 3 4 2 2 11 3" xfId="8160"/>
    <cellStyle name="표준 16 3 4 2 2 11 3 2" xfId="20667"/>
    <cellStyle name="표준 16 3 4 2 2 11 3 3" xfId="33109"/>
    <cellStyle name="표준 16 3 4 2 2 11 4" xfId="11245"/>
    <cellStyle name="표준 16 3 4 2 2 11 4 2" xfId="23752"/>
    <cellStyle name="표준 16 3 4 2 2 11 4 3" xfId="36194"/>
    <cellStyle name="표준 16 3 4 2 2 11 5" xfId="14413"/>
    <cellStyle name="표준 16 3 4 2 2 11 6" xfId="26855"/>
    <cellStyle name="표준 16 3 4 2 2 12" xfId="2034"/>
    <cellStyle name="표준 16 3 4 2 2 12 2" xfId="5203"/>
    <cellStyle name="표준 16 3 4 2 2 12 2 2" xfId="17710"/>
    <cellStyle name="표준 16 3 4 2 2 12 2 3" xfId="30152"/>
    <cellStyle name="표준 16 3 4 2 2 12 3" xfId="8288"/>
    <cellStyle name="표준 16 3 4 2 2 12 3 2" xfId="20795"/>
    <cellStyle name="표준 16 3 4 2 2 12 3 3" xfId="33237"/>
    <cellStyle name="표준 16 3 4 2 2 12 4" xfId="11373"/>
    <cellStyle name="표준 16 3 4 2 2 12 4 2" xfId="23880"/>
    <cellStyle name="표준 16 3 4 2 2 12 4 3" xfId="36322"/>
    <cellStyle name="표준 16 3 4 2 2 12 5" xfId="14541"/>
    <cellStyle name="표준 16 3 4 2 2 12 6" xfId="26983"/>
    <cellStyle name="표준 16 3 4 2 2 13" xfId="2162"/>
    <cellStyle name="표준 16 3 4 2 2 13 2" xfId="5331"/>
    <cellStyle name="표준 16 3 4 2 2 13 2 2" xfId="17838"/>
    <cellStyle name="표준 16 3 4 2 2 13 2 3" xfId="30280"/>
    <cellStyle name="표준 16 3 4 2 2 13 3" xfId="8416"/>
    <cellStyle name="표준 16 3 4 2 2 13 3 2" xfId="20923"/>
    <cellStyle name="표준 16 3 4 2 2 13 3 3" xfId="33365"/>
    <cellStyle name="표준 16 3 4 2 2 13 4" xfId="11501"/>
    <cellStyle name="표준 16 3 4 2 2 13 4 2" xfId="24008"/>
    <cellStyle name="표준 16 3 4 2 2 13 4 3" xfId="36450"/>
    <cellStyle name="표준 16 3 4 2 2 13 5" xfId="14669"/>
    <cellStyle name="표준 16 3 4 2 2 13 6" xfId="27111"/>
    <cellStyle name="표준 16 3 4 2 2 14" xfId="2287"/>
    <cellStyle name="표준 16 3 4 2 2 14 2" xfId="5456"/>
    <cellStyle name="표준 16 3 4 2 2 14 2 2" xfId="17963"/>
    <cellStyle name="표준 16 3 4 2 2 14 2 3" xfId="30405"/>
    <cellStyle name="표준 16 3 4 2 2 14 3" xfId="8541"/>
    <cellStyle name="표준 16 3 4 2 2 14 3 2" xfId="21048"/>
    <cellStyle name="표준 16 3 4 2 2 14 3 3" xfId="33490"/>
    <cellStyle name="표준 16 3 4 2 2 14 4" xfId="11626"/>
    <cellStyle name="표준 16 3 4 2 2 14 4 2" xfId="24133"/>
    <cellStyle name="표준 16 3 4 2 2 14 4 3" xfId="36575"/>
    <cellStyle name="표준 16 3 4 2 2 14 5" xfId="14794"/>
    <cellStyle name="표준 16 3 4 2 2 14 6" xfId="27236"/>
    <cellStyle name="표준 16 3 4 2 2 15" xfId="2412"/>
    <cellStyle name="표준 16 3 4 2 2 15 2" xfId="5581"/>
    <cellStyle name="표준 16 3 4 2 2 15 2 2" xfId="18088"/>
    <cellStyle name="표준 16 3 4 2 2 15 2 3" xfId="30530"/>
    <cellStyle name="표준 16 3 4 2 2 15 3" xfId="8666"/>
    <cellStyle name="표준 16 3 4 2 2 15 3 2" xfId="21173"/>
    <cellStyle name="표준 16 3 4 2 2 15 3 3" xfId="33615"/>
    <cellStyle name="표준 16 3 4 2 2 15 4" xfId="11751"/>
    <cellStyle name="표준 16 3 4 2 2 15 4 2" xfId="24258"/>
    <cellStyle name="표준 16 3 4 2 2 15 4 3" xfId="36700"/>
    <cellStyle name="표준 16 3 4 2 2 15 5" xfId="14919"/>
    <cellStyle name="표준 16 3 4 2 2 15 6" xfId="27361"/>
    <cellStyle name="표준 16 3 4 2 2 16" xfId="2536"/>
    <cellStyle name="표준 16 3 4 2 2 16 2" xfId="5705"/>
    <cellStyle name="표준 16 3 4 2 2 16 2 2" xfId="18212"/>
    <cellStyle name="표준 16 3 4 2 2 16 2 3" xfId="30654"/>
    <cellStyle name="표준 16 3 4 2 2 16 3" xfId="8790"/>
    <cellStyle name="표준 16 3 4 2 2 16 3 2" xfId="21297"/>
    <cellStyle name="표준 16 3 4 2 2 16 3 3" xfId="33739"/>
    <cellStyle name="표준 16 3 4 2 2 16 4" xfId="11875"/>
    <cellStyle name="표준 16 3 4 2 2 16 4 2" xfId="24382"/>
    <cellStyle name="표준 16 3 4 2 2 16 4 3" xfId="36824"/>
    <cellStyle name="표준 16 3 4 2 2 16 5" xfId="15043"/>
    <cellStyle name="표준 16 3 4 2 2 16 6" xfId="27485"/>
    <cellStyle name="표준 16 3 4 2 2 17" xfId="2658"/>
    <cellStyle name="표준 16 3 4 2 2 17 2" xfId="5827"/>
    <cellStyle name="표준 16 3 4 2 2 17 2 2" xfId="18334"/>
    <cellStyle name="표준 16 3 4 2 2 17 2 3" xfId="30776"/>
    <cellStyle name="표준 16 3 4 2 2 17 3" xfId="8912"/>
    <cellStyle name="표준 16 3 4 2 2 17 3 2" xfId="21419"/>
    <cellStyle name="표준 16 3 4 2 2 17 3 3" xfId="33861"/>
    <cellStyle name="표준 16 3 4 2 2 17 4" xfId="11997"/>
    <cellStyle name="표준 16 3 4 2 2 17 4 2" xfId="24504"/>
    <cellStyle name="표준 16 3 4 2 2 17 4 3" xfId="36946"/>
    <cellStyle name="표준 16 3 4 2 2 17 5" xfId="15165"/>
    <cellStyle name="표준 16 3 4 2 2 17 6" xfId="27607"/>
    <cellStyle name="표준 16 3 4 2 2 18" xfId="2778"/>
    <cellStyle name="표준 16 3 4 2 2 18 2" xfId="5947"/>
    <cellStyle name="표준 16 3 4 2 2 18 2 2" xfId="18454"/>
    <cellStyle name="표준 16 3 4 2 2 18 2 3" xfId="30896"/>
    <cellStyle name="표준 16 3 4 2 2 18 3" xfId="9032"/>
    <cellStyle name="표준 16 3 4 2 2 18 3 2" xfId="21539"/>
    <cellStyle name="표준 16 3 4 2 2 18 3 3" xfId="33981"/>
    <cellStyle name="표준 16 3 4 2 2 18 4" xfId="12117"/>
    <cellStyle name="표준 16 3 4 2 2 18 4 2" xfId="24624"/>
    <cellStyle name="표준 16 3 4 2 2 18 4 3" xfId="37066"/>
    <cellStyle name="표준 16 3 4 2 2 18 5" xfId="15285"/>
    <cellStyle name="표준 16 3 4 2 2 18 6" xfId="27727"/>
    <cellStyle name="표준 16 3 4 2 2 19" xfId="2895"/>
    <cellStyle name="표준 16 3 4 2 2 19 2" xfId="6064"/>
    <cellStyle name="표준 16 3 4 2 2 19 2 2" xfId="18571"/>
    <cellStyle name="표준 16 3 4 2 2 19 2 3" xfId="31013"/>
    <cellStyle name="표준 16 3 4 2 2 19 3" xfId="9149"/>
    <cellStyle name="표준 16 3 4 2 2 19 3 2" xfId="21656"/>
    <cellStyle name="표준 16 3 4 2 2 19 3 3" xfId="34098"/>
    <cellStyle name="표준 16 3 4 2 2 19 4" xfId="12234"/>
    <cellStyle name="표준 16 3 4 2 2 19 4 2" xfId="24741"/>
    <cellStyle name="표준 16 3 4 2 2 19 4 3" xfId="37183"/>
    <cellStyle name="표준 16 3 4 2 2 19 5" xfId="15402"/>
    <cellStyle name="표준 16 3 4 2 2 19 6" xfId="27844"/>
    <cellStyle name="표준 16 3 4 2 2 2" xfId="729"/>
    <cellStyle name="표준 16 3 4 2 2 2 2" xfId="3898"/>
    <cellStyle name="표준 16 3 4 2 2 2 2 2" xfId="16405"/>
    <cellStyle name="표준 16 3 4 2 2 2 2 3" xfId="28847"/>
    <cellStyle name="표준 16 3 4 2 2 2 3" xfId="6983"/>
    <cellStyle name="표준 16 3 4 2 2 2 3 2" xfId="19490"/>
    <cellStyle name="표준 16 3 4 2 2 2 3 3" xfId="31932"/>
    <cellStyle name="표준 16 3 4 2 2 2 4" xfId="10068"/>
    <cellStyle name="표준 16 3 4 2 2 2 4 2" xfId="22575"/>
    <cellStyle name="표준 16 3 4 2 2 2 4 3" xfId="35017"/>
    <cellStyle name="표준 16 3 4 2 2 2 5" xfId="13236"/>
    <cellStyle name="표준 16 3 4 2 2 2 6" xfId="25678"/>
    <cellStyle name="표준 16 3 4 2 2 20" xfId="3007"/>
    <cellStyle name="표준 16 3 4 2 2 20 2" xfId="6176"/>
    <cellStyle name="표준 16 3 4 2 2 20 2 2" xfId="18683"/>
    <cellStyle name="표준 16 3 4 2 2 20 2 3" xfId="31125"/>
    <cellStyle name="표준 16 3 4 2 2 20 3" xfId="9261"/>
    <cellStyle name="표준 16 3 4 2 2 20 3 2" xfId="21768"/>
    <cellStyle name="표준 16 3 4 2 2 20 3 3" xfId="34210"/>
    <cellStyle name="표준 16 3 4 2 2 20 4" xfId="12346"/>
    <cellStyle name="표준 16 3 4 2 2 20 4 2" xfId="24853"/>
    <cellStyle name="표준 16 3 4 2 2 20 4 3" xfId="37295"/>
    <cellStyle name="표준 16 3 4 2 2 20 5" xfId="15514"/>
    <cellStyle name="표준 16 3 4 2 2 20 6" xfId="27956"/>
    <cellStyle name="표준 16 3 4 2 2 21" xfId="3115"/>
    <cellStyle name="표준 16 3 4 2 2 21 2" xfId="6284"/>
    <cellStyle name="표준 16 3 4 2 2 21 2 2" xfId="18791"/>
    <cellStyle name="표준 16 3 4 2 2 21 2 3" xfId="31233"/>
    <cellStyle name="표준 16 3 4 2 2 21 3" xfId="9369"/>
    <cellStyle name="표준 16 3 4 2 2 21 3 2" xfId="21876"/>
    <cellStyle name="표준 16 3 4 2 2 21 3 3" xfId="34318"/>
    <cellStyle name="표준 16 3 4 2 2 21 4" xfId="12454"/>
    <cellStyle name="표준 16 3 4 2 2 21 4 2" xfId="24961"/>
    <cellStyle name="표준 16 3 4 2 2 21 4 3" xfId="37403"/>
    <cellStyle name="표준 16 3 4 2 2 21 5" xfId="15622"/>
    <cellStyle name="표준 16 3 4 2 2 21 6" xfId="28064"/>
    <cellStyle name="표준 16 3 4 2 2 22" xfId="3222"/>
    <cellStyle name="표준 16 3 4 2 2 22 2" xfId="6391"/>
    <cellStyle name="표준 16 3 4 2 2 22 2 2" xfId="18898"/>
    <cellStyle name="표준 16 3 4 2 2 22 2 3" xfId="31340"/>
    <cellStyle name="표준 16 3 4 2 2 22 3" xfId="9476"/>
    <cellStyle name="표준 16 3 4 2 2 22 3 2" xfId="21983"/>
    <cellStyle name="표준 16 3 4 2 2 22 3 3" xfId="34425"/>
    <cellStyle name="표준 16 3 4 2 2 22 4" xfId="12561"/>
    <cellStyle name="표준 16 3 4 2 2 22 4 2" xfId="25068"/>
    <cellStyle name="표준 16 3 4 2 2 22 4 3" xfId="37510"/>
    <cellStyle name="표준 16 3 4 2 2 22 5" xfId="15729"/>
    <cellStyle name="표준 16 3 4 2 2 22 6" xfId="28171"/>
    <cellStyle name="표준 16 3 4 2 2 23" xfId="3329"/>
    <cellStyle name="표준 16 3 4 2 2 23 2" xfId="6498"/>
    <cellStyle name="표준 16 3 4 2 2 23 2 2" xfId="19005"/>
    <cellStyle name="표준 16 3 4 2 2 23 2 3" xfId="31447"/>
    <cellStyle name="표준 16 3 4 2 2 23 3" xfId="9583"/>
    <cellStyle name="표준 16 3 4 2 2 23 3 2" xfId="22090"/>
    <cellStyle name="표준 16 3 4 2 2 23 3 3" xfId="34532"/>
    <cellStyle name="표준 16 3 4 2 2 23 4" xfId="12668"/>
    <cellStyle name="표준 16 3 4 2 2 23 4 2" xfId="25175"/>
    <cellStyle name="표준 16 3 4 2 2 23 4 3" xfId="37617"/>
    <cellStyle name="표준 16 3 4 2 2 23 5" xfId="15836"/>
    <cellStyle name="표준 16 3 4 2 2 23 6" xfId="28278"/>
    <cellStyle name="표준 16 3 4 2 2 24" xfId="3520"/>
    <cellStyle name="표준 16 3 4 2 2 24 2" xfId="16027"/>
    <cellStyle name="표준 16 3 4 2 2 24 3" xfId="28469"/>
    <cellStyle name="표준 16 3 4 2 2 25" xfId="6605"/>
    <cellStyle name="표준 16 3 4 2 2 25 2" xfId="19112"/>
    <cellStyle name="표준 16 3 4 2 2 25 3" xfId="31554"/>
    <cellStyle name="표준 16 3 4 2 2 26" xfId="9690"/>
    <cellStyle name="표준 16 3 4 2 2 26 2" xfId="22197"/>
    <cellStyle name="표준 16 3 4 2 2 26 3" xfId="34639"/>
    <cellStyle name="표준 16 3 4 2 2 27" xfId="12858"/>
    <cellStyle name="표준 16 3 4 2 2 28" xfId="25300"/>
    <cellStyle name="표준 16 3 4 2 2 29" xfId="37830"/>
    <cellStyle name="표준 16 3 4 2 2 3" xfId="862"/>
    <cellStyle name="표준 16 3 4 2 2 3 2" xfId="4031"/>
    <cellStyle name="표준 16 3 4 2 2 3 2 2" xfId="16538"/>
    <cellStyle name="표준 16 3 4 2 2 3 2 3" xfId="28980"/>
    <cellStyle name="표준 16 3 4 2 2 3 3" xfId="7116"/>
    <cellStyle name="표준 16 3 4 2 2 3 3 2" xfId="19623"/>
    <cellStyle name="표준 16 3 4 2 2 3 3 3" xfId="32065"/>
    <cellStyle name="표준 16 3 4 2 2 3 4" xfId="10201"/>
    <cellStyle name="표준 16 3 4 2 2 3 4 2" xfId="22708"/>
    <cellStyle name="표준 16 3 4 2 2 3 4 3" xfId="35150"/>
    <cellStyle name="표준 16 3 4 2 2 3 5" xfId="13369"/>
    <cellStyle name="표준 16 3 4 2 2 3 6" xfId="25811"/>
    <cellStyle name="표준 16 3 4 2 2 4" xfId="994"/>
    <cellStyle name="표준 16 3 4 2 2 4 2" xfId="4163"/>
    <cellStyle name="표준 16 3 4 2 2 4 2 2" xfId="16670"/>
    <cellStyle name="표준 16 3 4 2 2 4 2 3" xfId="29112"/>
    <cellStyle name="표준 16 3 4 2 2 4 3" xfId="7248"/>
    <cellStyle name="표준 16 3 4 2 2 4 3 2" xfId="19755"/>
    <cellStyle name="표준 16 3 4 2 2 4 3 3" xfId="32197"/>
    <cellStyle name="표준 16 3 4 2 2 4 4" xfId="10333"/>
    <cellStyle name="표준 16 3 4 2 2 4 4 2" xfId="22840"/>
    <cellStyle name="표준 16 3 4 2 2 4 4 3" xfId="35282"/>
    <cellStyle name="표준 16 3 4 2 2 4 5" xfId="13501"/>
    <cellStyle name="표준 16 3 4 2 2 4 6" xfId="25943"/>
    <cellStyle name="표준 16 3 4 2 2 5" xfId="1126"/>
    <cellStyle name="표준 16 3 4 2 2 5 2" xfId="4295"/>
    <cellStyle name="표준 16 3 4 2 2 5 2 2" xfId="16802"/>
    <cellStyle name="표준 16 3 4 2 2 5 2 3" xfId="29244"/>
    <cellStyle name="표준 16 3 4 2 2 5 3" xfId="7380"/>
    <cellStyle name="표준 16 3 4 2 2 5 3 2" xfId="19887"/>
    <cellStyle name="표준 16 3 4 2 2 5 3 3" xfId="32329"/>
    <cellStyle name="표준 16 3 4 2 2 5 4" xfId="10465"/>
    <cellStyle name="표준 16 3 4 2 2 5 4 2" xfId="22972"/>
    <cellStyle name="표준 16 3 4 2 2 5 4 3" xfId="35414"/>
    <cellStyle name="표준 16 3 4 2 2 5 5" xfId="13633"/>
    <cellStyle name="표준 16 3 4 2 2 5 6" xfId="26075"/>
    <cellStyle name="표준 16 3 4 2 2 6" xfId="1258"/>
    <cellStyle name="표준 16 3 4 2 2 6 2" xfId="4427"/>
    <cellStyle name="표준 16 3 4 2 2 6 2 2" xfId="16934"/>
    <cellStyle name="표준 16 3 4 2 2 6 2 3" xfId="29376"/>
    <cellStyle name="표준 16 3 4 2 2 6 3" xfId="7512"/>
    <cellStyle name="표준 16 3 4 2 2 6 3 2" xfId="20019"/>
    <cellStyle name="표준 16 3 4 2 2 6 3 3" xfId="32461"/>
    <cellStyle name="표준 16 3 4 2 2 6 4" xfId="10597"/>
    <cellStyle name="표준 16 3 4 2 2 6 4 2" xfId="23104"/>
    <cellStyle name="표준 16 3 4 2 2 6 4 3" xfId="35546"/>
    <cellStyle name="표준 16 3 4 2 2 6 5" xfId="13765"/>
    <cellStyle name="표준 16 3 4 2 2 6 6" xfId="26207"/>
    <cellStyle name="표준 16 3 4 2 2 7" xfId="1390"/>
    <cellStyle name="표준 16 3 4 2 2 7 2" xfId="4559"/>
    <cellStyle name="표준 16 3 4 2 2 7 2 2" xfId="17066"/>
    <cellStyle name="표준 16 3 4 2 2 7 2 3" xfId="29508"/>
    <cellStyle name="표준 16 3 4 2 2 7 3" xfId="7644"/>
    <cellStyle name="표준 16 3 4 2 2 7 3 2" xfId="20151"/>
    <cellStyle name="표준 16 3 4 2 2 7 3 3" xfId="32593"/>
    <cellStyle name="표준 16 3 4 2 2 7 4" xfId="10729"/>
    <cellStyle name="표준 16 3 4 2 2 7 4 2" xfId="23236"/>
    <cellStyle name="표준 16 3 4 2 2 7 4 3" xfId="35678"/>
    <cellStyle name="표준 16 3 4 2 2 7 5" xfId="13897"/>
    <cellStyle name="표준 16 3 4 2 2 7 6" xfId="26339"/>
    <cellStyle name="표준 16 3 4 2 2 8" xfId="1521"/>
    <cellStyle name="표준 16 3 4 2 2 8 2" xfId="4690"/>
    <cellStyle name="표준 16 3 4 2 2 8 2 2" xfId="17197"/>
    <cellStyle name="표준 16 3 4 2 2 8 2 3" xfId="29639"/>
    <cellStyle name="표준 16 3 4 2 2 8 3" xfId="7775"/>
    <cellStyle name="표준 16 3 4 2 2 8 3 2" xfId="20282"/>
    <cellStyle name="표준 16 3 4 2 2 8 3 3" xfId="32724"/>
    <cellStyle name="표준 16 3 4 2 2 8 4" xfId="10860"/>
    <cellStyle name="표준 16 3 4 2 2 8 4 2" xfId="23367"/>
    <cellStyle name="표준 16 3 4 2 2 8 4 3" xfId="35809"/>
    <cellStyle name="표준 16 3 4 2 2 8 5" xfId="14028"/>
    <cellStyle name="표준 16 3 4 2 2 8 6" xfId="26470"/>
    <cellStyle name="표준 16 3 4 2 2 9" xfId="1650"/>
    <cellStyle name="표준 16 3 4 2 2 9 2" xfId="4819"/>
    <cellStyle name="표준 16 3 4 2 2 9 2 2" xfId="17326"/>
    <cellStyle name="표준 16 3 4 2 2 9 2 3" xfId="29768"/>
    <cellStyle name="표준 16 3 4 2 2 9 3" xfId="7904"/>
    <cellStyle name="표준 16 3 4 2 2 9 3 2" xfId="20411"/>
    <cellStyle name="표준 16 3 4 2 2 9 3 3" xfId="32853"/>
    <cellStyle name="표준 16 3 4 2 2 9 4" xfId="10989"/>
    <cellStyle name="표준 16 3 4 2 2 9 4 2" xfId="23496"/>
    <cellStyle name="표준 16 3 4 2 2 9 4 3" xfId="35938"/>
    <cellStyle name="표준 16 3 4 2 2 9 5" xfId="14157"/>
    <cellStyle name="표준 16 3 4 2 2 9 6" xfId="26599"/>
    <cellStyle name="표준 16 3 4 2 20" xfId="2733"/>
    <cellStyle name="표준 16 3 4 2 20 2" xfId="5902"/>
    <cellStyle name="표준 16 3 4 2 20 2 2" xfId="18409"/>
    <cellStyle name="표준 16 3 4 2 20 2 3" xfId="30851"/>
    <cellStyle name="표준 16 3 4 2 20 3" xfId="8987"/>
    <cellStyle name="표준 16 3 4 2 20 3 2" xfId="21494"/>
    <cellStyle name="표준 16 3 4 2 20 3 3" xfId="33936"/>
    <cellStyle name="표준 16 3 4 2 20 4" xfId="12072"/>
    <cellStyle name="표준 16 3 4 2 20 4 2" xfId="24579"/>
    <cellStyle name="표준 16 3 4 2 20 4 3" xfId="37021"/>
    <cellStyle name="표준 16 3 4 2 20 5" xfId="15240"/>
    <cellStyle name="표준 16 3 4 2 20 6" xfId="27682"/>
    <cellStyle name="표준 16 3 4 2 21" xfId="2850"/>
    <cellStyle name="표준 16 3 4 2 21 2" xfId="6019"/>
    <cellStyle name="표준 16 3 4 2 21 2 2" xfId="18526"/>
    <cellStyle name="표준 16 3 4 2 21 2 3" xfId="30968"/>
    <cellStyle name="표준 16 3 4 2 21 3" xfId="9104"/>
    <cellStyle name="표준 16 3 4 2 21 3 2" xfId="21611"/>
    <cellStyle name="표준 16 3 4 2 21 3 3" xfId="34053"/>
    <cellStyle name="표준 16 3 4 2 21 4" xfId="12189"/>
    <cellStyle name="표준 16 3 4 2 21 4 2" xfId="24696"/>
    <cellStyle name="표준 16 3 4 2 21 4 3" xfId="37138"/>
    <cellStyle name="표준 16 3 4 2 21 5" xfId="15357"/>
    <cellStyle name="표준 16 3 4 2 21 6" xfId="27799"/>
    <cellStyle name="표준 16 3 4 2 22" xfId="2962"/>
    <cellStyle name="표준 16 3 4 2 22 2" xfId="6131"/>
    <cellStyle name="표준 16 3 4 2 22 2 2" xfId="18638"/>
    <cellStyle name="표준 16 3 4 2 22 2 3" xfId="31080"/>
    <cellStyle name="표준 16 3 4 2 22 3" xfId="9216"/>
    <cellStyle name="표준 16 3 4 2 22 3 2" xfId="21723"/>
    <cellStyle name="표준 16 3 4 2 22 3 3" xfId="34165"/>
    <cellStyle name="표준 16 3 4 2 22 4" xfId="12301"/>
    <cellStyle name="표준 16 3 4 2 22 4 2" xfId="24808"/>
    <cellStyle name="표준 16 3 4 2 22 4 3" xfId="37250"/>
    <cellStyle name="표준 16 3 4 2 22 5" xfId="15469"/>
    <cellStyle name="표준 16 3 4 2 22 6" xfId="27911"/>
    <cellStyle name="표준 16 3 4 2 23" xfId="3070"/>
    <cellStyle name="표준 16 3 4 2 23 2" xfId="6239"/>
    <cellStyle name="표준 16 3 4 2 23 2 2" xfId="18746"/>
    <cellStyle name="표준 16 3 4 2 23 2 3" xfId="31188"/>
    <cellStyle name="표준 16 3 4 2 23 3" xfId="9324"/>
    <cellStyle name="표준 16 3 4 2 23 3 2" xfId="21831"/>
    <cellStyle name="표준 16 3 4 2 23 3 3" xfId="34273"/>
    <cellStyle name="표준 16 3 4 2 23 4" xfId="12409"/>
    <cellStyle name="표준 16 3 4 2 23 4 2" xfId="24916"/>
    <cellStyle name="표준 16 3 4 2 23 4 3" xfId="37358"/>
    <cellStyle name="표준 16 3 4 2 23 5" xfId="15577"/>
    <cellStyle name="표준 16 3 4 2 23 6" xfId="28019"/>
    <cellStyle name="표준 16 3 4 2 24" xfId="3177"/>
    <cellStyle name="표준 16 3 4 2 24 2" xfId="6346"/>
    <cellStyle name="표준 16 3 4 2 24 2 2" xfId="18853"/>
    <cellStyle name="표준 16 3 4 2 24 2 3" xfId="31295"/>
    <cellStyle name="표준 16 3 4 2 24 3" xfId="9431"/>
    <cellStyle name="표준 16 3 4 2 24 3 2" xfId="21938"/>
    <cellStyle name="표준 16 3 4 2 24 3 3" xfId="34380"/>
    <cellStyle name="표준 16 3 4 2 24 4" xfId="12516"/>
    <cellStyle name="표준 16 3 4 2 24 4 2" xfId="25023"/>
    <cellStyle name="표준 16 3 4 2 24 4 3" xfId="37465"/>
    <cellStyle name="표준 16 3 4 2 24 5" xfId="15684"/>
    <cellStyle name="표준 16 3 4 2 24 6" xfId="28126"/>
    <cellStyle name="표준 16 3 4 2 25" xfId="3284"/>
    <cellStyle name="표준 16 3 4 2 25 2" xfId="6453"/>
    <cellStyle name="표준 16 3 4 2 25 2 2" xfId="18960"/>
    <cellStyle name="표준 16 3 4 2 25 2 3" xfId="31402"/>
    <cellStyle name="표준 16 3 4 2 25 3" xfId="9538"/>
    <cellStyle name="표준 16 3 4 2 25 3 2" xfId="22045"/>
    <cellStyle name="표준 16 3 4 2 25 3 3" xfId="34487"/>
    <cellStyle name="표준 16 3 4 2 25 4" xfId="12623"/>
    <cellStyle name="표준 16 3 4 2 25 4 2" xfId="25130"/>
    <cellStyle name="표준 16 3 4 2 25 4 3" xfId="37572"/>
    <cellStyle name="표준 16 3 4 2 25 5" xfId="15791"/>
    <cellStyle name="표준 16 3 4 2 25 6" xfId="28233"/>
    <cellStyle name="표준 16 3 4 2 26" xfId="3475"/>
    <cellStyle name="표준 16 3 4 2 26 2" xfId="15982"/>
    <cellStyle name="표준 16 3 4 2 26 3" xfId="28424"/>
    <cellStyle name="표준 16 3 4 2 27" xfId="6560"/>
    <cellStyle name="표준 16 3 4 2 27 2" xfId="19067"/>
    <cellStyle name="표준 16 3 4 2 27 3" xfId="31509"/>
    <cellStyle name="표준 16 3 4 2 28" xfId="9645"/>
    <cellStyle name="표준 16 3 4 2 28 2" xfId="22152"/>
    <cellStyle name="표준 16 3 4 2 28 3" xfId="34594"/>
    <cellStyle name="표준 16 3 4 2 29" xfId="12813"/>
    <cellStyle name="표준 16 3 4 2 3" xfId="396"/>
    <cellStyle name="표준 16 3 4 2 3 10" xfId="1823"/>
    <cellStyle name="표준 16 3 4 2 3 10 2" xfId="4992"/>
    <cellStyle name="표준 16 3 4 2 3 10 2 2" xfId="17499"/>
    <cellStyle name="표준 16 3 4 2 3 10 2 3" xfId="29941"/>
    <cellStyle name="표준 16 3 4 2 3 10 3" xfId="8077"/>
    <cellStyle name="표준 16 3 4 2 3 10 3 2" xfId="20584"/>
    <cellStyle name="표준 16 3 4 2 3 10 3 3" xfId="33026"/>
    <cellStyle name="표준 16 3 4 2 3 10 4" xfId="11162"/>
    <cellStyle name="표준 16 3 4 2 3 10 4 2" xfId="23669"/>
    <cellStyle name="표준 16 3 4 2 3 10 4 3" xfId="36111"/>
    <cellStyle name="표준 16 3 4 2 3 10 5" xfId="14330"/>
    <cellStyle name="표준 16 3 4 2 3 10 6" xfId="26772"/>
    <cellStyle name="표준 16 3 4 2 3 11" xfId="1951"/>
    <cellStyle name="표준 16 3 4 2 3 11 2" xfId="5120"/>
    <cellStyle name="표준 16 3 4 2 3 11 2 2" xfId="17627"/>
    <cellStyle name="표준 16 3 4 2 3 11 2 3" xfId="30069"/>
    <cellStyle name="표준 16 3 4 2 3 11 3" xfId="8205"/>
    <cellStyle name="표준 16 3 4 2 3 11 3 2" xfId="20712"/>
    <cellStyle name="표준 16 3 4 2 3 11 3 3" xfId="33154"/>
    <cellStyle name="표준 16 3 4 2 3 11 4" xfId="11290"/>
    <cellStyle name="표준 16 3 4 2 3 11 4 2" xfId="23797"/>
    <cellStyle name="표준 16 3 4 2 3 11 4 3" xfId="36239"/>
    <cellStyle name="표준 16 3 4 2 3 11 5" xfId="14458"/>
    <cellStyle name="표준 16 3 4 2 3 11 6" xfId="26900"/>
    <cellStyle name="표준 16 3 4 2 3 12" xfId="2079"/>
    <cellStyle name="표준 16 3 4 2 3 12 2" xfId="5248"/>
    <cellStyle name="표준 16 3 4 2 3 12 2 2" xfId="17755"/>
    <cellStyle name="표준 16 3 4 2 3 12 2 3" xfId="30197"/>
    <cellStyle name="표준 16 3 4 2 3 12 3" xfId="8333"/>
    <cellStyle name="표준 16 3 4 2 3 12 3 2" xfId="20840"/>
    <cellStyle name="표준 16 3 4 2 3 12 3 3" xfId="33282"/>
    <cellStyle name="표준 16 3 4 2 3 12 4" xfId="11418"/>
    <cellStyle name="표준 16 3 4 2 3 12 4 2" xfId="23925"/>
    <cellStyle name="표준 16 3 4 2 3 12 4 3" xfId="36367"/>
    <cellStyle name="표준 16 3 4 2 3 12 5" xfId="14586"/>
    <cellStyle name="표준 16 3 4 2 3 12 6" xfId="27028"/>
    <cellStyle name="표준 16 3 4 2 3 13" xfId="2207"/>
    <cellStyle name="표준 16 3 4 2 3 13 2" xfId="5376"/>
    <cellStyle name="표준 16 3 4 2 3 13 2 2" xfId="17883"/>
    <cellStyle name="표준 16 3 4 2 3 13 2 3" xfId="30325"/>
    <cellStyle name="표준 16 3 4 2 3 13 3" xfId="8461"/>
    <cellStyle name="표준 16 3 4 2 3 13 3 2" xfId="20968"/>
    <cellStyle name="표준 16 3 4 2 3 13 3 3" xfId="33410"/>
    <cellStyle name="표준 16 3 4 2 3 13 4" xfId="11546"/>
    <cellStyle name="표준 16 3 4 2 3 13 4 2" xfId="24053"/>
    <cellStyle name="표준 16 3 4 2 3 13 4 3" xfId="36495"/>
    <cellStyle name="표준 16 3 4 2 3 13 5" xfId="14714"/>
    <cellStyle name="표준 16 3 4 2 3 13 6" xfId="27156"/>
    <cellStyle name="표준 16 3 4 2 3 14" xfId="2332"/>
    <cellStyle name="표준 16 3 4 2 3 14 2" xfId="5501"/>
    <cellStyle name="표준 16 3 4 2 3 14 2 2" xfId="18008"/>
    <cellStyle name="표준 16 3 4 2 3 14 2 3" xfId="30450"/>
    <cellStyle name="표준 16 3 4 2 3 14 3" xfId="8586"/>
    <cellStyle name="표준 16 3 4 2 3 14 3 2" xfId="21093"/>
    <cellStyle name="표준 16 3 4 2 3 14 3 3" xfId="33535"/>
    <cellStyle name="표준 16 3 4 2 3 14 4" xfId="11671"/>
    <cellStyle name="표준 16 3 4 2 3 14 4 2" xfId="24178"/>
    <cellStyle name="표준 16 3 4 2 3 14 4 3" xfId="36620"/>
    <cellStyle name="표준 16 3 4 2 3 14 5" xfId="14839"/>
    <cellStyle name="표준 16 3 4 2 3 14 6" xfId="27281"/>
    <cellStyle name="표준 16 3 4 2 3 15" xfId="2457"/>
    <cellStyle name="표준 16 3 4 2 3 15 2" xfId="5626"/>
    <cellStyle name="표준 16 3 4 2 3 15 2 2" xfId="18133"/>
    <cellStyle name="표준 16 3 4 2 3 15 2 3" xfId="30575"/>
    <cellStyle name="표준 16 3 4 2 3 15 3" xfId="8711"/>
    <cellStyle name="표준 16 3 4 2 3 15 3 2" xfId="21218"/>
    <cellStyle name="표준 16 3 4 2 3 15 3 3" xfId="33660"/>
    <cellStyle name="표준 16 3 4 2 3 15 4" xfId="11796"/>
    <cellStyle name="표준 16 3 4 2 3 15 4 2" xfId="24303"/>
    <cellStyle name="표준 16 3 4 2 3 15 4 3" xfId="36745"/>
    <cellStyle name="표준 16 3 4 2 3 15 5" xfId="14964"/>
    <cellStyle name="표준 16 3 4 2 3 15 6" xfId="27406"/>
    <cellStyle name="표준 16 3 4 2 3 16" xfId="2581"/>
    <cellStyle name="표준 16 3 4 2 3 16 2" xfId="5750"/>
    <cellStyle name="표준 16 3 4 2 3 16 2 2" xfId="18257"/>
    <cellStyle name="표준 16 3 4 2 3 16 2 3" xfId="30699"/>
    <cellStyle name="표준 16 3 4 2 3 16 3" xfId="8835"/>
    <cellStyle name="표준 16 3 4 2 3 16 3 2" xfId="21342"/>
    <cellStyle name="표준 16 3 4 2 3 16 3 3" xfId="33784"/>
    <cellStyle name="표준 16 3 4 2 3 16 4" xfId="11920"/>
    <cellStyle name="표준 16 3 4 2 3 16 4 2" xfId="24427"/>
    <cellStyle name="표준 16 3 4 2 3 16 4 3" xfId="36869"/>
    <cellStyle name="표준 16 3 4 2 3 16 5" xfId="15088"/>
    <cellStyle name="표준 16 3 4 2 3 16 6" xfId="27530"/>
    <cellStyle name="표준 16 3 4 2 3 17" xfId="2703"/>
    <cellStyle name="표준 16 3 4 2 3 17 2" xfId="5872"/>
    <cellStyle name="표준 16 3 4 2 3 17 2 2" xfId="18379"/>
    <cellStyle name="표준 16 3 4 2 3 17 2 3" xfId="30821"/>
    <cellStyle name="표준 16 3 4 2 3 17 3" xfId="8957"/>
    <cellStyle name="표준 16 3 4 2 3 17 3 2" xfId="21464"/>
    <cellStyle name="표준 16 3 4 2 3 17 3 3" xfId="33906"/>
    <cellStyle name="표준 16 3 4 2 3 17 4" xfId="12042"/>
    <cellStyle name="표준 16 3 4 2 3 17 4 2" xfId="24549"/>
    <cellStyle name="표준 16 3 4 2 3 17 4 3" xfId="36991"/>
    <cellStyle name="표준 16 3 4 2 3 17 5" xfId="15210"/>
    <cellStyle name="표준 16 3 4 2 3 17 6" xfId="27652"/>
    <cellStyle name="표준 16 3 4 2 3 18" xfId="2823"/>
    <cellStyle name="표준 16 3 4 2 3 18 2" xfId="5992"/>
    <cellStyle name="표준 16 3 4 2 3 18 2 2" xfId="18499"/>
    <cellStyle name="표준 16 3 4 2 3 18 2 3" xfId="30941"/>
    <cellStyle name="표준 16 3 4 2 3 18 3" xfId="9077"/>
    <cellStyle name="표준 16 3 4 2 3 18 3 2" xfId="21584"/>
    <cellStyle name="표준 16 3 4 2 3 18 3 3" xfId="34026"/>
    <cellStyle name="표준 16 3 4 2 3 18 4" xfId="12162"/>
    <cellStyle name="표준 16 3 4 2 3 18 4 2" xfId="24669"/>
    <cellStyle name="표준 16 3 4 2 3 18 4 3" xfId="37111"/>
    <cellStyle name="표준 16 3 4 2 3 18 5" xfId="15330"/>
    <cellStyle name="표준 16 3 4 2 3 18 6" xfId="27772"/>
    <cellStyle name="표준 16 3 4 2 3 19" xfId="2940"/>
    <cellStyle name="표준 16 3 4 2 3 19 2" xfId="6109"/>
    <cellStyle name="표준 16 3 4 2 3 19 2 2" xfId="18616"/>
    <cellStyle name="표준 16 3 4 2 3 19 2 3" xfId="31058"/>
    <cellStyle name="표준 16 3 4 2 3 19 3" xfId="9194"/>
    <cellStyle name="표준 16 3 4 2 3 19 3 2" xfId="21701"/>
    <cellStyle name="표준 16 3 4 2 3 19 3 3" xfId="34143"/>
    <cellStyle name="표준 16 3 4 2 3 19 4" xfId="12279"/>
    <cellStyle name="표준 16 3 4 2 3 19 4 2" xfId="24786"/>
    <cellStyle name="표준 16 3 4 2 3 19 4 3" xfId="37228"/>
    <cellStyle name="표준 16 3 4 2 3 19 5" xfId="15447"/>
    <cellStyle name="표준 16 3 4 2 3 19 6" xfId="27889"/>
    <cellStyle name="표준 16 3 4 2 3 2" xfId="774"/>
    <cellStyle name="표준 16 3 4 2 3 2 2" xfId="3943"/>
    <cellStyle name="표준 16 3 4 2 3 2 2 2" xfId="16450"/>
    <cellStyle name="표준 16 3 4 2 3 2 2 3" xfId="28892"/>
    <cellStyle name="표준 16 3 4 2 3 2 3" xfId="7028"/>
    <cellStyle name="표준 16 3 4 2 3 2 3 2" xfId="19535"/>
    <cellStyle name="표준 16 3 4 2 3 2 3 3" xfId="31977"/>
    <cellStyle name="표준 16 3 4 2 3 2 4" xfId="10113"/>
    <cellStyle name="표준 16 3 4 2 3 2 4 2" xfId="22620"/>
    <cellStyle name="표준 16 3 4 2 3 2 4 3" xfId="35062"/>
    <cellStyle name="표준 16 3 4 2 3 2 5" xfId="13281"/>
    <cellStyle name="표준 16 3 4 2 3 2 6" xfId="25723"/>
    <cellStyle name="표준 16 3 4 2 3 20" xfId="3052"/>
    <cellStyle name="표준 16 3 4 2 3 20 2" xfId="6221"/>
    <cellStyle name="표준 16 3 4 2 3 20 2 2" xfId="18728"/>
    <cellStyle name="표준 16 3 4 2 3 20 2 3" xfId="31170"/>
    <cellStyle name="표준 16 3 4 2 3 20 3" xfId="9306"/>
    <cellStyle name="표준 16 3 4 2 3 20 3 2" xfId="21813"/>
    <cellStyle name="표준 16 3 4 2 3 20 3 3" xfId="34255"/>
    <cellStyle name="표준 16 3 4 2 3 20 4" xfId="12391"/>
    <cellStyle name="표준 16 3 4 2 3 20 4 2" xfId="24898"/>
    <cellStyle name="표준 16 3 4 2 3 20 4 3" xfId="37340"/>
    <cellStyle name="표준 16 3 4 2 3 20 5" xfId="15559"/>
    <cellStyle name="표준 16 3 4 2 3 20 6" xfId="28001"/>
    <cellStyle name="표준 16 3 4 2 3 21" xfId="3160"/>
    <cellStyle name="표준 16 3 4 2 3 21 2" xfId="6329"/>
    <cellStyle name="표준 16 3 4 2 3 21 2 2" xfId="18836"/>
    <cellStyle name="표준 16 3 4 2 3 21 2 3" xfId="31278"/>
    <cellStyle name="표준 16 3 4 2 3 21 3" xfId="9414"/>
    <cellStyle name="표준 16 3 4 2 3 21 3 2" xfId="21921"/>
    <cellStyle name="표준 16 3 4 2 3 21 3 3" xfId="34363"/>
    <cellStyle name="표준 16 3 4 2 3 21 4" xfId="12499"/>
    <cellStyle name="표준 16 3 4 2 3 21 4 2" xfId="25006"/>
    <cellStyle name="표준 16 3 4 2 3 21 4 3" xfId="37448"/>
    <cellStyle name="표준 16 3 4 2 3 21 5" xfId="15667"/>
    <cellStyle name="표준 16 3 4 2 3 21 6" xfId="28109"/>
    <cellStyle name="표준 16 3 4 2 3 22" xfId="3267"/>
    <cellStyle name="표준 16 3 4 2 3 22 2" xfId="6436"/>
    <cellStyle name="표준 16 3 4 2 3 22 2 2" xfId="18943"/>
    <cellStyle name="표준 16 3 4 2 3 22 2 3" xfId="31385"/>
    <cellStyle name="표준 16 3 4 2 3 22 3" xfId="9521"/>
    <cellStyle name="표준 16 3 4 2 3 22 3 2" xfId="22028"/>
    <cellStyle name="표준 16 3 4 2 3 22 3 3" xfId="34470"/>
    <cellStyle name="표준 16 3 4 2 3 22 4" xfId="12606"/>
    <cellStyle name="표준 16 3 4 2 3 22 4 2" xfId="25113"/>
    <cellStyle name="표준 16 3 4 2 3 22 4 3" xfId="37555"/>
    <cellStyle name="표준 16 3 4 2 3 22 5" xfId="15774"/>
    <cellStyle name="표준 16 3 4 2 3 22 6" xfId="28216"/>
    <cellStyle name="표준 16 3 4 2 3 23" xfId="3374"/>
    <cellStyle name="표준 16 3 4 2 3 23 2" xfId="6543"/>
    <cellStyle name="표준 16 3 4 2 3 23 2 2" xfId="19050"/>
    <cellStyle name="표준 16 3 4 2 3 23 2 3" xfId="31492"/>
    <cellStyle name="표준 16 3 4 2 3 23 3" xfId="9628"/>
    <cellStyle name="표준 16 3 4 2 3 23 3 2" xfId="22135"/>
    <cellStyle name="표준 16 3 4 2 3 23 3 3" xfId="34577"/>
    <cellStyle name="표준 16 3 4 2 3 23 4" xfId="12713"/>
    <cellStyle name="표준 16 3 4 2 3 23 4 2" xfId="25220"/>
    <cellStyle name="표준 16 3 4 2 3 23 4 3" xfId="37662"/>
    <cellStyle name="표준 16 3 4 2 3 23 5" xfId="15881"/>
    <cellStyle name="표준 16 3 4 2 3 23 6" xfId="28323"/>
    <cellStyle name="표준 16 3 4 2 3 24" xfId="3565"/>
    <cellStyle name="표준 16 3 4 2 3 24 2" xfId="16072"/>
    <cellStyle name="표준 16 3 4 2 3 24 3" xfId="28514"/>
    <cellStyle name="표준 16 3 4 2 3 25" xfId="6650"/>
    <cellStyle name="표준 16 3 4 2 3 25 2" xfId="19157"/>
    <cellStyle name="표준 16 3 4 2 3 25 3" xfId="31599"/>
    <cellStyle name="표준 16 3 4 2 3 26" xfId="9735"/>
    <cellStyle name="표준 16 3 4 2 3 26 2" xfId="22242"/>
    <cellStyle name="표준 16 3 4 2 3 26 3" xfId="34684"/>
    <cellStyle name="표준 16 3 4 2 3 27" xfId="12903"/>
    <cellStyle name="표준 16 3 4 2 3 28" xfId="25345"/>
    <cellStyle name="표준 16 3 4 2 3 29" xfId="37875"/>
    <cellStyle name="표준 16 3 4 2 3 3" xfId="907"/>
    <cellStyle name="표준 16 3 4 2 3 3 2" xfId="4076"/>
    <cellStyle name="표준 16 3 4 2 3 3 2 2" xfId="16583"/>
    <cellStyle name="표준 16 3 4 2 3 3 2 3" xfId="29025"/>
    <cellStyle name="표준 16 3 4 2 3 3 3" xfId="7161"/>
    <cellStyle name="표준 16 3 4 2 3 3 3 2" xfId="19668"/>
    <cellStyle name="표준 16 3 4 2 3 3 3 3" xfId="32110"/>
    <cellStyle name="표준 16 3 4 2 3 3 4" xfId="10246"/>
    <cellStyle name="표준 16 3 4 2 3 3 4 2" xfId="22753"/>
    <cellStyle name="표준 16 3 4 2 3 3 4 3" xfId="35195"/>
    <cellStyle name="표준 16 3 4 2 3 3 5" xfId="13414"/>
    <cellStyle name="표준 16 3 4 2 3 3 6" xfId="25856"/>
    <cellStyle name="표준 16 3 4 2 3 4" xfId="1039"/>
    <cellStyle name="표준 16 3 4 2 3 4 2" xfId="4208"/>
    <cellStyle name="표준 16 3 4 2 3 4 2 2" xfId="16715"/>
    <cellStyle name="표준 16 3 4 2 3 4 2 3" xfId="29157"/>
    <cellStyle name="표준 16 3 4 2 3 4 3" xfId="7293"/>
    <cellStyle name="표준 16 3 4 2 3 4 3 2" xfId="19800"/>
    <cellStyle name="표준 16 3 4 2 3 4 3 3" xfId="32242"/>
    <cellStyle name="표준 16 3 4 2 3 4 4" xfId="10378"/>
    <cellStyle name="표준 16 3 4 2 3 4 4 2" xfId="22885"/>
    <cellStyle name="표준 16 3 4 2 3 4 4 3" xfId="35327"/>
    <cellStyle name="표준 16 3 4 2 3 4 5" xfId="13546"/>
    <cellStyle name="표준 16 3 4 2 3 4 6" xfId="25988"/>
    <cellStyle name="표준 16 3 4 2 3 5" xfId="1171"/>
    <cellStyle name="표준 16 3 4 2 3 5 2" xfId="4340"/>
    <cellStyle name="표준 16 3 4 2 3 5 2 2" xfId="16847"/>
    <cellStyle name="표준 16 3 4 2 3 5 2 3" xfId="29289"/>
    <cellStyle name="표준 16 3 4 2 3 5 3" xfId="7425"/>
    <cellStyle name="표준 16 3 4 2 3 5 3 2" xfId="19932"/>
    <cellStyle name="표준 16 3 4 2 3 5 3 3" xfId="32374"/>
    <cellStyle name="표준 16 3 4 2 3 5 4" xfId="10510"/>
    <cellStyle name="표준 16 3 4 2 3 5 4 2" xfId="23017"/>
    <cellStyle name="표준 16 3 4 2 3 5 4 3" xfId="35459"/>
    <cellStyle name="표준 16 3 4 2 3 5 5" xfId="13678"/>
    <cellStyle name="표준 16 3 4 2 3 5 6" xfId="26120"/>
    <cellStyle name="표준 16 3 4 2 3 6" xfId="1303"/>
    <cellStyle name="표준 16 3 4 2 3 6 2" xfId="4472"/>
    <cellStyle name="표준 16 3 4 2 3 6 2 2" xfId="16979"/>
    <cellStyle name="표준 16 3 4 2 3 6 2 3" xfId="29421"/>
    <cellStyle name="표준 16 3 4 2 3 6 3" xfId="7557"/>
    <cellStyle name="표준 16 3 4 2 3 6 3 2" xfId="20064"/>
    <cellStyle name="표준 16 3 4 2 3 6 3 3" xfId="32506"/>
    <cellStyle name="표준 16 3 4 2 3 6 4" xfId="10642"/>
    <cellStyle name="표준 16 3 4 2 3 6 4 2" xfId="23149"/>
    <cellStyle name="표준 16 3 4 2 3 6 4 3" xfId="35591"/>
    <cellStyle name="표준 16 3 4 2 3 6 5" xfId="13810"/>
    <cellStyle name="표준 16 3 4 2 3 6 6" xfId="26252"/>
    <cellStyle name="표준 16 3 4 2 3 7" xfId="1435"/>
    <cellStyle name="표준 16 3 4 2 3 7 2" xfId="4604"/>
    <cellStyle name="표준 16 3 4 2 3 7 2 2" xfId="17111"/>
    <cellStyle name="표준 16 3 4 2 3 7 2 3" xfId="29553"/>
    <cellStyle name="표준 16 3 4 2 3 7 3" xfId="7689"/>
    <cellStyle name="표준 16 3 4 2 3 7 3 2" xfId="20196"/>
    <cellStyle name="표준 16 3 4 2 3 7 3 3" xfId="32638"/>
    <cellStyle name="표준 16 3 4 2 3 7 4" xfId="10774"/>
    <cellStyle name="표준 16 3 4 2 3 7 4 2" xfId="23281"/>
    <cellStyle name="표준 16 3 4 2 3 7 4 3" xfId="35723"/>
    <cellStyle name="표준 16 3 4 2 3 7 5" xfId="13942"/>
    <cellStyle name="표준 16 3 4 2 3 7 6" xfId="26384"/>
    <cellStyle name="표준 16 3 4 2 3 8" xfId="1566"/>
    <cellStyle name="표준 16 3 4 2 3 8 2" xfId="4735"/>
    <cellStyle name="표준 16 3 4 2 3 8 2 2" xfId="17242"/>
    <cellStyle name="표준 16 3 4 2 3 8 2 3" xfId="29684"/>
    <cellStyle name="표준 16 3 4 2 3 8 3" xfId="7820"/>
    <cellStyle name="표준 16 3 4 2 3 8 3 2" xfId="20327"/>
    <cellStyle name="표준 16 3 4 2 3 8 3 3" xfId="32769"/>
    <cellStyle name="표준 16 3 4 2 3 8 4" xfId="10905"/>
    <cellStyle name="표준 16 3 4 2 3 8 4 2" xfId="23412"/>
    <cellStyle name="표준 16 3 4 2 3 8 4 3" xfId="35854"/>
    <cellStyle name="표준 16 3 4 2 3 8 5" xfId="14073"/>
    <cellStyle name="표준 16 3 4 2 3 8 6" xfId="26515"/>
    <cellStyle name="표준 16 3 4 2 3 9" xfId="1695"/>
    <cellStyle name="표준 16 3 4 2 3 9 2" xfId="4864"/>
    <cellStyle name="표준 16 3 4 2 3 9 2 2" xfId="17371"/>
    <cellStyle name="표준 16 3 4 2 3 9 2 3" xfId="29813"/>
    <cellStyle name="표준 16 3 4 2 3 9 3" xfId="7949"/>
    <cellStyle name="표준 16 3 4 2 3 9 3 2" xfId="20456"/>
    <cellStyle name="표준 16 3 4 2 3 9 3 3" xfId="32898"/>
    <cellStyle name="표준 16 3 4 2 3 9 4" xfId="11034"/>
    <cellStyle name="표준 16 3 4 2 3 9 4 2" xfId="23541"/>
    <cellStyle name="표준 16 3 4 2 3 9 4 3" xfId="35983"/>
    <cellStyle name="표준 16 3 4 2 3 9 5" xfId="14202"/>
    <cellStyle name="표준 16 3 4 2 3 9 6" xfId="26644"/>
    <cellStyle name="표준 16 3 4 2 30" xfId="25255"/>
    <cellStyle name="표준 16 3 4 2 31" xfId="37727"/>
    <cellStyle name="표준 16 3 4 2 4" xfId="684"/>
    <cellStyle name="표준 16 3 4 2 4 2" xfId="3853"/>
    <cellStyle name="표준 16 3 4 2 4 2 2" xfId="16360"/>
    <cellStyle name="표준 16 3 4 2 4 2 3" xfId="28802"/>
    <cellStyle name="표준 16 3 4 2 4 3" xfId="6938"/>
    <cellStyle name="표준 16 3 4 2 4 3 2" xfId="19445"/>
    <cellStyle name="표준 16 3 4 2 4 3 3" xfId="31887"/>
    <cellStyle name="표준 16 3 4 2 4 4" xfId="10023"/>
    <cellStyle name="표준 16 3 4 2 4 4 2" xfId="22530"/>
    <cellStyle name="표준 16 3 4 2 4 4 3" xfId="34972"/>
    <cellStyle name="표준 16 3 4 2 4 5" xfId="13191"/>
    <cellStyle name="표준 16 3 4 2 4 6" xfId="25633"/>
    <cellStyle name="표준 16 3 4 2 4 7" xfId="37917"/>
    <cellStyle name="표준 16 3 4 2 5" xfId="817"/>
    <cellStyle name="표준 16 3 4 2 5 2" xfId="3986"/>
    <cellStyle name="표준 16 3 4 2 5 2 2" xfId="16493"/>
    <cellStyle name="표준 16 3 4 2 5 2 3" xfId="28935"/>
    <cellStyle name="표준 16 3 4 2 5 3" xfId="7071"/>
    <cellStyle name="표준 16 3 4 2 5 3 2" xfId="19578"/>
    <cellStyle name="표준 16 3 4 2 5 3 3" xfId="32020"/>
    <cellStyle name="표준 16 3 4 2 5 4" xfId="10156"/>
    <cellStyle name="표준 16 3 4 2 5 4 2" xfId="22663"/>
    <cellStyle name="표준 16 3 4 2 5 4 3" xfId="35105"/>
    <cellStyle name="표준 16 3 4 2 5 5" xfId="13324"/>
    <cellStyle name="표준 16 3 4 2 5 6" xfId="25766"/>
    <cellStyle name="표준 16 3 4 2 5 7" xfId="37959"/>
    <cellStyle name="표준 16 3 4 2 6" xfId="949"/>
    <cellStyle name="표준 16 3 4 2 6 2" xfId="4118"/>
    <cellStyle name="표준 16 3 4 2 6 2 2" xfId="16625"/>
    <cellStyle name="표준 16 3 4 2 6 2 3" xfId="29067"/>
    <cellStyle name="표준 16 3 4 2 6 3" xfId="7203"/>
    <cellStyle name="표준 16 3 4 2 6 3 2" xfId="19710"/>
    <cellStyle name="표준 16 3 4 2 6 3 3" xfId="32152"/>
    <cellStyle name="표준 16 3 4 2 6 4" xfId="10288"/>
    <cellStyle name="표준 16 3 4 2 6 4 2" xfId="22795"/>
    <cellStyle name="표준 16 3 4 2 6 4 3" xfId="35237"/>
    <cellStyle name="표준 16 3 4 2 6 5" xfId="13456"/>
    <cellStyle name="표준 16 3 4 2 6 6" xfId="25898"/>
    <cellStyle name="표준 16 3 4 2 7" xfId="1081"/>
    <cellStyle name="표준 16 3 4 2 7 2" xfId="4250"/>
    <cellStyle name="표준 16 3 4 2 7 2 2" xfId="16757"/>
    <cellStyle name="표준 16 3 4 2 7 2 3" xfId="29199"/>
    <cellStyle name="표준 16 3 4 2 7 3" xfId="7335"/>
    <cellStyle name="표준 16 3 4 2 7 3 2" xfId="19842"/>
    <cellStyle name="표준 16 3 4 2 7 3 3" xfId="32284"/>
    <cellStyle name="표준 16 3 4 2 7 4" xfId="10420"/>
    <cellStyle name="표준 16 3 4 2 7 4 2" xfId="22927"/>
    <cellStyle name="표준 16 3 4 2 7 4 3" xfId="35369"/>
    <cellStyle name="표준 16 3 4 2 7 5" xfId="13588"/>
    <cellStyle name="표준 16 3 4 2 7 6" xfId="26030"/>
    <cellStyle name="표준 16 3 4 2 8" xfId="1213"/>
    <cellStyle name="표준 16 3 4 2 8 2" xfId="4382"/>
    <cellStyle name="표준 16 3 4 2 8 2 2" xfId="16889"/>
    <cellStyle name="표준 16 3 4 2 8 2 3" xfId="29331"/>
    <cellStyle name="표준 16 3 4 2 8 3" xfId="7467"/>
    <cellStyle name="표준 16 3 4 2 8 3 2" xfId="19974"/>
    <cellStyle name="표준 16 3 4 2 8 3 3" xfId="32416"/>
    <cellStyle name="표준 16 3 4 2 8 4" xfId="10552"/>
    <cellStyle name="표준 16 3 4 2 8 4 2" xfId="23059"/>
    <cellStyle name="표준 16 3 4 2 8 4 3" xfId="35501"/>
    <cellStyle name="표준 16 3 4 2 8 5" xfId="13720"/>
    <cellStyle name="표준 16 3 4 2 8 6" xfId="26162"/>
    <cellStyle name="표준 16 3 4 2 9" xfId="1345"/>
    <cellStyle name="표준 16 3 4 2 9 2" xfId="4514"/>
    <cellStyle name="표준 16 3 4 2 9 2 2" xfId="17021"/>
    <cellStyle name="표준 16 3 4 2 9 2 3" xfId="29463"/>
    <cellStyle name="표준 16 3 4 2 9 3" xfId="7599"/>
    <cellStyle name="표준 16 3 4 2 9 3 2" xfId="20106"/>
    <cellStyle name="표준 16 3 4 2 9 3 3" xfId="32548"/>
    <cellStyle name="표준 16 3 4 2 9 4" xfId="10684"/>
    <cellStyle name="표준 16 3 4 2 9 4 2" xfId="23191"/>
    <cellStyle name="표준 16 3 4 2 9 4 3" xfId="35633"/>
    <cellStyle name="표준 16 3 4 2 9 5" xfId="13852"/>
    <cellStyle name="표준 16 3 4 2 9 6" xfId="26294"/>
    <cellStyle name="표준 16 3 4 20" xfId="1967"/>
    <cellStyle name="표준 16 3 4 20 2" xfId="5136"/>
    <cellStyle name="표준 16 3 4 20 2 2" xfId="17643"/>
    <cellStyle name="표준 16 3 4 20 2 3" xfId="30085"/>
    <cellStyle name="표준 16 3 4 20 3" xfId="8221"/>
    <cellStyle name="표준 16 3 4 20 3 2" xfId="20728"/>
    <cellStyle name="표준 16 3 4 20 3 3" xfId="33170"/>
    <cellStyle name="표준 16 3 4 20 4" xfId="11306"/>
    <cellStyle name="표준 16 3 4 20 4 2" xfId="23813"/>
    <cellStyle name="표준 16 3 4 20 4 3" xfId="36255"/>
    <cellStyle name="표준 16 3 4 20 5" xfId="14474"/>
    <cellStyle name="표준 16 3 4 20 6" xfId="26916"/>
    <cellStyle name="표준 16 3 4 21" xfId="2095"/>
    <cellStyle name="표준 16 3 4 21 2" xfId="5264"/>
    <cellStyle name="표준 16 3 4 21 2 2" xfId="17771"/>
    <cellStyle name="표준 16 3 4 21 2 3" xfId="30213"/>
    <cellStyle name="표준 16 3 4 21 3" xfId="8349"/>
    <cellStyle name="표준 16 3 4 21 3 2" xfId="20856"/>
    <cellStyle name="표준 16 3 4 21 3 3" xfId="33298"/>
    <cellStyle name="표준 16 3 4 21 4" xfId="11434"/>
    <cellStyle name="표준 16 3 4 21 4 2" xfId="23941"/>
    <cellStyle name="표준 16 3 4 21 4 3" xfId="36383"/>
    <cellStyle name="표준 16 3 4 21 5" xfId="14602"/>
    <cellStyle name="표준 16 3 4 21 6" xfId="27044"/>
    <cellStyle name="표준 16 3 4 22" xfId="2222"/>
    <cellStyle name="표준 16 3 4 22 2" xfId="5391"/>
    <cellStyle name="표준 16 3 4 22 2 2" xfId="17898"/>
    <cellStyle name="표준 16 3 4 22 2 3" xfId="30340"/>
    <cellStyle name="표준 16 3 4 22 3" xfId="8476"/>
    <cellStyle name="표준 16 3 4 22 3 2" xfId="20983"/>
    <cellStyle name="표준 16 3 4 22 3 3" xfId="33425"/>
    <cellStyle name="표준 16 3 4 22 4" xfId="11561"/>
    <cellStyle name="표준 16 3 4 22 4 2" xfId="24068"/>
    <cellStyle name="표준 16 3 4 22 4 3" xfId="36510"/>
    <cellStyle name="표준 16 3 4 22 5" xfId="14729"/>
    <cellStyle name="표준 16 3 4 22 6" xfId="27171"/>
    <cellStyle name="표준 16 3 4 23" xfId="2347"/>
    <cellStyle name="표준 16 3 4 23 2" xfId="5516"/>
    <cellStyle name="표준 16 3 4 23 2 2" xfId="18023"/>
    <cellStyle name="표준 16 3 4 23 2 3" xfId="30465"/>
    <cellStyle name="표준 16 3 4 23 3" xfId="8601"/>
    <cellStyle name="표준 16 3 4 23 3 2" xfId="21108"/>
    <cellStyle name="표준 16 3 4 23 3 3" xfId="33550"/>
    <cellStyle name="표준 16 3 4 23 4" xfId="11686"/>
    <cellStyle name="표준 16 3 4 23 4 2" xfId="24193"/>
    <cellStyle name="표준 16 3 4 23 4 3" xfId="36635"/>
    <cellStyle name="표준 16 3 4 23 5" xfId="14854"/>
    <cellStyle name="표준 16 3 4 23 6" xfId="27296"/>
    <cellStyle name="표준 16 3 4 24" xfId="2471"/>
    <cellStyle name="표준 16 3 4 24 2" xfId="5640"/>
    <cellStyle name="표준 16 3 4 24 2 2" xfId="18147"/>
    <cellStyle name="표준 16 3 4 24 2 3" xfId="30589"/>
    <cellStyle name="표준 16 3 4 24 3" xfId="8725"/>
    <cellStyle name="표준 16 3 4 24 3 2" xfId="21232"/>
    <cellStyle name="표준 16 3 4 24 3 3" xfId="33674"/>
    <cellStyle name="표준 16 3 4 24 4" xfId="11810"/>
    <cellStyle name="표준 16 3 4 24 4 2" xfId="24317"/>
    <cellStyle name="표준 16 3 4 24 4 3" xfId="36759"/>
    <cellStyle name="표준 16 3 4 24 5" xfId="14978"/>
    <cellStyle name="표준 16 3 4 24 6" xfId="27420"/>
    <cellStyle name="표준 16 3 4 25" xfId="2593"/>
    <cellStyle name="표준 16 3 4 25 2" xfId="5762"/>
    <cellStyle name="표준 16 3 4 25 2 2" xfId="18269"/>
    <cellStyle name="표준 16 3 4 25 2 3" xfId="30711"/>
    <cellStyle name="표준 16 3 4 25 3" xfId="8847"/>
    <cellStyle name="표준 16 3 4 25 3 2" xfId="21354"/>
    <cellStyle name="표준 16 3 4 25 3 3" xfId="33796"/>
    <cellStyle name="표준 16 3 4 25 4" xfId="11932"/>
    <cellStyle name="표준 16 3 4 25 4 2" xfId="24439"/>
    <cellStyle name="표준 16 3 4 25 4 3" xfId="36881"/>
    <cellStyle name="표준 16 3 4 25 5" xfId="15100"/>
    <cellStyle name="표준 16 3 4 25 6" xfId="27542"/>
    <cellStyle name="표준 16 3 4 26" xfId="2713"/>
    <cellStyle name="표준 16 3 4 26 2" xfId="5882"/>
    <cellStyle name="표준 16 3 4 26 2 2" xfId="18389"/>
    <cellStyle name="표준 16 3 4 26 2 3" xfId="30831"/>
    <cellStyle name="표준 16 3 4 26 3" xfId="8967"/>
    <cellStyle name="표준 16 3 4 26 3 2" xfId="21474"/>
    <cellStyle name="표준 16 3 4 26 3 3" xfId="33916"/>
    <cellStyle name="표준 16 3 4 26 4" xfId="12052"/>
    <cellStyle name="표준 16 3 4 26 4 2" xfId="24559"/>
    <cellStyle name="표준 16 3 4 26 4 3" xfId="37001"/>
    <cellStyle name="표준 16 3 4 26 5" xfId="15220"/>
    <cellStyle name="표준 16 3 4 26 6" xfId="27662"/>
    <cellStyle name="표준 16 3 4 27" xfId="3440"/>
    <cellStyle name="표준 16 3 4 27 2" xfId="15947"/>
    <cellStyle name="표준 16 3 4 27 3" xfId="28389"/>
    <cellStyle name="표준 16 3 4 28" xfId="3459"/>
    <cellStyle name="표준 16 3 4 28 2" xfId="15966"/>
    <cellStyle name="표준 16 3 4 28 3" xfId="28408"/>
    <cellStyle name="표준 16 3 4 29" xfId="3379"/>
    <cellStyle name="표준 16 3 4 29 2" xfId="15886"/>
    <cellStyle name="표준 16 3 4 29 3" xfId="28328"/>
    <cellStyle name="표준 16 3 4 3" xfId="325"/>
    <cellStyle name="표준 16 3 4 3 10" xfId="1752"/>
    <cellStyle name="표준 16 3 4 3 10 2" xfId="4921"/>
    <cellStyle name="표준 16 3 4 3 10 2 2" xfId="17428"/>
    <cellStyle name="표준 16 3 4 3 10 2 3" xfId="29870"/>
    <cellStyle name="표준 16 3 4 3 10 3" xfId="8006"/>
    <cellStyle name="표준 16 3 4 3 10 3 2" xfId="20513"/>
    <cellStyle name="표준 16 3 4 3 10 3 3" xfId="32955"/>
    <cellStyle name="표준 16 3 4 3 10 4" xfId="11091"/>
    <cellStyle name="표준 16 3 4 3 10 4 2" xfId="23598"/>
    <cellStyle name="표준 16 3 4 3 10 4 3" xfId="36040"/>
    <cellStyle name="표준 16 3 4 3 10 5" xfId="14259"/>
    <cellStyle name="표준 16 3 4 3 10 6" xfId="26701"/>
    <cellStyle name="표준 16 3 4 3 11" xfId="1880"/>
    <cellStyle name="표준 16 3 4 3 11 2" xfId="5049"/>
    <cellStyle name="표준 16 3 4 3 11 2 2" xfId="17556"/>
    <cellStyle name="표준 16 3 4 3 11 2 3" xfId="29998"/>
    <cellStyle name="표준 16 3 4 3 11 3" xfId="8134"/>
    <cellStyle name="표준 16 3 4 3 11 3 2" xfId="20641"/>
    <cellStyle name="표준 16 3 4 3 11 3 3" xfId="33083"/>
    <cellStyle name="표준 16 3 4 3 11 4" xfId="11219"/>
    <cellStyle name="표준 16 3 4 3 11 4 2" xfId="23726"/>
    <cellStyle name="표준 16 3 4 3 11 4 3" xfId="36168"/>
    <cellStyle name="표준 16 3 4 3 11 5" xfId="14387"/>
    <cellStyle name="표준 16 3 4 3 11 6" xfId="26829"/>
    <cellStyle name="표준 16 3 4 3 12" xfId="2008"/>
    <cellStyle name="표준 16 3 4 3 12 2" xfId="5177"/>
    <cellStyle name="표준 16 3 4 3 12 2 2" xfId="17684"/>
    <cellStyle name="표준 16 3 4 3 12 2 3" xfId="30126"/>
    <cellStyle name="표준 16 3 4 3 12 3" xfId="8262"/>
    <cellStyle name="표준 16 3 4 3 12 3 2" xfId="20769"/>
    <cellStyle name="표준 16 3 4 3 12 3 3" xfId="33211"/>
    <cellStyle name="표준 16 3 4 3 12 4" xfId="11347"/>
    <cellStyle name="표준 16 3 4 3 12 4 2" xfId="23854"/>
    <cellStyle name="표준 16 3 4 3 12 4 3" xfId="36296"/>
    <cellStyle name="표준 16 3 4 3 12 5" xfId="14515"/>
    <cellStyle name="표준 16 3 4 3 12 6" xfId="26957"/>
    <cellStyle name="표준 16 3 4 3 13" xfId="2136"/>
    <cellStyle name="표준 16 3 4 3 13 2" xfId="5305"/>
    <cellStyle name="표준 16 3 4 3 13 2 2" xfId="17812"/>
    <cellStyle name="표준 16 3 4 3 13 2 3" xfId="30254"/>
    <cellStyle name="표준 16 3 4 3 13 3" xfId="8390"/>
    <cellStyle name="표준 16 3 4 3 13 3 2" xfId="20897"/>
    <cellStyle name="표준 16 3 4 3 13 3 3" xfId="33339"/>
    <cellStyle name="표준 16 3 4 3 13 4" xfId="11475"/>
    <cellStyle name="표준 16 3 4 3 13 4 2" xfId="23982"/>
    <cellStyle name="표준 16 3 4 3 13 4 3" xfId="36424"/>
    <cellStyle name="표준 16 3 4 3 13 5" xfId="14643"/>
    <cellStyle name="표준 16 3 4 3 13 6" xfId="27085"/>
    <cellStyle name="표준 16 3 4 3 14" xfId="2261"/>
    <cellStyle name="표준 16 3 4 3 14 2" xfId="5430"/>
    <cellStyle name="표준 16 3 4 3 14 2 2" xfId="17937"/>
    <cellStyle name="표준 16 3 4 3 14 2 3" xfId="30379"/>
    <cellStyle name="표준 16 3 4 3 14 3" xfId="8515"/>
    <cellStyle name="표준 16 3 4 3 14 3 2" xfId="21022"/>
    <cellStyle name="표준 16 3 4 3 14 3 3" xfId="33464"/>
    <cellStyle name="표준 16 3 4 3 14 4" xfId="11600"/>
    <cellStyle name="표준 16 3 4 3 14 4 2" xfId="24107"/>
    <cellStyle name="표준 16 3 4 3 14 4 3" xfId="36549"/>
    <cellStyle name="표준 16 3 4 3 14 5" xfId="14768"/>
    <cellStyle name="표준 16 3 4 3 14 6" xfId="27210"/>
    <cellStyle name="표준 16 3 4 3 15" xfId="2386"/>
    <cellStyle name="표준 16 3 4 3 15 2" xfId="5555"/>
    <cellStyle name="표준 16 3 4 3 15 2 2" xfId="18062"/>
    <cellStyle name="표준 16 3 4 3 15 2 3" xfId="30504"/>
    <cellStyle name="표준 16 3 4 3 15 3" xfId="8640"/>
    <cellStyle name="표준 16 3 4 3 15 3 2" xfId="21147"/>
    <cellStyle name="표준 16 3 4 3 15 3 3" xfId="33589"/>
    <cellStyle name="표준 16 3 4 3 15 4" xfId="11725"/>
    <cellStyle name="표준 16 3 4 3 15 4 2" xfId="24232"/>
    <cellStyle name="표준 16 3 4 3 15 4 3" xfId="36674"/>
    <cellStyle name="표준 16 3 4 3 15 5" xfId="14893"/>
    <cellStyle name="표준 16 3 4 3 15 6" xfId="27335"/>
    <cellStyle name="표준 16 3 4 3 16" xfId="2510"/>
    <cellStyle name="표준 16 3 4 3 16 2" xfId="5679"/>
    <cellStyle name="표준 16 3 4 3 16 2 2" xfId="18186"/>
    <cellStyle name="표준 16 3 4 3 16 2 3" xfId="30628"/>
    <cellStyle name="표준 16 3 4 3 16 3" xfId="8764"/>
    <cellStyle name="표준 16 3 4 3 16 3 2" xfId="21271"/>
    <cellStyle name="표준 16 3 4 3 16 3 3" xfId="33713"/>
    <cellStyle name="표준 16 3 4 3 16 4" xfId="11849"/>
    <cellStyle name="표준 16 3 4 3 16 4 2" xfId="24356"/>
    <cellStyle name="표준 16 3 4 3 16 4 3" xfId="36798"/>
    <cellStyle name="표준 16 3 4 3 16 5" xfId="15017"/>
    <cellStyle name="표준 16 3 4 3 16 6" xfId="27459"/>
    <cellStyle name="표준 16 3 4 3 17" xfId="2632"/>
    <cellStyle name="표준 16 3 4 3 17 2" xfId="5801"/>
    <cellStyle name="표준 16 3 4 3 17 2 2" xfId="18308"/>
    <cellStyle name="표준 16 3 4 3 17 2 3" xfId="30750"/>
    <cellStyle name="표준 16 3 4 3 17 3" xfId="8886"/>
    <cellStyle name="표준 16 3 4 3 17 3 2" xfId="21393"/>
    <cellStyle name="표준 16 3 4 3 17 3 3" xfId="33835"/>
    <cellStyle name="표준 16 3 4 3 17 4" xfId="11971"/>
    <cellStyle name="표준 16 3 4 3 17 4 2" xfId="24478"/>
    <cellStyle name="표준 16 3 4 3 17 4 3" xfId="36920"/>
    <cellStyle name="표준 16 3 4 3 17 5" xfId="15139"/>
    <cellStyle name="표준 16 3 4 3 17 6" xfId="27581"/>
    <cellStyle name="표준 16 3 4 3 18" xfId="2752"/>
    <cellStyle name="표준 16 3 4 3 18 2" xfId="5921"/>
    <cellStyle name="표준 16 3 4 3 18 2 2" xfId="18428"/>
    <cellStyle name="표준 16 3 4 3 18 2 3" xfId="30870"/>
    <cellStyle name="표준 16 3 4 3 18 3" xfId="9006"/>
    <cellStyle name="표준 16 3 4 3 18 3 2" xfId="21513"/>
    <cellStyle name="표준 16 3 4 3 18 3 3" xfId="33955"/>
    <cellStyle name="표준 16 3 4 3 18 4" xfId="12091"/>
    <cellStyle name="표준 16 3 4 3 18 4 2" xfId="24598"/>
    <cellStyle name="표준 16 3 4 3 18 4 3" xfId="37040"/>
    <cellStyle name="표준 16 3 4 3 18 5" xfId="15259"/>
    <cellStyle name="표준 16 3 4 3 18 6" xfId="27701"/>
    <cellStyle name="표준 16 3 4 3 19" xfId="2869"/>
    <cellStyle name="표준 16 3 4 3 19 2" xfId="6038"/>
    <cellStyle name="표준 16 3 4 3 19 2 2" xfId="18545"/>
    <cellStyle name="표준 16 3 4 3 19 2 3" xfId="30987"/>
    <cellStyle name="표준 16 3 4 3 19 3" xfId="9123"/>
    <cellStyle name="표준 16 3 4 3 19 3 2" xfId="21630"/>
    <cellStyle name="표준 16 3 4 3 19 3 3" xfId="34072"/>
    <cellStyle name="표준 16 3 4 3 19 4" xfId="12208"/>
    <cellStyle name="표준 16 3 4 3 19 4 2" xfId="24715"/>
    <cellStyle name="표준 16 3 4 3 19 4 3" xfId="37157"/>
    <cellStyle name="표준 16 3 4 3 19 5" xfId="15376"/>
    <cellStyle name="표준 16 3 4 3 19 6" xfId="27818"/>
    <cellStyle name="표준 16 3 4 3 2" xfId="703"/>
    <cellStyle name="표준 16 3 4 3 2 2" xfId="3872"/>
    <cellStyle name="표준 16 3 4 3 2 2 2" xfId="16379"/>
    <cellStyle name="표준 16 3 4 3 2 2 3" xfId="28821"/>
    <cellStyle name="표준 16 3 4 3 2 3" xfId="6957"/>
    <cellStyle name="표준 16 3 4 3 2 3 2" xfId="19464"/>
    <cellStyle name="표준 16 3 4 3 2 3 3" xfId="31906"/>
    <cellStyle name="표준 16 3 4 3 2 4" xfId="10042"/>
    <cellStyle name="표준 16 3 4 3 2 4 2" xfId="22549"/>
    <cellStyle name="표준 16 3 4 3 2 4 3" xfId="34991"/>
    <cellStyle name="표준 16 3 4 3 2 5" xfId="13210"/>
    <cellStyle name="표준 16 3 4 3 2 6" xfId="25652"/>
    <cellStyle name="표준 16 3 4 3 20" xfId="2981"/>
    <cellStyle name="표준 16 3 4 3 20 2" xfId="6150"/>
    <cellStyle name="표준 16 3 4 3 20 2 2" xfId="18657"/>
    <cellStyle name="표준 16 3 4 3 20 2 3" xfId="31099"/>
    <cellStyle name="표준 16 3 4 3 20 3" xfId="9235"/>
    <cellStyle name="표준 16 3 4 3 20 3 2" xfId="21742"/>
    <cellStyle name="표준 16 3 4 3 20 3 3" xfId="34184"/>
    <cellStyle name="표준 16 3 4 3 20 4" xfId="12320"/>
    <cellStyle name="표준 16 3 4 3 20 4 2" xfId="24827"/>
    <cellStyle name="표준 16 3 4 3 20 4 3" xfId="37269"/>
    <cellStyle name="표준 16 3 4 3 20 5" xfId="15488"/>
    <cellStyle name="표준 16 3 4 3 20 6" xfId="27930"/>
    <cellStyle name="표준 16 3 4 3 21" xfId="3089"/>
    <cellStyle name="표준 16 3 4 3 21 2" xfId="6258"/>
    <cellStyle name="표준 16 3 4 3 21 2 2" xfId="18765"/>
    <cellStyle name="표준 16 3 4 3 21 2 3" xfId="31207"/>
    <cellStyle name="표준 16 3 4 3 21 3" xfId="9343"/>
    <cellStyle name="표준 16 3 4 3 21 3 2" xfId="21850"/>
    <cellStyle name="표준 16 3 4 3 21 3 3" xfId="34292"/>
    <cellStyle name="표준 16 3 4 3 21 4" xfId="12428"/>
    <cellStyle name="표준 16 3 4 3 21 4 2" xfId="24935"/>
    <cellStyle name="표준 16 3 4 3 21 4 3" xfId="37377"/>
    <cellStyle name="표준 16 3 4 3 21 5" xfId="15596"/>
    <cellStyle name="표준 16 3 4 3 21 6" xfId="28038"/>
    <cellStyle name="표준 16 3 4 3 22" xfId="3196"/>
    <cellStyle name="표준 16 3 4 3 22 2" xfId="6365"/>
    <cellStyle name="표준 16 3 4 3 22 2 2" xfId="18872"/>
    <cellStyle name="표준 16 3 4 3 22 2 3" xfId="31314"/>
    <cellStyle name="표준 16 3 4 3 22 3" xfId="9450"/>
    <cellStyle name="표준 16 3 4 3 22 3 2" xfId="21957"/>
    <cellStyle name="표준 16 3 4 3 22 3 3" xfId="34399"/>
    <cellStyle name="표준 16 3 4 3 22 4" xfId="12535"/>
    <cellStyle name="표준 16 3 4 3 22 4 2" xfId="25042"/>
    <cellStyle name="표준 16 3 4 3 22 4 3" xfId="37484"/>
    <cellStyle name="표준 16 3 4 3 22 5" xfId="15703"/>
    <cellStyle name="표준 16 3 4 3 22 6" xfId="28145"/>
    <cellStyle name="표준 16 3 4 3 23" xfId="3303"/>
    <cellStyle name="표준 16 3 4 3 23 2" xfId="6472"/>
    <cellStyle name="표준 16 3 4 3 23 2 2" xfId="18979"/>
    <cellStyle name="표준 16 3 4 3 23 2 3" xfId="31421"/>
    <cellStyle name="표준 16 3 4 3 23 3" xfId="9557"/>
    <cellStyle name="표준 16 3 4 3 23 3 2" xfId="22064"/>
    <cellStyle name="표준 16 3 4 3 23 3 3" xfId="34506"/>
    <cellStyle name="표준 16 3 4 3 23 4" xfId="12642"/>
    <cellStyle name="표준 16 3 4 3 23 4 2" xfId="25149"/>
    <cellStyle name="표준 16 3 4 3 23 4 3" xfId="37591"/>
    <cellStyle name="표준 16 3 4 3 23 5" xfId="15810"/>
    <cellStyle name="표준 16 3 4 3 23 6" xfId="28252"/>
    <cellStyle name="표준 16 3 4 3 24" xfId="3494"/>
    <cellStyle name="표준 16 3 4 3 24 2" xfId="16001"/>
    <cellStyle name="표준 16 3 4 3 24 3" xfId="28443"/>
    <cellStyle name="표준 16 3 4 3 25" xfId="6579"/>
    <cellStyle name="표준 16 3 4 3 25 2" xfId="19086"/>
    <cellStyle name="표준 16 3 4 3 25 3" xfId="31528"/>
    <cellStyle name="표준 16 3 4 3 26" xfId="9664"/>
    <cellStyle name="표준 16 3 4 3 26 2" xfId="22171"/>
    <cellStyle name="표준 16 3 4 3 26 3" xfId="34613"/>
    <cellStyle name="표준 16 3 4 3 27" xfId="12832"/>
    <cellStyle name="표준 16 3 4 3 28" xfId="25274"/>
    <cellStyle name="표준 16 3 4 3 29" xfId="37801"/>
    <cellStyle name="표준 16 3 4 3 3" xfId="836"/>
    <cellStyle name="표준 16 3 4 3 3 2" xfId="4005"/>
    <cellStyle name="표준 16 3 4 3 3 2 2" xfId="16512"/>
    <cellStyle name="표준 16 3 4 3 3 2 3" xfId="28954"/>
    <cellStyle name="표준 16 3 4 3 3 3" xfId="7090"/>
    <cellStyle name="표준 16 3 4 3 3 3 2" xfId="19597"/>
    <cellStyle name="표준 16 3 4 3 3 3 3" xfId="32039"/>
    <cellStyle name="표준 16 3 4 3 3 4" xfId="10175"/>
    <cellStyle name="표준 16 3 4 3 3 4 2" xfId="22682"/>
    <cellStyle name="표준 16 3 4 3 3 4 3" xfId="35124"/>
    <cellStyle name="표준 16 3 4 3 3 5" xfId="13343"/>
    <cellStyle name="표준 16 3 4 3 3 6" xfId="25785"/>
    <cellStyle name="표준 16 3 4 3 4" xfId="968"/>
    <cellStyle name="표준 16 3 4 3 4 2" xfId="4137"/>
    <cellStyle name="표준 16 3 4 3 4 2 2" xfId="16644"/>
    <cellStyle name="표준 16 3 4 3 4 2 3" xfId="29086"/>
    <cellStyle name="표준 16 3 4 3 4 3" xfId="7222"/>
    <cellStyle name="표준 16 3 4 3 4 3 2" xfId="19729"/>
    <cellStyle name="표준 16 3 4 3 4 3 3" xfId="32171"/>
    <cellStyle name="표준 16 3 4 3 4 4" xfId="10307"/>
    <cellStyle name="표준 16 3 4 3 4 4 2" xfId="22814"/>
    <cellStyle name="표준 16 3 4 3 4 4 3" xfId="35256"/>
    <cellStyle name="표준 16 3 4 3 4 5" xfId="13475"/>
    <cellStyle name="표준 16 3 4 3 4 6" xfId="25917"/>
    <cellStyle name="표준 16 3 4 3 5" xfId="1100"/>
    <cellStyle name="표준 16 3 4 3 5 2" xfId="4269"/>
    <cellStyle name="표준 16 3 4 3 5 2 2" xfId="16776"/>
    <cellStyle name="표준 16 3 4 3 5 2 3" xfId="29218"/>
    <cellStyle name="표준 16 3 4 3 5 3" xfId="7354"/>
    <cellStyle name="표준 16 3 4 3 5 3 2" xfId="19861"/>
    <cellStyle name="표준 16 3 4 3 5 3 3" xfId="32303"/>
    <cellStyle name="표준 16 3 4 3 5 4" xfId="10439"/>
    <cellStyle name="표준 16 3 4 3 5 4 2" xfId="22946"/>
    <cellStyle name="표준 16 3 4 3 5 4 3" xfId="35388"/>
    <cellStyle name="표준 16 3 4 3 5 5" xfId="13607"/>
    <cellStyle name="표준 16 3 4 3 5 6" xfId="26049"/>
    <cellStyle name="표준 16 3 4 3 6" xfId="1232"/>
    <cellStyle name="표준 16 3 4 3 6 2" xfId="4401"/>
    <cellStyle name="표준 16 3 4 3 6 2 2" xfId="16908"/>
    <cellStyle name="표준 16 3 4 3 6 2 3" xfId="29350"/>
    <cellStyle name="표준 16 3 4 3 6 3" xfId="7486"/>
    <cellStyle name="표준 16 3 4 3 6 3 2" xfId="19993"/>
    <cellStyle name="표준 16 3 4 3 6 3 3" xfId="32435"/>
    <cellStyle name="표준 16 3 4 3 6 4" xfId="10571"/>
    <cellStyle name="표준 16 3 4 3 6 4 2" xfId="23078"/>
    <cellStyle name="표준 16 3 4 3 6 4 3" xfId="35520"/>
    <cellStyle name="표준 16 3 4 3 6 5" xfId="13739"/>
    <cellStyle name="표준 16 3 4 3 6 6" xfId="26181"/>
    <cellStyle name="표준 16 3 4 3 7" xfId="1364"/>
    <cellStyle name="표준 16 3 4 3 7 2" xfId="4533"/>
    <cellStyle name="표준 16 3 4 3 7 2 2" xfId="17040"/>
    <cellStyle name="표준 16 3 4 3 7 2 3" xfId="29482"/>
    <cellStyle name="표준 16 3 4 3 7 3" xfId="7618"/>
    <cellStyle name="표준 16 3 4 3 7 3 2" xfId="20125"/>
    <cellStyle name="표준 16 3 4 3 7 3 3" xfId="32567"/>
    <cellStyle name="표준 16 3 4 3 7 4" xfId="10703"/>
    <cellStyle name="표준 16 3 4 3 7 4 2" xfId="23210"/>
    <cellStyle name="표준 16 3 4 3 7 4 3" xfId="35652"/>
    <cellStyle name="표준 16 3 4 3 7 5" xfId="13871"/>
    <cellStyle name="표준 16 3 4 3 7 6" xfId="26313"/>
    <cellStyle name="표준 16 3 4 3 8" xfId="1495"/>
    <cellStyle name="표준 16 3 4 3 8 2" xfId="4664"/>
    <cellStyle name="표준 16 3 4 3 8 2 2" xfId="17171"/>
    <cellStyle name="표준 16 3 4 3 8 2 3" xfId="29613"/>
    <cellStyle name="표준 16 3 4 3 8 3" xfId="7749"/>
    <cellStyle name="표준 16 3 4 3 8 3 2" xfId="20256"/>
    <cellStyle name="표준 16 3 4 3 8 3 3" xfId="32698"/>
    <cellStyle name="표준 16 3 4 3 8 4" xfId="10834"/>
    <cellStyle name="표준 16 3 4 3 8 4 2" xfId="23341"/>
    <cellStyle name="표준 16 3 4 3 8 4 3" xfId="35783"/>
    <cellStyle name="표준 16 3 4 3 8 5" xfId="14002"/>
    <cellStyle name="표준 16 3 4 3 8 6" xfId="26444"/>
    <cellStyle name="표준 16 3 4 3 9" xfId="1624"/>
    <cellStyle name="표준 16 3 4 3 9 2" xfId="4793"/>
    <cellStyle name="표준 16 3 4 3 9 2 2" xfId="17300"/>
    <cellStyle name="표준 16 3 4 3 9 2 3" xfId="29742"/>
    <cellStyle name="표준 16 3 4 3 9 3" xfId="7878"/>
    <cellStyle name="표준 16 3 4 3 9 3 2" xfId="20385"/>
    <cellStyle name="표준 16 3 4 3 9 3 3" xfId="32827"/>
    <cellStyle name="표준 16 3 4 3 9 4" xfId="10963"/>
    <cellStyle name="표준 16 3 4 3 9 4 2" xfId="23470"/>
    <cellStyle name="표준 16 3 4 3 9 4 3" xfId="35912"/>
    <cellStyle name="표준 16 3 4 3 9 5" xfId="14131"/>
    <cellStyle name="표준 16 3 4 3 9 6" xfId="26573"/>
    <cellStyle name="표준 16 3 4 30" xfId="12784"/>
    <cellStyle name="표준 16 3 4 31" xfId="25229"/>
    <cellStyle name="표준 16 3 4 32" xfId="37698"/>
    <cellStyle name="표준 16 3 4 4" xfId="370"/>
    <cellStyle name="표준 16 3 4 4 10" xfId="1797"/>
    <cellStyle name="표준 16 3 4 4 10 2" xfId="4966"/>
    <cellStyle name="표준 16 3 4 4 10 2 2" xfId="17473"/>
    <cellStyle name="표준 16 3 4 4 10 2 3" xfId="29915"/>
    <cellStyle name="표준 16 3 4 4 10 3" xfId="8051"/>
    <cellStyle name="표준 16 3 4 4 10 3 2" xfId="20558"/>
    <cellStyle name="표준 16 3 4 4 10 3 3" xfId="33000"/>
    <cellStyle name="표준 16 3 4 4 10 4" xfId="11136"/>
    <cellStyle name="표준 16 3 4 4 10 4 2" xfId="23643"/>
    <cellStyle name="표준 16 3 4 4 10 4 3" xfId="36085"/>
    <cellStyle name="표준 16 3 4 4 10 5" xfId="14304"/>
    <cellStyle name="표준 16 3 4 4 10 6" xfId="26746"/>
    <cellStyle name="표준 16 3 4 4 11" xfId="1925"/>
    <cellStyle name="표준 16 3 4 4 11 2" xfId="5094"/>
    <cellStyle name="표준 16 3 4 4 11 2 2" xfId="17601"/>
    <cellStyle name="표준 16 3 4 4 11 2 3" xfId="30043"/>
    <cellStyle name="표준 16 3 4 4 11 3" xfId="8179"/>
    <cellStyle name="표준 16 3 4 4 11 3 2" xfId="20686"/>
    <cellStyle name="표준 16 3 4 4 11 3 3" xfId="33128"/>
    <cellStyle name="표준 16 3 4 4 11 4" xfId="11264"/>
    <cellStyle name="표준 16 3 4 4 11 4 2" xfId="23771"/>
    <cellStyle name="표준 16 3 4 4 11 4 3" xfId="36213"/>
    <cellStyle name="표준 16 3 4 4 11 5" xfId="14432"/>
    <cellStyle name="표준 16 3 4 4 11 6" xfId="26874"/>
    <cellStyle name="표준 16 3 4 4 12" xfId="2053"/>
    <cellStyle name="표준 16 3 4 4 12 2" xfId="5222"/>
    <cellStyle name="표준 16 3 4 4 12 2 2" xfId="17729"/>
    <cellStyle name="표준 16 3 4 4 12 2 3" xfId="30171"/>
    <cellStyle name="표준 16 3 4 4 12 3" xfId="8307"/>
    <cellStyle name="표준 16 3 4 4 12 3 2" xfId="20814"/>
    <cellStyle name="표준 16 3 4 4 12 3 3" xfId="33256"/>
    <cellStyle name="표준 16 3 4 4 12 4" xfId="11392"/>
    <cellStyle name="표준 16 3 4 4 12 4 2" xfId="23899"/>
    <cellStyle name="표준 16 3 4 4 12 4 3" xfId="36341"/>
    <cellStyle name="표준 16 3 4 4 12 5" xfId="14560"/>
    <cellStyle name="표준 16 3 4 4 12 6" xfId="27002"/>
    <cellStyle name="표준 16 3 4 4 13" xfId="2181"/>
    <cellStyle name="표준 16 3 4 4 13 2" xfId="5350"/>
    <cellStyle name="표준 16 3 4 4 13 2 2" xfId="17857"/>
    <cellStyle name="표준 16 3 4 4 13 2 3" xfId="30299"/>
    <cellStyle name="표준 16 3 4 4 13 3" xfId="8435"/>
    <cellStyle name="표준 16 3 4 4 13 3 2" xfId="20942"/>
    <cellStyle name="표준 16 3 4 4 13 3 3" xfId="33384"/>
    <cellStyle name="표준 16 3 4 4 13 4" xfId="11520"/>
    <cellStyle name="표준 16 3 4 4 13 4 2" xfId="24027"/>
    <cellStyle name="표준 16 3 4 4 13 4 3" xfId="36469"/>
    <cellStyle name="표준 16 3 4 4 13 5" xfId="14688"/>
    <cellStyle name="표준 16 3 4 4 13 6" xfId="27130"/>
    <cellStyle name="표준 16 3 4 4 14" xfId="2306"/>
    <cellStyle name="표준 16 3 4 4 14 2" xfId="5475"/>
    <cellStyle name="표준 16 3 4 4 14 2 2" xfId="17982"/>
    <cellStyle name="표준 16 3 4 4 14 2 3" xfId="30424"/>
    <cellStyle name="표준 16 3 4 4 14 3" xfId="8560"/>
    <cellStyle name="표준 16 3 4 4 14 3 2" xfId="21067"/>
    <cellStyle name="표준 16 3 4 4 14 3 3" xfId="33509"/>
    <cellStyle name="표준 16 3 4 4 14 4" xfId="11645"/>
    <cellStyle name="표준 16 3 4 4 14 4 2" xfId="24152"/>
    <cellStyle name="표준 16 3 4 4 14 4 3" xfId="36594"/>
    <cellStyle name="표준 16 3 4 4 14 5" xfId="14813"/>
    <cellStyle name="표준 16 3 4 4 14 6" xfId="27255"/>
    <cellStyle name="표준 16 3 4 4 15" xfId="2431"/>
    <cellStyle name="표준 16 3 4 4 15 2" xfId="5600"/>
    <cellStyle name="표준 16 3 4 4 15 2 2" xfId="18107"/>
    <cellStyle name="표준 16 3 4 4 15 2 3" xfId="30549"/>
    <cellStyle name="표준 16 3 4 4 15 3" xfId="8685"/>
    <cellStyle name="표준 16 3 4 4 15 3 2" xfId="21192"/>
    <cellStyle name="표준 16 3 4 4 15 3 3" xfId="33634"/>
    <cellStyle name="표준 16 3 4 4 15 4" xfId="11770"/>
    <cellStyle name="표준 16 3 4 4 15 4 2" xfId="24277"/>
    <cellStyle name="표준 16 3 4 4 15 4 3" xfId="36719"/>
    <cellStyle name="표준 16 3 4 4 15 5" xfId="14938"/>
    <cellStyle name="표준 16 3 4 4 15 6" xfId="27380"/>
    <cellStyle name="표준 16 3 4 4 16" xfId="2555"/>
    <cellStyle name="표준 16 3 4 4 16 2" xfId="5724"/>
    <cellStyle name="표준 16 3 4 4 16 2 2" xfId="18231"/>
    <cellStyle name="표준 16 3 4 4 16 2 3" xfId="30673"/>
    <cellStyle name="표준 16 3 4 4 16 3" xfId="8809"/>
    <cellStyle name="표준 16 3 4 4 16 3 2" xfId="21316"/>
    <cellStyle name="표준 16 3 4 4 16 3 3" xfId="33758"/>
    <cellStyle name="표준 16 3 4 4 16 4" xfId="11894"/>
    <cellStyle name="표준 16 3 4 4 16 4 2" xfId="24401"/>
    <cellStyle name="표준 16 3 4 4 16 4 3" xfId="36843"/>
    <cellStyle name="표준 16 3 4 4 16 5" xfId="15062"/>
    <cellStyle name="표준 16 3 4 4 16 6" xfId="27504"/>
    <cellStyle name="표준 16 3 4 4 17" xfId="2677"/>
    <cellStyle name="표준 16 3 4 4 17 2" xfId="5846"/>
    <cellStyle name="표준 16 3 4 4 17 2 2" xfId="18353"/>
    <cellStyle name="표준 16 3 4 4 17 2 3" xfId="30795"/>
    <cellStyle name="표준 16 3 4 4 17 3" xfId="8931"/>
    <cellStyle name="표준 16 3 4 4 17 3 2" xfId="21438"/>
    <cellStyle name="표준 16 3 4 4 17 3 3" xfId="33880"/>
    <cellStyle name="표준 16 3 4 4 17 4" xfId="12016"/>
    <cellStyle name="표준 16 3 4 4 17 4 2" xfId="24523"/>
    <cellStyle name="표준 16 3 4 4 17 4 3" xfId="36965"/>
    <cellStyle name="표준 16 3 4 4 17 5" xfId="15184"/>
    <cellStyle name="표준 16 3 4 4 17 6" xfId="27626"/>
    <cellStyle name="표준 16 3 4 4 18" xfId="2797"/>
    <cellStyle name="표준 16 3 4 4 18 2" xfId="5966"/>
    <cellStyle name="표준 16 3 4 4 18 2 2" xfId="18473"/>
    <cellStyle name="표준 16 3 4 4 18 2 3" xfId="30915"/>
    <cellStyle name="표준 16 3 4 4 18 3" xfId="9051"/>
    <cellStyle name="표준 16 3 4 4 18 3 2" xfId="21558"/>
    <cellStyle name="표준 16 3 4 4 18 3 3" xfId="34000"/>
    <cellStyle name="표준 16 3 4 4 18 4" xfId="12136"/>
    <cellStyle name="표준 16 3 4 4 18 4 2" xfId="24643"/>
    <cellStyle name="표준 16 3 4 4 18 4 3" xfId="37085"/>
    <cellStyle name="표준 16 3 4 4 18 5" xfId="15304"/>
    <cellStyle name="표준 16 3 4 4 18 6" xfId="27746"/>
    <cellStyle name="표준 16 3 4 4 19" xfId="2914"/>
    <cellStyle name="표준 16 3 4 4 19 2" xfId="6083"/>
    <cellStyle name="표준 16 3 4 4 19 2 2" xfId="18590"/>
    <cellStyle name="표준 16 3 4 4 19 2 3" xfId="31032"/>
    <cellStyle name="표준 16 3 4 4 19 3" xfId="9168"/>
    <cellStyle name="표준 16 3 4 4 19 3 2" xfId="21675"/>
    <cellStyle name="표준 16 3 4 4 19 3 3" xfId="34117"/>
    <cellStyle name="표준 16 3 4 4 19 4" xfId="12253"/>
    <cellStyle name="표준 16 3 4 4 19 4 2" xfId="24760"/>
    <cellStyle name="표준 16 3 4 4 19 4 3" xfId="37202"/>
    <cellStyle name="표준 16 3 4 4 19 5" xfId="15421"/>
    <cellStyle name="표준 16 3 4 4 19 6" xfId="27863"/>
    <cellStyle name="표준 16 3 4 4 2" xfId="748"/>
    <cellStyle name="표준 16 3 4 4 2 2" xfId="3917"/>
    <cellStyle name="표준 16 3 4 4 2 2 2" xfId="16424"/>
    <cellStyle name="표준 16 3 4 4 2 2 3" xfId="28866"/>
    <cellStyle name="표준 16 3 4 4 2 3" xfId="7002"/>
    <cellStyle name="표준 16 3 4 4 2 3 2" xfId="19509"/>
    <cellStyle name="표준 16 3 4 4 2 3 3" xfId="31951"/>
    <cellStyle name="표준 16 3 4 4 2 4" xfId="10087"/>
    <cellStyle name="표준 16 3 4 4 2 4 2" xfId="22594"/>
    <cellStyle name="표준 16 3 4 4 2 4 3" xfId="35036"/>
    <cellStyle name="표준 16 3 4 4 2 5" xfId="13255"/>
    <cellStyle name="표준 16 3 4 4 2 6" xfId="25697"/>
    <cellStyle name="표준 16 3 4 4 20" xfId="3026"/>
    <cellStyle name="표준 16 3 4 4 20 2" xfId="6195"/>
    <cellStyle name="표준 16 3 4 4 20 2 2" xfId="18702"/>
    <cellStyle name="표준 16 3 4 4 20 2 3" xfId="31144"/>
    <cellStyle name="표준 16 3 4 4 20 3" xfId="9280"/>
    <cellStyle name="표준 16 3 4 4 20 3 2" xfId="21787"/>
    <cellStyle name="표준 16 3 4 4 20 3 3" xfId="34229"/>
    <cellStyle name="표준 16 3 4 4 20 4" xfId="12365"/>
    <cellStyle name="표준 16 3 4 4 20 4 2" xfId="24872"/>
    <cellStyle name="표준 16 3 4 4 20 4 3" xfId="37314"/>
    <cellStyle name="표준 16 3 4 4 20 5" xfId="15533"/>
    <cellStyle name="표준 16 3 4 4 20 6" xfId="27975"/>
    <cellStyle name="표준 16 3 4 4 21" xfId="3134"/>
    <cellStyle name="표준 16 3 4 4 21 2" xfId="6303"/>
    <cellStyle name="표준 16 3 4 4 21 2 2" xfId="18810"/>
    <cellStyle name="표준 16 3 4 4 21 2 3" xfId="31252"/>
    <cellStyle name="표준 16 3 4 4 21 3" xfId="9388"/>
    <cellStyle name="표준 16 3 4 4 21 3 2" xfId="21895"/>
    <cellStyle name="표준 16 3 4 4 21 3 3" xfId="34337"/>
    <cellStyle name="표준 16 3 4 4 21 4" xfId="12473"/>
    <cellStyle name="표준 16 3 4 4 21 4 2" xfId="24980"/>
    <cellStyle name="표준 16 3 4 4 21 4 3" xfId="37422"/>
    <cellStyle name="표준 16 3 4 4 21 5" xfId="15641"/>
    <cellStyle name="표준 16 3 4 4 21 6" xfId="28083"/>
    <cellStyle name="표준 16 3 4 4 22" xfId="3241"/>
    <cellStyle name="표준 16 3 4 4 22 2" xfId="6410"/>
    <cellStyle name="표준 16 3 4 4 22 2 2" xfId="18917"/>
    <cellStyle name="표준 16 3 4 4 22 2 3" xfId="31359"/>
    <cellStyle name="표준 16 3 4 4 22 3" xfId="9495"/>
    <cellStyle name="표준 16 3 4 4 22 3 2" xfId="22002"/>
    <cellStyle name="표준 16 3 4 4 22 3 3" xfId="34444"/>
    <cellStyle name="표준 16 3 4 4 22 4" xfId="12580"/>
    <cellStyle name="표준 16 3 4 4 22 4 2" xfId="25087"/>
    <cellStyle name="표준 16 3 4 4 22 4 3" xfId="37529"/>
    <cellStyle name="표준 16 3 4 4 22 5" xfId="15748"/>
    <cellStyle name="표준 16 3 4 4 22 6" xfId="28190"/>
    <cellStyle name="표준 16 3 4 4 23" xfId="3348"/>
    <cellStyle name="표준 16 3 4 4 23 2" xfId="6517"/>
    <cellStyle name="표준 16 3 4 4 23 2 2" xfId="19024"/>
    <cellStyle name="표준 16 3 4 4 23 2 3" xfId="31466"/>
    <cellStyle name="표준 16 3 4 4 23 3" xfId="9602"/>
    <cellStyle name="표준 16 3 4 4 23 3 2" xfId="22109"/>
    <cellStyle name="표준 16 3 4 4 23 3 3" xfId="34551"/>
    <cellStyle name="표준 16 3 4 4 23 4" xfId="12687"/>
    <cellStyle name="표준 16 3 4 4 23 4 2" xfId="25194"/>
    <cellStyle name="표준 16 3 4 4 23 4 3" xfId="37636"/>
    <cellStyle name="표준 16 3 4 4 23 5" xfId="15855"/>
    <cellStyle name="표준 16 3 4 4 23 6" xfId="28297"/>
    <cellStyle name="표준 16 3 4 4 24" xfId="3539"/>
    <cellStyle name="표준 16 3 4 4 24 2" xfId="16046"/>
    <cellStyle name="표준 16 3 4 4 24 3" xfId="28488"/>
    <cellStyle name="표준 16 3 4 4 25" xfId="6624"/>
    <cellStyle name="표준 16 3 4 4 25 2" xfId="19131"/>
    <cellStyle name="표준 16 3 4 4 25 3" xfId="31573"/>
    <cellStyle name="표준 16 3 4 4 26" xfId="9709"/>
    <cellStyle name="표준 16 3 4 4 26 2" xfId="22216"/>
    <cellStyle name="표준 16 3 4 4 26 3" xfId="34658"/>
    <cellStyle name="표준 16 3 4 4 27" xfId="12877"/>
    <cellStyle name="표준 16 3 4 4 28" xfId="25319"/>
    <cellStyle name="표준 16 3 4 4 29" xfId="37846"/>
    <cellStyle name="표준 16 3 4 4 3" xfId="881"/>
    <cellStyle name="표준 16 3 4 4 3 2" xfId="4050"/>
    <cellStyle name="표준 16 3 4 4 3 2 2" xfId="16557"/>
    <cellStyle name="표준 16 3 4 4 3 2 3" xfId="28999"/>
    <cellStyle name="표준 16 3 4 4 3 3" xfId="7135"/>
    <cellStyle name="표준 16 3 4 4 3 3 2" xfId="19642"/>
    <cellStyle name="표준 16 3 4 4 3 3 3" xfId="32084"/>
    <cellStyle name="표준 16 3 4 4 3 4" xfId="10220"/>
    <cellStyle name="표준 16 3 4 4 3 4 2" xfId="22727"/>
    <cellStyle name="표준 16 3 4 4 3 4 3" xfId="35169"/>
    <cellStyle name="표준 16 3 4 4 3 5" xfId="13388"/>
    <cellStyle name="표준 16 3 4 4 3 6" xfId="25830"/>
    <cellStyle name="표준 16 3 4 4 4" xfId="1013"/>
    <cellStyle name="표준 16 3 4 4 4 2" xfId="4182"/>
    <cellStyle name="표준 16 3 4 4 4 2 2" xfId="16689"/>
    <cellStyle name="표준 16 3 4 4 4 2 3" xfId="29131"/>
    <cellStyle name="표준 16 3 4 4 4 3" xfId="7267"/>
    <cellStyle name="표준 16 3 4 4 4 3 2" xfId="19774"/>
    <cellStyle name="표준 16 3 4 4 4 3 3" xfId="32216"/>
    <cellStyle name="표준 16 3 4 4 4 4" xfId="10352"/>
    <cellStyle name="표준 16 3 4 4 4 4 2" xfId="22859"/>
    <cellStyle name="표준 16 3 4 4 4 4 3" xfId="35301"/>
    <cellStyle name="표준 16 3 4 4 4 5" xfId="13520"/>
    <cellStyle name="표준 16 3 4 4 4 6" xfId="25962"/>
    <cellStyle name="표준 16 3 4 4 5" xfId="1145"/>
    <cellStyle name="표준 16 3 4 4 5 2" xfId="4314"/>
    <cellStyle name="표준 16 3 4 4 5 2 2" xfId="16821"/>
    <cellStyle name="표준 16 3 4 4 5 2 3" xfId="29263"/>
    <cellStyle name="표준 16 3 4 4 5 3" xfId="7399"/>
    <cellStyle name="표준 16 3 4 4 5 3 2" xfId="19906"/>
    <cellStyle name="표준 16 3 4 4 5 3 3" xfId="32348"/>
    <cellStyle name="표준 16 3 4 4 5 4" xfId="10484"/>
    <cellStyle name="표준 16 3 4 4 5 4 2" xfId="22991"/>
    <cellStyle name="표준 16 3 4 4 5 4 3" xfId="35433"/>
    <cellStyle name="표준 16 3 4 4 5 5" xfId="13652"/>
    <cellStyle name="표준 16 3 4 4 5 6" xfId="26094"/>
    <cellStyle name="표준 16 3 4 4 6" xfId="1277"/>
    <cellStyle name="표준 16 3 4 4 6 2" xfId="4446"/>
    <cellStyle name="표준 16 3 4 4 6 2 2" xfId="16953"/>
    <cellStyle name="표준 16 3 4 4 6 2 3" xfId="29395"/>
    <cellStyle name="표준 16 3 4 4 6 3" xfId="7531"/>
    <cellStyle name="표준 16 3 4 4 6 3 2" xfId="20038"/>
    <cellStyle name="표준 16 3 4 4 6 3 3" xfId="32480"/>
    <cellStyle name="표준 16 3 4 4 6 4" xfId="10616"/>
    <cellStyle name="표준 16 3 4 4 6 4 2" xfId="23123"/>
    <cellStyle name="표준 16 3 4 4 6 4 3" xfId="35565"/>
    <cellStyle name="표준 16 3 4 4 6 5" xfId="13784"/>
    <cellStyle name="표준 16 3 4 4 6 6" xfId="26226"/>
    <cellStyle name="표준 16 3 4 4 7" xfId="1409"/>
    <cellStyle name="표준 16 3 4 4 7 2" xfId="4578"/>
    <cellStyle name="표준 16 3 4 4 7 2 2" xfId="17085"/>
    <cellStyle name="표준 16 3 4 4 7 2 3" xfId="29527"/>
    <cellStyle name="표준 16 3 4 4 7 3" xfId="7663"/>
    <cellStyle name="표준 16 3 4 4 7 3 2" xfId="20170"/>
    <cellStyle name="표준 16 3 4 4 7 3 3" xfId="32612"/>
    <cellStyle name="표준 16 3 4 4 7 4" xfId="10748"/>
    <cellStyle name="표준 16 3 4 4 7 4 2" xfId="23255"/>
    <cellStyle name="표준 16 3 4 4 7 4 3" xfId="35697"/>
    <cellStyle name="표준 16 3 4 4 7 5" xfId="13916"/>
    <cellStyle name="표준 16 3 4 4 7 6" xfId="26358"/>
    <cellStyle name="표준 16 3 4 4 8" xfId="1540"/>
    <cellStyle name="표준 16 3 4 4 8 2" xfId="4709"/>
    <cellStyle name="표준 16 3 4 4 8 2 2" xfId="17216"/>
    <cellStyle name="표준 16 3 4 4 8 2 3" xfId="29658"/>
    <cellStyle name="표준 16 3 4 4 8 3" xfId="7794"/>
    <cellStyle name="표준 16 3 4 4 8 3 2" xfId="20301"/>
    <cellStyle name="표준 16 3 4 4 8 3 3" xfId="32743"/>
    <cellStyle name="표준 16 3 4 4 8 4" xfId="10879"/>
    <cellStyle name="표준 16 3 4 4 8 4 2" xfId="23386"/>
    <cellStyle name="표준 16 3 4 4 8 4 3" xfId="35828"/>
    <cellStyle name="표준 16 3 4 4 8 5" xfId="14047"/>
    <cellStyle name="표준 16 3 4 4 8 6" xfId="26489"/>
    <cellStyle name="표준 16 3 4 4 9" xfId="1669"/>
    <cellStyle name="표준 16 3 4 4 9 2" xfId="4838"/>
    <cellStyle name="표준 16 3 4 4 9 2 2" xfId="17345"/>
    <cellStyle name="표준 16 3 4 4 9 2 3" xfId="29787"/>
    <cellStyle name="표준 16 3 4 4 9 3" xfId="7923"/>
    <cellStyle name="표준 16 3 4 4 9 3 2" xfId="20430"/>
    <cellStyle name="표준 16 3 4 4 9 3 3" xfId="32872"/>
    <cellStyle name="표준 16 3 4 4 9 4" xfId="11008"/>
    <cellStyle name="표준 16 3 4 4 9 4 2" xfId="23515"/>
    <cellStyle name="표준 16 3 4 4 9 4 3" xfId="35957"/>
    <cellStyle name="표준 16 3 4 4 9 5" xfId="14176"/>
    <cellStyle name="표준 16 3 4 4 9 6" xfId="26618"/>
    <cellStyle name="표준 16 3 4 5" xfId="609"/>
    <cellStyle name="표준 16 3 4 5 2" xfId="3778"/>
    <cellStyle name="표준 16 3 4 5 2 2" xfId="16285"/>
    <cellStyle name="표준 16 3 4 5 2 3" xfId="28727"/>
    <cellStyle name="표준 16 3 4 5 3" xfId="6863"/>
    <cellStyle name="표준 16 3 4 5 3 2" xfId="19370"/>
    <cellStyle name="표준 16 3 4 5 3 3" xfId="31812"/>
    <cellStyle name="표준 16 3 4 5 4" xfId="9948"/>
    <cellStyle name="표준 16 3 4 5 4 2" xfId="22455"/>
    <cellStyle name="표준 16 3 4 5 4 3" xfId="34897"/>
    <cellStyle name="표준 16 3 4 5 5" xfId="13116"/>
    <cellStyle name="표준 16 3 4 5 6" xfId="25558"/>
    <cellStyle name="표준 16 3 4 5 7" xfId="37888"/>
    <cellStyle name="표준 16 3 4 6" xfId="632"/>
    <cellStyle name="표준 16 3 4 6 2" xfId="3801"/>
    <cellStyle name="표준 16 3 4 6 2 2" xfId="16308"/>
    <cellStyle name="표준 16 3 4 6 2 3" xfId="28750"/>
    <cellStyle name="표준 16 3 4 6 3" xfId="6886"/>
    <cellStyle name="표준 16 3 4 6 3 2" xfId="19393"/>
    <cellStyle name="표준 16 3 4 6 3 3" xfId="31835"/>
    <cellStyle name="표준 16 3 4 6 4" xfId="9971"/>
    <cellStyle name="표준 16 3 4 6 4 2" xfId="22478"/>
    <cellStyle name="표준 16 3 4 6 4 3" xfId="34920"/>
    <cellStyle name="표준 16 3 4 6 5" xfId="13139"/>
    <cellStyle name="표준 16 3 4 6 6" xfId="25581"/>
    <cellStyle name="표준 16 3 4 6 7" xfId="37930"/>
    <cellStyle name="표준 16 3 4 7" xfId="420"/>
    <cellStyle name="표준 16 3 4 7 2" xfId="3589"/>
    <cellStyle name="표준 16 3 4 7 2 2" xfId="16096"/>
    <cellStyle name="표준 16 3 4 7 2 3" xfId="28538"/>
    <cellStyle name="표준 16 3 4 7 3" xfId="6674"/>
    <cellStyle name="표준 16 3 4 7 3 2" xfId="19181"/>
    <cellStyle name="표준 16 3 4 7 3 3" xfId="31623"/>
    <cellStyle name="표준 16 3 4 7 4" xfId="9759"/>
    <cellStyle name="표준 16 3 4 7 4 2" xfId="22266"/>
    <cellStyle name="표준 16 3 4 7 4 3" xfId="34708"/>
    <cellStyle name="표준 16 3 4 7 5" xfId="12927"/>
    <cellStyle name="표준 16 3 4 7 6" xfId="25369"/>
    <cellStyle name="표준 16 3 4 8" xfId="549"/>
    <cellStyle name="표준 16 3 4 8 2" xfId="3718"/>
    <cellStyle name="표준 16 3 4 8 2 2" xfId="16225"/>
    <cellStyle name="표준 16 3 4 8 2 3" xfId="28667"/>
    <cellStyle name="표준 16 3 4 8 3" xfId="6803"/>
    <cellStyle name="표준 16 3 4 8 3 2" xfId="19310"/>
    <cellStyle name="표준 16 3 4 8 3 3" xfId="31752"/>
    <cellStyle name="표준 16 3 4 8 4" xfId="9888"/>
    <cellStyle name="표준 16 3 4 8 4 2" xfId="22395"/>
    <cellStyle name="표준 16 3 4 8 4 3" xfId="34837"/>
    <cellStyle name="표준 16 3 4 8 5" xfId="13056"/>
    <cellStyle name="표준 16 3 4 8 6" xfId="25498"/>
    <cellStyle name="표준 16 3 4 9" xfId="463"/>
    <cellStyle name="표준 16 3 4 9 2" xfId="3632"/>
    <cellStyle name="표준 16 3 4 9 2 2" xfId="16139"/>
    <cellStyle name="표준 16 3 4 9 2 3" xfId="28581"/>
    <cellStyle name="표준 16 3 4 9 3" xfId="6717"/>
    <cellStyle name="표준 16 3 4 9 3 2" xfId="19224"/>
    <cellStyle name="표준 16 3 4 9 3 3" xfId="31666"/>
    <cellStyle name="표준 16 3 4 9 4" xfId="9802"/>
    <cellStyle name="표준 16 3 4 9 4 2" xfId="22309"/>
    <cellStyle name="표준 16 3 4 9 4 3" xfId="34751"/>
    <cellStyle name="표준 16 3 4 9 5" xfId="12970"/>
    <cellStyle name="표준 16 3 4 9 6" xfId="25412"/>
    <cellStyle name="표준 16 3 5" xfId="232"/>
    <cellStyle name="표준 16 3 5 10" xfId="509"/>
    <cellStyle name="표준 16 3 5 10 2" xfId="3678"/>
    <cellStyle name="표준 16 3 5 10 2 2" xfId="16185"/>
    <cellStyle name="표준 16 3 5 10 2 3" xfId="28627"/>
    <cellStyle name="표준 16 3 5 10 3" xfId="6763"/>
    <cellStyle name="표준 16 3 5 10 3 2" xfId="19270"/>
    <cellStyle name="표준 16 3 5 10 3 3" xfId="31712"/>
    <cellStyle name="표준 16 3 5 10 4" xfId="9848"/>
    <cellStyle name="표준 16 3 5 10 4 2" xfId="22355"/>
    <cellStyle name="표준 16 3 5 10 4 3" xfId="34797"/>
    <cellStyle name="표준 16 3 5 10 5" xfId="13016"/>
    <cellStyle name="표준 16 3 5 10 6" xfId="25458"/>
    <cellStyle name="표준 16 3 5 11" xfId="648"/>
    <cellStyle name="표준 16 3 5 11 2" xfId="3817"/>
    <cellStyle name="표준 16 3 5 11 2 2" xfId="16324"/>
    <cellStyle name="표준 16 3 5 11 2 3" xfId="28766"/>
    <cellStyle name="표준 16 3 5 11 3" xfId="6902"/>
    <cellStyle name="표준 16 3 5 11 3 2" xfId="19409"/>
    <cellStyle name="표준 16 3 5 11 3 3" xfId="31851"/>
    <cellStyle name="표준 16 3 5 11 4" xfId="9987"/>
    <cellStyle name="표준 16 3 5 11 4 2" xfId="22494"/>
    <cellStyle name="표준 16 3 5 11 4 3" xfId="34936"/>
    <cellStyle name="표준 16 3 5 11 5" xfId="13155"/>
    <cellStyle name="표준 16 3 5 11 6" xfId="25597"/>
    <cellStyle name="표준 16 3 5 12" xfId="782"/>
    <cellStyle name="표준 16 3 5 12 2" xfId="3951"/>
    <cellStyle name="표준 16 3 5 12 2 2" xfId="16458"/>
    <cellStyle name="표준 16 3 5 12 2 3" xfId="28900"/>
    <cellStyle name="표준 16 3 5 12 3" xfId="7036"/>
    <cellStyle name="표준 16 3 5 12 3 2" xfId="19543"/>
    <cellStyle name="표준 16 3 5 12 3 3" xfId="31985"/>
    <cellStyle name="표준 16 3 5 12 4" xfId="10121"/>
    <cellStyle name="표준 16 3 5 12 4 2" xfId="22628"/>
    <cellStyle name="표준 16 3 5 12 4 3" xfId="35070"/>
    <cellStyle name="표준 16 3 5 12 5" xfId="13289"/>
    <cellStyle name="표준 16 3 5 12 6" xfId="25731"/>
    <cellStyle name="표준 16 3 5 13" xfId="915"/>
    <cellStyle name="표준 16 3 5 13 2" xfId="4084"/>
    <cellStyle name="표준 16 3 5 13 2 2" xfId="16591"/>
    <cellStyle name="표준 16 3 5 13 2 3" xfId="29033"/>
    <cellStyle name="표준 16 3 5 13 3" xfId="7169"/>
    <cellStyle name="표준 16 3 5 13 3 2" xfId="19676"/>
    <cellStyle name="표준 16 3 5 13 3 3" xfId="32118"/>
    <cellStyle name="표준 16 3 5 13 4" xfId="10254"/>
    <cellStyle name="표준 16 3 5 13 4 2" xfId="22761"/>
    <cellStyle name="표준 16 3 5 13 4 3" xfId="35203"/>
    <cellStyle name="표준 16 3 5 13 5" xfId="13422"/>
    <cellStyle name="표준 16 3 5 13 6" xfId="25864"/>
    <cellStyle name="표준 16 3 5 14" xfId="1047"/>
    <cellStyle name="표준 16 3 5 14 2" xfId="4216"/>
    <cellStyle name="표준 16 3 5 14 2 2" xfId="16723"/>
    <cellStyle name="표준 16 3 5 14 2 3" xfId="29165"/>
    <cellStyle name="표준 16 3 5 14 3" xfId="7301"/>
    <cellStyle name="표준 16 3 5 14 3 2" xfId="19808"/>
    <cellStyle name="표준 16 3 5 14 3 3" xfId="32250"/>
    <cellStyle name="표준 16 3 5 14 4" xfId="10386"/>
    <cellStyle name="표준 16 3 5 14 4 2" xfId="22893"/>
    <cellStyle name="표준 16 3 5 14 4 3" xfId="35335"/>
    <cellStyle name="표준 16 3 5 14 5" xfId="13554"/>
    <cellStyle name="표준 16 3 5 14 6" xfId="25996"/>
    <cellStyle name="표준 16 3 5 15" xfId="1179"/>
    <cellStyle name="표준 16 3 5 15 2" xfId="4348"/>
    <cellStyle name="표준 16 3 5 15 2 2" xfId="16855"/>
    <cellStyle name="표준 16 3 5 15 2 3" xfId="29297"/>
    <cellStyle name="표준 16 3 5 15 3" xfId="7433"/>
    <cellStyle name="표준 16 3 5 15 3 2" xfId="19940"/>
    <cellStyle name="표준 16 3 5 15 3 3" xfId="32382"/>
    <cellStyle name="표준 16 3 5 15 4" xfId="10518"/>
    <cellStyle name="표준 16 3 5 15 4 2" xfId="23025"/>
    <cellStyle name="표준 16 3 5 15 4 3" xfId="35467"/>
    <cellStyle name="표준 16 3 5 15 5" xfId="13686"/>
    <cellStyle name="표준 16 3 5 15 6" xfId="26128"/>
    <cellStyle name="표준 16 3 5 16" xfId="1311"/>
    <cellStyle name="표준 16 3 5 16 2" xfId="4480"/>
    <cellStyle name="표준 16 3 5 16 2 2" xfId="16987"/>
    <cellStyle name="표준 16 3 5 16 2 3" xfId="29429"/>
    <cellStyle name="표준 16 3 5 16 3" xfId="7565"/>
    <cellStyle name="표준 16 3 5 16 3 2" xfId="20072"/>
    <cellStyle name="표준 16 3 5 16 3 3" xfId="32514"/>
    <cellStyle name="표준 16 3 5 16 4" xfId="10650"/>
    <cellStyle name="표준 16 3 5 16 4 2" xfId="23157"/>
    <cellStyle name="표준 16 3 5 16 4 3" xfId="35599"/>
    <cellStyle name="표준 16 3 5 16 5" xfId="13818"/>
    <cellStyle name="표준 16 3 5 16 6" xfId="26260"/>
    <cellStyle name="표준 16 3 5 17" xfId="1443"/>
    <cellStyle name="표준 16 3 5 17 2" xfId="4612"/>
    <cellStyle name="표준 16 3 5 17 2 2" xfId="17119"/>
    <cellStyle name="표준 16 3 5 17 2 3" xfId="29561"/>
    <cellStyle name="표준 16 3 5 17 3" xfId="7697"/>
    <cellStyle name="표준 16 3 5 17 3 2" xfId="20204"/>
    <cellStyle name="표준 16 3 5 17 3 3" xfId="32646"/>
    <cellStyle name="표준 16 3 5 17 4" xfId="10782"/>
    <cellStyle name="표준 16 3 5 17 4 2" xfId="23289"/>
    <cellStyle name="표준 16 3 5 17 4 3" xfId="35731"/>
    <cellStyle name="표준 16 3 5 17 5" xfId="13950"/>
    <cellStyle name="표준 16 3 5 17 6" xfId="26392"/>
    <cellStyle name="표준 16 3 5 18" xfId="1573"/>
    <cellStyle name="표준 16 3 5 18 2" xfId="4742"/>
    <cellStyle name="표준 16 3 5 18 2 2" xfId="17249"/>
    <cellStyle name="표준 16 3 5 18 2 3" xfId="29691"/>
    <cellStyle name="표준 16 3 5 18 3" xfId="7827"/>
    <cellStyle name="표준 16 3 5 18 3 2" xfId="20334"/>
    <cellStyle name="표준 16 3 5 18 3 3" xfId="32776"/>
    <cellStyle name="표준 16 3 5 18 4" xfId="10912"/>
    <cellStyle name="표준 16 3 5 18 4 2" xfId="23419"/>
    <cellStyle name="표준 16 3 5 18 4 3" xfId="35861"/>
    <cellStyle name="표준 16 3 5 18 5" xfId="14080"/>
    <cellStyle name="표준 16 3 5 18 6" xfId="26522"/>
    <cellStyle name="표준 16 3 5 19" xfId="1702"/>
    <cellStyle name="표준 16 3 5 19 2" xfId="4871"/>
    <cellStyle name="표준 16 3 5 19 2 2" xfId="17378"/>
    <cellStyle name="표준 16 3 5 19 2 3" xfId="29820"/>
    <cellStyle name="표준 16 3 5 19 3" xfId="7956"/>
    <cellStyle name="표준 16 3 5 19 3 2" xfId="20463"/>
    <cellStyle name="표준 16 3 5 19 3 3" xfId="32905"/>
    <cellStyle name="표준 16 3 5 19 4" xfId="11041"/>
    <cellStyle name="표준 16 3 5 19 4 2" xfId="23548"/>
    <cellStyle name="표준 16 3 5 19 4 3" xfId="35990"/>
    <cellStyle name="표준 16 3 5 19 5" xfId="14209"/>
    <cellStyle name="표준 16 3 5 19 6" xfId="26651"/>
    <cellStyle name="표준 16 3 5 2" xfId="330"/>
    <cellStyle name="표준 16 3 5 2 10" xfId="1757"/>
    <cellStyle name="표준 16 3 5 2 10 2" xfId="4926"/>
    <cellStyle name="표준 16 3 5 2 10 2 2" xfId="17433"/>
    <cellStyle name="표준 16 3 5 2 10 2 3" xfId="29875"/>
    <cellStyle name="표준 16 3 5 2 10 3" xfId="8011"/>
    <cellStyle name="표준 16 3 5 2 10 3 2" xfId="20518"/>
    <cellStyle name="표준 16 3 5 2 10 3 3" xfId="32960"/>
    <cellStyle name="표준 16 3 5 2 10 4" xfId="11096"/>
    <cellStyle name="표준 16 3 5 2 10 4 2" xfId="23603"/>
    <cellStyle name="표준 16 3 5 2 10 4 3" xfId="36045"/>
    <cellStyle name="표준 16 3 5 2 10 5" xfId="14264"/>
    <cellStyle name="표준 16 3 5 2 10 6" xfId="26706"/>
    <cellStyle name="표준 16 3 5 2 11" xfId="1885"/>
    <cellStyle name="표준 16 3 5 2 11 2" xfId="5054"/>
    <cellStyle name="표준 16 3 5 2 11 2 2" xfId="17561"/>
    <cellStyle name="표준 16 3 5 2 11 2 3" xfId="30003"/>
    <cellStyle name="표준 16 3 5 2 11 3" xfId="8139"/>
    <cellStyle name="표준 16 3 5 2 11 3 2" xfId="20646"/>
    <cellStyle name="표준 16 3 5 2 11 3 3" xfId="33088"/>
    <cellStyle name="표준 16 3 5 2 11 4" xfId="11224"/>
    <cellStyle name="표준 16 3 5 2 11 4 2" xfId="23731"/>
    <cellStyle name="표준 16 3 5 2 11 4 3" xfId="36173"/>
    <cellStyle name="표준 16 3 5 2 11 5" xfId="14392"/>
    <cellStyle name="표준 16 3 5 2 11 6" xfId="26834"/>
    <cellStyle name="표준 16 3 5 2 12" xfId="2013"/>
    <cellStyle name="표준 16 3 5 2 12 2" xfId="5182"/>
    <cellStyle name="표준 16 3 5 2 12 2 2" xfId="17689"/>
    <cellStyle name="표준 16 3 5 2 12 2 3" xfId="30131"/>
    <cellStyle name="표준 16 3 5 2 12 3" xfId="8267"/>
    <cellStyle name="표준 16 3 5 2 12 3 2" xfId="20774"/>
    <cellStyle name="표준 16 3 5 2 12 3 3" xfId="33216"/>
    <cellStyle name="표준 16 3 5 2 12 4" xfId="11352"/>
    <cellStyle name="표준 16 3 5 2 12 4 2" xfId="23859"/>
    <cellStyle name="표준 16 3 5 2 12 4 3" xfId="36301"/>
    <cellStyle name="표준 16 3 5 2 12 5" xfId="14520"/>
    <cellStyle name="표준 16 3 5 2 12 6" xfId="26962"/>
    <cellStyle name="표준 16 3 5 2 13" xfId="2141"/>
    <cellStyle name="표준 16 3 5 2 13 2" xfId="5310"/>
    <cellStyle name="표준 16 3 5 2 13 2 2" xfId="17817"/>
    <cellStyle name="표준 16 3 5 2 13 2 3" xfId="30259"/>
    <cellStyle name="표준 16 3 5 2 13 3" xfId="8395"/>
    <cellStyle name="표준 16 3 5 2 13 3 2" xfId="20902"/>
    <cellStyle name="표준 16 3 5 2 13 3 3" xfId="33344"/>
    <cellStyle name="표준 16 3 5 2 13 4" xfId="11480"/>
    <cellStyle name="표준 16 3 5 2 13 4 2" xfId="23987"/>
    <cellStyle name="표준 16 3 5 2 13 4 3" xfId="36429"/>
    <cellStyle name="표준 16 3 5 2 13 5" xfId="14648"/>
    <cellStyle name="표준 16 3 5 2 13 6" xfId="27090"/>
    <cellStyle name="표준 16 3 5 2 14" xfId="2266"/>
    <cellStyle name="표준 16 3 5 2 14 2" xfId="5435"/>
    <cellStyle name="표준 16 3 5 2 14 2 2" xfId="17942"/>
    <cellStyle name="표준 16 3 5 2 14 2 3" xfId="30384"/>
    <cellStyle name="표준 16 3 5 2 14 3" xfId="8520"/>
    <cellStyle name="표준 16 3 5 2 14 3 2" xfId="21027"/>
    <cellStyle name="표준 16 3 5 2 14 3 3" xfId="33469"/>
    <cellStyle name="표준 16 3 5 2 14 4" xfId="11605"/>
    <cellStyle name="표준 16 3 5 2 14 4 2" xfId="24112"/>
    <cellStyle name="표준 16 3 5 2 14 4 3" xfId="36554"/>
    <cellStyle name="표준 16 3 5 2 14 5" xfId="14773"/>
    <cellStyle name="표준 16 3 5 2 14 6" xfId="27215"/>
    <cellStyle name="표준 16 3 5 2 15" xfId="2391"/>
    <cellStyle name="표준 16 3 5 2 15 2" xfId="5560"/>
    <cellStyle name="표준 16 3 5 2 15 2 2" xfId="18067"/>
    <cellStyle name="표준 16 3 5 2 15 2 3" xfId="30509"/>
    <cellStyle name="표준 16 3 5 2 15 3" xfId="8645"/>
    <cellStyle name="표준 16 3 5 2 15 3 2" xfId="21152"/>
    <cellStyle name="표준 16 3 5 2 15 3 3" xfId="33594"/>
    <cellStyle name="표준 16 3 5 2 15 4" xfId="11730"/>
    <cellStyle name="표준 16 3 5 2 15 4 2" xfId="24237"/>
    <cellStyle name="표준 16 3 5 2 15 4 3" xfId="36679"/>
    <cellStyle name="표준 16 3 5 2 15 5" xfId="14898"/>
    <cellStyle name="표준 16 3 5 2 15 6" xfId="27340"/>
    <cellStyle name="표준 16 3 5 2 16" xfId="2515"/>
    <cellStyle name="표준 16 3 5 2 16 2" xfId="5684"/>
    <cellStyle name="표준 16 3 5 2 16 2 2" xfId="18191"/>
    <cellStyle name="표준 16 3 5 2 16 2 3" xfId="30633"/>
    <cellStyle name="표준 16 3 5 2 16 3" xfId="8769"/>
    <cellStyle name="표준 16 3 5 2 16 3 2" xfId="21276"/>
    <cellStyle name="표준 16 3 5 2 16 3 3" xfId="33718"/>
    <cellStyle name="표준 16 3 5 2 16 4" xfId="11854"/>
    <cellStyle name="표준 16 3 5 2 16 4 2" xfId="24361"/>
    <cellStyle name="표준 16 3 5 2 16 4 3" xfId="36803"/>
    <cellStyle name="표준 16 3 5 2 16 5" xfId="15022"/>
    <cellStyle name="표준 16 3 5 2 16 6" xfId="27464"/>
    <cellStyle name="표준 16 3 5 2 17" xfId="2637"/>
    <cellStyle name="표준 16 3 5 2 17 2" xfId="5806"/>
    <cellStyle name="표준 16 3 5 2 17 2 2" xfId="18313"/>
    <cellStyle name="표준 16 3 5 2 17 2 3" xfId="30755"/>
    <cellStyle name="표준 16 3 5 2 17 3" xfId="8891"/>
    <cellStyle name="표준 16 3 5 2 17 3 2" xfId="21398"/>
    <cellStyle name="표준 16 3 5 2 17 3 3" xfId="33840"/>
    <cellStyle name="표준 16 3 5 2 17 4" xfId="11976"/>
    <cellStyle name="표준 16 3 5 2 17 4 2" xfId="24483"/>
    <cellStyle name="표준 16 3 5 2 17 4 3" xfId="36925"/>
    <cellStyle name="표준 16 3 5 2 17 5" xfId="15144"/>
    <cellStyle name="표준 16 3 5 2 17 6" xfId="27586"/>
    <cellStyle name="표준 16 3 5 2 18" xfId="2757"/>
    <cellStyle name="표준 16 3 5 2 18 2" xfId="5926"/>
    <cellStyle name="표준 16 3 5 2 18 2 2" xfId="18433"/>
    <cellStyle name="표준 16 3 5 2 18 2 3" xfId="30875"/>
    <cellStyle name="표준 16 3 5 2 18 3" xfId="9011"/>
    <cellStyle name="표준 16 3 5 2 18 3 2" xfId="21518"/>
    <cellStyle name="표준 16 3 5 2 18 3 3" xfId="33960"/>
    <cellStyle name="표준 16 3 5 2 18 4" xfId="12096"/>
    <cellStyle name="표준 16 3 5 2 18 4 2" xfId="24603"/>
    <cellStyle name="표준 16 3 5 2 18 4 3" xfId="37045"/>
    <cellStyle name="표준 16 3 5 2 18 5" xfId="15264"/>
    <cellStyle name="표준 16 3 5 2 18 6" xfId="27706"/>
    <cellStyle name="표준 16 3 5 2 19" xfId="2874"/>
    <cellStyle name="표준 16 3 5 2 19 2" xfId="6043"/>
    <cellStyle name="표준 16 3 5 2 19 2 2" xfId="18550"/>
    <cellStyle name="표준 16 3 5 2 19 2 3" xfId="30992"/>
    <cellStyle name="표준 16 3 5 2 19 3" xfId="9128"/>
    <cellStyle name="표준 16 3 5 2 19 3 2" xfId="21635"/>
    <cellStyle name="표준 16 3 5 2 19 3 3" xfId="34077"/>
    <cellStyle name="표준 16 3 5 2 19 4" xfId="12213"/>
    <cellStyle name="표준 16 3 5 2 19 4 2" xfId="24720"/>
    <cellStyle name="표준 16 3 5 2 19 4 3" xfId="37162"/>
    <cellStyle name="표준 16 3 5 2 19 5" xfId="15381"/>
    <cellStyle name="표준 16 3 5 2 19 6" xfId="27823"/>
    <cellStyle name="표준 16 3 5 2 2" xfId="708"/>
    <cellStyle name="표준 16 3 5 2 2 2" xfId="3877"/>
    <cellStyle name="표준 16 3 5 2 2 2 2" xfId="16384"/>
    <cellStyle name="표준 16 3 5 2 2 2 3" xfId="28826"/>
    <cellStyle name="표준 16 3 5 2 2 3" xfId="6962"/>
    <cellStyle name="표준 16 3 5 2 2 3 2" xfId="19469"/>
    <cellStyle name="표준 16 3 5 2 2 3 3" xfId="31911"/>
    <cellStyle name="표준 16 3 5 2 2 4" xfId="10047"/>
    <cellStyle name="표준 16 3 5 2 2 4 2" xfId="22554"/>
    <cellStyle name="표준 16 3 5 2 2 4 3" xfId="34996"/>
    <cellStyle name="표준 16 3 5 2 2 5" xfId="13215"/>
    <cellStyle name="표준 16 3 5 2 2 6" xfId="25657"/>
    <cellStyle name="표준 16 3 5 2 2 7" xfId="37835"/>
    <cellStyle name="표준 16 3 5 2 20" xfId="2986"/>
    <cellStyle name="표준 16 3 5 2 20 2" xfId="6155"/>
    <cellStyle name="표준 16 3 5 2 20 2 2" xfId="18662"/>
    <cellStyle name="표준 16 3 5 2 20 2 3" xfId="31104"/>
    <cellStyle name="표준 16 3 5 2 20 3" xfId="9240"/>
    <cellStyle name="표준 16 3 5 2 20 3 2" xfId="21747"/>
    <cellStyle name="표준 16 3 5 2 20 3 3" xfId="34189"/>
    <cellStyle name="표준 16 3 5 2 20 4" xfId="12325"/>
    <cellStyle name="표준 16 3 5 2 20 4 2" xfId="24832"/>
    <cellStyle name="표준 16 3 5 2 20 4 3" xfId="37274"/>
    <cellStyle name="표준 16 3 5 2 20 5" xfId="15493"/>
    <cellStyle name="표준 16 3 5 2 20 6" xfId="27935"/>
    <cellStyle name="표준 16 3 5 2 21" xfId="3094"/>
    <cellStyle name="표준 16 3 5 2 21 2" xfId="6263"/>
    <cellStyle name="표준 16 3 5 2 21 2 2" xfId="18770"/>
    <cellStyle name="표준 16 3 5 2 21 2 3" xfId="31212"/>
    <cellStyle name="표준 16 3 5 2 21 3" xfId="9348"/>
    <cellStyle name="표준 16 3 5 2 21 3 2" xfId="21855"/>
    <cellStyle name="표준 16 3 5 2 21 3 3" xfId="34297"/>
    <cellStyle name="표준 16 3 5 2 21 4" xfId="12433"/>
    <cellStyle name="표준 16 3 5 2 21 4 2" xfId="24940"/>
    <cellStyle name="표준 16 3 5 2 21 4 3" xfId="37382"/>
    <cellStyle name="표준 16 3 5 2 21 5" xfId="15601"/>
    <cellStyle name="표준 16 3 5 2 21 6" xfId="28043"/>
    <cellStyle name="표준 16 3 5 2 22" xfId="3201"/>
    <cellStyle name="표준 16 3 5 2 22 2" xfId="6370"/>
    <cellStyle name="표준 16 3 5 2 22 2 2" xfId="18877"/>
    <cellStyle name="표준 16 3 5 2 22 2 3" xfId="31319"/>
    <cellStyle name="표준 16 3 5 2 22 3" xfId="9455"/>
    <cellStyle name="표준 16 3 5 2 22 3 2" xfId="21962"/>
    <cellStyle name="표준 16 3 5 2 22 3 3" xfId="34404"/>
    <cellStyle name="표준 16 3 5 2 22 4" xfId="12540"/>
    <cellStyle name="표준 16 3 5 2 22 4 2" xfId="25047"/>
    <cellStyle name="표준 16 3 5 2 22 4 3" xfId="37489"/>
    <cellStyle name="표준 16 3 5 2 22 5" xfId="15708"/>
    <cellStyle name="표준 16 3 5 2 22 6" xfId="28150"/>
    <cellStyle name="표준 16 3 5 2 23" xfId="3308"/>
    <cellStyle name="표준 16 3 5 2 23 2" xfId="6477"/>
    <cellStyle name="표준 16 3 5 2 23 2 2" xfId="18984"/>
    <cellStyle name="표준 16 3 5 2 23 2 3" xfId="31426"/>
    <cellStyle name="표준 16 3 5 2 23 3" xfId="9562"/>
    <cellStyle name="표준 16 3 5 2 23 3 2" xfId="22069"/>
    <cellStyle name="표준 16 3 5 2 23 3 3" xfId="34511"/>
    <cellStyle name="표준 16 3 5 2 23 4" xfId="12647"/>
    <cellStyle name="표준 16 3 5 2 23 4 2" xfId="25154"/>
    <cellStyle name="표준 16 3 5 2 23 4 3" xfId="37596"/>
    <cellStyle name="표준 16 3 5 2 23 5" xfId="15815"/>
    <cellStyle name="표준 16 3 5 2 23 6" xfId="28257"/>
    <cellStyle name="표준 16 3 5 2 24" xfId="3499"/>
    <cellStyle name="표준 16 3 5 2 24 2" xfId="16006"/>
    <cellStyle name="표준 16 3 5 2 24 3" xfId="28448"/>
    <cellStyle name="표준 16 3 5 2 25" xfId="6584"/>
    <cellStyle name="표준 16 3 5 2 25 2" xfId="19091"/>
    <cellStyle name="표준 16 3 5 2 25 3" xfId="31533"/>
    <cellStyle name="표준 16 3 5 2 26" xfId="9669"/>
    <cellStyle name="표준 16 3 5 2 26 2" xfId="22176"/>
    <cellStyle name="표준 16 3 5 2 26 3" xfId="34618"/>
    <cellStyle name="표준 16 3 5 2 27" xfId="12837"/>
    <cellStyle name="표준 16 3 5 2 28" xfId="25279"/>
    <cellStyle name="표준 16 3 5 2 29" xfId="37732"/>
    <cellStyle name="표준 16 3 5 2 3" xfId="841"/>
    <cellStyle name="표준 16 3 5 2 3 2" xfId="4010"/>
    <cellStyle name="표준 16 3 5 2 3 2 2" xfId="16517"/>
    <cellStyle name="표준 16 3 5 2 3 2 3" xfId="28959"/>
    <cellStyle name="표준 16 3 5 2 3 3" xfId="7095"/>
    <cellStyle name="표준 16 3 5 2 3 3 2" xfId="19602"/>
    <cellStyle name="표준 16 3 5 2 3 3 3" xfId="32044"/>
    <cellStyle name="표준 16 3 5 2 3 4" xfId="10180"/>
    <cellStyle name="표준 16 3 5 2 3 4 2" xfId="22687"/>
    <cellStyle name="표준 16 3 5 2 3 4 3" xfId="35129"/>
    <cellStyle name="표준 16 3 5 2 3 5" xfId="13348"/>
    <cellStyle name="표준 16 3 5 2 3 6" xfId="25790"/>
    <cellStyle name="표준 16 3 5 2 3 7" xfId="37880"/>
    <cellStyle name="표준 16 3 5 2 4" xfId="973"/>
    <cellStyle name="표준 16 3 5 2 4 2" xfId="4142"/>
    <cellStyle name="표준 16 3 5 2 4 2 2" xfId="16649"/>
    <cellStyle name="표준 16 3 5 2 4 2 3" xfId="29091"/>
    <cellStyle name="표준 16 3 5 2 4 3" xfId="7227"/>
    <cellStyle name="표준 16 3 5 2 4 3 2" xfId="19734"/>
    <cellStyle name="표준 16 3 5 2 4 3 3" xfId="32176"/>
    <cellStyle name="표준 16 3 5 2 4 4" xfId="10312"/>
    <cellStyle name="표준 16 3 5 2 4 4 2" xfId="22819"/>
    <cellStyle name="표준 16 3 5 2 4 4 3" xfId="35261"/>
    <cellStyle name="표준 16 3 5 2 4 5" xfId="13480"/>
    <cellStyle name="표준 16 3 5 2 4 6" xfId="25922"/>
    <cellStyle name="표준 16 3 5 2 4 7" xfId="37922"/>
    <cellStyle name="표준 16 3 5 2 5" xfId="1105"/>
    <cellStyle name="표준 16 3 5 2 5 2" xfId="4274"/>
    <cellStyle name="표준 16 3 5 2 5 2 2" xfId="16781"/>
    <cellStyle name="표준 16 3 5 2 5 2 3" xfId="29223"/>
    <cellStyle name="표준 16 3 5 2 5 3" xfId="7359"/>
    <cellStyle name="표준 16 3 5 2 5 3 2" xfId="19866"/>
    <cellStyle name="표준 16 3 5 2 5 3 3" xfId="32308"/>
    <cellStyle name="표준 16 3 5 2 5 4" xfId="10444"/>
    <cellStyle name="표준 16 3 5 2 5 4 2" xfId="22951"/>
    <cellStyle name="표준 16 3 5 2 5 4 3" xfId="35393"/>
    <cellStyle name="표준 16 3 5 2 5 5" xfId="13612"/>
    <cellStyle name="표준 16 3 5 2 5 6" xfId="26054"/>
    <cellStyle name="표준 16 3 5 2 5 7" xfId="37964"/>
    <cellStyle name="표준 16 3 5 2 6" xfId="1237"/>
    <cellStyle name="표준 16 3 5 2 6 2" xfId="4406"/>
    <cellStyle name="표준 16 3 5 2 6 2 2" xfId="16913"/>
    <cellStyle name="표준 16 3 5 2 6 2 3" xfId="29355"/>
    <cellStyle name="표준 16 3 5 2 6 3" xfId="7491"/>
    <cellStyle name="표준 16 3 5 2 6 3 2" xfId="19998"/>
    <cellStyle name="표준 16 3 5 2 6 3 3" xfId="32440"/>
    <cellStyle name="표준 16 3 5 2 6 4" xfId="10576"/>
    <cellStyle name="표준 16 3 5 2 6 4 2" xfId="23083"/>
    <cellStyle name="표준 16 3 5 2 6 4 3" xfId="35525"/>
    <cellStyle name="표준 16 3 5 2 6 5" xfId="13744"/>
    <cellStyle name="표준 16 3 5 2 6 6" xfId="26186"/>
    <cellStyle name="표준 16 3 5 2 7" xfId="1369"/>
    <cellStyle name="표준 16 3 5 2 7 2" xfId="4538"/>
    <cellStyle name="표준 16 3 5 2 7 2 2" xfId="17045"/>
    <cellStyle name="표준 16 3 5 2 7 2 3" xfId="29487"/>
    <cellStyle name="표준 16 3 5 2 7 3" xfId="7623"/>
    <cellStyle name="표준 16 3 5 2 7 3 2" xfId="20130"/>
    <cellStyle name="표준 16 3 5 2 7 3 3" xfId="32572"/>
    <cellStyle name="표준 16 3 5 2 7 4" xfId="10708"/>
    <cellStyle name="표준 16 3 5 2 7 4 2" xfId="23215"/>
    <cellStyle name="표준 16 3 5 2 7 4 3" xfId="35657"/>
    <cellStyle name="표준 16 3 5 2 7 5" xfId="13876"/>
    <cellStyle name="표준 16 3 5 2 7 6" xfId="26318"/>
    <cellStyle name="표준 16 3 5 2 8" xfId="1500"/>
    <cellStyle name="표준 16 3 5 2 8 2" xfId="4669"/>
    <cellStyle name="표준 16 3 5 2 8 2 2" xfId="17176"/>
    <cellStyle name="표준 16 3 5 2 8 2 3" xfId="29618"/>
    <cellStyle name="표준 16 3 5 2 8 3" xfId="7754"/>
    <cellStyle name="표준 16 3 5 2 8 3 2" xfId="20261"/>
    <cellStyle name="표준 16 3 5 2 8 3 3" xfId="32703"/>
    <cellStyle name="표준 16 3 5 2 8 4" xfId="10839"/>
    <cellStyle name="표준 16 3 5 2 8 4 2" xfId="23346"/>
    <cellStyle name="표준 16 3 5 2 8 4 3" xfId="35788"/>
    <cellStyle name="표준 16 3 5 2 8 5" xfId="14007"/>
    <cellStyle name="표준 16 3 5 2 8 6" xfId="26449"/>
    <cellStyle name="표준 16 3 5 2 9" xfId="1629"/>
    <cellStyle name="표준 16 3 5 2 9 2" xfId="4798"/>
    <cellStyle name="표준 16 3 5 2 9 2 2" xfId="17305"/>
    <cellStyle name="표준 16 3 5 2 9 2 3" xfId="29747"/>
    <cellStyle name="표준 16 3 5 2 9 3" xfId="7883"/>
    <cellStyle name="표준 16 3 5 2 9 3 2" xfId="20390"/>
    <cellStyle name="표준 16 3 5 2 9 3 3" xfId="32832"/>
    <cellStyle name="표준 16 3 5 2 9 4" xfId="10968"/>
    <cellStyle name="표준 16 3 5 2 9 4 2" xfId="23475"/>
    <cellStyle name="표준 16 3 5 2 9 4 3" xfId="35917"/>
    <cellStyle name="표준 16 3 5 2 9 5" xfId="14136"/>
    <cellStyle name="표준 16 3 5 2 9 6" xfId="26578"/>
    <cellStyle name="표준 16 3 5 20" xfId="1830"/>
    <cellStyle name="표준 16 3 5 20 2" xfId="4999"/>
    <cellStyle name="표준 16 3 5 20 2 2" xfId="17506"/>
    <cellStyle name="표준 16 3 5 20 2 3" xfId="29948"/>
    <cellStyle name="표준 16 3 5 20 3" xfId="8084"/>
    <cellStyle name="표준 16 3 5 20 3 2" xfId="20591"/>
    <cellStyle name="표준 16 3 5 20 3 3" xfId="33033"/>
    <cellStyle name="표준 16 3 5 20 4" xfId="11169"/>
    <cellStyle name="표준 16 3 5 20 4 2" xfId="23676"/>
    <cellStyle name="표준 16 3 5 20 4 3" xfId="36118"/>
    <cellStyle name="표준 16 3 5 20 5" xfId="14337"/>
    <cellStyle name="표준 16 3 5 20 6" xfId="26779"/>
    <cellStyle name="표준 16 3 5 21" xfId="1958"/>
    <cellStyle name="표준 16 3 5 21 2" xfId="5127"/>
    <cellStyle name="표준 16 3 5 21 2 2" xfId="17634"/>
    <cellStyle name="표준 16 3 5 21 2 3" xfId="30076"/>
    <cellStyle name="표준 16 3 5 21 3" xfId="8212"/>
    <cellStyle name="표준 16 3 5 21 3 2" xfId="20719"/>
    <cellStyle name="표준 16 3 5 21 3 3" xfId="33161"/>
    <cellStyle name="표준 16 3 5 21 4" xfId="11297"/>
    <cellStyle name="표준 16 3 5 21 4 2" xfId="23804"/>
    <cellStyle name="표준 16 3 5 21 4 3" xfId="36246"/>
    <cellStyle name="표준 16 3 5 21 5" xfId="14465"/>
    <cellStyle name="표준 16 3 5 21 6" xfId="26907"/>
    <cellStyle name="표준 16 3 5 22" xfId="2086"/>
    <cellStyle name="표준 16 3 5 22 2" xfId="5255"/>
    <cellStyle name="표준 16 3 5 22 2 2" xfId="17762"/>
    <cellStyle name="표준 16 3 5 22 2 3" xfId="30204"/>
    <cellStyle name="표준 16 3 5 22 3" xfId="8340"/>
    <cellStyle name="표준 16 3 5 22 3 2" xfId="20847"/>
    <cellStyle name="표준 16 3 5 22 3 3" xfId="33289"/>
    <cellStyle name="표준 16 3 5 22 4" xfId="11425"/>
    <cellStyle name="표준 16 3 5 22 4 2" xfId="23932"/>
    <cellStyle name="표준 16 3 5 22 4 3" xfId="36374"/>
    <cellStyle name="표준 16 3 5 22 5" xfId="14593"/>
    <cellStyle name="표준 16 3 5 22 6" xfId="27035"/>
    <cellStyle name="표준 16 3 5 23" xfId="2214"/>
    <cellStyle name="표준 16 3 5 23 2" xfId="5383"/>
    <cellStyle name="표준 16 3 5 23 2 2" xfId="17890"/>
    <cellStyle name="표준 16 3 5 23 2 3" xfId="30332"/>
    <cellStyle name="표준 16 3 5 23 3" xfId="8468"/>
    <cellStyle name="표준 16 3 5 23 3 2" xfId="20975"/>
    <cellStyle name="표준 16 3 5 23 3 3" xfId="33417"/>
    <cellStyle name="표준 16 3 5 23 4" xfId="11553"/>
    <cellStyle name="표준 16 3 5 23 4 2" xfId="24060"/>
    <cellStyle name="표준 16 3 5 23 4 3" xfId="36502"/>
    <cellStyle name="표준 16 3 5 23 5" xfId="14721"/>
    <cellStyle name="표준 16 3 5 23 6" xfId="27163"/>
    <cellStyle name="표준 16 3 5 24" xfId="2339"/>
    <cellStyle name="표준 16 3 5 24 2" xfId="5508"/>
    <cellStyle name="표준 16 3 5 24 2 2" xfId="18015"/>
    <cellStyle name="표준 16 3 5 24 2 3" xfId="30457"/>
    <cellStyle name="표준 16 3 5 24 3" xfId="8593"/>
    <cellStyle name="표준 16 3 5 24 3 2" xfId="21100"/>
    <cellStyle name="표준 16 3 5 24 3 3" xfId="33542"/>
    <cellStyle name="표준 16 3 5 24 4" xfId="11678"/>
    <cellStyle name="표준 16 3 5 24 4 2" xfId="24185"/>
    <cellStyle name="표준 16 3 5 24 4 3" xfId="36627"/>
    <cellStyle name="표준 16 3 5 24 5" xfId="14846"/>
    <cellStyle name="표준 16 3 5 24 6" xfId="27288"/>
    <cellStyle name="표준 16 3 5 25" xfId="2464"/>
    <cellStyle name="표준 16 3 5 25 2" xfId="5633"/>
    <cellStyle name="표준 16 3 5 25 2 2" xfId="18140"/>
    <cellStyle name="표준 16 3 5 25 2 3" xfId="30582"/>
    <cellStyle name="표준 16 3 5 25 3" xfId="8718"/>
    <cellStyle name="표준 16 3 5 25 3 2" xfId="21225"/>
    <cellStyle name="표준 16 3 5 25 3 3" xfId="33667"/>
    <cellStyle name="표준 16 3 5 25 4" xfId="11803"/>
    <cellStyle name="표준 16 3 5 25 4 2" xfId="24310"/>
    <cellStyle name="표준 16 3 5 25 4 3" xfId="36752"/>
    <cellStyle name="표준 16 3 5 25 5" xfId="14971"/>
    <cellStyle name="표준 16 3 5 25 6" xfId="27413"/>
    <cellStyle name="표준 16 3 5 26" xfId="3445"/>
    <cellStyle name="표준 16 3 5 26 2" xfId="15952"/>
    <cellStyle name="표준 16 3 5 26 3" xfId="28394"/>
    <cellStyle name="표준 16 3 5 27" xfId="3385"/>
    <cellStyle name="표준 16 3 5 27 2" xfId="15892"/>
    <cellStyle name="표준 16 3 5 27 3" xfId="28334"/>
    <cellStyle name="표준 16 3 5 28" xfId="3448"/>
    <cellStyle name="표준 16 3 5 28 2" xfId="15955"/>
    <cellStyle name="표준 16 3 5 28 3" xfId="28397"/>
    <cellStyle name="표준 16 3 5 29" xfId="12789"/>
    <cellStyle name="표준 16 3 5 3" xfId="375"/>
    <cellStyle name="표준 16 3 5 3 10" xfId="1802"/>
    <cellStyle name="표준 16 3 5 3 10 2" xfId="4971"/>
    <cellStyle name="표준 16 3 5 3 10 2 2" xfId="17478"/>
    <cellStyle name="표준 16 3 5 3 10 2 3" xfId="29920"/>
    <cellStyle name="표준 16 3 5 3 10 3" xfId="8056"/>
    <cellStyle name="표준 16 3 5 3 10 3 2" xfId="20563"/>
    <cellStyle name="표준 16 3 5 3 10 3 3" xfId="33005"/>
    <cellStyle name="표준 16 3 5 3 10 4" xfId="11141"/>
    <cellStyle name="표준 16 3 5 3 10 4 2" xfId="23648"/>
    <cellStyle name="표준 16 3 5 3 10 4 3" xfId="36090"/>
    <cellStyle name="표준 16 3 5 3 10 5" xfId="14309"/>
    <cellStyle name="표준 16 3 5 3 10 6" xfId="26751"/>
    <cellStyle name="표준 16 3 5 3 11" xfId="1930"/>
    <cellStyle name="표준 16 3 5 3 11 2" xfId="5099"/>
    <cellStyle name="표준 16 3 5 3 11 2 2" xfId="17606"/>
    <cellStyle name="표준 16 3 5 3 11 2 3" xfId="30048"/>
    <cellStyle name="표준 16 3 5 3 11 3" xfId="8184"/>
    <cellStyle name="표준 16 3 5 3 11 3 2" xfId="20691"/>
    <cellStyle name="표준 16 3 5 3 11 3 3" xfId="33133"/>
    <cellStyle name="표준 16 3 5 3 11 4" xfId="11269"/>
    <cellStyle name="표준 16 3 5 3 11 4 2" xfId="23776"/>
    <cellStyle name="표준 16 3 5 3 11 4 3" xfId="36218"/>
    <cellStyle name="표준 16 3 5 3 11 5" xfId="14437"/>
    <cellStyle name="표준 16 3 5 3 11 6" xfId="26879"/>
    <cellStyle name="표준 16 3 5 3 12" xfId="2058"/>
    <cellStyle name="표준 16 3 5 3 12 2" xfId="5227"/>
    <cellStyle name="표준 16 3 5 3 12 2 2" xfId="17734"/>
    <cellStyle name="표준 16 3 5 3 12 2 3" xfId="30176"/>
    <cellStyle name="표준 16 3 5 3 12 3" xfId="8312"/>
    <cellStyle name="표준 16 3 5 3 12 3 2" xfId="20819"/>
    <cellStyle name="표준 16 3 5 3 12 3 3" xfId="33261"/>
    <cellStyle name="표준 16 3 5 3 12 4" xfId="11397"/>
    <cellStyle name="표준 16 3 5 3 12 4 2" xfId="23904"/>
    <cellStyle name="표준 16 3 5 3 12 4 3" xfId="36346"/>
    <cellStyle name="표준 16 3 5 3 12 5" xfId="14565"/>
    <cellStyle name="표준 16 3 5 3 12 6" xfId="27007"/>
    <cellStyle name="표준 16 3 5 3 13" xfId="2186"/>
    <cellStyle name="표준 16 3 5 3 13 2" xfId="5355"/>
    <cellStyle name="표준 16 3 5 3 13 2 2" xfId="17862"/>
    <cellStyle name="표준 16 3 5 3 13 2 3" xfId="30304"/>
    <cellStyle name="표준 16 3 5 3 13 3" xfId="8440"/>
    <cellStyle name="표준 16 3 5 3 13 3 2" xfId="20947"/>
    <cellStyle name="표준 16 3 5 3 13 3 3" xfId="33389"/>
    <cellStyle name="표준 16 3 5 3 13 4" xfId="11525"/>
    <cellStyle name="표준 16 3 5 3 13 4 2" xfId="24032"/>
    <cellStyle name="표준 16 3 5 3 13 4 3" xfId="36474"/>
    <cellStyle name="표준 16 3 5 3 13 5" xfId="14693"/>
    <cellStyle name="표준 16 3 5 3 13 6" xfId="27135"/>
    <cellStyle name="표준 16 3 5 3 14" xfId="2311"/>
    <cellStyle name="표준 16 3 5 3 14 2" xfId="5480"/>
    <cellStyle name="표준 16 3 5 3 14 2 2" xfId="17987"/>
    <cellStyle name="표준 16 3 5 3 14 2 3" xfId="30429"/>
    <cellStyle name="표준 16 3 5 3 14 3" xfId="8565"/>
    <cellStyle name="표준 16 3 5 3 14 3 2" xfId="21072"/>
    <cellStyle name="표준 16 3 5 3 14 3 3" xfId="33514"/>
    <cellStyle name="표준 16 3 5 3 14 4" xfId="11650"/>
    <cellStyle name="표준 16 3 5 3 14 4 2" xfId="24157"/>
    <cellStyle name="표준 16 3 5 3 14 4 3" xfId="36599"/>
    <cellStyle name="표준 16 3 5 3 14 5" xfId="14818"/>
    <cellStyle name="표준 16 3 5 3 14 6" xfId="27260"/>
    <cellStyle name="표준 16 3 5 3 15" xfId="2436"/>
    <cellStyle name="표준 16 3 5 3 15 2" xfId="5605"/>
    <cellStyle name="표준 16 3 5 3 15 2 2" xfId="18112"/>
    <cellStyle name="표준 16 3 5 3 15 2 3" xfId="30554"/>
    <cellStyle name="표준 16 3 5 3 15 3" xfId="8690"/>
    <cellStyle name="표준 16 3 5 3 15 3 2" xfId="21197"/>
    <cellStyle name="표준 16 3 5 3 15 3 3" xfId="33639"/>
    <cellStyle name="표준 16 3 5 3 15 4" xfId="11775"/>
    <cellStyle name="표준 16 3 5 3 15 4 2" xfId="24282"/>
    <cellStyle name="표준 16 3 5 3 15 4 3" xfId="36724"/>
    <cellStyle name="표준 16 3 5 3 15 5" xfId="14943"/>
    <cellStyle name="표준 16 3 5 3 15 6" xfId="27385"/>
    <cellStyle name="표준 16 3 5 3 16" xfId="2560"/>
    <cellStyle name="표준 16 3 5 3 16 2" xfId="5729"/>
    <cellStyle name="표준 16 3 5 3 16 2 2" xfId="18236"/>
    <cellStyle name="표준 16 3 5 3 16 2 3" xfId="30678"/>
    <cellStyle name="표준 16 3 5 3 16 3" xfId="8814"/>
    <cellStyle name="표준 16 3 5 3 16 3 2" xfId="21321"/>
    <cellStyle name="표준 16 3 5 3 16 3 3" xfId="33763"/>
    <cellStyle name="표준 16 3 5 3 16 4" xfId="11899"/>
    <cellStyle name="표준 16 3 5 3 16 4 2" xfId="24406"/>
    <cellStyle name="표준 16 3 5 3 16 4 3" xfId="36848"/>
    <cellStyle name="표준 16 3 5 3 16 5" xfId="15067"/>
    <cellStyle name="표준 16 3 5 3 16 6" xfId="27509"/>
    <cellStyle name="표준 16 3 5 3 17" xfId="2682"/>
    <cellStyle name="표준 16 3 5 3 17 2" xfId="5851"/>
    <cellStyle name="표준 16 3 5 3 17 2 2" xfId="18358"/>
    <cellStyle name="표준 16 3 5 3 17 2 3" xfId="30800"/>
    <cellStyle name="표준 16 3 5 3 17 3" xfId="8936"/>
    <cellStyle name="표준 16 3 5 3 17 3 2" xfId="21443"/>
    <cellStyle name="표준 16 3 5 3 17 3 3" xfId="33885"/>
    <cellStyle name="표준 16 3 5 3 17 4" xfId="12021"/>
    <cellStyle name="표준 16 3 5 3 17 4 2" xfId="24528"/>
    <cellStyle name="표준 16 3 5 3 17 4 3" xfId="36970"/>
    <cellStyle name="표준 16 3 5 3 17 5" xfId="15189"/>
    <cellStyle name="표준 16 3 5 3 17 6" xfId="27631"/>
    <cellStyle name="표준 16 3 5 3 18" xfId="2802"/>
    <cellStyle name="표준 16 3 5 3 18 2" xfId="5971"/>
    <cellStyle name="표준 16 3 5 3 18 2 2" xfId="18478"/>
    <cellStyle name="표준 16 3 5 3 18 2 3" xfId="30920"/>
    <cellStyle name="표준 16 3 5 3 18 3" xfId="9056"/>
    <cellStyle name="표준 16 3 5 3 18 3 2" xfId="21563"/>
    <cellStyle name="표준 16 3 5 3 18 3 3" xfId="34005"/>
    <cellStyle name="표준 16 3 5 3 18 4" xfId="12141"/>
    <cellStyle name="표준 16 3 5 3 18 4 2" xfId="24648"/>
    <cellStyle name="표준 16 3 5 3 18 4 3" xfId="37090"/>
    <cellStyle name="표준 16 3 5 3 18 5" xfId="15309"/>
    <cellStyle name="표준 16 3 5 3 18 6" xfId="27751"/>
    <cellStyle name="표준 16 3 5 3 19" xfId="2919"/>
    <cellStyle name="표준 16 3 5 3 19 2" xfId="6088"/>
    <cellStyle name="표준 16 3 5 3 19 2 2" xfId="18595"/>
    <cellStyle name="표준 16 3 5 3 19 2 3" xfId="31037"/>
    <cellStyle name="표준 16 3 5 3 19 3" xfId="9173"/>
    <cellStyle name="표준 16 3 5 3 19 3 2" xfId="21680"/>
    <cellStyle name="표준 16 3 5 3 19 3 3" xfId="34122"/>
    <cellStyle name="표준 16 3 5 3 19 4" xfId="12258"/>
    <cellStyle name="표준 16 3 5 3 19 4 2" xfId="24765"/>
    <cellStyle name="표준 16 3 5 3 19 4 3" xfId="37207"/>
    <cellStyle name="표준 16 3 5 3 19 5" xfId="15426"/>
    <cellStyle name="표준 16 3 5 3 19 6" xfId="27868"/>
    <cellStyle name="표준 16 3 5 3 2" xfId="753"/>
    <cellStyle name="표준 16 3 5 3 2 2" xfId="3922"/>
    <cellStyle name="표준 16 3 5 3 2 2 2" xfId="16429"/>
    <cellStyle name="표준 16 3 5 3 2 2 3" xfId="28871"/>
    <cellStyle name="표준 16 3 5 3 2 3" xfId="7007"/>
    <cellStyle name="표준 16 3 5 3 2 3 2" xfId="19514"/>
    <cellStyle name="표준 16 3 5 3 2 3 3" xfId="31956"/>
    <cellStyle name="표준 16 3 5 3 2 4" xfId="10092"/>
    <cellStyle name="표준 16 3 5 3 2 4 2" xfId="22599"/>
    <cellStyle name="표준 16 3 5 3 2 4 3" xfId="35041"/>
    <cellStyle name="표준 16 3 5 3 2 5" xfId="13260"/>
    <cellStyle name="표준 16 3 5 3 2 6" xfId="25702"/>
    <cellStyle name="표준 16 3 5 3 20" xfId="3031"/>
    <cellStyle name="표준 16 3 5 3 20 2" xfId="6200"/>
    <cellStyle name="표준 16 3 5 3 20 2 2" xfId="18707"/>
    <cellStyle name="표준 16 3 5 3 20 2 3" xfId="31149"/>
    <cellStyle name="표준 16 3 5 3 20 3" xfId="9285"/>
    <cellStyle name="표준 16 3 5 3 20 3 2" xfId="21792"/>
    <cellStyle name="표준 16 3 5 3 20 3 3" xfId="34234"/>
    <cellStyle name="표준 16 3 5 3 20 4" xfId="12370"/>
    <cellStyle name="표준 16 3 5 3 20 4 2" xfId="24877"/>
    <cellStyle name="표준 16 3 5 3 20 4 3" xfId="37319"/>
    <cellStyle name="표준 16 3 5 3 20 5" xfId="15538"/>
    <cellStyle name="표준 16 3 5 3 20 6" xfId="27980"/>
    <cellStyle name="표준 16 3 5 3 21" xfId="3139"/>
    <cellStyle name="표준 16 3 5 3 21 2" xfId="6308"/>
    <cellStyle name="표준 16 3 5 3 21 2 2" xfId="18815"/>
    <cellStyle name="표준 16 3 5 3 21 2 3" xfId="31257"/>
    <cellStyle name="표준 16 3 5 3 21 3" xfId="9393"/>
    <cellStyle name="표준 16 3 5 3 21 3 2" xfId="21900"/>
    <cellStyle name="표준 16 3 5 3 21 3 3" xfId="34342"/>
    <cellStyle name="표준 16 3 5 3 21 4" xfId="12478"/>
    <cellStyle name="표준 16 3 5 3 21 4 2" xfId="24985"/>
    <cellStyle name="표준 16 3 5 3 21 4 3" xfId="37427"/>
    <cellStyle name="표준 16 3 5 3 21 5" xfId="15646"/>
    <cellStyle name="표준 16 3 5 3 21 6" xfId="28088"/>
    <cellStyle name="표준 16 3 5 3 22" xfId="3246"/>
    <cellStyle name="표준 16 3 5 3 22 2" xfId="6415"/>
    <cellStyle name="표준 16 3 5 3 22 2 2" xfId="18922"/>
    <cellStyle name="표준 16 3 5 3 22 2 3" xfId="31364"/>
    <cellStyle name="표준 16 3 5 3 22 3" xfId="9500"/>
    <cellStyle name="표준 16 3 5 3 22 3 2" xfId="22007"/>
    <cellStyle name="표준 16 3 5 3 22 3 3" xfId="34449"/>
    <cellStyle name="표준 16 3 5 3 22 4" xfId="12585"/>
    <cellStyle name="표준 16 3 5 3 22 4 2" xfId="25092"/>
    <cellStyle name="표준 16 3 5 3 22 4 3" xfId="37534"/>
    <cellStyle name="표준 16 3 5 3 22 5" xfId="15753"/>
    <cellStyle name="표준 16 3 5 3 22 6" xfId="28195"/>
    <cellStyle name="표준 16 3 5 3 23" xfId="3353"/>
    <cellStyle name="표준 16 3 5 3 23 2" xfId="6522"/>
    <cellStyle name="표준 16 3 5 3 23 2 2" xfId="19029"/>
    <cellStyle name="표준 16 3 5 3 23 2 3" xfId="31471"/>
    <cellStyle name="표준 16 3 5 3 23 3" xfId="9607"/>
    <cellStyle name="표준 16 3 5 3 23 3 2" xfId="22114"/>
    <cellStyle name="표준 16 3 5 3 23 3 3" xfId="34556"/>
    <cellStyle name="표준 16 3 5 3 23 4" xfId="12692"/>
    <cellStyle name="표준 16 3 5 3 23 4 2" xfId="25199"/>
    <cellStyle name="표준 16 3 5 3 23 4 3" xfId="37641"/>
    <cellStyle name="표준 16 3 5 3 23 5" xfId="15860"/>
    <cellStyle name="표준 16 3 5 3 23 6" xfId="28302"/>
    <cellStyle name="표준 16 3 5 3 24" xfId="3544"/>
    <cellStyle name="표준 16 3 5 3 24 2" xfId="16051"/>
    <cellStyle name="표준 16 3 5 3 24 3" xfId="28493"/>
    <cellStyle name="표준 16 3 5 3 25" xfId="6629"/>
    <cellStyle name="표준 16 3 5 3 25 2" xfId="19136"/>
    <cellStyle name="표준 16 3 5 3 25 3" xfId="31578"/>
    <cellStyle name="표준 16 3 5 3 26" xfId="9714"/>
    <cellStyle name="표준 16 3 5 3 26 2" xfId="22221"/>
    <cellStyle name="표준 16 3 5 3 26 3" xfId="34663"/>
    <cellStyle name="표준 16 3 5 3 27" xfId="12882"/>
    <cellStyle name="표준 16 3 5 3 28" xfId="25324"/>
    <cellStyle name="표준 16 3 5 3 29" xfId="37806"/>
    <cellStyle name="표준 16 3 5 3 3" xfId="886"/>
    <cellStyle name="표준 16 3 5 3 3 2" xfId="4055"/>
    <cellStyle name="표준 16 3 5 3 3 2 2" xfId="16562"/>
    <cellStyle name="표준 16 3 5 3 3 2 3" xfId="29004"/>
    <cellStyle name="표준 16 3 5 3 3 3" xfId="7140"/>
    <cellStyle name="표준 16 3 5 3 3 3 2" xfId="19647"/>
    <cellStyle name="표준 16 3 5 3 3 3 3" xfId="32089"/>
    <cellStyle name="표준 16 3 5 3 3 4" xfId="10225"/>
    <cellStyle name="표준 16 3 5 3 3 4 2" xfId="22732"/>
    <cellStyle name="표준 16 3 5 3 3 4 3" xfId="35174"/>
    <cellStyle name="표준 16 3 5 3 3 5" xfId="13393"/>
    <cellStyle name="표준 16 3 5 3 3 6" xfId="25835"/>
    <cellStyle name="표준 16 3 5 3 4" xfId="1018"/>
    <cellStyle name="표준 16 3 5 3 4 2" xfId="4187"/>
    <cellStyle name="표준 16 3 5 3 4 2 2" xfId="16694"/>
    <cellStyle name="표준 16 3 5 3 4 2 3" xfId="29136"/>
    <cellStyle name="표준 16 3 5 3 4 3" xfId="7272"/>
    <cellStyle name="표준 16 3 5 3 4 3 2" xfId="19779"/>
    <cellStyle name="표준 16 3 5 3 4 3 3" xfId="32221"/>
    <cellStyle name="표준 16 3 5 3 4 4" xfId="10357"/>
    <cellStyle name="표준 16 3 5 3 4 4 2" xfId="22864"/>
    <cellStyle name="표준 16 3 5 3 4 4 3" xfId="35306"/>
    <cellStyle name="표준 16 3 5 3 4 5" xfId="13525"/>
    <cellStyle name="표준 16 3 5 3 4 6" xfId="25967"/>
    <cellStyle name="표준 16 3 5 3 5" xfId="1150"/>
    <cellStyle name="표준 16 3 5 3 5 2" xfId="4319"/>
    <cellStyle name="표준 16 3 5 3 5 2 2" xfId="16826"/>
    <cellStyle name="표준 16 3 5 3 5 2 3" xfId="29268"/>
    <cellStyle name="표준 16 3 5 3 5 3" xfId="7404"/>
    <cellStyle name="표준 16 3 5 3 5 3 2" xfId="19911"/>
    <cellStyle name="표준 16 3 5 3 5 3 3" xfId="32353"/>
    <cellStyle name="표준 16 3 5 3 5 4" xfId="10489"/>
    <cellStyle name="표준 16 3 5 3 5 4 2" xfId="22996"/>
    <cellStyle name="표준 16 3 5 3 5 4 3" xfId="35438"/>
    <cellStyle name="표준 16 3 5 3 5 5" xfId="13657"/>
    <cellStyle name="표준 16 3 5 3 5 6" xfId="26099"/>
    <cellStyle name="표준 16 3 5 3 6" xfId="1282"/>
    <cellStyle name="표준 16 3 5 3 6 2" xfId="4451"/>
    <cellStyle name="표준 16 3 5 3 6 2 2" xfId="16958"/>
    <cellStyle name="표준 16 3 5 3 6 2 3" xfId="29400"/>
    <cellStyle name="표준 16 3 5 3 6 3" xfId="7536"/>
    <cellStyle name="표준 16 3 5 3 6 3 2" xfId="20043"/>
    <cellStyle name="표준 16 3 5 3 6 3 3" xfId="32485"/>
    <cellStyle name="표준 16 3 5 3 6 4" xfId="10621"/>
    <cellStyle name="표준 16 3 5 3 6 4 2" xfId="23128"/>
    <cellStyle name="표준 16 3 5 3 6 4 3" xfId="35570"/>
    <cellStyle name="표준 16 3 5 3 6 5" xfId="13789"/>
    <cellStyle name="표준 16 3 5 3 6 6" xfId="26231"/>
    <cellStyle name="표준 16 3 5 3 7" xfId="1414"/>
    <cellStyle name="표준 16 3 5 3 7 2" xfId="4583"/>
    <cellStyle name="표준 16 3 5 3 7 2 2" xfId="17090"/>
    <cellStyle name="표준 16 3 5 3 7 2 3" xfId="29532"/>
    <cellStyle name="표준 16 3 5 3 7 3" xfId="7668"/>
    <cellStyle name="표준 16 3 5 3 7 3 2" xfId="20175"/>
    <cellStyle name="표준 16 3 5 3 7 3 3" xfId="32617"/>
    <cellStyle name="표준 16 3 5 3 7 4" xfId="10753"/>
    <cellStyle name="표준 16 3 5 3 7 4 2" xfId="23260"/>
    <cellStyle name="표준 16 3 5 3 7 4 3" xfId="35702"/>
    <cellStyle name="표준 16 3 5 3 7 5" xfId="13921"/>
    <cellStyle name="표준 16 3 5 3 7 6" xfId="26363"/>
    <cellStyle name="표준 16 3 5 3 8" xfId="1545"/>
    <cellStyle name="표준 16 3 5 3 8 2" xfId="4714"/>
    <cellStyle name="표준 16 3 5 3 8 2 2" xfId="17221"/>
    <cellStyle name="표준 16 3 5 3 8 2 3" xfId="29663"/>
    <cellStyle name="표준 16 3 5 3 8 3" xfId="7799"/>
    <cellStyle name="표준 16 3 5 3 8 3 2" xfId="20306"/>
    <cellStyle name="표준 16 3 5 3 8 3 3" xfId="32748"/>
    <cellStyle name="표준 16 3 5 3 8 4" xfId="10884"/>
    <cellStyle name="표준 16 3 5 3 8 4 2" xfId="23391"/>
    <cellStyle name="표준 16 3 5 3 8 4 3" xfId="35833"/>
    <cellStyle name="표준 16 3 5 3 8 5" xfId="14052"/>
    <cellStyle name="표준 16 3 5 3 8 6" xfId="26494"/>
    <cellStyle name="표준 16 3 5 3 9" xfId="1674"/>
    <cellStyle name="표준 16 3 5 3 9 2" xfId="4843"/>
    <cellStyle name="표준 16 3 5 3 9 2 2" xfId="17350"/>
    <cellStyle name="표준 16 3 5 3 9 2 3" xfId="29792"/>
    <cellStyle name="표준 16 3 5 3 9 3" xfId="7928"/>
    <cellStyle name="표준 16 3 5 3 9 3 2" xfId="20435"/>
    <cellStyle name="표준 16 3 5 3 9 3 3" xfId="32877"/>
    <cellStyle name="표준 16 3 5 3 9 4" xfId="11013"/>
    <cellStyle name="표준 16 3 5 3 9 4 2" xfId="23520"/>
    <cellStyle name="표준 16 3 5 3 9 4 3" xfId="35962"/>
    <cellStyle name="표준 16 3 5 3 9 5" xfId="14181"/>
    <cellStyle name="표준 16 3 5 3 9 6" xfId="26623"/>
    <cellStyle name="표준 16 3 5 30" xfId="25234"/>
    <cellStyle name="표준 16 3 5 31" xfId="37703"/>
    <cellStyle name="표준 16 3 5 4" xfId="614"/>
    <cellStyle name="표준 16 3 5 4 2" xfId="3783"/>
    <cellStyle name="표준 16 3 5 4 2 2" xfId="16290"/>
    <cellStyle name="표준 16 3 5 4 2 3" xfId="28732"/>
    <cellStyle name="표준 16 3 5 4 3" xfId="6868"/>
    <cellStyle name="표준 16 3 5 4 3 2" xfId="19375"/>
    <cellStyle name="표준 16 3 5 4 3 3" xfId="31817"/>
    <cellStyle name="표준 16 3 5 4 4" xfId="9953"/>
    <cellStyle name="표준 16 3 5 4 4 2" xfId="22460"/>
    <cellStyle name="표준 16 3 5 4 4 3" xfId="34902"/>
    <cellStyle name="표준 16 3 5 4 5" xfId="13121"/>
    <cellStyle name="표준 16 3 5 4 6" xfId="25563"/>
    <cellStyle name="표준 16 3 5 4 7" xfId="37851"/>
    <cellStyle name="표준 16 3 5 5" xfId="430"/>
    <cellStyle name="표준 16 3 5 5 2" xfId="3599"/>
    <cellStyle name="표준 16 3 5 5 2 2" xfId="16106"/>
    <cellStyle name="표준 16 3 5 5 2 3" xfId="28548"/>
    <cellStyle name="표준 16 3 5 5 3" xfId="6684"/>
    <cellStyle name="표준 16 3 5 5 3 2" xfId="19191"/>
    <cellStyle name="표준 16 3 5 5 3 3" xfId="31633"/>
    <cellStyle name="표준 16 3 5 5 4" xfId="9769"/>
    <cellStyle name="표준 16 3 5 5 4 2" xfId="22276"/>
    <cellStyle name="표준 16 3 5 5 4 3" xfId="34718"/>
    <cellStyle name="표준 16 3 5 5 5" xfId="12937"/>
    <cellStyle name="표준 16 3 5 5 6" xfId="25379"/>
    <cellStyle name="표준 16 3 5 5 7" xfId="37893"/>
    <cellStyle name="표준 16 3 5 6" xfId="617"/>
    <cellStyle name="표준 16 3 5 6 2" xfId="3786"/>
    <cellStyle name="표준 16 3 5 6 2 2" xfId="16293"/>
    <cellStyle name="표준 16 3 5 6 2 3" xfId="28735"/>
    <cellStyle name="표준 16 3 5 6 3" xfId="6871"/>
    <cellStyle name="표준 16 3 5 6 3 2" xfId="19378"/>
    <cellStyle name="표준 16 3 5 6 3 3" xfId="31820"/>
    <cellStyle name="표준 16 3 5 6 4" xfId="9956"/>
    <cellStyle name="표준 16 3 5 6 4 2" xfId="22463"/>
    <cellStyle name="표준 16 3 5 6 4 3" xfId="34905"/>
    <cellStyle name="표준 16 3 5 6 5" xfId="13124"/>
    <cellStyle name="표준 16 3 5 6 6" xfId="25566"/>
    <cellStyle name="표준 16 3 5 6 7" xfId="37935"/>
    <cellStyle name="표준 16 3 5 7" xfId="429"/>
    <cellStyle name="표준 16 3 5 7 2" xfId="3598"/>
    <cellStyle name="표준 16 3 5 7 2 2" xfId="16105"/>
    <cellStyle name="표준 16 3 5 7 2 3" xfId="28547"/>
    <cellStyle name="표준 16 3 5 7 3" xfId="6683"/>
    <cellStyle name="표준 16 3 5 7 3 2" xfId="19190"/>
    <cellStyle name="표준 16 3 5 7 3 3" xfId="31632"/>
    <cellStyle name="표준 16 3 5 7 4" xfId="9768"/>
    <cellStyle name="표준 16 3 5 7 4 2" xfId="22275"/>
    <cellStyle name="표준 16 3 5 7 4 3" xfId="34717"/>
    <cellStyle name="표준 16 3 5 7 5" xfId="12936"/>
    <cellStyle name="표준 16 3 5 7 6" xfId="25378"/>
    <cellStyle name="표준 16 3 5 8" xfId="545"/>
    <cellStyle name="표준 16 3 5 8 2" xfId="3714"/>
    <cellStyle name="표준 16 3 5 8 2 2" xfId="16221"/>
    <cellStyle name="표준 16 3 5 8 2 3" xfId="28663"/>
    <cellStyle name="표준 16 3 5 8 3" xfId="6799"/>
    <cellStyle name="표준 16 3 5 8 3 2" xfId="19306"/>
    <cellStyle name="표준 16 3 5 8 3 3" xfId="31748"/>
    <cellStyle name="표준 16 3 5 8 4" xfId="9884"/>
    <cellStyle name="표준 16 3 5 8 4 2" xfId="22391"/>
    <cellStyle name="표준 16 3 5 8 4 3" xfId="34833"/>
    <cellStyle name="표준 16 3 5 8 5" xfId="13052"/>
    <cellStyle name="표준 16 3 5 8 6" xfId="25494"/>
    <cellStyle name="표준 16 3 5 9" xfId="467"/>
    <cellStyle name="표준 16 3 5 9 2" xfId="3636"/>
    <cellStyle name="표준 16 3 5 9 2 2" xfId="16143"/>
    <cellStyle name="표준 16 3 5 9 2 3" xfId="28585"/>
    <cellStyle name="표준 16 3 5 9 3" xfId="6721"/>
    <cellStyle name="표준 16 3 5 9 3 2" xfId="19228"/>
    <cellStyle name="표준 16 3 5 9 3 3" xfId="31670"/>
    <cellStyle name="표준 16 3 5 9 4" xfId="9806"/>
    <cellStyle name="표준 16 3 5 9 4 2" xfId="22313"/>
    <cellStyle name="표준 16 3 5 9 4 3" xfId="34755"/>
    <cellStyle name="표준 16 3 5 9 5" xfId="12974"/>
    <cellStyle name="표준 16 3 5 9 6" xfId="25416"/>
    <cellStyle name="표준 16 3 6" xfId="311"/>
    <cellStyle name="표준 16 3 6 10" xfId="1738"/>
    <cellStyle name="표준 16 3 6 10 2" xfId="4907"/>
    <cellStyle name="표준 16 3 6 10 2 2" xfId="17414"/>
    <cellStyle name="표준 16 3 6 10 2 3" xfId="29856"/>
    <cellStyle name="표준 16 3 6 10 3" xfId="7992"/>
    <cellStyle name="표준 16 3 6 10 3 2" xfId="20499"/>
    <cellStyle name="표준 16 3 6 10 3 3" xfId="32941"/>
    <cellStyle name="표준 16 3 6 10 4" xfId="11077"/>
    <cellStyle name="표준 16 3 6 10 4 2" xfId="23584"/>
    <cellStyle name="표준 16 3 6 10 4 3" xfId="36026"/>
    <cellStyle name="표준 16 3 6 10 5" xfId="14245"/>
    <cellStyle name="표준 16 3 6 10 6" xfId="26687"/>
    <cellStyle name="표준 16 3 6 11" xfId="1866"/>
    <cellStyle name="표준 16 3 6 11 2" xfId="5035"/>
    <cellStyle name="표준 16 3 6 11 2 2" xfId="17542"/>
    <cellStyle name="표준 16 3 6 11 2 3" xfId="29984"/>
    <cellStyle name="표준 16 3 6 11 3" xfId="8120"/>
    <cellStyle name="표준 16 3 6 11 3 2" xfId="20627"/>
    <cellStyle name="표준 16 3 6 11 3 3" xfId="33069"/>
    <cellStyle name="표준 16 3 6 11 4" xfId="11205"/>
    <cellStyle name="표준 16 3 6 11 4 2" xfId="23712"/>
    <cellStyle name="표준 16 3 6 11 4 3" xfId="36154"/>
    <cellStyle name="표준 16 3 6 11 5" xfId="14373"/>
    <cellStyle name="표준 16 3 6 11 6" xfId="26815"/>
    <cellStyle name="표준 16 3 6 12" xfId="1994"/>
    <cellStyle name="표준 16 3 6 12 2" xfId="5163"/>
    <cellStyle name="표준 16 3 6 12 2 2" xfId="17670"/>
    <cellStyle name="표준 16 3 6 12 2 3" xfId="30112"/>
    <cellStyle name="표준 16 3 6 12 3" xfId="8248"/>
    <cellStyle name="표준 16 3 6 12 3 2" xfId="20755"/>
    <cellStyle name="표준 16 3 6 12 3 3" xfId="33197"/>
    <cellStyle name="표준 16 3 6 12 4" xfId="11333"/>
    <cellStyle name="표준 16 3 6 12 4 2" xfId="23840"/>
    <cellStyle name="표준 16 3 6 12 4 3" xfId="36282"/>
    <cellStyle name="표준 16 3 6 12 5" xfId="14501"/>
    <cellStyle name="표준 16 3 6 12 6" xfId="26943"/>
    <cellStyle name="표준 16 3 6 13" xfId="2122"/>
    <cellStyle name="표준 16 3 6 13 2" xfId="5291"/>
    <cellStyle name="표준 16 3 6 13 2 2" xfId="17798"/>
    <cellStyle name="표준 16 3 6 13 2 3" xfId="30240"/>
    <cellStyle name="표준 16 3 6 13 3" xfId="8376"/>
    <cellStyle name="표준 16 3 6 13 3 2" xfId="20883"/>
    <cellStyle name="표준 16 3 6 13 3 3" xfId="33325"/>
    <cellStyle name="표준 16 3 6 13 4" xfId="11461"/>
    <cellStyle name="표준 16 3 6 13 4 2" xfId="23968"/>
    <cellStyle name="표준 16 3 6 13 4 3" xfId="36410"/>
    <cellStyle name="표준 16 3 6 13 5" xfId="14629"/>
    <cellStyle name="표준 16 3 6 13 6" xfId="27071"/>
    <cellStyle name="표준 16 3 6 14" xfId="2247"/>
    <cellStyle name="표준 16 3 6 14 2" xfId="5416"/>
    <cellStyle name="표준 16 3 6 14 2 2" xfId="17923"/>
    <cellStyle name="표준 16 3 6 14 2 3" xfId="30365"/>
    <cellStyle name="표준 16 3 6 14 3" xfId="8501"/>
    <cellStyle name="표준 16 3 6 14 3 2" xfId="21008"/>
    <cellStyle name="표준 16 3 6 14 3 3" xfId="33450"/>
    <cellStyle name="표준 16 3 6 14 4" xfId="11586"/>
    <cellStyle name="표준 16 3 6 14 4 2" xfId="24093"/>
    <cellStyle name="표준 16 3 6 14 4 3" xfId="36535"/>
    <cellStyle name="표준 16 3 6 14 5" xfId="14754"/>
    <cellStyle name="표준 16 3 6 14 6" xfId="27196"/>
    <cellStyle name="표준 16 3 6 15" xfId="2372"/>
    <cellStyle name="표준 16 3 6 15 2" xfId="5541"/>
    <cellStyle name="표준 16 3 6 15 2 2" xfId="18048"/>
    <cellStyle name="표준 16 3 6 15 2 3" xfId="30490"/>
    <cellStyle name="표준 16 3 6 15 3" xfId="8626"/>
    <cellStyle name="표준 16 3 6 15 3 2" xfId="21133"/>
    <cellStyle name="표준 16 3 6 15 3 3" xfId="33575"/>
    <cellStyle name="표준 16 3 6 15 4" xfId="11711"/>
    <cellStyle name="표준 16 3 6 15 4 2" xfId="24218"/>
    <cellStyle name="표준 16 3 6 15 4 3" xfId="36660"/>
    <cellStyle name="표준 16 3 6 15 5" xfId="14879"/>
    <cellStyle name="표준 16 3 6 15 6" xfId="27321"/>
    <cellStyle name="표준 16 3 6 16" xfId="2496"/>
    <cellStyle name="표준 16 3 6 16 2" xfId="5665"/>
    <cellStyle name="표준 16 3 6 16 2 2" xfId="18172"/>
    <cellStyle name="표준 16 3 6 16 2 3" xfId="30614"/>
    <cellStyle name="표준 16 3 6 16 3" xfId="8750"/>
    <cellStyle name="표준 16 3 6 16 3 2" xfId="21257"/>
    <cellStyle name="표준 16 3 6 16 3 3" xfId="33699"/>
    <cellStyle name="표준 16 3 6 16 4" xfId="11835"/>
    <cellStyle name="표준 16 3 6 16 4 2" xfId="24342"/>
    <cellStyle name="표준 16 3 6 16 4 3" xfId="36784"/>
    <cellStyle name="표준 16 3 6 16 5" xfId="15003"/>
    <cellStyle name="표준 16 3 6 16 6" xfId="27445"/>
    <cellStyle name="표준 16 3 6 17" xfId="2618"/>
    <cellStyle name="표준 16 3 6 17 2" xfId="5787"/>
    <cellStyle name="표준 16 3 6 17 2 2" xfId="18294"/>
    <cellStyle name="표준 16 3 6 17 2 3" xfId="30736"/>
    <cellStyle name="표준 16 3 6 17 3" xfId="8872"/>
    <cellStyle name="표준 16 3 6 17 3 2" xfId="21379"/>
    <cellStyle name="표준 16 3 6 17 3 3" xfId="33821"/>
    <cellStyle name="표준 16 3 6 17 4" xfId="11957"/>
    <cellStyle name="표준 16 3 6 17 4 2" xfId="24464"/>
    <cellStyle name="표준 16 3 6 17 4 3" xfId="36906"/>
    <cellStyle name="표준 16 3 6 17 5" xfId="15125"/>
    <cellStyle name="표준 16 3 6 17 6" xfId="27567"/>
    <cellStyle name="표준 16 3 6 18" xfId="2738"/>
    <cellStyle name="표준 16 3 6 18 2" xfId="5907"/>
    <cellStyle name="표준 16 3 6 18 2 2" xfId="18414"/>
    <cellStyle name="표준 16 3 6 18 2 3" xfId="30856"/>
    <cellStyle name="표준 16 3 6 18 3" xfId="8992"/>
    <cellStyle name="표준 16 3 6 18 3 2" xfId="21499"/>
    <cellStyle name="표준 16 3 6 18 3 3" xfId="33941"/>
    <cellStyle name="표준 16 3 6 18 4" xfId="12077"/>
    <cellStyle name="표준 16 3 6 18 4 2" xfId="24584"/>
    <cellStyle name="표준 16 3 6 18 4 3" xfId="37026"/>
    <cellStyle name="표준 16 3 6 18 5" xfId="15245"/>
    <cellStyle name="표준 16 3 6 18 6" xfId="27687"/>
    <cellStyle name="표준 16 3 6 19" xfId="2855"/>
    <cellStyle name="표준 16 3 6 19 2" xfId="6024"/>
    <cellStyle name="표준 16 3 6 19 2 2" xfId="18531"/>
    <cellStyle name="표준 16 3 6 19 2 3" xfId="30973"/>
    <cellStyle name="표준 16 3 6 19 3" xfId="9109"/>
    <cellStyle name="표준 16 3 6 19 3 2" xfId="21616"/>
    <cellStyle name="표준 16 3 6 19 3 3" xfId="34058"/>
    <cellStyle name="표준 16 3 6 19 4" xfId="12194"/>
    <cellStyle name="표준 16 3 6 19 4 2" xfId="24701"/>
    <cellStyle name="표준 16 3 6 19 4 3" xfId="37143"/>
    <cellStyle name="표준 16 3 6 19 5" xfId="15362"/>
    <cellStyle name="표준 16 3 6 19 6" xfId="27804"/>
    <cellStyle name="표준 16 3 6 2" xfId="689"/>
    <cellStyle name="표준 16 3 6 2 2" xfId="3858"/>
    <cellStyle name="표준 16 3 6 2 2 2" xfId="16365"/>
    <cellStyle name="표준 16 3 6 2 2 3" xfId="28807"/>
    <cellStyle name="표준 16 3 6 2 3" xfId="6943"/>
    <cellStyle name="표준 16 3 6 2 3 2" xfId="19450"/>
    <cellStyle name="표준 16 3 6 2 3 3" xfId="31892"/>
    <cellStyle name="표준 16 3 6 2 4" xfId="10028"/>
    <cellStyle name="표준 16 3 6 2 4 2" xfId="22535"/>
    <cellStyle name="표준 16 3 6 2 4 3" xfId="34977"/>
    <cellStyle name="표준 16 3 6 2 5" xfId="13196"/>
    <cellStyle name="표준 16 3 6 2 6" xfId="25638"/>
    <cellStyle name="표준 16 3 6 2 7" xfId="37816"/>
    <cellStyle name="표준 16 3 6 20" xfId="2967"/>
    <cellStyle name="표준 16 3 6 20 2" xfId="6136"/>
    <cellStyle name="표준 16 3 6 20 2 2" xfId="18643"/>
    <cellStyle name="표준 16 3 6 20 2 3" xfId="31085"/>
    <cellStyle name="표준 16 3 6 20 3" xfId="9221"/>
    <cellStyle name="표준 16 3 6 20 3 2" xfId="21728"/>
    <cellStyle name="표준 16 3 6 20 3 3" xfId="34170"/>
    <cellStyle name="표준 16 3 6 20 4" xfId="12306"/>
    <cellStyle name="표준 16 3 6 20 4 2" xfId="24813"/>
    <cellStyle name="표준 16 3 6 20 4 3" xfId="37255"/>
    <cellStyle name="표준 16 3 6 20 5" xfId="15474"/>
    <cellStyle name="표준 16 3 6 20 6" xfId="27916"/>
    <cellStyle name="표준 16 3 6 21" xfId="3075"/>
    <cellStyle name="표준 16 3 6 21 2" xfId="6244"/>
    <cellStyle name="표준 16 3 6 21 2 2" xfId="18751"/>
    <cellStyle name="표준 16 3 6 21 2 3" xfId="31193"/>
    <cellStyle name="표준 16 3 6 21 3" xfId="9329"/>
    <cellStyle name="표준 16 3 6 21 3 2" xfId="21836"/>
    <cellStyle name="표준 16 3 6 21 3 3" xfId="34278"/>
    <cellStyle name="표준 16 3 6 21 4" xfId="12414"/>
    <cellStyle name="표준 16 3 6 21 4 2" xfId="24921"/>
    <cellStyle name="표준 16 3 6 21 4 3" xfId="37363"/>
    <cellStyle name="표준 16 3 6 21 5" xfId="15582"/>
    <cellStyle name="표준 16 3 6 21 6" xfId="28024"/>
    <cellStyle name="표준 16 3 6 22" xfId="3182"/>
    <cellStyle name="표준 16 3 6 22 2" xfId="6351"/>
    <cellStyle name="표준 16 3 6 22 2 2" xfId="18858"/>
    <cellStyle name="표준 16 3 6 22 2 3" xfId="31300"/>
    <cellStyle name="표준 16 3 6 22 3" xfId="9436"/>
    <cellStyle name="표준 16 3 6 22 3 2" xfId="21943"/>
    <cellStyle name="표준 16 3 6 22 3 3" xfId="34385"/>
    <cellStyle name="표준 16 3 6 22 4" xfId="12521"/>
    <cellStyle name="표준 16 3 6 22 4 2" xfId="25028"/>
    <cellStyle name="표준 16 3 6 22 4 3" xfId="37470"/>
    <cellStyle name="표준 16 3 6 22 5" xfId="15689"/>
    <cellStyle name="표준 16 3 6 22 6" xfId="28131"/>
    <cellStyle name="표준 16 3 6 23" xfId="3289"/>
    <cellStyle name="표준 16 3 6 23 2" xfId="6458"/>
    <cellStyle name="표준 16 3 6 23 2 2" xfId="18965"/>
    <cellStyle name="표준 16 3 6 23 2 3" xfId="31407"/>
    <cellStyle name="표준 16 3 6 23 3" xfId="9543"/>
    <cellStyle name="표준 16 3 6 23 3 2" xfId="22050"/>
    <cellStyle name="표준 16 3 6 23 3 3" xfId="34492"/>
    <cellStyle name="표준 16 3 6 23 4" xfId="12628"/>
    <cellStyle name="표준 16 3 6 23 4 2" xfId="25135"/>
    <cellStyle name="표준 16 3 6 23 4 3" xfId="37577"/>
    <cellStyle name="표준 16 3 6 23 5" xfId="15796"/>
    <cellStyle name="표준 16 3 6 23 6" xfId="28238"/>
    <cellStyle name="표준 16 3 6 24" xfId="3480"/>
    <cellStyle name="표준 16 3 6 24 2" xfId="15987"/>
    <cellStyle name="표준 16 3 6 24 3" xfId="28429"/>
    <cellStyle name="표준 16 3 6 25" xfId="6565"/>
    <cellStyle name="표준 16 3 6 25 2" xfId="19072"/>
    <cellStyle name="표준 16 3 6 25 3" xfId="31514"/>
    <cellStyle name="표준 16 3 6 26" xfId="9650"/>
    <cellStyle name="표준 16 3 6 26 2" xfId="22157"/>
    <cellStyle name="표준 16 3 6 26 3" xfId="34599"/>
    <cellStyle name="표준 16 3 6 27" xfId="12818"/>
    <cellStyle name="표준 16 3 6 28" xfId="25260"/>
    <cellStyle name="표준 16 3 6 29" xfId="37713"/>
    <cellStyle name="표준 16 3 6 3" xfId="822"/>
    <cellStyle name="표준 16 3 6 3 2" xfId="3991"/>
    <cellStyle name="표준 16 3 6 3 2 2" xfId="16498"/>
    <cellStyle name="표준 16 3 6 3 2 3" xfId="28940"/>
    <cellStyle name="표준 16 3 6 3 3" xfId="7076"/>
    <cellStyle name="표준 16 3 6 3 3 2" xfId="19583"/>
    <cellStyle name="표준 16 3 6 3 3 3" xfId="32025"/>
    <cellStyle name="표준 16 3 6 3 4" xfId="10161"/>
    <cellStyle name="표준 16 3 6 3 4 2" xfId="22668"/>
    <cellStyle name="표준 16 3 6 3 4 3" xfId="35110"/>
    <cellStyle name="표준 16 3 6 3 5" xfId="13329"/>
    <cellStyle name="표준 16 3 6 3 6" xfId="25771"/>
    <cellStyle name="표준 16 3 6 3 7" xfId="37861"/>
    <cellStyle name="표준 16 3 6 4" xfId="954"/>
    <cellStyle name="표준 16 3 6 4 2" xfId="4123"/>
    <cellStyle name="표준 16 3 6 4 2 2" xfId="16630"/>
    <cellStyle name="표준 16 3 6 4 2 3" xfId="29072"/>
    <cellStyle name="표준 16 3 6 4 3" xfId="7208"/>
    <cellStyle name="표준 16 3 6 4 3 2" xfId="19715"/>
    <cellStyle name="표준 16 3 6 4 3 3" xfId="32157"/>
    <cellStyle name="표준 16 3 6 4 4" xfId="10293"/>
    <cellStyle name="표준 16 3 6 4 4 2" xfId="22800"/>
    <cellStyle name="표준 16 3 6 4 4 3" xfId="35242"/>
    <cellStyle name="표준 16 3 6 4 5" xfId="13461"/>
    <cellStyle name="표준 16 3 6 4 6" xfId="25903"/>
    <cellStyle name="표준 16 3 6 4 7" xfId="37903"/>
    <cellStyle name="표준 16 3 6 5" xfId="1086"/>
    <cellStyle name="표준 16 3 6 5 2" xfId="4255"/>
    <cellStyle name="표준 16 3 6 5 2 2" xfId="16762"/>
    <cellStyle name="표준 16 3 6 5 2 3" xfId="29204"/>
    <cellStyle name="표준 16 3 6 5 3" xfId="7340"/>
    <cellStyle name="표준 16 3 6 5 3 2" xfId="19847"/>
    <cellStyle name="표준 16 3 6 5 3 3" xfId="32289"/>
    <cellStyle name="표준 16 3 6 5 4" xfId="10425"/>
    <cellStyle name="표준 16 3 6 5 4 2" xfId="22932"/>
    <cellStyle name="표준 16 3 6 5 4 3" xfId="35374"/>
    <cellStyle name="표준 16 3 6 5 5" xfId="13593"/>
    <cellStyle name="표준 16 3 6 5 6" xfId="26035"/>
    <cellStyle name="표준 16 3 6 5 7" xfId="37945"/>
    <cellStyle name="표준 16 3 6 6" xfId="1218"/>
    <cellStyle name="표준 16 3 6 6 2" xfId="4387"/>
    <cellStyle name="표준 16 3 6 6 2 2" xfId="16894"/>
    <cellStyle name="표준 16 3 6 6 2 3" xfId="29336"/>
    <cellStyle name="표준 16 3 6 6 3" xfId="7472"/>
    <cellStyle name="표준 16 3 6 6 3 2" xfId="19979"/>
    <cellStyle name="표준 16 3 6 6 3 3" xfId="32421"/>
    <cellStyle name="표준 16 3 6 6 4" xfId="10557"/>
    <cellStyle name="표준 16 3 6 6 4 2" xfId="23064"/>
    <cellStyle name="표준 16 3 6 6 4 3" xfId="35506"/>
    <cellStyle name="표준 16 3 6 6 5" xfId="13725"/>
    <cellStyle name="표준 16 3 6 6 6" xfId="26167"/>
    <cellStyle name="표준 16 3 6 7" xfId="1350"/>
    <cellStyle name="표준 16 3 6 7 2" xfId="4519"/>
    <cellStyle name="표준 16 3 6 7 2 2" xfId="17026"/>
    <cellStyle name="표준 16 3 6 7 2 3" xfId="29468"/>
    <cellStyle name="표준 16 3 6 7 3" xfId="7604"/>
    <cellStyle name="표준 16 3 6 7 3 2" xfId="20111"/>
    <cellStyle name="표준 16 3 6 7 3 3" xfId="32553"/>
    <cellStyle name="표준 16 3 6 7 4" xfId="10689"/>
    <cellStyle name="표준 16 3 6 7 4 2" xfId="23196"/>
    <cellStyle name="표준 16 3 6 7 4 3" xfId="35638"/>
    <cellStyle name="표준 16 3 6 7 5" xfId="13857"/>
    <cellStyle name="표준 16 3 6 7 6" xfId="26299"/>
    <cellStyle name="표준 16 3 6 8" xfId="1481"/>
    <cellStyle name="표준 16 3 6 8 2" xfId="4650"/>
    <cellStyle name="표준 16 3 6 8 2 2" xfId="17157"/>
    <cellStyle name="표준 16 3 6 8 2 3" xfId="29599"/>
    <cellStyle name="표준 16 3 6 8 3" xfId="7735"/>
    <cellStyle name="표준 16 3 6 8 3 2" xfId="20242"/>
    <cellStyle name="표준 16 3 6 8 3 3" xfId="32684"/>
    <cellStyle name="표준 16 3 6 8 4" xfId="10820"/>
    <cellStyle name="표준 16 3 6 8 4 2" xfId="23327"/>
    <cellStyle name="표준 16 3 6 8 4 3" xfId="35769"/>
    <cellStyle name="표준 16 3 6 8 5" xfId="13988"/>
    <cellStyle name="표준 16 3 6 8 6" xfId="26430"/>
    <cellStyle name="표준 16 3 6 9" xfId="1610"/>
    <cellStyle name="표준 16 3 6 9 2" xfId="4779"/>
    <cellStyle name="표준 16 3 6 9 2 2" xfId="17286"/>
    <cellStyle name="표준 16 3 6 9 2 3" xfId="29728"/>
    <cellStyle name="표준 16 3 6 9 3" xfId="7864"/>
    <cellStyle name="표준 16 3 6 9 3 2" xfId="20371"/>
    <cellStyle name="표준 16 3 6 9 3 3" xfId="32813"/>
    <cellStyle name="표준 16 3 6 9 4" xfId="10949"/>
    <cellStyle name="표준 16 3 6 9 4 2" xfId="23456"/>
    <cellStyle name="표준 16 3 6 9 4 3" xfId="35898"/>
    <cellStyle name="표준 16 3 6 9 5" xfId="14117"/>
    <cellStyle name="표준 16 3 6 9 6" xfId="26559"/>
    <cellStyle name="표준 16 3 7" xfId="356"/>
    <cellStyle name="표준 16 3 7 10" xfId="1783"/>
    <cellStyle name="표준 16 3 7 10 2" xfId="4952"/>
    <cellStyle name="표준 16 3 7 10 2 2" xfId="17459"/>
    <cellStyle name="표준 16 3 7 10 2 3" xfId="29901"/>
    <cellStyle name="표준 16 3 7 10 3" xfId="8037"/>
    <cellStyle name="표준 16 3 7 10 3 2" xfId="20544"/>
    <cellStyle name="표준 16 3 7 10 3 3" xfId="32986"/>
    <cellStyle name="표준 16 3 7 10 4" xfId="11122"/>
    <cellStyle name="표준 16 3 7 10 4 2" xfId="23629"/>
    <cellStyle name="표준 16 3 7 10 4 3" xfId="36071"/>
    <cellStyle name="표준 16 3 7 10 5" xfId="14290"/>
    <cellStyle name="표준 16 3 7 10 6" xfId="26732"/>
    <cellStyle name="표준 16 3 7 11" xfId="1911"/>
    <cellStyle name="표준 16 3 7 11 2" xfId="5080"/>
    <cellStyle name="표준 16 3 7 11 2 2" xfId="17587"/>
    <cellStyle name="표준 16 3 7 11 2 3" xfId="30029"/>
    <cellStyle name="표준 16 3 7 11 3" xfId="8165"/>
    <cellStyle name="표준 16 3 7 11 3 2" xfId="20672"/>
    <cellStyle name="표준 16 3 7 11 3 3" xfId="33114"/>
    <cellStyle name="표준 16 3 7 11 4" xfId="11250"/>
    <cellStyle name="표준 16 3 7 11 4 2" xfId="23757"/>
    <cellStyle name="표준 16 3 7 11 4 3" xfId="36199"/>
    <cellStyle name="표준 16 3 7 11 5" xfId="14418"/>
    <cellStyle name="표준 16 3 7 11 6" xfId="26860"/>
    <cellStyle name="표준 16 3 7 12" xfId="2039"/>
    <cellStyle name="표준 16 3 7 12 2" xfId="5208"/>
    <cellStyle name="표준 16 3 7 12 2 2" xfId="17715"/>
    <cellStyle name="표준 16 3 7 12 2 3" xfId="30157"/>
    <cellStyle name="표준 16 3 7 12 3" xfId="8293"/>
    <cellStyle name="표준 16 3 7 12 3 2" xfId="20800"/>
    <cellStyle name="표준 16 3 7 12 3 3" xfId="33242"/>
    <cellStyle name="표준 16 3 7 12 4" xfId="11378"/>
    <cellStyle name="표준 16 3 7 12 4 2" xfId="23885"/>
    <cellStyle name="표준 16 3 7 12 4 3" xfId="36327"/>
    <cellStyle name="표준 16 3 7 12 5" xfId="14546"/>
    <cellStyle name="표준 16 3 7 12 6" xfId="26988"/>
    <cellStyle name="표준 16 3 7 13" xfId="2167"/>
    <cellStyle name="표준 16 3 7 13 2" xfId="5336"/>
    <cellStyle name="표준 16 3 7 13 2 2" xfId="17843"/>
    <cellStyle name="표준 16 3 7 13 2 3" xfId="30285"/>
    <cellStyle name="표준 16 3 7 13 3" xfId="8421"/>
    <cellStyle name="표준 16 3 7 13 3 2" xfId="20928"/>
    <cellStyle name="표준 16 3 7 13 3 3" xfId="33370"/>
    <cellStyle name="표준 16 3 7 13 4" xfId="11506"/>
    <cellStyle name="표준 16 3 7 13 4 2" xfId="24013"/>
    <cellStyle name="표준 16 3 7 13 4 3" xfId="36455"/>
    <cellStyle name="표준 16 3 7 13 5" xfId="14674"/>
    <cellStyle name="표준 16 3 7 13 6" xfId="27116"/>
    <cellStyle name="표준 16 3 7 14" xfId="2292"/>
    <cellStyle name="표준 16 3 7 14 2" xfId="5461"/>
    <cellStyle name="표준 16 3 7 14 2 2" xfId="17968"/>
    <cellStyle name="표준 16 3 7 14 2 3" xfId="30410"/>
    <cellStyle name="표준 16 3 7 14 3" xfId="8546"/>
    <cellStyle name="표준 16 3 7 14 3 2" xfId="21053"/>
    <cellStyle name="표준 16 3 7 14 3 3" xfId="33495"/>
    <cellStyle name="표준 16 3 7 14 4" xfId="11631"/>
    <cellStyle name="표준 16 3 7 14 4 2" xfId="24138"/>
    <cellStyle name="표준 16 3 7 14 4 3" xfId="36580"/>
    <cellStyle name="표준 16 3 7 14 5" xfId="14799"/>
    <cellStyle name="표준 16 3 7 14 6" xfId="27241"/>
    <cellStyle name="표준 16 3 7 15" xfId="2417"/>
    <cellStyle name="표준 16 3 7 15 2" xfId="5586"/>
    <cellStyle name="표준 16 3 7 15 2 2" xfId="18093"/>
    <cellStyle name="표준 16 3 7 15 2 3" xfId="30535"/>
    <cellStyle name="표준 16 3 7 15 3" xfId="8671"/>
    <cellStyle name="표준 16 3 7 15 3 2" xfId="21178"/>
    <cellStyle name="표준 16 3 7 15 3 3" xfId="33620"/>
    <cellStyle name="표준 16 3 7 15 4" xfId="11756"/>
    <cellStyle name="표준 16 3 7 15 4 2" xfId="24263"/>
    <cellStyle name="표준 16 3 7 15 4 3" xfId="36705"/>
    <cellStyle name="표준 16 3 7 15 5" xfId="14924"/>
    <cellStyle name="표준 16 3 7 15 6" xfId="27366"/>
    <cellStyle name="표준 16 3 7 16" xfId="2541"/>
    <cellStyle name="표준 16 3 7 16 2" xfId="5710"/>
    <cellStyle name="표준 16 3 7 16 2 2" xfId="18217"/>
    <cellStyle name="표준 16 3 7 16 2 3" xfId="30659"/>
    <cellStyle name="표준 16 3 7 16 3" xfId="8795"/>
    <cellStyle name="표준 16 3 7 16 3 2" xfId="21302"/>
    <cellStyle name="표준 16 3 7 16 3 3" xfId="33744"/>
    <cellStyle name="표준 16 3 7 16 4" xfId="11880"/>
    <cellStyle name="표준 16 3 7 16 4 2" xfId="24387"/>
    <cellStyle name="표준 16 3 7 16 4 3" xfId="36829"/>
    <cellStyle name="표준 16 3 7 16 5" xfId="15048"/>
    <cellStyle name="표준 16 3 7 16 6" xfId="27490"/>
    <cellStyle name="표준 16 3 7 17" xfId="2663"/>
    <cellStyle name="표준 16 3 7 17 2" xfId="5832"/>
    <cellStyle name="표준 16 3 7 17 2 2" xfId="18339"/>
    <cellStyle name="표준 16 3 7 17 2 3" xfId="30781"/>
    <cellStyle name="표준 16 3 7 17 3" xfId="8917"/>
    <cellStyle name="표준 16 3 7 17 3 2" xfId="21424"/>
    <cellStyle name="표준 16 3 7 17 3 3" xfId="33866"/>
    <cellStyle name="표준 16 3 7 17 4" xfId="12002"/>
    <cellStyle name="표준 16 3 7 17 4 2" xfId="24509"/>
    <cellStyle name="표준 16 3 7 17 4 3" xfId="36951"/>
    <cellStyle name="표준 16 3 7 17 5" xfId="15170"/>
    <cellStyle name="표준 16 3 7 17 6" xfId="27612"/>
    <cellStyle name="표준 16 3 7 18" xfId="2783"/>
    <cellStyle name="표준 16 3 7 18 2" xfId="5952"/>
    <cellStyle name="표준 16 3 7 18 2 2" xfId="18459"/>
    <cellStyle name="표준 16 3 7 18 2 3" xfId="30901"/>
    <cellStyle name="표준 16 3 7 18 3" xfId="9037"/>
    <cellStyle name="표준 16 3 7 18 3 2" xfId="21544"/>
    <cellStyle name="표준 16 3 7 18 3 3" xfId="33986"/>
    <cellStyle name="표준 16 3 7 18 4" xfId="12122"/>
    <cellStyle name="표준 16 3 7 18 4 2" xfId="24629"/>
    <cellStyle name="표준 16 3 7 18 4 3" xfId="37071"/>
    <cellStyle name="표준 16 3 7 18 5" xfId="15290"/>
    <cellStyle name="표준 16 3 7 18 6" xfId="27732"/>
    <cellStyle name="표준 16 3 7 19" xfId="2900"/>
    <cellStyle name="표준 16 3 7 19 2" xfId="6069"/>
    <cellStyle name="표준 16 3 7 19 2 2" xfId="18576"/>
    <cellStyle name="표준 16 3 7 19 2 3" xfId="31018"/>
    <cellStyle name="표준 16 3 7 19 3" xfId="9154"/>
    <cellStyle name="표준 16 3 7 19 3 2" xfId="21661"/>
    <cellStyle name="표준 16 3 7 19 3 3" xfId="34103"/>
    <cellStyle name="표준 16 3 7 19 4" xfId="12239"/>
    <cellStyle name="표준 16 3 7 19 4 2" xfId="24746"/>
    <cellStyle name="표준 16 3 7 19 4 3" xfId="37188"/>
    <cellStyle name="표준 16 3 7 19 5" xfId="15407"/>
    <cellStyle name="표준 16 3 7 19 6" xfId="27849"/>
    <cellStyle name="표준 16 3 7 2" xfId="734"/>
    <cellStyle name="표준 16 3 7 2 2" xfId="3903"/>
    <cellStyle name="표준 16 3 7 2 2 2" xfId="16410"/>
    <cellStyle name="표준 16 3 7 2 2 3" xfId="28852"/>
    <cellStyle name="표준 16 3 7 2 3" xfId="6988"/>
    <cellStyle name="표준 16 3 7 2 3 2" xfId="19495"/>
    <cellStyle name="표준 16 3 7 2 3 3" xfId="31937"/>
    <cellStyle name="표준 16 3 7 2 4" xfId="10073"/>
    <cellStyle name="표준 16 3 7 2 4 2" xfId="22580"/>
    <cellStyle name="표준 16 3 7 2 4 3" xfId="35022"/>
    <cellStyle name="표준 16 3 7 2 5" xfId="13241"/>
    <cellStyle name="표준 16 3 7 2 6" xfId="25683"/>
    <cellStyle name="표준 16 3 7 20" xfId="3012"/>
    <cellStyle name="표준 16 3 7 20 2" xfId="6181"/>
    <cellStyle name="표준 16 3 7 20 2 2" xfId="18688"/>
    <cellStyle name="표준 16 3 7 20 2 3" xfId="31130"/>
    <cellStyle name="표준 16 3 7 20 3" xfId="9266"/>
    <cellStyle name="표준 16 3 7 20 3 2" xfId="21773"/>
    <cellStyle name="표준 16 3 7 20 3 3" xfId="34215"/>
    <cellStyle name="표준 16 3 7 20 4" xfId="12351"/>
    <cellStyle name="표준 16 3 7 20 4 2" xfId="24858"/>
    <cellStyle name="표준 16 3 7 20 4 3" xfId="37300"/>
    <cellStyle name="표준 16 3 7 20 5" xfId="15519"/>
    <cellStyle name="표준 16 3 7 20 6" xfId="27961"/>
    <cellStyle name="표준 16 3 7 21" xfId="3120"/>
    <cellStyle name="표준 16 3 7 21 2" xfId="6289"/>
    <cellStyle name="표준 16 3 7 21 2 2" xfId="18796"/>
    <cellStyle name="표준 16 3 7 21 2 3" xfId="31238"/>
    <cellStyle name="표준 16 3 7 21 3" xfId="9374"/>
    <cellStyle name="표준 16 3 7 21 3 2" xfId="21881"/>
    <cellStyle name="표준 16 3 7 21 3 3" xfId="34323"/>
    <cellStyle name="표준 16 3 7 21 4" xfId="12459"/>
    <cellStyle name="표준 16 3 7 21 4 2" xfId="24966"/>
    <cellStyle name="표준 16 3 7 21 4 3" xfId="37408"/>
    <cellStyle name="표준 16 3 7 21 5" xfId="15627"/>
    <cellStyle name="표준 16 3 7 21 6" xfId="28069"/>
    <cellStyle name="표준 16 3 7 22" xfId="3227"/>
    <cellStyle name="표준 16 3 7 22 2" xfId="6396"/>
    <cellStyle name="표준 16 3 7 22 2 2" xfId="18903"/>
    <cellStyle name="표준 16 3 7 22 2 3" xfId="31345"/>
    <cellStyle name="표준 16 3 7 22 3" xfId="9481"/>
    <cellStyle name="표준 16 3 7 22 3 2" xfId="21988"/>
    <cellStyle name="표준 16 3 7 22 3 3" xfId="34430"/>
    <cellStyle name="표준 16 3 7 22 4" xfId="12566"/>
    <cellStyle name="표준 16 3 7 22 4 2" xfId="25073"/>
    <cellStyle name="표준 16 3 7 22 4 3" xfId="37515"/>
    <cellStyle name="표준 16 3 7 22 5" xfId="15734"/>
    <cellStyle name="표준 16 3 7 22 6" xfId="28176"/>
    <cellStyle name="표준 16 3 7 23" xfId="3334"/>
    <cellStyle name="표준 16 3 7 23 2" xfId="6503"/>
    <cellStyle name="표준 16 3 7 23 2 2" xfId="19010"/>
    <cellStyle name="표준 16 3 7 23 2 3" xfId="31452"/>
    <cellStyle name="표준 16 3 7 23 3" xfId="9588"/>
    <cellStyle name="표준 16 3 7 23 3 2" xfId="22095"/>
    <cellStyle name="표준 16 3 7 23 3 3" xfId="34537"/>
    <cellStyle name="표준 16 3 7 23 4" xfId="12673"/>
    <cellStyle name="표준 16 3 7 23 4 2" xfId="25180"/>
    <cellStyle name="표준 16 3 7 23 4 3" xfId="37622"/>
    <cellStyle name="표준 16 3 7 23 5" xfId="15841"/>
    <cellStyle name="표준 16 3 7 23 6" xfId="28283"/>
    <cellStyle name="표준 16 3 7 24" xfId="3525"/>
    <cellStyle name="표준 16 3 7 24 2" xfId="16032"/>
    <cellStyle name="표준 16 3 7 24 3" xfId="28474"/>
    <cellStyle name="표준 16 3 7 25" xfId="6610"/>
    <cellStyle name="표준 16 3 7 25 2" xfId="19117"/>
    <cellStyle name="표준 16 3 7 25 3" xfId="31559"/>
    <cellStyle name="표준 16 3 7 26" xfId="9695"/>
    <cellStyle name="표준 16 3 7 26 2" xfId="22202"/>
    <cellStyle name="표준 16 3 7 26 3" xfId="34644"/>
    <cellStyle name="표준 16 3 7 27" xfId="12863"/>
    <cellStyle name="표준 16 3 7 28" xfId="25305"/>
    <cellStyle name="표준 16 3 7 29" xfId="37774"/>
    <cellStyle name="표준 16 3 7 3" xfId="867"/>
    <cellStyle name="표준 16 3 7 3 2" xfId="4036"/>
    <cellStyle name="표준 16 3 7 3 2 2" xfId="16543"/>
    <cellStyle name="표준 16 3 7 3 2 3" xfId="28985"/>
    <cellStyle name="표준 16 3 7 3 3" xfId="7121"/>
    <cellStyle name="표준 16 3 7 3 3 2" xfId="19628"/>
    <cellStyle name="표준 16 3 7 3 3 3" xfId="32070"/>
    <cellStyle name="표준 16 3 7 3 4" xfId="10206"/>
    <cellStyle name="표준 16 3 7 3 4 2" xfId="22713"/>
    <cellStyle name="표준 16 3 7 3 4 3" xfId="35155"/>
    <cellStyle name="표준 16 3 7 3 5" xfId="13374"/>
    <cellStyle name="표준 16 3 7 3 6" xfId="25816"/>
    <cellStyle name="표준 16 3 7 4" xfId="999"/>
    <cellStyle name="표준 16 3 7 4 2" xfId="4168"/>
    <cellStyle name="표준 16 3 7 4 2 2" xfId="16675"/>
    <cellStyle name="표준 16 3 7 4 2 3" xfId="29117"/>
    <cellStyle name="표준 16 3 7 4 3" xfId="7253"/>
    <cellStyle name="표준 16 3 7 4 3 2" xfId="19760"/>
    <cellStyle name="표준 16 3 7 4 3 3" xfId="32202"/>
    <cellStyle name="표준 16 3 7 4 4" xfId="10338"/>
    <cellStyle name="표준 16 3 7 4 4 2" xfId="22845"/>
    <cellStyle name="표준 16 3 7 4 4 3" xfId="35287"/>
    <cellStyle name="표준 16 3 7 4 5" xfId="13506"/>
    <cellStyle name="표준 16 3 7 4 6" xfId="25948"/>
    <cellStyle name="표준 16 3 7 5" xfId="1131"/>
    <cellStyle name="표준 16 3 7 5 2" xfId="4300"/>
    <cellStyle name="표준 16 3 7 5 2 2" xfId="16807"/>
    <cellStyle name="표준 16 3 7 5 2 3" xfId="29249"/>
    <cellStyle name="표준 16 3 7 5 3" xfId="7385"/>
    <cellStyle name="표준 16 3 7 5 3 2" xfId="19892"/>
    <cellStyle name="표준 16 3 7 5 3 3" xfId="32334"/>
    <cellStyle name="표준 16 3 7 5 4" xfId="10470"/>
    <cellStyle name="표준 16 3 7 5 4 2" xfId="22977"/>
    <cellStyle name="표준 16 3 7 5 4 3" xfId="35419"/>
    <cellStyle name="표준 16 3 7 5 5" xfId="13638"/>
    <cellStyle name="표준 16 3 7 5 6" xfId="26080"/>
    <cellStyle name="표준 16 3 7 6" xfId="1263"/>
    <cellStyle name="표준 16 3 7 6 2" xfId="4432"/>
    <cellStyle name="표준 16 3 7 6 2 2" xfId="16939"/>
    <cellStyle name="표준 16 3 7 6 2 3" xfId="29381"/>
    <cellStyle name="표준 16 3 7 6 3" xfId="7517"/>
    <cellStyle name="표준 16 3 7 6 3 2" xfId="20024"/>
    <cellStyle name="표준 16 3 7 6 3 3" xfId="32466"/>
    <cellStyle name="표준 16 3 7 6 4" xfId="10602"/>
    <cellStyle name="표준 16 3 7 6 4 2" xfId="23109"/>
    <cellStyle name="표준 16 3 7 6 4 3" xfId="35551"/>
    <cellStyle name="표준 16 3 7 6 5" xfId="13770"/>
    <cellStyle name="표준 16 3 7 6 6" xfId="26212"/>
    <cellStyle name="표준 16 3 7 7" xfId="1395"/>
    <cellStyle name="표준 16 3 7 7 2" xfId="4564"/>
    <cellStyle name="표준 16 3 7 7 2 2" xfId="17071"/>
    <cellStyle name="표준 16 3 7 7 2 3" xfId="29513"/>
    <cellStyle name="표준 16 3 7 7 3" xfId="7649"/>
    <cellStyle name="표준 16 3 7 7 3 2" xfId="20156"/>
    <cellStyle name="표준 16 3 7 7 3 3" xfId="32598"/>
    <cellStyle name="표준 16 3 7 7 4" xfId="10734"/>
    <cellStyle name="표준 16 3 7 7 4 2" xfId="23241"/>
    <cellStyle name="표준 16 3 7 7 4 3" xfId="35683"/>
    <cellStyle name="표준 16 3 7 7 5" xfId="13902"/>
    <cellStyle name="표준 16 3 7 7 6" xfId="26344"/>
    <cellStyle name="표준 16 3 7 8" xfId="1526"/>
    <cellStyle name="표준 16 3 7 8 2" xfId="4695"/>
    <cellStyle name="표준 16 3 7 8 2 2" xfId="17202"/>
    <cellStyle name="표준 16 3 7 8 2 3" xfId="29644"/>
    <cellStyle name="표준 16 3 7 8 3" xfId="7780"/>
    <cellStyle name="표준 16 3 7 8 3 2" xfId="20287"/>
    <cellStyle name="표준 16 3 7 8 3 3" xfId="32729"/>
    <cellStyle name="표준 16 3 7 8 4" xfId="10865"/>
    <cellStyle name="표준 16 3 7 8 4 2" xfId="23372"/>
    <cellStyle name="표준 16 3 7 8 4 3" xfId="35814"/>
    <cellStyle name="표준 16 3 7 8 5" xfId="14033"/>
    <cellStyle name="표준 16 3 7 8 6" xfId="26475"/>
    <cellStyle name="표준 16 3 7 9" xfId="1655"/>
    <cellStyle name="표준 16 3 7 9 2" xfId="4824"/>
    <cellStyle name="표준 16 3 7 9 2 2" xfId="17331"/>
    <cellStyle name="표준 16 3 7 9 2 3" xfId="29773"/>
    <cellStyle name="표준 16 3 7 9 3" xfId="7909"/>
    <cellStyle name="표준 16 3 7 9 3 2" xfId="20416"/>
    <cellStyle name="표준 16 3 7 9 3 3" xfId="32858"/>
    <cellStyle name="표준 16 3 7 9 4" xfId="10994"/>
    <cellStyle name="표준 16 3 7 9 4 2" xfId="23501"/>
    <cellStyle name="표준 16 3 7 9 4 3" xfId="35943"/>
    <cellStyle name="표준 16 3 7 9 5" xfId="14162"/>
    <cellStyle name="표준 16 3 7 9 6" xfId="26604"/>
    <cellStyle name="표준 16 3 8" xfId="550"/>
    <cellStyle name="표준 16 3 8 2" xfId="3719"/>
    <cellStyle name="표준 16 3 8 2 2" xfId="16226"/>
    <cellStyle name="표준 16 3 8 2 3" xfId="28668"/>
    <cellStyle name="표준 16 3 8 3" xfId="6804"/>
    <cellStyle name="표준 16 3 8 3 2" xfId="19311"/>
    <cellStyle name="표준 16 3 8 3 3" xfId="31753"/>
    <cellStyle name="표준 16 3 8 4" xfId="9889"/>
    <cellStyle name="표준 16 3 8 4 2" xfId="22396"/>
    <cellStyle name="표준 16 3 8 4 3" xfId="34838"/>
    <cellStyle name="표준 16 3 8 5" xfId="13057"/>
    <cellStyle name="표준 16 3 8 6" xfId="25499"/>
    <cellStyle name="표준 16 3 8 7" xfId="37768"/>
    <cellStyle name="표준 16 3 9" xfId="462"/>
    <cellStyle name="표준 16 3 9 2" xfId="3631"/>
    <cellStyle name="표준 16 3 9 2 2" xfId="16138"/>
    <cellStyle name="표준 16 3 9 2 3" xfId="28580"/>
    <cellStyle name="표준 16 3 9 3" xfId="6716"/>
    <cellStyle name="표준 16 3 9 3 2" xfId="19223"/>
    <cellStyle name="표준 16 3 9 3 3" xfId="31665"/>
    <cellStyle name="표준 16 3 9 4" xfId="9801"/>
    <cellStyle name="표준 16 3 9 4 2" xfId="22308"/>
    <cellStyle name="표준 16 3 9 4 3" xfId="34750"/>
    <cellStyle name="표준 16 3 9 5" xfId="12969"/>
    <cellStyle name="표준 16 3 9 6" xfId="25411"/>
    <cellStyle name="표준 16 3 9 7" xfId="37736"/>
    <cellStyle name="표준 16 30" xfId="1053"/>
    <cellStyle name="표준 16 30 2" xfId="4222"/>
    <cellStyle name="표준 16 30 2 2" xfId="16729"/>
    <cellStyle name="표준 16 30 2 3" xfId="29171"/>
    <cellStyle name="표준 16 30 3" xfId="7307"/>
    <cellStyle name="표준 16 30 3 2" xfId="19814"/>
    <cellStyle name="표준 16 30 3 3" xfId="32256"/>
    <cellStyle name="표준 16 30 4" xfId="10392"/>
    <cellStyle name="표준 16 30 4 2" xfId="22899"/>
    <cellStyle name="표준 16 30 4 3" xfId="35341"/>
    <cellStyle name="표준 16 30 5" xfId="13560"/>
    <cellStyle name="표준 16 30 6" xfId="26002"/>
    <cellStyle name="표준 16 31" xfId="1185"/>
    <cellStyle name="표준 16 31 2" xfId="4354"/>
    <cellStyle name="표준 16 31 2 2" xfId="16861"/>
    <cellStyle name="표준 16 31 2 3" xfId="29303"/>
    <cellStyle name="표준 16 31 3" xfId="7439"/>
    <cellStyle name="표준 16 31 3 2" xfId="19946"/>
    <cellStyle name="표준 16 31 3 3" xfId="32388"/>
    <cellStyle name="표준 16 31 4" xfId="10524"/>
    <cellStyle name="표준 16 31 4 2" xfId="23031"/>
    <cellStyle name="표준 16 31 4 3" xfId="35473"/>
    <cellStyle name="표준 16 31 5" xfId="13692"/>
    <cellStyle name="표준 16 31 6" xfId="26134"/>
    <cellStyle name="표준 16 32" xfId="1317"/>
    <cellStyle name="표준 16 32 2" xfId="4486"/>
    <cellStyle name="표준 16 32 2 2" xfId="16993"/>
    <cellStyle name="표준 16 32 2 3" xfId="29435"/>
    <cellStyle name="표준 16 32 3" xfId="7571"/>
    <cellStyle name="표준 16 32 3 2" xfId="20078"/>
    <cellStyle name="표준 16 32 3 3" xfId="32520"/>
    <cellStyle name="표준 16 32 4" xfId="10656"/>
    <cellStyle name="표준 16 32 4 2" xfId="23163"/>
    <cellStyle name="표준 16 32 4 3" xfId="35605"/>
    <cellStyle name="표준 16 32 5" xfId="13824"/>
    <cellStyle name="표준 16 32 6" xfId="26266"/>
    <cellStyle name="표준 16 33" xfId="1449"/>
    <cellStyle name="표준 16 33 2" xfId="4618"/>
    <cellStyle name="표준 16 33 2 2" xfId="17125"/>
    <cellStyle name="표준 16 33 2 3" xfId="29567"/>
    <cellStyle name="표준 16 33 3" xfId="7703"/>
    <cellStyle name="표준 16 33 3 2" xfId="20210"/>
    <cellStyle name="표준 16 33 3 3" xfId="32652"/>
    <cellStyle name="표준 16 33 4" xfId="10788"/>
    <cellStyle name="표준 16 33 4 2" xfId="23295"/>
    <cellStyle name="표준 16 33 4 3" xfId="35737"/>
    <cellStyle name="표준 16 33 5" xfId="13956"/>
    <cellStyle name="표준 16 33 6" xfId="26398"/>
    <cellStyle name="표준 16 34" xfId="3411"/>
    <cellStyle name="표준 16 34 2" xfId="15918"/>
    <cellStyle name="표준 16 34 3" xfId="28360"/>
    <cellStyle name="표준 16 35" xfId="3400"/>
    <cellStyle name="표준 16 35 2" xfId="15907"/>
    <cellStyle name="표준 16 35 3" xfId="28349"/>
    <cellStyle name="표준 16 36" xfId="3403"/>
    <cellStyle name="표준 16 36 2" xfId="15910"/>
    <cellStyle name="표준 16 36 3" xfId="28352"/>
    <cellStyle name="표준 16 37" xfId="12766"/>
    <cellStyle name="표준 16 38" xfId="12765"/>
    <cellStyle name="표준 16 4" xfId="177"/>
    <cellStyle name="표준 16 5" xfId="164"/>
    <cellStyle name="표준 16 5 10" xfId="1059"/>
    <cellStyle name="표준 16 5 10 2" xfId="4228"/>
    <cellStyle name="표준 16 5 10 2 2" xfId="16735"/>
    <cellStyle name="표준 16 5 10 2 3" xfId="29177"/>
    <cellStyle name="표준 16 5 10 3" xfId="7313"/>
    <cellStyle name="표준 16 5 10 3 2" xfId="19820"/>
    <cellStyle name="표준 16 5 10 3 3" xfId="32262"/>
    <cellStyle name="표준 16 5 10 4" xfId="10398"/>
    <cellStyle name="표준 16 5 10 4 2" xfId="22905"/>
    <cellStyle name="표준 16 5 10 4 3" xfId="35347"/>
    <cellStyle name="표준 16 5 10 5" xfId="13566"/>
    <cellStyle name="표준 16 5 10 6" xfId="26008"/>
    <cellStyle name="표준 16 5 11" xfId="1191"/>
    <cellStyle name="표준 16 5 11 2" xfId="4360"/>
    <cellStyle name="표준 16 5 11 2 2" xfId="16867"/>
    <cellStyle name="표준 16 5 11 2 3" xfId="29309"/>
    <cellStyle name="표준 16 5 11 3" xfId="7445"/>
    <cellStyle name="표준 16 5 11 3 2" xfId="19952"/>
    <cellStyle name="표준 16 5 11 3 3" xfId="32394"/>
    <cellStyle name="표준 16 5 11 4" xfId="10530"/>
    <cellStyle name="표준 16 5 11 4 2" xfId="23037"/>
    <cellStyle name="표준 16 5 11 4 3" xfId="35479"/>
    <cellStyle name="표준 16 5 11 5" xfId="13698"/>
    <cellStyle name="표준 16 5 11 6" xfId="26140"/>
    <cellStyle name="표준 16 5 12" xfId="1323"/>
    <cellStyle name="표준 16 5 12 2" xfId="4492"/>
    <cellStyle name="표준 16 5 12 2 2" xfId="16999"/>
    <cellStyle name="표준 16 5 12 2 3" xfId="29441"/>
    <cellStyle name="표준 16 5 12 3" xfId="7577"/>
    <cellStyle name="표준 16 5 12 3 2" xfId="20084"/>
    <cellStyle name="표준 16 5 12 3 3" xfId="32526"/>
    <cellStyle name="표준 16 5 12 4" xfId="10662"/>
    <cellStyle name="표준 16 5 12 4 2" xfId="23169"/>
    <cellStyle name="표준 16 5 12 4 3" xfId="35611"/>
    <cellStyle name="표준 16 5 12 5" xfId="13830"/>
    <cellStyle name="표준 16 5 12 6" xfId="26272"/>
    <cellStyle name="표준 16 5 13" xfId="1455"/>
    <cellStyle name="표준 16 5 13 2" xfId="4624"/>
    <cellStyle name="표준 16 5 13 2 2" xfId="17131"/>
    <cellStyle name="표준 16 5 13 2 3" xfId="29573"/>
    <cellStyle name="표준 16 5 13 3" xfId="7709"/>
    <cellStyle name="표준 16 5 13 3 2" xfId="20216"/>
    <cellStyle name="표준 16 5 13 3 3" xfId="32658"/>
    <cellStyle name="표준 16 5 13 4" xfId="10794"/>
    <cellStyle name="표준 16 5 13 4 2" xfId="23301"/>
    <cellStyle name="표준 16 5 13 4 3" xfId="35743"/>
    <cellStyle name="표준 16 5 13 5" xfId="13962"/>
    <cellStyle name="표준 16 5 13 6" xfId="26404"/>
    <cellStyle name="표준 16 5 14" xfId="1584"/>
    <cellStyle name="표준 16 5 14 2" xfId="4753"/>
    <cellStyle name="표준 16 5 14 2 2" xfId="17260"/>
    <cellStyle name="표준 16 5 14 2 3" xfId="29702"/>
    <cellStyle name="표준 16 5 14 3" xfId="7838"/>
    <cellStyle name="표준 16 5 14 3 2" xfId="20345"/>
    <cellStyle name="표준 16 5 14 3 3" xfId="32787"/>
    <cellStyle name="표준 16 5 14 4" xfId="10923"/>
    <cellStyle name="표준 16 5 14 4 2" xfId="23430"/>
    <cellStyle name="표준 16 5 14 4 3" xfId="35872"/>
    <cellStyle name="표준 16 5 14 5" xfId="14091"/>
    <cellStyle name="표준 16 5 14 6" xfId="26533"/>
    <cellStyle name="표준 16 5 15" xfId="1712"/>
    <cellStyle name="표준 16 5 15 2" xfId="4881"/>
    <cellStyle name="표준 16 5 15 2 2" xfId="17388"/>
    <cellStyle name="표준 16 5 15 2 3" xfId="29830"/>
    <cellStyle name="표준 16 5 15 3" xfId="7966"/>
    <cellStyle name="표준 16 5 15 3 2" xfId="20473"/>
    <cellStyle name="표준 16 5 15 3 3" xfId="32915"/>
    <cellStyle name="표준 16 5 15 4" xfId="11051"/>
    <cellStyle name="표준 16 5 15 4 2" xfId="23558"/>
    <cellStyle name="표준 16 5 15 4 3" xfId="36000"/>
    <cellStyle name="표준 16 5 15 5" xfId="14219"/>
    <cellStyle name="표준 16 5 15 6" xfId="26661"/>
    <cellStyle name="표준 16 5 16" xfId="1840"/>
    <cellStyle name="표준 16 5 16 2" xfId="5009"/>
    <cellStyle name="표준 16 5 16 2 2" xfId="17516"/>
    <cellStyle name="표준 16 5 16 2 3" xfId="29958"/>
    <cellStyle name="표준 16 5 16 3" xfId="8094"/>
    <cellStyle name="표준 16 5 16 3 2" xfId="20601"/>
    <cellStyle name="표준 16 5 16 3 3" xfId="33043"/>
    <cellStyle name="표준 16 5 16 4" xfId="11179"/>
    <cellStyle name="표준 16 5 16 4 2" xfId="23686"/>
    <cellStyle name="표준 16 5 16 4 3" xfId="36128"/>
    <cellStyle name="표준 16 5 16 5" xfId="14347"/>
    <cellStyle name="표준 16 5 16 6" xfId="26789"/>
    <cellStyle name="표준 16 5 17" xfId="1968"/>
    <cellStyle name="표준 16 5 17 2" xfId="5137"/>
    <cellStyle name="표준 16 5 17 2 2" xfId="17644"/>
    <cellStyle name="표준 16 5 17 2 3" xfId="30086"/>
    <cellStyle name="표준 16 5 17 3" xfId="8222"/>
    <cellStyle name="표준 16 5 17 3 2" xfId="20729"/>
    <cellStyle name="표준 16 5 17 3 3" xfId="33171"/>
    <cellStyle name="표준 16 5 17 4" xfId="11307"/>
    <cellStyle name="표준 16 5 17 4 2" xfId="23814"/>
    <cellStyle name="표준 16 5 17 4 3" xfId="36256"/>
    <cellStyle name="표준 16 5 17 5" xfId="14475"/>
    <cellStyle name="표준 16 5 17 6" xfId="26917"/>
    <cellStyle name="표준 16 5 18" xfId="2096"/>
    <cellStyle name="표준 16 5 18 2" xfId="5265"/>
    <cellStyle name="표준 16 5 18 2 2" xfId="17772"/>
    <cellStyle name="표준 16 5 18 2 3" xfId="30214"/>
    <cellStyle name="표준 16 5 18 3" xfId="8350"/>
    <cellStyle name="표준 16 5 18 3 2" xfId="20857"/>
    <cellStyle name="표준 16 5 18 3 3" xfId="33299"/>
    <cellStyle name="표준 16 5 18 4" xfId="11435"/>
    <cellStyle name="표준 16 5 18 4 2" xfId="23942"/>
    <cellStyle name="표준 16 5 18 4 3" xfId="36384"/>
    <cellStyle name="표준 16 5 18 5" xfId="14603"/>
    <cellStyle name="표준 16 5 18 6" xfId="27045"/>
    <cellStyle name="표준 16 5 19" xfId="2223"/>
    <cellStyle name="표준 16 5 19 2" xfId="5392"/>
    <cellStyle name="표준 16 5 19 2 2" xfId="17899"/>
    <cellStyle name="표준 16 5 19 2 3" xfId="30341"/>
    <cellStyle name="표준 16 5 19 3" xfId="8477"/>
    <cellStyle name="표준 16 5 19 3 2" xfId="20984"/>
    <cellStyle name="표준 16 5 19 3 3" xfId="33426"/>
    <cellStyle name="표준 16 5 19 4" xfId="11562"/>
    <cellStyle name="표준 16 5 19 4 2" xfId="24069"/>
    <cellStyle name="표준 16 5 19 4 3" xfId="36511"/>
    <cellStyle name="표준 16 5 19 5" xfId="14730"/>
    <cellStyle name="표준 16 5 19 6" xfId="27172"/>
    <cellStyle name="표준 16 5 2" xfId="295"/>
    <cellStyle name="표준 16 5 2 10" xfId="1465"/>
    <cellStyle name="표준 16 5 2 10 2" xfId="4634"/>
    <cellStyle name="표준 16 5 2 10 2 2" xfId="17141"/>
    <cellStyle name="표준 16 5 2 10 2 3" xfId="29583"/>
    <cellStyle name="표준 16 5 2 10 3" xfId="7719"/>
    <cellStyle name="표준 16 5 2 10 3 2" xfId="20226"/>
    <cellStyle name="표준 16 5 2 10 3 3" xfId="32668"/>
    <cellStyle name="표준 16 5 2 10 4" xfId="10804"/>
    <cellStyle name="표준 16 5 2 10 4 2" xfId="23311"/>
    <cellStyle name="표준 16 5 2 10 4 3" xfId="35753"/>
    <cellStyle name="표준 16 5 2 10 5" xfId="13972"/>
    <cellStyle name="표준 16 5 2 10 6" xfId="26414"/>
    <cellStyle name="표준 16 5 2 11" xfId="1594"/>
    <cellStyle name="표준 16 5 2 11 2" xfId="4763"/>
    <cellStyle name="표준 16 5 2 11 2 2" xfId="17270"/>
    <cellStyle name="표준 16 5 2 11 2 3" xfId="29712"/>
    <cellStyle name="표준 16 5 2 11 3" xfId="7848"/>
    <cellStyle name="표준 16 5 2 11 3 2" xfId="20355"/>
    <cellStyle name="표준 16 5 2 11 3 3" xfId="32797"/>
    <cellStyle name="표준 16 5 2 11 4" xfId="10933"/>
    <cellStyle name="표준 16 5 2 11 4 2" xfId="23440"/>
    <cellStyle name="표준 16 5 2 11 4 3" xfId="35882"/>
    <cellStyle name="표준 16 5 2 11 5" xfId="14101"/>
    <cellStyle name="표준 16 5 2 11 6" xfId="26543"/>
    <cellStyle name="표준 16 5 2 12" xfId="1722"/>
    <cellStyle name="표준 16 5 2 12 2" xfId="4891"/>
    <cellStyle name="표준 16 5 2 12 2 2" xfId="17398"/>
    <cellStyle name="표준 16 5 2 12 2 3" xfId="29840"/>
    <cellStyle name="표준 16 5 2 12 3" xfId="7976"/>
    <cellStyle name="표준 16 5 2 12 3 2" xfId="20483"/>
    <cellStyle name="표준 16 5 2 12 3 3" xfId="32925"/>
    <cellStyle name="표준 16 5 2 12 4" xfId="11061"/>
    <cellStyle name="표준 16 5 2 12 4 2" xfId="23568"/>
    <cellStyle name="표준 16 5 2 12 4 3" xfId="36010"/>
    <cellStyle name="표준 16 5 2 12 5" xfId="14229"/>
    <cellStyle name="표준 16 5 2 12 6" xfId="26671"/>
    <cellStyle name="표준 16 5 2 13" xfId="1850"/>
    <cellStyle name="표준 16 5 2 13 2" xfId="5019"/>
    <cellStyle name="표준 16 5 2 13 2 2" xfId="17526"/>
    <cellStyle name="표준 16 5 2 13 2 3" xfId="29968"/>
    <cellStyle name="표준 16 5 2 13 3" xfId="8104"/>
    <cellStyle name="표준 16 5 2 13 3 2" xfId="20611"/>
    <cellStyle name="표준 16 5 2 13 3 3" xfId="33053"/>
    <cellStyle name="표준 16 5 2 13 4" xfId="11189"/>
    <cellStyle name="표준 16 5 2 13 4 2" xfId="23696"/>
    <cellStyle name="표준 16 5 2 13 4 3" xfId="36138"/>
    <cellStyle name="표준 16 5 2 13 5" xfId="14357"/>
    <cellStyle name="표준 16 5 2 13 6" xfId="26799"/>
    <cellStyle name="표준 16 5 2 14" xfId="1978"/>
    <cellStyle name="표준 16 5 2 14 2" xfId="5147"/>
    <cellStyle name="표준 16 5 2 14 2 2" xfId="17654"/>
    <cellStyle name="표준 16 5 2 14 2 3" xfId="30096"/>
    <cellStyle name="표준 16 5 2 14 3" xfId="8232"/>
    <cellStyle name="표준 16 5 2 14 3 2" xfId="20739"/>
    <cellStyle name="표준 16 5 2 14 3 3" xfId="33181"/>
    <cellStyle name="표준 16 5 2 14 4" xfId="11317"/>
    <cellStyle name="표준 16 5 2 14 4 2" xfId="23824"/>
    <cellStyle name="표준 16 5 2 14 4 3" xfId="36266"/>
    <cellStyle name="표준 16 5 2 14 5" xfId="14485"/>
    <cellStyle name="표준 16 5 2 14 6" xfId="26927"/>
    <cellStyle name="표준 16 5 2 15" xfId="2106"/>
    <cellStyle name="표준 16 5 2 15 2" xfId="5275"/>
    <cellStyle name="표준 16 5 2 15 2 2" xfId="17782"/>
    <cellStyle name="표준 16 5 2 15 2 3" xfId="30224"/>
    <cellStyle name="표준 16 5 2 15 3" xfId="8360"/>
    <cellStyle name="표준 16 5 2 15 3 2" xfId="20867"/>
    <cellStyle name="표준 16 5 2 15 3 3" xfId="33309"/>
    <cellStyle name="표준 16 5 2 15 4" xfId="11445"/>
    <cellStyle name="표준 16 5 2 15 4 2" xfId="23952"/>
    <cellStyle name="표준 16 5 2 15 4 3" xfId="36394"/>
    <cellStyle name="표준 16 5 2 15 5" xfId="14613"/>
    <cellStyle name="표준 16 5 2 15 6" xfId="27055"/>
    <cellStyle name="표준 16 5 2 16" xfId="2231"/>
    <cellStyle name="표준 16 5 2 16 2" xfId="5400"/>
    <cellStyle name="표준 16 5 2 16 2 2" xfId="17907"/>
    <cellStyle name="표준 16 5 2 16 2 3" xfId="30349"/>
    <cellStyle name="표준 16 5 2 16 3" xfId="8485"/>
    <cellStyle name="표준 16 5 2 16 3 2" xfId="20992"/>
    <cellStyle name="표준 16 5 2 16 3 3" xfId="33434"/>
    <cellStyle name="표준 16 5 2 16 4" xfId="11570"/>
    <cellStyle name="표준 16 5 2 16 4 2" xfId="24077"/>
    <cellStyle name="표준 16 5 2 16 4 3" xfId="36519"/>
    <cellStyle name="표준 16 5 2 16 5" xfId="14738"/>
    <cellStyle name="표준 16 5 2 16 6" xfId="27180"/>
    <cellStyle name="표준 16 5 2 17" xfId="2356"/>
    <cellStyle name="표준 16 5 2 17 2" xfId="5525"/>
    <cellStyle name="표준 16 5 2 17 2 2" xfId="18032"/>
    <cellStyle name="표준 16 5 2 17 2 3" xfId="30474"/>
    <cellStyle name="표준 16 5 2 17 3" xfId="8610"/>
    <cellStyle name="표준 16 5 2 17 3 2" xfId="21117"/>
    <cellStyle name="표준 16 5 2 17 3 3" xfId="33559"/>
    <cellStyle name="표준 16 5 2 17 4" xfId="11695"/>
    <cellStyle name="표준 16 5 2 17 4 2" xfId="24202"/>
    <cellStyle name="표준 16 5 2 17 4 3" xfId="36644"/>
    <cellStyle name="표준 16 5 2 17 5" xfId="14863"/>
    <cellStyle name="표준 16 5 2 17 6" xfId="27305"/>
    <cellStyle name="표준 16 5 2 18" xfId="2480"/>
    <cellStyle name="표준 16 5 2 18 2" xfId="5649"/>
    <cellStyle name="표준 16 5 2 18 2 2" xfId="18156"/>
    <cellStyle name="표준 16 5 2 18 2 3" xfId="30598"/>
    <cellStyle name="표준 16 5 2 18 3" xfId="8734"/>
    <cellStyle name="표준 16 5 2 18 3 2" xfId="21241"/>
    <cellStyle name="표준 16 5 2 18 3 3" xfId="33683"/>
    <cellStyle name="표준 16 5 2 18 4" xfId="11819"/>
    <cellStyle name="표준 16 5 2 18 4 2" xfId="24326"/>
    <cellStyle name="표준 16 5 2 18 4 3" xfId="36768"/>
    <cellStyle name="표준 16 5 2 18 5" xfId="14987"/>
    <cellStyle name="표준 16 5 2 18 6" xfId="27429"/>
    <cellStyle name="표준 16 5 2 19" xfId="2602"/>
    <cellStyle name="표준 16 5 2 19 2" xfId="5771"/>
    <cellStyle name="표준 16 5 2 19 2 2" xfId="18278"/>
    <cellStyle name="표준 16 5 2 19 2 3" xfId="30720"/>
    <cellStyle name="표준 16 5 2 19 3" xfId="8856"/>
    <cellStyle name="표준 16 5 2 19 3 2" xfId="21363"/>
    <cellStyle name="표준 16 5 2 19 3 3" xfId="33805"/>
    <cellStyle name="표준 16 5 2 19 4" xfId="11941"/>
    <cellStyle name="표준 16 5 2 19 4 2" xfId="24448"/>
    <cellStyle name="표준 16 5 2 19 4 3" xfId="36890"/>
    <cellStyle name="표준 16 5 2 19 5" xfId="15109"/>
    <cellStyle name="표준 16 5 2 19 6" xfId="27551"/>
    <cellStyle name="표준 16 5 2 2" xfId="340"/>
    <cellStyle name="표준 16 5 2 2 10" xfId="1767"/>
    <cellStyle name="표준 16 5 2 2 10 2" xfId="4936"/>
    <cellStyle name="표준 16 5 2 2 10 2 2" xfId="17443"/>
    <cellStyle name="표준 16 5 2 2 10 2 3" xfId="29885"/>
    <cellStyle name="표준 16 5 2 2 10 3" xfId="8021"/>
    <cellStyle name="표준 16 5 2 2 10 3 2" xfId="20528"/>
    <cellStyle name="표준 16 5 2 2 10 3 3" xfId="32970"/>
    <cellStyle name="표준 16 5 2 2 10 4" xfId="11106"/>
    <cellStyle name="표준 16 5 2 2 10 4 2" xfId="23613"/>
    <cellStyle name="표준 16 5 2 2 10 4 3" xfId="36055"/>
    <cellStyle name="표준 16 5 2 2 10 5" xfId="14274"/>
    <cellStyle name="표준 16 5 2 2 10 6" xfId="26716"/>
    <cellStyle name="표준 16 5 2 2 11" xfId="1895"/>
    <cellStyle name="표준 16 5 2 2 11 2" xfId="5064"/>
    <cellStyle name="표준 16 5 2 2 11 2 2" xfId="17571"/>
    <cellStyle name="표준 16 5 2 2 11 2 3" xfId="30013"/>
    <cellStyle name="표준 16 5 2 2 11 3" xfId="8149"/>
    <cellStyle name="표준 16 5 2 2 11 3 2" xfId="20656"/>
    <cellStyle name="표준 16 5 2 2 11 3 3" xfId="33098"/>
    <cellStyle name="표준 16 5 2 2 11 4" xfId="11234"/>
    <cellStyle name="표준 16 5 2 2 11 4 2" xfId="23741"/>
    <cellStyle name="표준 16 5 2 2 11 4 3" xfId="36183"/>
    <cellStyle name="표준 16 5 2 2 11 5" xfId="14402"/>
    <cellStyle name="표준 16 5 2 2 11 6" xfId="26844"/>
    <cellStyle name="표준 16 5 2 2 12" xfId="2023"/>
    <cellStyle name="표준 16 5 2 2 12 2" xfId="5192"/>
    <cellStyle name="표준 16 5 2 2 12 2 2" xfId="17699"/>
    <cellStyle name="표준 16 5 2 2 12 2 3" xfId="30141"/>
    <cellStyle name="표준 16 5 2 2 12 3" xfId="8277"/>
    <cellStyle name="표준 16 5 2 2 12 3 2" xfId="20784"/>
    <cellStyle name="표준 16 5 2 2 12 3 3" xfId="33226"/>
    <cellStyle name="표준 16 5 2 2 12 4" xfId="11362"/>
    <cellStyle name="표준 16 5 2 2 12 4 2" xfId="23869"/>
    <cellStyle name="표준 16 5 2 2 12 4 3" xfId="36311"/>
    <cellStyle name="표준 16 5 2 2 12 5" xfId="14530"/>
    <cellStyle name="표준 16 5 2 2 12 6" xfId="26972"/>
    <cellStyle name="표준 16 5 2 2 13" xfId="2151"/>
    <cellStyle name="표준 16 5 2 2 13 2" xfId="5320"/>
    <cellStyle name="표준 16 5 2 2 13 2 2" xfId="17827"/>
    <cellStyle name="표준 16 5 2 2 13 2 3" xfId="30269"/>
    <cellStyle name="표준 16 5 2 2 13 3" xfId="8405"/>
    <cellStyle name="표준 16 5 2 2 13 3 2" xfId="20912"/>
    <cellStyle name="표준 16 5 2 2 13 3 3" xfId="33354"/>
    <cellStyle name="표준 16 5 2 2 13 4" xfId="11490"/>
    <cellStyle name="표준 16 5 2 2 13 4 2" xfId="23997"/>
    <cellStyle name="표준 16 5 2 2 13 4 3" xfId="36439"/>
    <cellStyle name="표준 16 5 2 2 13 5" xfId="14658"/>
    <cellStyle name="표준 16 5 2 2 13 6" xfId="27100"/>
    <cellStyle name="표준 16 5 2 2 14" xfId="2276"/>
    <cellStyle name="표준 16 5 2 2 14 2" xfId="5445"/>
    <cellStyle name="표준 16 5 2 2 14 2 2" xfId="17952"/>
    <cellStyle name="표준 16 5 2 2 14 2 3" xfId="30394"/>
    <cellStyle name="표준 16 5 2 2 14 3" xfId="8530"/>
    <cellStyle name="표준 16 5 2 2 14 3 2" xfId="21037"/>
    <cellStyle name="표준 16 5 2 2 14 3 3" xfId="33479"/>
    <cellStyle name="표준 16 5 2 2 14 4" xfId="11615"/>
    <cellStyle name="표준 16 5 2 2 14 4 2" xfId="24122"/>
    <cellStyle name="표준 16 5 2 2 14 4 3" xfId="36564"/>
    <cellStyle name="표준 16 5 2 2 14 5" xfId="14783"/>
    <cellStyle name="표준 16 5 2 2 14 6" xfId="27225"/>
    <cellStyle name="표준 16 5 2 2 15" xfId="2401"/>
    <cellStyle name="표준 16 5 2 2 15 2" xfId="5570"/>
    <cellStyle name="표준 16 5 2 2 15 2 2" xfId="18077"/>
    <cellStyle name="표준 16 5 2 2 15 2 3" xfId="30519"/>
    <cellStyle name="표준 16 5 2 2 15 3" xfId="8655"/>
    <cellStyle name="표준 16 5 2 2 15 3 2" xfId="21162"/>
    <cellStyle name="표준 16 5 2 2 15 3 3" xfId="33604"/>
    <cellStyle name="표준 16 5 2 2 15 4" xfId="11740"/>
    <cellStyle name="표준 16 5 2 2 15 4 2" xfId="24247"/>
    <cellStyle name="표준 16 5 2 2 15 4 3" xfId="36689"/>
    <cellStyle name="표준 16 5 2 2 15 5" xfId="14908"/>
    <cellStyle name="표준 16 5 2 2 15 6" xfId="27350"/>
    <cellStyle name="표준 16 5 2 2 16" xfId="2525"/>
    <cellStyle name="표준 16 5 2 2 16 2" xfId="5694"/>
    <cellStyle name="표준 16 5 2 2 16 2 2" xfId="18201"/>
    <cellStyle name="표준 16 5 2 2 16 2 3" xfId="30643"/>
    <cellStyle name="표준 16 5 2 2 16 3" xfId="8779"/>
    <cellStyle name="표준 16 5 2 2 16 3 2" xfId="21286"/>
    <cellStyle name="표준 16 5 2 2 16 3 3" xfId="33728"/>
    <cellStyle name="표준 16 5 2 2 16 4" xfId="11864"/>
    <cellStyle name="표준 16 5 2 2 16 4 2" xfId="24371"/>
    <cellStyle name="표준 16 5 2 2 16 4 3" xfId="36813"/>
    <cellStyle name="표준 16 5 2 2 16 5" xfId="15032"/>
    <cellStyle name="표준 16 5 2 2 16 6" xfId="27474"/>
    <cellStyle name="표준 16 5 2 2 17" xfId="2647"/>
    <cellStyle name="표준 16 5 2 2 17 2" xfId="5816"/>
    <cellStyle name="표준 16 5 2 2 17 2 2" xfId="18323"/>
    <cellStyle name="표준 16 5 2 2 17 2 3" xfId="30765"/>
    <cellStyle name="표준 16 5 2 2 17 3" xfId="8901"/>
    <cellStyle name="표준 16 5 2 2 17 3 2" xfId="21408"/>
    <cellStyle name="표준 16 5 2 2 17 3 3" xfId="33850"/>
    <cellStyle name="표준 16 5 2 2 17 4" xfId="11986"/>
    <cellStyle name="표준 16 5 2 2 17 4 2" xfId="24493"/>
    <cellStyle name="표준 16 5 2 2 17 4 3" xfId="36935"/>
    <cellStyle name="표준 16 5 2 2 17 5" xfId="15154"/>
    <cellStyle name="표준 16 5 2 2 17 6" xfId="27596"/>
    <cellStyle name="표준 16 5 2 2 18" xfId="2767"/>
    <cellStyle name="표준 16 5 2 2 18 2" xfId="5936"/>
    <cellStyle name="표준 16 5 2 2 18 2 2" xfId="18443"/>
    <cellStyle name="표준 16 5 2 2 18 2 3" xfId="30885"/>
    <cellStyle name="표준 16 5 2 2 18 3" xfId="9021"/>
    <cellStyle name="표준 16 5 2 2 18 3 2" xfId="21528"/>
    <cellStyle name="표준 16 5 2 2 18 3 3" xfId="33970"/>
    <cellStyle name="표준 16 5 2 2 18 4" xfId="12106"/>
    <cellStyle name="표준 16 5 2 2 18 4 2" xfId="24613"/>
    <cellStyle name="표준 16 5 2 2 18 4 3" xfId="37055"/>
    <cellStyle name="표준 16 5 2 2 18 5" xfId="15274"/>
    <cellStyle name="표준 16 5 2 2 18 6" xfId="27716"/>
    <cellStyle name="표준 16 5 2 2 19" xfId="2884"/>
    <cellStyle name="표준 16 5 2 2 19 2" xfId="6053"/>
    <cellStyle name="표준 16 5 2 2 19 2 2" xfId="18560"/>
    <cellStyle name="표준 16 5 2 2 19 2 3" xfId="31002"/>
    <cellStyle name="표준 16 5 2 2 19 3" xfId="9138"/>
    <cellStyle name="표준 16 5 2 2 19 3 2" xfId="21645"/>
    <cellStyle name="표준 16 5 2 2 19 3 3" xfId="34087"/>
    <cellStyle name="표준 16 5 2 2 19 4" xfId="12223"/>
    <cellStyle name="표준 16 5 2 2 19 4 2" xfId="24730"/>
    <cellStyle name="표준 16 5 2 2 19 4 3" xfId="37172"/>
    <cellStyle name="표준 16 5 2 2 19 5" xfId="15391"/>
    <cellStyle name="표준 16 5 2 2 19 6" xfId="27833"/>
    <cellStyle name="표준 16 5 2 2 2" xfId="718"/>
    <cellStyle name="표준 16 5 2 2 2 2" xfId="3887"/>
    <cellStyle name="표준 16 5 2 2 2 2 2" xfId="16394"/>
    <cellStyle name="표준 16 5 2 2 2 2 3" xfId="28836"/>
    <cellStyle name="표준 16 5 2 2 2 3" xfId="6972"/>
    <cellStyle name="표준 16 5 2 2 2 3 2" xfId="19479"/>
    <cellStyle name="표준 16 5 2 2 2 3 3" xfId="31921"/>
    <cellStyle name="표준 16 5 2 2 2 4" xfId="10057"/>
    <cellStyle name="표준 16 5 2 2 2 4 2" xfId="22564"/>
    <cellStyle name="표준 16 5 2 2 2 4 3" xfId="35006"/>
    <cellStyle name="표준 16 5 2 2 2 5" xfId="13225"/>
    <cellStyle name="표준 16 5 2 2 2 6" xfId="25667"/>
    <cellStyle name="표준 16 5 2 2 20" xfId="2996"/>
    <cellStyle name="표준 16 5 2 2 20 2" xfId="6165"/>
    <cellStyle name="표준 16 5 2 2 20 2 2" xfId="18672"/>
    <cellStyle name="표준 16 5 2 2 20 2 3" xfId="31114"/>
    <cellStyle name="표준 16 5 2 2 20 3" xfId="9250"/>
    <cellStyle name="표준 16 5 2 2 20 3 2" xfId="21757"/>
    <cellStyle name="표준 16 5 2 2 20 3 3" xfId="34199"/>
    <cellStyle name="표준 16 5 2 2 20 4" xfId="12335"/>
    <cellStyle name="표준 16 5 2 2 20 4 2" xfId="24842"/>
    <cellStyle name="표준 16 5 2 2 20 4 3" xfId="37284"/>
    <cellStyle name="표준 16 5 2 2 20 5" xfId="15503"/>
    <cellStyle name="표준 16 5 2 2 20 6" xfId="27945"/>
    <cellStyle name="표준 16 5 2 2 21" xfId="3104"/>
    <cellStyle name="표준 16 5 2 2 21 2" xfId="6273"/>
    <cellStyle name="표준 16 5 2 2 21 2 2" xfId="18780"/>
    <cellStyle name="표준 16 5 2 2 21 2 3" xfId="31222"/>
    <cellStyle name="표준 16 5 2 2 21 3" xfId="9358"/>
    <cellStyle name="표준 16 5 2 2 21 3 2" xfId="21865"/>
    <cellStyle name="표준 16 5 2 2 21 3 3" xfId="34307"/>
    <cellStyle name="표준 16 5 2 2 21 4" xfId="12443"/>
    <cellStyle name="표준 16 5 2 2 21 4 2" xfId="24950"/>
    <cellStyle name="표준 16 5 2 2 21 4 3" xfId="37392"/>
    <cellStyle name="표준 16 5 2 2 21 5" xfId="15611"/>
    <cellStyle name="표준 16 5 2 2 21 6" xfId="28053"/>
    <cellStyle name="표준 16 5 2 2 22" xfId="3211"/>
    <cellStyle name="표준 16 5 2 2 22 2" xfId="6380"/>
    <cellStyle name="표준 16 5 2 2 22 2 2" xfId="18887"/>
    <cellStyle name="표준 16 5 2 2 22 2 3" xfId="31329"/>
    <cellStyle name="표준 16 5 2 2 22 3" xfId="9465"/>
    <cellStyle name="표준 16 5 2 2 22 3 2" xfId="21972"/>
    <cellStyle name="표준 16 5 2 2 22 3 3" xfId="34414"/>
    <cellStyle name="표준 16 5 2 2 22 4" xfId="12550"/>
    <cellStyle name="표준 16 5 2 2 22 4 2" xfId="25057"/>
    <cellStyle name="표준 16 5 2 2 22 4 3" xfId="37499"/>
    <cellStyle name="표준 16 5 2 2 22 5" xfId="15718"/>
    <cellStyle name="표준 16 5 2 2 22 6" xfId="28160"/>
    <cellStyle name="표준 16 5 2 2 23" xfId="3318"/>
    <cellStyle name="표준 16 5 2 2 23 2" xfId="6487"/>
    <cellStyle name="표준 16 5 2 2 23 2 2" xfId="18994"/>
    <cellStyle name="표준 16 5 2 2 23 2 3" xfId="31436"/>
    <cellStyle name="표준 16 5 2 2 23 3" xfId="9572"/>
    <cellStyle name="표준 16 5 2 2 23 3 2" xfId="22079"/>
    <cellStyle name="표준 16 5 2 2 23 3 3" xfId="34521"/>
    <cellStyle name="표준 16 5 2 2 23 4" xfId="12657"/>
    <cellStyle name="표준 16 5 2 2 23 4 2" xfId="25164"/>
    <cellStyle name="표준 16 5 2 2 23 4 3" xfId="37606"/>
    <cellStyle name="표준 16 5 2 2 23 5" xfId="15825"/>
    <cellStyle name="표준 16 5 2 2 23 6" xfId="28267"/>
    <cellStyle name="표준 16 5 2 2 24" xfId="3509"/>
    <cellStyle name="표준 16 5 2 2 24 2" xfId="16016"/>
    <cellStyle name="표준 16 5 2 2 24 3" xfId="28458"/>
    <cellStyle name="표준 16 5 2 2 25" xfId="6594"/>
    <cellStyle name="표준 16 5 2 2 25 2" xfId="19101"/>
    <cellStyle name="표준 16 5 2 2 25 3" xfId="31543"/>
    <cellStyle name="표준 16 5 2 2 26" xfId="9679"/>
    <cellStyle name="표준 16 5 2 2 26 2" xfId="22186"/>
    <cellStyle name="표준 16 5 2 2 26 3" xfId="34628"/>
    <cellStyle name="표준 16 5 2 2 27" xfId="12847"/>
    <cellStyle name="표준 16 5 2 2 28" xfId="25289"/>
    <cellStyle name="표준 16 5 2 2 29" xfId="37819"/>
    <cellStyle name="표준 16 5 2 2 3" xfId="851"/>
    <cellStyle name="표준 16 5 2 2 3 2" xfId="4020"/>
    <cellStyle name="표준 16 5 2 2 3 2 2" xfId="16527"/>
    <cellStyle name="표준 16 5 2 2 3 2 3" xfId="28969"/>
    <cellStyle name="표준 16 5 2 2 3 3" xfId="7105"/>
    <cellStyle name="표준 16 5 2 2 3 3 2" xfId="19612"/>
    <cellStyle name="표준 16 5 2 2 3 3 3" xfId="32054"/>
    <cellStyle name="표준 16 5 2 2 3 4" xfId="10190"/>
    <cellStyle name="표준 16 5 2 2 3 4 2" xfId="22697"/>
    <cellStyle name="표준 16 5 2 2 3 4 3" xfId="35139"/>
    <cellStyle name="표준 16 5 2 2 3 5" xfId="13358"/>
    <cellStyle name="표준 16 5 2 2 3 6" xfId="25800"/>
    <cellStyle name="표준 16 5 2 2 4" xfId="983"/>
    <cellStyle name="표준 16 5 2 2 4 2" xfId="4152"/>
    <cellStyle name="표준 16 5 2 2 4 2 2" xfId="16659"/>
    <cellStyle name="표준 16 5 2 2 4 2 3" xfId="29101"/>
    <cellStyle name="표준 16 5 2 2 4 3" xfId="7237"/>
    <cellStyle name="표준 16 5 2 2 4 3 2" xfId="19744"/>
    <cellStyle name="표준 16 5 2 2 4 3 3" xfId="32186"/>
    <cellStyle name="표준 16 5 2 2 4 4" xfId="10322"/>
    <cellStyle name="표준 16 5 2 2 4 4 2" xfId="22829"/>
    <cellStyle name="표준 16 5 2 2 4 4 3" xfId="35271"/>
    <cellStyle name="표준 16 5 2 2 4 5" xfId="13490"/>
    <cellStyle name="표준 16 5 2 2 4 6" xfId="25932"/>
    <cellStyle name="표준 16 5 2 2 5" xfId="1115"/>
    <cellStyle name="표준 16 5 2 2 5 2" xfId="4284"/>
    <cellStyle name="표준 16 5 2 2 5 2 2" xfId="16791"/>
    <cellStyle name="표준 16 5 2 2 5 2 3" xfId="29233"/>
    <cellStyle name="표준 16 5 2 2 5 3" xfId="7369"/>
    <cellStyle name="표준 16 5 2 2 5 3 2" xfId="19876"/>
    <cellStyle name="표준 16 5 2 2 5 3 3" xfId="32318"/>
    <cellStyle name="표준 16 5 2 2 5 4" xfId="10454"/>
    <cellStyle name="표준 16 5 2 2 5 4 2" xfId="22961"/>
    <cellStyle name="표준 16 5 2 2 5 4 3" xfId="35403"/>
    <cellStyle name="표준 16 5 2 2 5 5" xfId="13622"/>
    <cellStyle name="표준 16 5 2 2 5 6" xfId="26064"/>
    <cellStyle name="표준 16 5 2 2 6" xfId="1247"/>
    <cellStyle name="표준 16 5 2 2 6 2" xfId="4416"/>
    <cellStyle name="표준 16 5 2 2 6 2 2" xfId="16923"/>
    <cellStyle name="표준 16 5 2 2 6 2 3" xfId="29365"/>
    <cellStyle name="표준 16 5 2 2 6 3" xfId="7501"/>
    <cellStyle name="표준 16 5 2 2 6 3 2" xfId="20008"/>
    <cellStyle name="표준 16 5 2 2 6 3 3" xfId="32450"/>
    <cellStyle name="표준 16 5 2 2 6 4" xfId="10586"/>
    <cellStyle name="표준 16 5 2 2 6 4 2" xfId="23093"/>
    <cellStyle name="표준 16 5 2 2 6 4 3" xfId="35535"/>
    <cellStyle name="표준 16 5 2 2 6 5" xfId="13754"/>
    <cellStyle name="표준 16 5 2 2 6 6" xfId="26196"/>
    <cellStyle name="표준 16 5 2 2 7" xfId="1379"/>
    <cellStyle name="표준 16 5 2 2 7 2" xfId="4548"/>
    <cellStyle name="표준 16 5 2 2 7 2 2" xfId="17055"/>
    <cellStyle name="표준 16 5 2 2 7 2 3" xfId="29497"/>
    <cellStyle name="표준 16 5 2 2 7 3" xfId="7633"/>
    <cellStyle name="표준 16 5 2 2 7 3 2" xfId="20140"/>
    <cellStyle name="표준 16 5 2 2 7 3 3" xfId="32582"/>
    <cellStyle name="표준 16 5 2 2 7 4" xfId="10718"/>
    <cellStyle name="표준 16 5 2 2 7 4 2" xfId="23225"/>
    <cellStyle name="표준 16 5 2 2 7 4 3" xfId="35667"/>
    <cellStyle name="표준 16 5 2 2 7 5" xfId="13886"/>
    <cellStyle name="표준 16 5 2 2 7 6" xfId="26328"/>
    <cellStyle name="표준 16 5 2 2 8" xfId="1510"/>
    <cellStyle name="표준 16 5 2 2 8 2" xfId="4679"/>
    <cellStyle name="표준 16 5 2 2 8 2 2" xfId="17186"/>
    <cellStyle name="표준 16 5 2 2 8 2 3" xfId="29628"/>
    <cellStyle name="표준 16 5 2 2 8 3" xfId="7764"/>
    <cellStyle name="표준 16 5 2 2 8 3 2" xfId="20271"/>
    <cellStyle name="표준 16 5 2 2 8 3 3" xfId="32713"/>
    <cellStyle name="표준 16 5 2 2 8 4" xfId="10849"/>
    <cellStyle name="표준 16 5 2 2 8 4 2" xfId="23356"/>
    <cellStyle name="표준 16 5 2 2 8 4 3" xfId="35798"/>
    <cellStyle name="표준 16 5 2 2 8 5" xfId="14017"/>
    <cellStyle name="표준 16 5 2 2 8 6" xfId="26459"/>
    <cellStyle name="표준 16 5 2 2 9" xfId="1639"/>
    <cellStyle name="표준 16 5 2 2 9 2" xfId="4808"/>
    <cellStyle name="표준 16 5 2 2 9 2 2" xfId="17315"/>
    <cellStyle name="표준 16 5 2 2 9 2 3" xfId="29757"/>
    <cellStyle name="표준 16 5 2 2 9 3" xfId="7893"/>
    <cellStyle name="표준 16 5 2 2 9 3 2" xfId="20400"/>
    <cellStyle name="표준 16 5 2 2 9 3 3" xfId="32842"/>
    <cellStyle name="표준 16 5 2 2 9 4" xfId="10978"/>
    <cellStyle name="표준 16 5 2 2 9 4 2" xfId="23485"/>
    <cellStyle name="표준 16 5 2 2 9 4 3" xfId="35927"/>
    <cellStyle name="표준 16 5 2 2 9 5" xfId="14146"/>
    <cellStyle name="표준 16 5 2 2 9 6" xfId="26588"/>
    <cellStyle name="표준 16 5 2 20" xfId="2722"/>
    <cellStyle name="표준 16 5 2 20 2" xfId="5891"/>
    <cellStyle name="표준 16 5 2 20 2 2" xfId="18398"/>
    <cellStyle name="표준 16 5 2 20 2 3" xfId="30840"/>
    <cellStyle name="표준 16 5 2 20 3" xfId="8976"/>
    <cellStyle name="표준 16 5 2 20 3 2" xfId="21483"/>
    <cellStyle name="표준 16 5 2 20 3 3" xfId="33925"/>
    <cellStyle name="표준 16 5 2 20 4" xfId="12061"/>
    <cellStyle name="표준 16 5 2 20 4 2" xfId="24568"/>
    <cellStyle name="표준 16 5 2 20 4 3" xfId="37010"/>
    <cellStyle name="표준 16 5 2 20 5" xfId="15229"/>
    <cellStyle name="표준 16 5 2 20 6" xfId="27671"/>
    <cellStyle name="표준 16 5 2 21" xfId="2839"/>
    <cellStyle name="표준 16 5 2 21 2" xfId="6008"/>
    <cellStyle name="표준 16 5 2 21 2 2" xfId="18515"/>
    <cellStyle name="표준 16 5 2 21 2 3" xfId="30957"/>
    <cellStyle name="표준 16 5 2 21 3" xfId="9093"/>
    <cellStyle name="표준 16 5 2 21 3 2" xfId="21600"/>
    <cellStyle name="표준 16 5 2 21 3 3" xfId="34042"/>
    <cellStyle name="표준 16 5 2 21 4" xfId="12178"/>
    <cellStyle name="표준 16 5 2 21 4 2" xfId="24685"/>
    <cellStyle name="표준 16 5 2 21 4 3" xfId="37127"/>
    <cellStyle name="표준 16 5 2 21 5" xfId="15346"/>
    <cellStyle name="표준 16 5 2 21 6" xfId="27788"/>
    <cellStyle name="표준 16 5 2 22" xfId="2951"/>
    <cellStyle name="표준 16 5 2 22 2" xfId="6120"/>
    <cellStyle name="표준 16 5 2 22 2 2" xfId="18627"/>
    <cellStyle name="표준 16 5 2 22 2 3" xfId="31069"/>
    <cellStyle name="표준 16 5 2 22 3" xfId="9205"/>
    <cellStyle name="표준 16 5 2 22 3 2" xfId="21712"/>
    <cellStyle name="표준 16 5 2 22 3 3" xfId="34154"/>
    <cellStyle name="표준 16 5 2 22 4" xfId="12290"/>
    <cellStyle name="표준 16 5 2 22 4 2" xfId="24797"/>
    <cellStyle name="표준 16 5 2 22 4 3" xfId="37239"/>
    <cellStyle name="표준 16 5 2 22 5" xfId="15458"/>
    <cellStyle name="표준 16 5 2 22 6" xfId="27900"/>
    <cellStyle name="표준 16 5 2 23" xfId="3059"/>
    <cellStyle name="표준 16 5 2 23 2" xfId="6228"/>
    <cellStyle name="표준 16 5 2 23 2 2" xfId="18735"/>
    <cellStyle name="표준 16 5 2 23 2 3" xfId="31177"/>
    <cellStyle name="표준 16 5 2 23 3" xfId="9313"/>
    <cellStyle name="표준 16 5 2 23 3 2" xfId="21820"/>
    <cellStyle name="표준 16 5 2 23 3 3" xfId="34262"/>
    <cellStyle name="표준 16 5 2 23 4" xfId="12398"/>
    <cellStyle name="표준 16 5 2 23 4 2" xfId="24905"/>
    <cellStyle name="표준 16 5 2 23 4 3" xfId="37347"/>
    <cellStyle name="표준 16 5 2 23 5" xfId="15566"/>
    <cellStyle name="표준 16 5 2 23 6" xfId="28008"/>
    <cellStyle name="표준 16 5 2 24" xfId="3166"/>
    <cellStyle name="표준 16 5 2 24 2" xfId="6335"/>
    <cellStyle name="표준 16 5 2 24 2 2" xfId="18842"/>
    <cellStyle name="표준 16 5 2 24 2 3" xfId="31284"/>
    <cellStyle name="표준 16 5 2 24 3" xfId="9420"/>
    <cellStyle name="표준 16 5 2 24 3 2" xfId="21927"/>
    <cellStyle name="표준 16 5 2 24 3 3" xfId="34369"/>
    <cellStyle name="표준 16 5 2 24 4" xfId="12505"/>
    <cellStyle name="표준 16 5 2 24 4 2" xfId="25012"/>
    <cellStyle name="표준 16 5 2 24 4 3" xfId="37454"/>
    <cellStyle name="표준 16 5 2 24 5" xfId="15673"/>
    <cellStyle name="표준 16 5 2 24 6" xfId="28115"/>
    <cellStyle name="표준 16 5 2 25" xfId="3273"/>
    <cellStyle name="표준 16 5 2 25 2" xfId="6442"/>
    <cellStyle name="표준 16 5 2 25 2 2" xfId="18949"/>
    <cellStyle name="표준 16 5 2 25 2 3" xfId="31391"/>
    <cellStyle name="표준 16 5 2 25 3" xfId="9527"/>
    <cellStyle name="표준 16 5 2 25 3 2" xfId="22034"/>
    <cellStyle name="표준 16 5 2 25 3 3" xfId="34476"/>
    <cellStyle name="표준 16 5 2 25 4" xfId="12612"/>
    <cellStyle name="표준 16 5 2 25 4 2" xfId="25119"/>
    <cellStyle name="표준 16 5 2 25 4 3" xfId="37561"/>
    <cellStyle name="표준 16 5 2 25 5" xfId="15780"/>
    <cellStyle name="표준 16 5 2 25 6" xfId="28222"/>
    <cellStyle name="표준 16 5 2 26" xfId="3464"/>
    <cellStyle name="표준 16 5 2 26 2" xfId="15971"/>
    <cellStyle name="표준 16 5 2 26 3" xfId="28413"/>
    <cellStyle name="표준 16 5 2 27" xfId="6549"/>
    <cellStyle name="표준 16 5 2 27 2" xfId="19056"/>
    <cellStyle name="표준 16 5 2 27 3" xfId="31498"/>
    <cellStyle name="표준 16 5 2 28" xfId="9634"/>
    <cellStyle name="표준 16 5 2 28 2" xfId="22141"/>
    <cellStyle name="표준 16 5 2 28 3" xfId="34583"/>
    <cellStyle name="표준 16 5 2 29" xfId="12802"/>
    <cellStyle name="표준 16 5 2 3" xfId="385"/>
    <cellStyle name="표준 16 5 2 3 10" xfId="1812"/>
    <cellStyle name="표준 16 5 2 3 10 2" xfId="4981"/>
    <cellStyle name="표준 16 5 2 3 10 2 2" xfId="17488"/>
    <cellStyle name="표준 16 5 2 3 10 2 3" xfId="29930"/>
    <cellStyle name="표준 16 5 2 3 10 3" xfId="8066"/>
    <cellStyle name="표준 16 5 2 3 10 3 2" xfId="20573"/>
    <cellStyle name="표준 16 5 2 3 10 3 3" xfId="33015"/>
    <cellStyle name="표준 16 5 2 3 10 4" xfId="11151"/>
    <cellStyle name="표준 16 5 2 3 10 4 2" xfId="23658"/>
    <cellStyle name="표준 16 5 2 3 10 4 3" xfId="36100"/>
    <cellStyle name="표준 16 5 2 3 10 5" xfId="14319"/>
    <cellStyle name="표준 16 5 2 3 10 6" xfId="26761"/>
    <cellStyle name="표준 16 5 2 3 11" xfId="1940"/>
    <cellStyle name="표준 16 5 2 3 11 2" xfId="5109"/>
    <cellStyle name="표준 16 5 2 3 11 2 2" xfId="17616"/>
    <cellStyle name="표준 16 5 2 3 11 2 3" xfId="30058"/>
    <cellStyle name="표준 16 5 2 3 11 3" xfId="8194"/>
    <cellStyle name="표준 16 5 2 3 11 3 2" xfId="20701"/>
    <cellStyle name="표준 16 5 2 3 11 3 3" xfId="33143"/>
    <cellStyle name="표준 16 5 2 3 11 4" xfId="11279"/>
    <cellStyle name="표준 16 5 2 3 11 4 2" xfId="23786"/>
    <cellStyle name="표준 16 5 2 3 11 4 3" xfId="36228"/>
    <cellStyle name="표준 16 5 2 3 11 5" xfId="14447"/>
    <cellStyle name="표준 16 5 2 3 11 6" xfId="26889"/>
    <cellStyle name="표준 16 5 2 3 12" xfId="2068"/>
    <cellStyle name="표준 16 5 2 3 12 2" xfId="5237"/>
    <cellStyle name="표준 16 5 2 3 12 2 2" xfId="17744"/>
    <cellStyle name="표준 16 5 2 3 12 2 3" xfId="30186"/>
    <cellStyle name="표준 16 5 2 3 12 3" xfId="8322"/>
    <cellStyle name="표준 16 5 2 3 12 3 2" xfId="20829"/>
    <cellStyle name="표준 16 5 2 3 12 3 3" xfId="33271"/>
    <cellStyle name="표준 16 5 2 3 12 4" xfId="11407"/>
    <cellStyle name="표준 16 5 2 3 12 4 2" xfId="23914"/>
    <cellStyle name="표준 16 5 2 3 12 4 3" xfId="36356"/>
    <cellStyle name="표준 16 5 2 3 12 5" xfId="14575"/>
    <cellStyle name="표준 16 5 2 3 12 6" xfId="27017"/>
    <cellStyle name="표준 16 5 2 3 13" xfId="2196"/>
    <cellStyle name="표준 16 5 2 3 13 2" xfId="5365"/>
    <cellStyle name="표준 16 5 2 3 13 2 2" xfId="17872"/>
    <cellStyle name="표준 16 5 2 3 13 2 3" xfId="30314"/>
    <cellStyle name="표준 16 5 2 3 13 3" xfId="8450"/>
    <cellStyle name="표준 16 5 2 3 13 3 2" xfId="20957"/>
    <cellStyle name="표준 16 5 2 3 13 3 3" xfId="33399"/>
    <cellStyle name="표준 16 5 2 3 13 4" xfId="11535"/>
    <cellStyle name="표준 16 5 2 3 13 4 2" xfId="24042"/>
    <cellStyle name="표준 16 5 2 3 13 4 3" xfId="36484"/>
    <cellStyle name="표준 16 5 2 3 13 5" xfId="14703"/>
    <cellStyle name="표준 16 5 2 3 13 6" xfId="27145"/>
    <cellStyle name="표준 16 5 2 3 14" xfId="2321"/>
    <cellStyle name="표준 16 5 2 3 14 2" xfId="5490"/>
    <cellStyle name="표준 16 5 2 3 14 2 2" xfId="17997"/>
    <cellStyle name="표준 16 5 2 3 14 2 3" xfId="30439"/>
    <cellStyle name="표준 16 5 2 3 14 3" xfId="8575"/>
    <cellStyle name="표준 16 5 2 3 14 3 2" xfId="21082"/>
    <cellStyle name="표준 16 5 2 3 14 3 3" xfId="33524"/>
    <cellStyle name="표준 16 5 2 3 14 4" xfId="11660"/>
    <cellStyle name="표준 16 5 2 3 14 4 2" xfId="24167"/>
    <cellStyle name="표준 16 5 2 3 14 4 3" xfId="36609"/>
    <cellStyle name="표준 16 5 2 3 14 5" xfId="14828"/>
    <cellStyle name="표준 16 5 2 3 14 6" xfId="27270"/>
    <cellStyle name="표준 16 5 2 3 15" xfId="2446"/>
    <cellStyle name="표준 16 5 2 3 15 2" xfId="5615"/>
    <cellStyle name="표준 16 5 2 3 15 2 2" xfId="18122"/>
    <cellStyle name="표준 16 5 2 3 15 2 3" xfId="30564"/>
    <cellStyle name="표준 16 5 2 3 15 3" xfId="8700"/>
    <cellStyle name="표준 16 5 2 3 15 3 2" xfId="21207"/>
    <cellStyle name="표준 16 5 2 3 15 3 3" xfId="33649"/>
    <cellStyle name="표준 16 5 2 3 15 4" xfId="11785"/>
    <cellStyle name="표준 16 5 2 3 15 4 2" xfId="24292"/>
    <cellStyle name="표준 16 5 2 3 15 4 3" xfId="36734"/>
    <cellStyle name="표준 16 5 2 3 15 5" xfId="14953"/>
    <cellStyle name="표준 16 5 2 3 15 6" xfId="27395"/>
    <cellStyle name="표준 16 5 2 3 16" xfId="2570"/>
    <cellStyle name="표준 16 5 2 3 16 2" xfId="5739"/>
    <cellStyle name="표준 16 5 2 3 16 2 2" xfId="18246"/>
    <cellStyle name="표준 16 5 2 3 16 2 3" xfId="30688"/>
    <cellStyle name="표준 16 5 2 3 16 3" xfId="8824"/>
    <cellStyle name="표준 16 5 2 3 16 3 2" xfId="21331"/>
    <cellStyle name="표준 16 5 2 3 16 3 3" xfId="33773"/>
    <cellStyle name="표준 16 5 2 3 16 4" xfId="11909"/>
    <cellStyle name="표준 16 5 2 3 16 4 2" xfId="24416"/>
    <cellStyle name="표준 16 5 2 3 16 4 3" xfId="36858"/>
    <cellStyle name="표준 16 5 2 3 16 5" xfId="15077"/>
    <cellStyle name="표준 16 5 2 3 16 6" xfId="27519"/>
    <cellStyle name="표준 16 5 2 3 17" xfId="2692"/>
    <cellStyle name="표준 16 5 2 3 17 2" xfId="5861"/>
    <cellStyle name="표준 16 5 2 3 17 2 2" xfId="18368"/>
    <cellStyle name="표준 16 5 2 3 17 2 3" xfId="30810"/>
    <cellStyle name="표준 16 5 2 3 17 3" xfId="8946"/>
    <cellStyle name="표준 16 5 2 3 17 3 2" xfId="21453"/>
    <cellStyle name="표준 16 5 2 3 17 3 3" xfId="33895"/>
    <cellStyle name="표준 16 5 2 3 17 4" xfId="12031"/>
    <cellStyle name="표준 16 5 2 3 17 4 2" xfId="24538"/>
    <cellStyle name="표준 16 5 2 3 17 4 3" xfId="36980"/>
    <cellStyle name="표준 16 5 2 3 17 5" xfId="15199"/>
    <cellStyle name="표준 16 5 2 3 17 6" xfId="27641"/>
    <cellStyle name="표준 16 5 2 3 18" xfId="2812"/>
    <cellStyle name="표준 16 5 2 3 18 2" xfId="5981"/>
    <cellStyle name="표준 16 5 2 3 18 2 2" xfId="18488"/>
    <cellStyle name="표준 16 5 2 3 18 2 3" xfId="30930"/>
    <cellStyle name="표준 16 5 2 3 18 3" xfId="9066"/>
    <cellStyle name="표준 16 5 2 3 18 3 2" xfId="21573"/>
    <cellStyle name="표준 16 5 2 3 18 3 3" xfId="34015"/>
    <cellStyle name="표준 16 5 2 3 18 4" xfId="12151"/>
    <cellStyle name="표준 16 5 2 3 18 4 2" xfId="24658"/>
    <cellStyle name="표준 16 5 2 3 18 4 3" xfId="37100"/>
    <cellStyle name="표준 16 5 2 3 18 5" xfId="15319"/>
    <cellStyle name="표준 16 5 2 3 18 6" xfId="27761"/>
    <cellStyle name="표준 16 5 2 3 19" xfId="2929"/>
    <cellStyle name="표준 16 5 2 3 19 2" xfId="6098"/>
    <cellStyle name="표준 16 5 2 3 19 2 2" xfId="18605"/>
    <cellStyle name="표준 16 5 2 3 19 2 3" xfId="31047"/>
    <cellStyle name="표준 16 5 2 3 19 3" xfId="9183"/>
    <cellStyle name="표준 16 5 2 3 19 3 2" xfId="21690"/>
    <cellStyle name="표준 16 5 2 3 19 3 3" xfId="34132"/>
    <cellStyle name="표준 16 5 2 3 19 4" xfId="12268"/>
    <cellStyle name="표준 16 5 2 3 19 4 2" xfId="24775"/>
    <cellStyle name="표준 16 5 2 3 19 4 3" xfId="37217"/>
    <cellStyle name="표준 16 5 2 3 19 5" xfId="15436"/>
    <cellStyle name="표준 16 5 2 3 19 6" xfId="27878"/>
    <cellStyle name="표준 16 5 2 3 2" xfId="763"/>
    <cellStyle name="표준 16 5 2 3 2 2" xfId="3932"/>
    <cellStyle name="표준 16 5 2 3 2 2 2" xfId="16439"/>
    <cellStyle name="표준 16 5 2 3 2 2 3" xfId="28881"/>
    <cellStyle name="표준 16 5 2 3 2 3" xfId="7017"/>
    <cellStyle name="표준 16 5 2 3 2 3 2" xfId="19524"/>
    <cellStyle name="표준 16 5 2 3 2 3 3" xfId="31966"/>
    <cellStyle name="표준 16 5 2 3 2 4" xfId="10102"/>
    <cellStyle name="표준 16 5 2 3 2 4 2" xfId="22609"/>
    <cellStyle name="표준 16 5 2 3 2 4 3" xfId="35051"/>
    <cellStyle name="표준 16 5 2 3 2 5" xfId="13270"/>
    <cellStyle name="표준 16 5 2 3 2 6" xfId="25712"/>
    <cellStyle name="표준 16 5 2 3 20" xfId="3041"/>
    <cellStyle name="표준 16 5 2 3 20 2" xfId="6210"/>
    <cellStyle name="표준 16 5 2 3 20 2 2" xfId="18717"/>
    <cellStyle name="표준 16 5 2 3 20 2 3" xfId="31159"/>
    <cellStyle name="표준 16 5 2 3 20 3" xfId="9295"/>
    <cellStyle name="표준 16 5 2 3 20 3 2" xfId="21802"/>
    <cellStyle name="표준 16 5 2 3 20 3 3" xfId="34244"/>
    <cellStyle name="표준 16 5 2 3 20 4" xfId="12380"/>
    <cellStyle name="표준 16 5 2 3 20 4 2" xfId="24887"/>
    <cellStyle name="표준 16 5 2 3 20 4 3" xfId="37329"/>
    <cellStyle name="표준 16 5 2 3 20 5" xfId="15548"/>
    <cellStyle name="표준 16 5 2 3 20 6" xfId="27990"/>
    <cellStyle name="표준 16 5 2 3 21" xfId="3149"/>
    <cellStyle name="표준 16 5 2 3 21 2" xfId="6318"/>
    <cellStyle name="표준 16 5 2 3 21 2 2" xfId="18825"/>
    <cellStyle name="표준 16 5 2 3 21 2 3" xfId="31267"/>
    <cellStyle name="표준 16 5 2 3 21 3" xfId="9403"/>
    <cellStyle name="표준 16 5 2 3 21 3 2" xfId="21910"/>
    <cellStyle name="표준 16 5 2 3 21 3 3" xfId="34352"/>
    <cellStyle name="표준 16 5 2 3 21 4" xfId="12488"/>
    <cellStyle name="표준 16 5 2 3 21 4 2" xfId="24995"/>
    <cellStyle name="표준 16 5 2 3 21 4 3" xfId="37437"/>
    <cellStyle name="표준 16 5 2 3 21 5" xfId="15656"/>
    <cellStyle name="표준 16 5 2 3 21 6" xfId="28098"/>
    <cellStyle name="표준 16 5 2 3 22" xfId="3256"/>
    <cellStyle name="표준 16 5 2 3 22 2" xfId="6425"/>
    <cellStyle name="표준 16 5 2 3 22 2 2" xfId="18932"/>
    <cellStyle name="표준 16 5 2 3 22 2 3" xfId="31374"/>
    <cellStyle name="표준 16 5 2 3 22 3" xfId="9510"/>
    <cellStyle name="표준 16 5 2 3 22 3 2" xfId="22017"/>
    <cellStyle name="표준 16 5 2 3 22 3 3" xfId="34459"/>
    <cellStyle name="표준 16 5 2 3 22 4" xfId="12595"/>
    <cellStyle name="표준 16 5 2 3 22 4 2" xfId="25102"/>
    <cellStyle name="표준 16 5 2 3 22 4 3" xfId="37544"/>
    <cellStyle name="표준 16 5 2 3 22 5" xfId="15763"/>
    <cellStyle name="표준 16 5 2 3 22 6" xfId="28205"/>
    <cellStyle name="표준 16 5 2 3 23" xfId="3363"/>
    <cellStyle name="표준 16 5 2 3 23 2" xfId="6532"/>
    <cellStyle name="표준 16 5 2 3 23 2 2" xfId="19039"/>
    <cellStyle name="표준 16 5 2 3 23 2 3" xfId="31481"/>
    <cellStyle name="표준 16 5 2 3 23 3" xfId="9617"/>
    <cellStyle name="표준 16 5 2 3 23 3 2" xfId="22124"/>
    <cellStyle name="표준 16 5 2 3 23 3 3" xfId="34566"/>
    <cellStyle name="표준 16 5 2 3 23 4" xfId="12702"/>
    <cellStyle name="표준 16 5 2 3 23 4 2" xfId="25209"/>
    <cellStyle name="표준 16 5 2 3 23 4 3" xfId="37651"/>
    <cellStyle name="표준 16 5 2 3 23 5" xfId="15870"/>
    <cellStyle name="표준 16 5 2 3 23 6" xfId="28312"/>
    <cellStyle name="표준 16 5 2 3 24" xfId="3554"/>
    <cellStyle name="표준 16 5 2 3 24 2" xfId="16061"/>
    <cellStyle name="표준 16 5 2 3 24 3" xfId="28503"/>
    <cellStyle name="표준 16 5 2 3 25" xfId="6639"/>
    <cellStyle name="표준 16 5 2 3 25 2" xfId="19146"/>
    <cellStyle name="표준 16 5 2 3 25 3" xfId="31588"/>
    <cellStyle name="표준 16 5 2 3 26" xfId="9724"/>
    <cellStyle name="표준 16 5 2 3 26 2" xfId="22231"/>
    <cellStyle name="표준 16 5 2 3 26 3" xfId="34673"/>
    <cellStyle name="표준 16 5 2 3 27" xfId="12892"/>
    <cellStyle name="표준 16 5 2 3 28" xfId="25334"/>
    <cellStyle name="표준 16 5 2 3 29" xfId="37864"/>
    <cellStyle name="표준 16 5 2 3 3" xfId="896"/>
    <cellStyle name="표준 16 5 2 3 3 2" xfId="4065"/>
    <cellStyle name="표준 16 5 2 3 3 2 2" xfId="16572"/>
    <cellStyle name="표준 16 5 2 3 3 2 3" xfId="29014"/>
    <cellStyle name="표준 16 5 2 3 3 3" xfId="7150"/>
    <cellStyle name="표준 16 5 2 3 3 3 2" xfId="19657"/>
    <cellStyle name="표준 16 5 2 3 3 3 3" xfId="32099"/>
    <cellStyle name="표준 16 5 2 3 3 4" xfId="10235"/>
    <cellStyle name="표준 16 5 2 3 3 4 2" xfId="22742"/>
    <cellStyle name="표준 16 5 2 3 3 4 3" xfId="35184"/>
    <cellStyle name="표준 16 5 2 3 3 5" xfId="13403"/>
    <cellStyle name="표준 16 5 2 3 3 6" xfId="25845"/>
    <cellStyle name="표준 16 5 2 3 4" xfId="1028"/>
    <cellStyle name="표준 16 5 2 3 4 2" xfId="4197"/>
    <cellStyle name="표준 16 5 2 3 4 2 2" xfId="16704"/>
    <cellStyle name="표준 16 5 2 3 4 2 3" xfId="29146"/>
    <cellStyle name="표준 16 5 2 3 4 3" xfId="7282"/>
    <cellStyle name="표준 16 5 2 3 4 3 2" xfId="19789"/>
    <cellStyle name="표준 16 5 2 3 4 3 3" xfId="32231"/>
    <cellStyle name="표준 16 5 2 3 4 4" xfId="10367"/>
    <cellStyle name="표준 16 5 2 3 4 4 2" xfId="22874"/>
    <cellStyle name="표준 16 5 2 3 4 4 3" xfId="35316"/>
    <cellStyle name="표준 16 5 2 3 4 5" xfId="13535"/>
    <cellStyle name="표준 16 5 2 3 4 6" xfId="25977"/>
    <cellStyle name="표준 16 5 2 3 5" xfId="1160"/>
    <cellStyle name="표준 16 5 2 3 5 2" xfId="4329"/>
    <cellStyle name="표준 16 5 2 3 5 2 2" xfId="16836"/>
    <cellStyle name="표준 16 5 2 3 5 2 3" xfId="29278"/>
    <cellStyle name="표준 16 5 2 3 5 3" xfId="7414"/>
    <cellStyle name="표준 16 5 2 3 5 3 2" xfId="19921"/>
    <cellStyle name="표준 16 5 2 3 5 3 3" xfId="32363"/>
    <cellStyle name="표준 16 5 2 3 5 4" xfId="10499"/>
    <cellStyle name="표준 16 5 2 3 5 4 2" xfId="23006"/>
    <cellStyle name="표준 16 5 2 3 5 4 3" xfId="35448"/>
    <cellStyle name="표준 16 5 2 3 5 5" xfId="13667"/>
    <cellStyle name="표준 16 5 2 3 5 6" xfId="26109"/>
    <cellStyle name="표준 16 5 2 3 6" xfId="1292"/>
    <cellStyle name="표준 16 5 2 3 6 2" xfId="4461"/>
    <cellStyle name="표준 16 5 2 3 6 2 2" xfId="16968"/>
    <cellStyle name="표준 16 5 2 3 6 2 3" xfId="29410"/>
    <cellStyle name="표준 16 5 2 3 6 3" xfId="7546"/>
    <cellStyle name="표준 16 5 2 3 6 3 2" xfId="20053"/>
    <cellStyle name="표준 16 5 2 3 6 3 3" xfId="32495"/>
    <cellStyle name="표준 16 5 2 3 6 4" xfId="10631"/>
    <cellStyle name="표준 16 5 2 3 6 4 2" xfId="23138"/>
    <cellStyle name="표준 16 5 2 3 6 4 3" xfId="35580"/>
    <cellStyle name="표준 16 5 2 3 6 5" xfId="13799"/>
    <cellStyle name="표준 16 5 2 3 6 6" xfId="26241"/>
    <cellStyle name="표준 16 5 2 3 7" xfId="1424"/>
    <cellStyle name="표준 16 5 2 3 7 2" xfId="4593"/>
    <cellStyle name="표준 16 5 2 3 7 2 2" xfId="17100"/>
    <cellStyle name="표준 16 5 2 3 7 2 3" xfId="29542"/>
    <cellStyle name="표준 16 5 2 3 7 3" xfId="7678"/>
    <cellStyle name="표준 16 5 2 3 7 3 2" xfId="20185"/>
    <cellStyle name="표준 16 5 2 3 7 3 3" xfId="32627"/>
    <cellStyle name="표준 16 5 2 3 7 4" xfId="10763"/>
    <cellStyle name="표준 16 5 2 3 7 4 2" xfId="23270"/>
    <cellStyle name="표준 16 5 2 3 7 4 3" xfId="35712"/>
    <cellStyle name="표준 16 5 2 3 7 5" xfId="13931"/>
    <cellStyle name="표준 16 5 2 3 7 6" xfId="26373"/>
    <cellStyle name="표준 16 5 2 3 8" xfId="1555"/>
    <cellStyle name="표준 16 5 2 3 8 2" xfId="4724"/>
    <cellStyle name="표준 16 5 2 3 8 2 2" xfId="17231"/>
    <cellStyle name="표준 16 5 2 3 8 2 3" xfId="29673"/>
    <cellStyle name="표준 16 5 2 3 8 3" xfId="7809"/>
    <cellStyle name="표준 16 5 2 3 8 3 2" xfId="20316"/>
    <cellStyle name="표준 16 5 2 3 8 3 3" xfId="32758"/>
    <cellStyle name="표준 16 5 2 3 8 4" xfId="10894"/>
    <cellStyle name="표준 16 5 2 3 8 4 2" xfId="23401"/>
    <cellStyle name="표준 16 5 2 3 8 4 3" xfId="35843"/>
    <cellStyle name="표준 16 5 2 3 8 5" xfId="14062"/>
    <cellStyle name="표준 16 5 2 3 8 6" xfId="26504"/>
    <cellStyle name="표준 16 5 2 3 9" xfId="1684"/>
    <cellStyle name="표준 16 5 2 3 9 2" xfId="4853"/>
    <cellStyle name="표준 16 5 2 3 9 2 2" xfId="17360"/>
    <cellStyle name="표준 16 5 2 3 9 2 3" xfId="29802"/>
    <cellStyle name="표준 16 5 2 3 9 3" xfId="7938"/>
    <cellStyle name="표준 16 5 2 3 9 3 2" xfId="20445"/>
    <cellStyle name="표준 16 5 2 3 9 3 3" xfId="32887"/>
    <cellStyle name="표준 16 5 2 3 9 4" xfId="11023"/>
    <cellStyle name="표준 16 5 2 3 9 4 2" xfId="23530"/>
    <cellStyle name="표준 16 5 2 3 9 4 3" xfId="35972"/>
    <cellStyle name="표준 16 5 2 3 9 5" xfId="14191"/>
    <cellStyle name="표준 16 5 2 3 9 6" xfId="26633"/>
    <cellStyle name="표준 16 5 2 30" xfId="25244"/>
    <cellStyle name="표준 16 5 2 31" xfId="37716"/>
    <cellStyle name="표준 16 5 2 4" xfId="673"/>
    <cellStyle name="표준 16 5 2 4 2" xfId="3842"/>
    <cellStyle name="표준 16 5 2 4 2 2" xfId="16349"/>
    <cellStyle name="표준 16 5 2 4 2 3" xfId="28791"/>
    <cellStyle name="표준 16 5 2 4 3" xfId="6927"/>
    <cellStyle name="표준 16 5 2 4 3 2" xfId="19434"/>
    <cellStyle name="표준 16 5 2 4 3 3" xfId="31876"/>
    <cellStyle name="표준 16 5 2 4 4" xfId="10012"/>
    <cellStyle name="표준 16 5 2 4 4 2" xfId="22519"/>
    <cellStyle name="표준 16 5 2 4 4 3" xfId="34961"/>
    <cellStyle name="표준 16 5 2 4 5" xfId="13180"/>
    <cellStyle name="표준 16 5 2 4 6" xfId="25622"/>
    <cellStyle name="표준 16 5 2 4 7" xfId="37906"/>
    <cellStyle name="표준 16 5 2 5" xfId="806"/>
    <cellStyle name="표준 16 5 2 5 2" xfId="3975"/>
    <cellStyle name="표준 16 5 2 5 2 2" xfId="16482"/>
    <cellStyle name="표준 16 5 2 5 2 3" xfId="28924"/>
    <cellStyle name="표준 16 5 2 5 3" xfId="7060"/>
    <cellStyle name="표준 16 5 2 5 3 2" xfId="19567"/>
    <cellStyle name="표준 16 5 2 5 3 3" xfId="32009"/>
    <cellStyle name="표준 16 5 2 5 4" xfId="10145"/>
    <cellStyle name="표준 16 5 2 5 4 2" xfId="22652"/>
    <cellStyle name="표준 16 5 2 5 4 3" xfId="35094"/>
    <cellStyle name="표준 16 5 2 5 5" xfId="13313"/>
    <cellStyle name="표준 16 5 2 5 6" xfId="25755"/>
    <cellStyle name="표준 16 5 2 5 7" xfId="37948"/>
    <cellStyle name="표준 16 5 2 6" xfId="938"/>
    <cellStyle name="표준 16 5 2 6 2" xfId="4107"/>
    <cellStyle name="표준 16 5 2 6 2 2" xfId="16614"/>
    <cellStyle name="표준 16 5 2 6 2 3" xfId="29056"/>
    <cellStyle name="표준 16 5 2 6 3" xfId="7192"/>
    <cellStyle name="표준 16 5 2 6 3 2" xfId="19699"/>
    <cellStyle name="표준 16 5 2 6 3 3" xfId="32141"/>
    <cellStyle name="표준 16 5 2 6 4" xfId="10277"/>
    <cellStyle name="표준 16 5 2 6 4 2" xfId="22784"/>
    <cellStyle name="표준 16 5 2 6 4 3" xfId="35226"/>
    <cellStyle name="표준 16 5 2 6 5" xfId="13445"/>
    <cellStyle name="표준 16 5 2 6 6" xfId="25887"/>
    <cellStyle name="표준 16 5 2 7" xfId="1070"/>
    <cellStyle name="표준 16 5 2 7 2" xfId="4239"/>
    <cellStyle name="표준 16 5 2 7 2 2" xfId="16746"/>
    <cellStyle name="표준 16 5 2 7 2 3" xfId="29188"/>
    <cellStyle name="표준 16 5 2 7 3" xfId="7324"/>
    <cellStyle name="표준 16 5 2 7 3 2" xfId="19831"/>
    <cellStyle name="표준 16 5 2 7 3 3" xfId="32273"/>
    <cellStyle name="표준 16 5 2 7 4" xfId="10409"/>
    <cellStyle name="표준 16 5 2 7 4 2" xfId="22916"/>
    <cellStyle name="표준 16 5 2 7 4 3" xfId="35358"/>
    <cellStyle name="표준 16 5 2 7 5" xfId="13577"/>
    <cellStyle name="표준 16 5 2 7 6" xfId="26019"/>
    <cellStyle name="표준 16 5 2 8" xfId="1202"/>
    <cellStyle name="표준 16 5 2 8 2" xfId="4371"/>
    <cellStyle name="표준 16 5 2 8 2 2" xfId="16878"/>
    <cellStyle name="표준 16 5 2 8 2 3" xfId="29320"/>
    <cellStyle name="표준 16 5 2 8 3" xfId="7456"/>
    <cellStyle name="표준 16 5 2 8 3 2" xfId="19963"/>
    <cellStyle name="표준 16 5 2 8 3 3" xfId="32405"/>
    <cellStyle name="표준 16 5 2 8 4" xfId="10541"/>
    <cellStyle name="표준 16 5 2 8 4 2" xfId="23048"/>
    <cellStyle name="표준 16 5 2 8 4 3" xfId="35490"/>
    <cellStyle name="표준 16 5 2 8 5" xfId="13709"/>
    <cellStyle name="표준 16 5 2 8 6" xfId="26151"/>
    <cellStyle name="표준 16 5 2 9" xfId="1334"/>
    <cellStyle name="표준 16 5 2 9 2" xfId="4503"/>
    <cellStyle name="표준 16 5 2 9 2 2" xfId="17010"/>
    <cellStyle name="표준 16 5 2 9 2 3" xfId="29452"/>
    <cellStyle name="표준 16 5 2 9 3" xfId="7588"/>
    <cellStyle name="표준 16 5 2 9 3 2" xfId="20095"/>
    <cellStyle name="표준 16 5 2 9 3 3" xfId="32537"/>
    <cellStyle name="표준 16 5 2 9 4" xfId="10673"/>
    <cellStyle name="표준 16 5 2 9 4 2" xfId="23180"/>
    <cellStyle name="표준 16 5 2 9 4 3" xfId="35622"/>
    <cellStyle name="표준 16 5 2 9 5" xfId="13841"/>
    <cellStyle name="표준 16 5 2 9 6" xfId="26283"/>
    <cellStyle name="표준 16 5 20" xfId="2348"/>
    <cellStyle name="표준 16 5 20 2" xfId="5517"/>
    <cellStyle name="표준 16 5 20 2 2" xfId="18024"/>
    <cellStyle name="표준 16 5 20 2 3" xfId="30466"/>
    <cellStyle name="표준 16 5 20 3" xfId="8602"/>
    <cellStyle name="표준 16 5 20 3 2" xfId="21109"/>
    <cellStyle name="표준 16 5 20 3 3" xfId="33551"/>
    <cellStyle name="표준 16 5 20 4" xfId="11687"/>
    <cellStyle name="표준 16 5 20 4 2" xfId="24194"/>
    <cellStyle name="표준 16 5 20 4 3" xfId="36636"/>
    <cellStyle name="표준 16 5 20 5" xfId="14855"/>
    <cellStyle name="표준 16 5 20 6" xfId="27297"/>
    <cellStyle name="표준 16 5 21" xfId="2472"/>
    <cellStyle name="표준 16 5 21 2" xfId="5641"/>
    <cellStyle name="표준 16 5 21 2 2" xfId="18148"/>
    <cellStyle name="표준 16 5 21 2 3" xfId="30590"/>
    <cellStyle name="표준 16 5 21 3" xfId="8726"/>
    <cellStyle name="표준 16 5 21 3 2" xfId="21233"/>
    <cellStyle name="표준 16 5 21 3 3" xfId="33675"/>
    <cellStyle name="표준 16 5 21 4" xfId="11811"/>
    <cellStyle name="표준 16 5 21 4 2" xfId="24318"/>
    <cellStyle name="표준 16 5 21 4 3" xfId="36760"/>
    <cellStyle name="표준 16 5 21 5" xfId="14979"/>
    <cellStyle name="표준 16 5 21 6" xfId="27421"/>
    <cellStyle name="표준 16 5 22" xfId="2594"/>
    <cellStyle name="표준 16 5 22 2" xfId="5763"/>
    <cellStyle name="표준 16 5 22 2 2" xfId="18270"/>
    <cellStyle name="표준 16 5 22 2 3" xfId="30712"/>
    <cellStyle name="표준 16 5 22 3" xfId="8848"/>
    <cellStyle name="표준 16 5 22 3 2" xfId="21355"/>
    <cellStyle name="표준 16 5 22 3 3" xfId="33797"/>
    <cellStyle name="표준 16 5 22 4" xfId="11933"/>
    <cellStyle name="표준 16 5 22 4 2" xfId="24440"/>
    <cellStyle name="표준 16 5 22 4 3" xfId="36882"/>
    <cellStyle name="표준 16 5 22 5" xfId="15101"/>
    <cellStyle name="표준 16 5 22 6" xfId="27543"/>
    <cellStyle name="표준 16 5 23" xfId="2714"/>
    <cellStyle name="표준 16 5 23 2" xfId="5883"/>
    <cellStyle name="표준 16 5 23 2 2" xfId="18390"/>
    <cellStyle name="표준 16 5 23 2 3" xfId="30832"/>
    <cellStyle name="표준 16 5 23 3" xfId="8968"/>
    <cellStyle name="표준 16 5 23 3 2" xfId="21475"/>
    <cellStyle name="표준 16 5 23 3 3" xfId="33917"/>
    <cellStyle name="표준 16 5 23 4" xfId="12053"/>
    <cellStyle name="표준 16 5 23 4 2" xfId="24560"/>
    <cellStyle name="표준 16 5 23 4 3" xfId="37002"/>
    <cellStyle name="표준 16 5 23 5" xfId="15221"/>
    <cellStyle name="표준 16 5 23 6" xfId="27663"/>
    <cellStyle name="표준 16 5 24" xfId="2832"/>
    <cellStyle name="표준 16 5 24 2" xfId="6001"/>
    <cellStyle name="표준 16 5 24 2 2" xfId="18508"/>
    <cellStyle name="표준 16 5 24 2 3" xfId="30950"/>
    <cellStyle name="표준 16 5 24 3" xfId="9086"/>
    <cellStyle name="표준 16 5 24 3 2" xfId="21593"/>
    <cellStyle name="표준 16 5 24 3 3" xfId="34035"/>
    <cellStyle name="표준 16 5 24 4" xfId="12171"/>
    <cellStyle name="표준 16 5 24 4 2" xfId="24678"/>
    <cellStyle name="표준 16 5 24 4 3" xfId="37120"/>
    <cellStyle name="표준 16 5 24 5" xfId="15339"/>
    <cellStyle name="표준 16 5 24 6" xfId="27781"/>
    <cellStyle name="표준 16 5 25" xfId="2946"/>
    <cellStyle name="표준 16 5 25 2" xfId="6115"/>
    <cellStyle name="표준 16 5 25 2 2" xfId="18622"/>
    <cellStyle name="표준 16 5 25 2 3" xfId="31064"/>
    <cellStyle name="표준 16 5 25 3" xfId="9200"/>
    <cellStyle name="표준 16 5 25 3 2" xfId="21707"/>
    <cellStyle name="표준 16 5 25 3 3" xfId="34149"/>
    <cellStyle name="표준 16 5 25 4" xfId="12285"/>
    <cellStyle name="표준 16 5 25 4 2" xfId="24792"/>
    <cellStyle name="표준 16 5 25 4 3" xfId="37234"/>
    <cellStyle name="표준 16 5 25 5" xfId="15453"/>
    <cellStyle name="표준 16 5 25 6" xfId="27895"/>
    <cellStyle name="표준 16 5 26" xfId="3056"/>
    <cellStyle name="표준 16 5 26 2" xfId="6225"/>
    <cellStyle name="표준 16 5 26 2 2" xfId="18732"/>
    <cellStyle name="표준 16 5 26 2 3" xfId="31174"/>
    <cellStyle name="표준 16 5 26 3" xfId="9310"/>
    <cellStyle name="표준 16 5 26 3 2" xfId="21817"/>
    <cellStyle name="표준 16 5 26 3 3" xfId="34259"/>
    <cellStyle name="표준 16 5 26 4" xfId="12395"/>
    <cellStyle name="표준 16 5 26 4 2" xfId="24902"/>
    <cellStyle name="표준 16 5 26 4 3" xfId="37344"/>
    <cellStyle name="표준 16 5 26 5" xfId="15563"/>
    <cellStyle name="표준 16 5 26 6" xfId="28005"/>
    <cellStyle name="표준 16 5 27" xfId="3418"/>
    <cellStyle name="표준 16 5 27 2" xfId="15925"/>
    <cellStyle name="표준 16 5 27 3" xfId="28367"/>
    <cellStyle name="표준 16 5 28" xfId="3397"/>
    <cellStyle name="표준 16 5 28 2" xfId="15904"/>
    <cellStyle name="표준 16 5 28 3" xfId="28346"/>
    <cellStyle name="표준 16 5 29" xfId="3461"/>
    <cellStyle name="표준 16 5 29 2" xfId="15968"/>
    <cellStyle name="표준 16 5 29 3" xfId="28410"/>
    <cellStyle name="표준 16 5 3" xfId="314"/>
    <cellStyle name="표준 16 5 3 10" xfId="1741"/>
    <cellStyle name="표준 16 5 3 10 2" xfId="4910"/>
    <cellStyle name="표준 16 5 3 10 2 2" xfId="17417"/>
    <cellStyle name="표준 16 5 3 10 2 3" xfId="29859"/>
    <cellStyle name="표준 16 5 3 10 3" xfId="7995"/>
    <cellStyle name="표준 16 5 3 10 3 2" xfId="20502"/>
    <cellStyle name="표준 16 5 3 10 3 3" xfId="32944"/>
    <cellStyle name="표준 16 5 3 10 4" xfId="11080"/>
    <cellStyle name="표준 16 5 3 10 4 2" xfId="23587"/>
    <cellStyle name="표준 16 5 3 10 4 3" xfId="36029"/>
    <cellStyle name="표준 16 5 3 10 5" xfId="14248"/>
    <cellStyle name="표준 16 5 3 10 6" xfId="26690"/>
    <cellStyle name="표준 16 5 3 11" xfId="1869"/>
    <cellStyle name="표준 16 5 3 11 2" xfId="5038"/>
    <cellStyle name="표준 16 5 3 11 2 2" xfId="17545"/>
    <cellStyle name="표준 16 5 3 11 2 3" xfId="29987"/>
    <cellStyle name="표준 16 5 3 11 3" xfId="8123"/>
    <cellStyle name="표준 16 5 3 11 3 2" xfId="20630"/>
    <cellStyle name="표준 16 5 3 11 3 3" xfId="33072"/>
    <cellStyle name="표준 16 5 3 11 4" xfId="11208"/>
    <cellStyle name="표준 16 5 3 11 4 2" xfId="23715"/>
    <cellStyle name="표준 16 5 3 11 4 3" xfId="36157"/>
    <cellStyle name="표준 16 5 3 11 5" xfId="14376"/>
    <cellStyle name="표준 16 5 3 11 6" xfId="26818"/>
    <cellStyle name="표준 16 5 3 12" xfId="1997"/>
    <cellStyle name="표준 16 5 3 12 2" xfId="5166"/>
    <cellStyle name="표준 16 5 3 12 2 2" xfId="17673"/>
    <cellStyle name="표준 16 5 3 12 2 3" xfId="30115"/>
    <cellStyle name="표준 16 5 3 12 3" xfId="8251"/>
    <cellStyle name="표준 16 5 3 12 3 2" xfId="20758"/>
    <cellStyle name="표준 16 5 3 12 3 3" xfId="33200"/>
    <cellStyle name="표준 16 5 3 12 4" xfId="11336"/>
    <cellStyle name="표준 16 5 3 12 4 2" xfId="23843"/>
    <cellStyle name="표준 16 5 3 12 4 3" xfId="36285"/>
    <cellStyle name="표준 16 5 3 12 5" xfId="14504"/>
    <cellStyle name="표준 16 5 3 12 6" xfId="26946"/>
    <cellStyle name="표준 16 5 3 13" xfId="2125"/>
    <cellStyle name="표준 16 5 3 13 2" xfId="5294"/>
    <cellStyle name="표준 16 5 3 13 2 2" xfId="17801"/>
    <cellStyle name="표준 16 5 3 13 2 3" xfId="30243"/>
    <cellStyle name="표준 16 5 3 13 3" xfId="8379"/>
    <cellStyle name="표준 16 5 3 13 3 2" xfId="20886"/>
    <cellStyle name="표준 16 5 3 13 3 3" xfId="33328"/>
    <cellStyle name="표준 16 5 3 13 4" xfId="11464"/>
    <cellStyle name="표준 16 5 3 13 4 2" xfId="23971"/>
    <cellStyle name="표준 16 5 3 13 4 3" xfId="36413"/>
    <cellStyle name="표준 16 5 3 13 5" xfId="14632"/>
    <cellStyle name="표준 16 5 3 13 6" xfId="27074"/>
    <cellStyle name="표준 16 5 3 14" xfId="2250"/>
    <cellStyle name="표준 16 5 3 14 2" xfId="5419"/>
    <cellStyle name="표준 16 5 3 14 2 2" xfId="17926"/>
    <cellStyle name="표준 16 5 3 14 2 3" xfId="30368"/>
    <cellStyle name="표준 16 5 3 14 3" xfId="8504"/>
    <cellStyle name="표준 16 5 3 14 3 2" xfId="21011"/>
    <cellStyle name="표준 16 5 3 14 3 3" xfId="33453"/>
    <cellStyle name="표준 16 5 3 14 4" xfId="11589"/>
    <cellStyle name="표준 16 5 3 14 4 2" xfId="24096"/>
    <cellStyle name="표준 16 5 3 14 4 3" xfId="36538"/>
    <cellStyle name="표준 16 5 3 14 5" xfId="14757"/>
    <cellStyle name="표준 16 5 3 14 6" xfId="27199"/>
    <cellStyle name="표준 16 5 3 15" xfId="2375"/>
    <cellStyle name="표준 16 5 3 15 2" xfId="5544"/>
    <cellStyle name="표준 16 5 3 15 2 2" xfId="18051"/>
    <cellStyle name="표준 16 5 3 15 2 3" xfId="30493"/>
    <cellStyle name="표준 16 5 3 15 3" xfId="8629"/>
    <cellStyle name="표준 16 5 3 15 3 2" xfId="21136"/>
    <cellStyle name="표준 16 5 3 15 3 3" xfId="33578"/>
    <cellStyle name="표준 16 5 3 15 4" xfId="11714"/>
    <cellStyle name="표준 16 5 3 15 4 2" xfId="24221"/>
    <cellStyle name="표준 16 5 3 15 4 3" xfId="36663"/>
    <cellStyle name="표준 16 5 3 15 5" xfId="14882"/>
    <cellStyle name="표준 16 5 3 15 6" xfId="27324"/>
    <cellStyle name="표준 16 5 3 16" xfId="2499"/>
    <cellStyle name="표준 16 5 3 16 2" xfId="5668"/>
    <cellStyle name="표준 16 5 3 16 2 2" xfId="18175"/>
    <cellStyle name="표준 16 5 3 16 2 3" xfId="30617"/>
    <cellStyle name="표준 16 5 3 16 3" xfId="8753"/>
    <cellStyle name="표준 16 5 3 16 3 2" xfId="21260"/>
    <cellStyle name="표준 16 5 3 16 3 3" xfId="33702"/>
    <cellStyle name="표준 16 5 3 16 4" xfId="11838"/>
    <cellStyle name="표준 16 5 3 16 4 2" xfId="24345"/>
    <cellStyle name="표준 16 5 3 16 4 3" xfId="36787"/>
    <cellStyle name="표준 16 5 3 16 5" xfId="15006"/>
    <cellStyle name="표준 16 5 3 16 6" xfId="27448"/>
    <cellStyle name="표준 16 5 3 17" xfId="2621"/>
    <cellStyle name="표준 16 5 3 17 2" xfId="5790"/>
    <cellStyle name="표준 16 5 3 17 2 2" xfId="18297"/>
    <cellStyle name="표준 16 5 3 17 2 3" xfId="30739"/>
    <cellStyle name="표준 16 5 3 17 3" xfId="8875"/>
    <cellStyle name="표준 16 5 3 17 3 2" xfId="21382"/>
    <cellStyle name="표준 16 5 3 17 3 3" xfId="33824"/>
    <cellStyle name="표준 16 5 3 17 4" xfId="11960"/>
    <cellStyle name="표준 16 5 3 17 4 2" xfId="24467"/>
    <cellStyle name="표준 16 5 3 17 4 3" xfId="36909"/>
    <cellStyle name="표준 16 5 3 17 5" xfId="15128"/>
    <cellStyle name="표준 16 5 3 17 6" xfId="27570"/>
    <cellStyle name="표준 16 5 3 18" xfId="2741"/>
    <cellStyle name="표준 16 5 3 18 2" xfId="5910"/>
    <cellStyle name="표준 16 5 3 18 2 2" xfId="18417"/>
    <cellStyle name="표준 16 5 3 18 2 3" xfId="30859"/>
    <cellStyle name="표준 16 5 3 18 3" xfId="8995"/>
    <cellStyle name="표준 16 5 3 18 3 2" xfId="21502"/>
    <cellStyle name="표준 16 5 3 18 3 3" xfId="33944"/>
    <cellStyle name="표준 16 5 3 18 4" xfId="12080"/>
    <cellStyle name="표준 16 5 3 18 4 2" xfId="24587"/>
    <cellStyle name="표준 16 5 3 18 4 3" xfId="37029"/>
    <cellStyle name="표준 16 5 3 18 5" xfId="15248"/>
    <cellStyle name="표준 16 5 3 18 6" xfId="27690"/>
    <cellStyle name="표준 16 5 3 19" xfId="2858"/>
    <cellStyle name="표준 16 5 3 19 2" xfId="6027"/>
    <cellStyle name="표준 16 5 3 19 2 2" xfId="18534"/>
    <cellStyle name="표준 16 5 3 19 2 3" xfId="30976"/>
    <cellStyle name="표준 16 5 3 19 3" xfId="9112"/>
    <cellStyle name="표준 16 5 3 19 3 2" xfId="21619"/>
    <cellStyle name="표준 16 5 3 19 3 3" xfId="34061"/>
    <cellStyle name="표준 16 5 3 19 4" xfId="12197"/>
    <cellStyle name="표준 16 5 3 19 4 2" xfId="24704"/>
    <cellStyle name="표준 16 5 3 19 4 3" xfId="37146"/>
    <cellStyle name="표준 16 5 3 19 5" xfId="15365"/>
    <cellStyle name="표준 16 5 3 19 6" xfId="27807"/>
    <cellStyle name="표준 16 5 3 2" xfId="692"/>
    <cellStyle name="표준 16 5 3 2 2" xfId="3861"/>
    <cellStyle name="표준 16 5 3 2 2 2" xfId="16368"/>
    <cellStyle name="표준 16 5 3 2 2 3" xfId="28810"/>
    <cellStyle name="표준 16 5 3 2 3" xfId="6946"/>
    <cellStyle name="표준 16 5 3 2 3 2" xfId="19453"/>
    <cellStyle name="표준 16 5 3 2 3 3" xfId="31895"/>
    <cellStyle name="표준 16 5 3 2 4" xfId="10031"/>
    <cellStyle name="표준 16 5 3 2 4 2" xfId="22538"/>
    <cellStyle name="표준 16 5 3 2 4 3" xfId="34980"/>
    <cellStyle name="표준 16 5 3 2 5" xfId="13199"/>
    <cellStyle name="표준 16 5 3 2 6" xfId="25641"/>
    <cellStyle name="표준 16 5 3 20" xfId="2970"/>
    <cellStyle name="표준 16 5 3 20 2" xfId="6139"/>
    <cellStyle name="표준 16 5 3 20 2 2" xfId="18646"/>
    <cellStyle name="표준 16 5 3 20 2 3" xfId="31088"/>
    <cellStyle name="표준 16 5 3 20 3" xfId="9224"/>
    <cellStyle name="표준 16 5 3 20 3 2" xfId="21731"/>
    <cellStyle name="표준 16 5 3 20 3 3" xfId="34173"/>
    <cellStyle name="표준 16 5 3 20 4" xfId="12309"/>
    <cellStyle name="표준 16 5 3 20 4 2" xfId="24816"/>
    <cellStyle name="표준 16 5 3 20 4 3" xfId="37258"/>
    <cellStyle name="표준 16 5 3 20 5" xfId="15477"/>
    <cellStyle name="표준 16 5 3 20 6" xfId="27919"/>
    <cellStyle name="표준 16 5 3 21" xfId="3078"/>
    <cellStyle name="표준 16 5 3 21 2" xfId="6247"/>
    <cellStyle name="표준 16 5 3 21 2 2" xfId="18754"/>
    <cellStyle name="표준 16 5 3 21 2 3" xfId="31196"/>
    <cellStyle name="표준 16 5 3 21 3" xfId="9332"/>
    <cellStyle name="표준 16 5 3 21 3 2" xfId="21839"/>
    <cellStyle name="표준 16 5 3 21 3 3" xfId="34281"/>
    <cellStyle name="표준 16 5 3 21 4" xfId="12417"/>
    <cellStyle name="표준 16 5 3 21 4 2" xfId="24924"/>
    <cellStyle name="표준 16 5 3 21 4 3" xfId="37366"/>
    <cellStyle name="표준 16 5 3 21 5" xfId="15585"/>
    <cellStyle name="표준 16 5 3 21 6" xfId="28027"/>
    <cellStyle name="표준 16 5 3 22" xfId="3185"/>
    <cellStyle name="표준 16 5 3 22 2" xfId="6354"/>
    <cellStyle name="표준 16 5 3 22 2 2" xfId="18861"/>
    <cellStyle name="표준 16 5 3 22 2 3" xfId="31303"/>
    <cellStyle name="표준 16 5 3 22 3" xfId="9439"/>
    <cellStyle name="표준 16 5 3 22 3 2" xfId="21946"/>
    <cellStyle name="표준 16 5 3 22 3 3" xfId="34388"/>
    <cellStyle name="표준 16 5 3 22 4" xfId="12524"/>
    <cellStyle name="표준 16 5 3 22 4 2" xfId="25031"/>
    <cellStyle name="표준 16 5 3 22 4 3" xfId="37473"/>
    <cellStyle name="표준 16 5 3 22 5" xfId="15692"/>
    <cellStyle name="표준 16 5 3 22 6" xfId="28134"/>
    <cellStyle name="표준 16 5 3 23" xfId="3292"/>
    <cellStyle name="표준 16 5 3 23 2" xfId="6461"/>
    <cellStyle name="표준 16 5 3 23 2 2" xfId="18968"/>
    <cellStyle name="표준 16 5 3 23 2 3" xfId="31410"/>
    <cellStyle name="표준 16 5 3 23 3" xfId="9546"/>
    <cellStyle name="표준 16 5 3 23 3 2" xfId="22053"/>
    <cellStyle name="표준 16 5 3 23 3 3" xfId="34495"/>
    <cellStyle name="표준 16 5 3 23 4" xfId="12631"/>
    <cellStyle name="표준 16 5 3 23 4 2" xfId="25138"/>
    <cellStyle name="표준 16 5 3 23 4 3" xfId="37580"/>
    <cellStyle name="표준 16 5 3 23 5" xfId="15799"/>
    <cellStyle name="표준 16 5 3 23 6" xfId="28241"/>
    <cellStyle name="표준 16 5 3 24" xfId="3483"/>
    <cellStyle name="표준 16 5 3 24 2" xfId="15990"/>
    <cellStyle name="표준 16 5 3 24 3" xfId="28432"/>
    <cellStyle name="표준 16 5 3 25" xfId="6568"/>
    <cellStyle name="표준 16 5 3 25 2" xfId="19075"/>
    <cellStyle name="표준 16 5 3 25 3" xfId="31517"/>
    <cellStyle name="표준 16 5 3 26" xfId="9653"/>
    <cellStyle name="표준 16 5 3 26 2" xfId="22160"/>
    <cellStyle name="표준 16 5 3 26 3" xfId="34602"/>
    <cellStyle name="표준 16 5 3 27" xfId="12821"/>
    <cellStyle name="표준 16 5 3 28" xfId="25263"/>
    <cellStyle name="표준 16 5 3 29" xfId="37777"/>
    <cellStyle name="표준 16 5 3 3" xfId="825"/>
    <cellStyle name="표준 16 5 3 3 2" xfId="3994"/>
    <cellStyle name="표준 16 5 3 3 2 2" xfId="16501"/>
    <cellStyle name="표준 16 5 3 3 2 3" xfId="28943"/>
    <cellStyle name="표준 16 5 3 3 3" xfId="7079"/>
    <cellStyle name="표준 16 5 3 3 3 2" xfId="19586"/>
    <cellStyle name="표준 16 5 3 3 3 3" xfId="32028"/>
    <cellStyle name="표준 16 5 3 3 4" xfId="10164"/>
    <cellStyle name="표준 16 5 3 3 4 2" xfId="22671"/>
    <cellStyle name="표준 16 5 3 3 4 3" xfId="35113"/>
    <cellStyle name="표준 16 5 3 3 5" xfId="13332"/>
    <cellStyle name="표준 16 5 3 3 6" xfId="25774"/>
    <cellStyle name="표준 16 5 3 4" xfId="957"/>
    <cellStyle name="표준 16 5 3 4 2" xfId="4126"/>
    <cellStyle name="표준 16 5 3 4 2 2" xfId="16633"/>
    <cellStyle name="표준 16 5 3 4 2 3" xfId="29075"/>
    <cellStyle name="표준 16 5 3 4 3" xfId="7211"/>
    <cellStyle name="표준 16 5 3 4 3 2" xfId="19718"/>
    <cellStyle name="표준 16 5 3 4 3 3" xfId="32160"/>
    <cellStyle name="표준 16 5 3 4 4" xfId="10296"/>
    <cellStyle name="표준 16 5 3 4 4 2" xfId="22803"/>
    <cellStyle name="표준 16 5 3 4 4 3" xfId="35245"/>
    <cellStyle name="표준 16 5 3 4 5" xfId="13464"/>
    <cellStyle name="표준 16 5 3 4 6" xfId="25906"/>
    <cellStyle name="표준 16 5 3 5" xfId="1089"/>
    <cellStyle name="표준 16 5 3 5 2" xfId="4258"/>
    <cellStyle name="표준 16 5 3 5 2 2" xfId="16765"/>
    <cellStyle name="표준 16 5 3 5 2 3" xfId="29207"/>
    <cellStyle name="표준 16 5 3 5 3" xfId="7343"/>
    <cellStyle name="표준 16 5 3 5 3 2" xfId="19850"/>
    <cellStyle name="표준 16 5 3 5 3 3" xfId="32292"/>
    <cellStyle name="표준 16 5 3 5 4" xfId="10428"/>
    <cellStyle name="표준 16 5 3 5 4 2" xfId="22935"/>
    <cellStyle name="표준 16 5 3 5 4 3" xfId="35377"/>
    <cellStyle name="표준 16 5 3 5 5" xfId="13596"/>
    <cellStyle name="표준 16 5 3 5 6" xfId="26038"/>
    <cellStyle name="표준 16 5 3 6" xfId="1221"/>
    <cellStyle name="표준 16 5 3 6 2" xfId="4390"/>
    <cellStyle name="표준 16 5 3 6 2 2" xfId="16897"/>
    <cellStyle name="표준 16 5 3 6 2 3" xfId="29339"/>
    <cellStyle name="표준 16 5 3 6 3" xfId="7475"/>
    <cellStyle name="표준 16 5 3 6 3 2" xfId="19982"/>
    <cellStyle name="표준 16 5 3 6 3 3" xfId="32424"/>
    <cellStyle name="표준 16 5 3 6 4" xfId="10560"/>
    <cellStyle name="표준 16 5 3 6 4 2" xfId="23067"/>
    <cellStyle name="표준 16 5 3 6 4 3" xfId="35509"/>
    <cellStyle name="표준 16 5 3 6 5" xfId="13728"/>
    <cellStyle name="표준 16 5 3 6 6" xfId="26170"/>
    <cellStyle name="표준 16 5 3 7" xfId="1353"/>
    <cellStyle name="표준 16 5 3 7 2" xfId="4522"/>
    <cellStyle name="표준 16 5 3 7 2 2" xfId="17029"/>
    <cellStyle name="표준 16 5 3 7 2 3" xfId="29471"/>
    <cellStyle name="표준 16 5 3 7 3" xfId="7607"/>
    <cellStyle name="표준 16 5 3 7 3 2" xfId="20114"/>
    <cellStyle name="표준 16 5 3 7 3 3" xfId="32556"/>
    <cellStyle name="표준 16 5 3 7 4" xfId="10692"/>
    <cellStyle name="표준 16 5 3 7 4 2" xfId="23199"/>
    <cellStyle name="표준 16 5 3 7 4 3" xfId="35641"/>
    <cellStyle name="표준 16 5 3 7 5" xfId="13860"/>
    <cellStyle name="표준 16 5 3 7 6" xfId="26302"/>
    <cellStyle name="표준 16 5 3 8" xfId="1484"/>
    <cellStyle name="표준 16 5 3 8 2" xfId="4653"/>
    <cellStyle name="표준 16 5 3 8 2 2" xfId="17160"/>
    <cellStyle name="표준 16 5 3 8 2 3" xfId="29602"/>
    <cellStyle name="표준 16 5 3 8 3" xfId="7738"/>
    <cellStyle name="표준 16 5 3 8 3 2" xfId="20245"/>
    <cellStyle name="표준 16 5 3 8 3 3" xfId="32687"/>
    <cellStyle name="표준 16 5 3 8 4" xfId="10823"/>
    <cellStyle name="표준 16 5 3 8 4 2" xfId="23330"/>
    <cellStyle name="표준 16 5 3 8 4 3" xfId="35772"/>
    <cellStyle name="표준 16 5 3 8 5" xfId="13991"/>
    <cellStyle name="표준 16 5 3 8 6" xfId="26433"/>
    <cellStyle name="표준 16 5 3 9" xfId="1613"/>
    <cellStyle name="표준 16 5 3 9 2" xfId="4782"/>
    <cellStyle name="표준 16 5 3 9 2 2" xfId="17289"/>
    <cellStyle name="표준 16 5 3 9 2 3" xfId="29731"/>
    <cellStyle name="표준 16 5 3 9 3" xfId="7867"/>
    <cellStyle name="표준 16 5 3 9 3 2" xfId="20374"/>
    <cellStyle name="표준 16 5 3 9 3 3" xfId="32816"/>
    <cellStyle name="표준 16 5 3 9 4" xfId="10952"/>
    <cellStyle name="표준 16 5 3 9 4 2" xfId="23459"/>
    <cellStyle name="표준 16 5 3 9 4 3" xfId="35901"/>
    <cellStyle name="표준 16 5 3 9 5" xfId="14120"/>
    <cellStyle name="표준 16 5 3 9 6" xfId="26562"/>
    <cellStyle name="표준 16 5 30" xfId="12771"/>
    <cellStyle name="표준 16 5 31" xfId="12736"/>
    <cellStyle name="표준 16 5 32" xfId="37688"/>
    <cellStyle name="표준 16 5 4" xfId="359"/>
    <cellStyle name="표준 16 5 4 10" xfId="1786"/>
    <cellStyle name="표준 16 5 4 10 2" xfId="4955"/>
    <cellStyle name="표준 16 5 4 10 2 2" xfId="17462"/>
    <cellStyle name="표준 16 5 4 10 2 3" xfId="29904"/>
    <cellStyle name="표준 16 5 4 10 3" xfId="8040"/>
    <cellStyle name="표준 16 5 4 10 3 2" xfId="20547"/>
    <cellStyle name="표준 16 5 4 10 3 3" xfId="32989"/>
    <cellStyle name="표준 16 5 4 10 4" xfId="11125"/>
    <cellStyle name="표준 16 5 4 10 4 2" xfId="23632"/>
    <cellStyle name="표준 16 5 4 10 4 3" xfId="36074"/>
    <cellStyle name="표준 16 5 4 10 5" xfId="14293"/>
    <cellStyle name="표준 16 5 4 10 6" xfId="26735"/>
    <cellStyle name="표준 16 5 4 11" xfId="1914"/>
    <cellStyle name="표준 16 5 4 11 2" xfId="5083"/>
    <cellStyle name="표준 16 5 4 11 2 2" xfId="17590"/>
    <cellStyle name="표준 16 5 4 11 2 3" xfId="30032"/>
    <cellStyle name="표준 16 5 4 11 3" xfId="8168"/>
    <cellStyle name="표준 16 5 4 11 3 2" xfId="20675"/>
    <cellStyle name="표준 16 5 4 11 3 3" xfId="33117"/>
    <cellStyle name="표준 16 5 4 11 4" xfId="11253"/>
    <cellStyle name="표준 16 5 4 11 4 2" xfId="23760"/>
    <cellStyle name="표준 16 5 4 11 4 3" xfId="36202"/>
    <cellStyle name="표준 16 5 4 11 5" xfId="14421"/>
    <cellStyle name="표준 16 5 4 11 6" xfId="26863"/>
    <cellStyle name="표준 16 5 4 12" xfId="2042"/>
    <cellStyle name="표준 16 5 4 12 2" xfId="5211"/>
    <cellStyle name="표준 16 5 4 12 2 2" xfId="17718"/>
    <cellStyle name="표준 16 5 4 12 2 3" xfId="30160"/>
    <cellStyle name="표준 16 5 4 12 3" xfId="8296"/>
    <cellStyle name="표준 16 5 4 12 3 2" xfId="20803"/>
    <cellStyle name="표준 16 5 4 12 3 3" xfId="33245"/>
    <cellStyle name="표준 16 5 4 12 4" xfId="11381"/>
    <cellStyle name="표준 16 5 4 12 4 2" xfId="23888"/>
    <cellStyle name="표준 16 5 4 12 4 3" xfId="36330"/>
    <cellStyle name="표준 16 5 4 12 5" xfId="14549"/>
    <cellStyle name="표준 16 5 4 12 6" xfId="26991"/>
    <cellStyle name="표준 16 5 4 13" xfId="2170"/>
    <cellStyle name="표준 16 5 4 13 2" xfId="5339"/>
    <cellStyle name="표준 16 5 4 13 2 2" xfId="17846"/>
    <cellStyle name="표준 16 5 4 13 2 3" xfId="30288"/>
    <cellStyle name="표준 16 5 4 13 3" xfId="8424"/>
    <cellStyle name="표준 16 5 4 13 3 2" xfId="20931"/>
    <cellStyle name="표준 16 5 4 13 3 3" xfId="33373"/>
    <cellStyle name="표준 16 5 4 13 4" xfId="11509"/>
    <cellStyle name="표준 16 5 4 13 4 2" xfId="24016"/>
    <cellStyle name="표준 16 5 4 13 4 3" xfId="36458"/>
    <cellStyle name="표준 16 5 4 13 5" xfId="14677"/>
    <cellStyle name="표준 16 5 4 13 6" xfId="27119"/>
    <cellStyle name="표준 16 5 4 14" xfId="2295"/>
    <cellStyle name="표준 16 5 4 14 2" xfId="5464"/>
    <cellStyle name="표준 16 5 4 14 2 2" xfId="17971"/>
    <cellStyle name="표준 16 5 4 14 2 3" xfId="30413"/>
    <cellStyle name="표준 16 5 4 14 3" xfId="8549"/>
    <cellStyle name="표준 16 5 4 14 3 2" xfId="21056"/>
    <cellStyle name="표준 16 5 4 14 3 3" xfId="33498"/>
    <cellStyle name="표준 16 5 4 14 4" xfId="11634"/>
    <cellStyle name="표준 16 5 4 14 4 2" xfId="24141"/>
    <cellStyle name="표준 16 5 4 14 4 3" xfId="36583"/>
    <cellStyle name="표준 16 5 4 14 5" xfId="14802"/>
    <cellStyle name="표준 16 5 4 14 6" xfId="27244"/>
    <cellStyle name="표준 16 5 4 15" xfId="2420"/>
    <cellStyle name="표준 16 5 4 15 2" xfId="5589"/>
    <cellStyle name="표준 16 5 4 15 2 2" xfId="18096"/>
    <cellStyle name="표준 16 5 4 15 2 3" xfId="30538"/>
    <cellStyle name="표준 16 5 4 15 3" xfId="8674"/>
    <cellStyle name="표준 16 5 4 15 3 2" xfId="21181"/>
    <cellStyle name="표준 16 5 4 15 3 3" xfId="33623"/>
    <cellStyle name="표준 16 5 4 15 4" xfId="11759"/>
    <cellStyle name="표준 16 5 4 15 4 2" xfId="24266"/>
    <cellStyle name="표준 16 5 4 15 4 3" xfId="36708"/>
    <cellStyle name="표준 16 5 4 15 5" xfId="14927"/>
    <cellStyle name="표준 16 5 4 15 6" xfId="27369"/>
    <cellStyle name="표준 16 5 4 16" xfId="2544"/>
    <cellStyle name="표준 16 5 4 16 2" xfId="5713"/>
    <cellStyle name="표준 16 5 4 16 2 2" xfId="18220"/>
    <cellStyle name="표준 16 5 4 16 2 3" xfId="30662"/>
    <cellStyle name="표준 16 5 4 16 3" xfId="8798"/>
    <cellStyle name="표준 16 5 4 16 3 2" xfId="21305"/>
    <cellStyle name="표준 16 5 4 16 3 3" xfId="33747"/>
    <cellStyle name="표준 16 5 4 16 4" xfId="11883"/>
    <cellStyle name="표준 16 5 4 16 4 2" xfId="24390"/>
    <cellStyle name="표준 16 5 4 16 4 3" xfId="36832"/>
    <cellStyle name="표준 16 5 4 16 5" xfId="15051"/>
    <cellStyle name="표준 16 5 4 16 6" xfId="27493"/>
    <cellStyle name="표준 16 5 4 17" xfId="2666"/>
    <cellStyle name="표준 16 5 4 17 2" xfId="5835"/>
    <cellStyle name="표준 16 5 4 17 2 2" xfId="18342"/>
    <cellStyle name="표준 16 5 4 17 2 3" xfId="30784"/>
    <cellStyle name="표준 16 5 4 17 3" xfId="8920"/>
    <cellStyle name="표준 16 5 4 17 3 2" xfId="21427"/>
    <cellStyle name="표준 16 5 4 17 3 3" xfId="33869"/>
    <cellStyle name="표준 16 5 4 17 4" xfId="12005"/>
    <cellStyle name="표준 16 5 4 17 4 2" xfId="24512"/>
    <cellStyle name="표준 16 5 4 17 4 3" xfId="36954"/>
    <cellStyle name="표준 16 5 4 17 5" xfId="15173"/>
    <cellStyle name="표준 16 5 4 17 6" xfId="27615"/>
    <cellStyle name="표준 16 5 4 18" xfId="2786"/>
    <cellStyle name="표준 16 5 4 18 2" xfId="5955"/>
    <cellStyle name="표준 16 5 4 18 2 2" xfId="18462"/>
    <cellStyle name="표준 16 5 4 18 2 3" xfId="30904"/>
    <cellStyle name="표준 16 5 4 18 3" xfId="9040"/>
    <cellStyle name="표준 16 5 4 18 3 2" xfId="21547"/>
    <cellStyle name="표준 16 5 4 18 3 3" xfId="33989"/>
    <cellStyle name="표준 16 5 4 18 4" xfId="12125"/>
    <cellStyle name="표준 16 5 4 18 4 2" xfId="24632"/>
    <cellStyle name="표준 16 5 4 18 4 3" xfId="37074"/>
    <cellStyle name="표준 16 5 4 18 5" xfId="15293"/>
    <cellStyle name="표준 16 5 4 18 6" xfId="27735"/>
    <cellStyle name="표준 16 5 4 19" xfId="2903"/>
    <cellStyle name="표준 16 5 4 19 2" xfId="6072"/>
    <cellStyle name="표준 16 5 4 19 2 2" xfId="18579"/>
    <cellStyle name="표준 16 5 4 19 2 3" xfId="31021"/>
    <cellStyle name="표준 16 5 4 19 3" xfId="9157"/>
    <cellStyle name="표준 16 5 4 19 3 2" xfId="21664"/>
    <cellStyle name="표준 16 5 4 19 3 3" xfId="34106"/>
    <cellStyle name="표준 16 5 4 19 4" xfId="12242"/>
    <cellStyle name="표준 16 5 4 19 4 2" xfId="24749"/>
    <cellStyle name="표준 16 5 4 19 4 3" xfId="37191"/>
    <cellStyle name="표준 16 5 4 19 5" xfId="15410"/>
    <cellStyle name="표준 16 5 4 19 6" xfId="27852"/>
    <cellStyle name="표준 16 5 4 2" xfId="737"/>
    <cellStyle name="표준 16 5 4 2 2" xfId="3906"/>
    <cellStyle name="표준 16 5 4 2 2 2" xfId="16413"/>
    <cellStyle name="표준 16 5 4 2 2 3" xfId="28855"/>
    <cellStyle name="표준 16 5 4 2 3" xfId="6991"/>
    <cellStyle name="표준 16 5 4 2 3 2" xfId="19498"/>
    <cellStyle name="표준 16 5 4 2 3 3" xfId="31940"/>
    <cellStyle name="표준 16 5 4 2 4" xfId="10076"/>
    <cellStyle name="표준 16 5 4 2 4 2" xfId="22583"/>
    <cellStyle name="표준 16 5 4 2 4 3" xfId="35025"/>
    <cellStyle name="표준 16 5 4 2 5" xfId="13244"/>
    <cellStyle name="표준 16 5 4 2 6" xfId="25686"/>
    <cellStyle name="표준 16 5 4 20" xfId="3015"/>
    <cellStyle name="표준 16 5 4 20 2" xfId="6184"/>
    <cellStyle name="표준 16 5 4 20 2 2" xfId="18691"/>
    <cellStyle name="표준 16 5 4 20 2 3" xfId="31133"/>
    <cellStyle name="표준 16 5 4 20 3" xfId="9269"/>
    <cellStyle name="표준 16 5 4 20 3 2" xfId="21776"/>
    <cellStyle name="표준 16 5 4 20 3 3" xfId="34218"/>
    <cellStyle name="표준 16 5 4 20 4" xfId="12354"/>
    <cellStyle name="표준 16 5 4 20 4 2" xfId="24861"/>
    <cellStyle name="표준 16 5 4 20 4 3" xfId="37303"/>
    <cellStyle name="표준 16 5 4 20 5" xfId="15522"/>
    <cellStyle name="표준 16 5 4 20 6" xfId="27964"/>
    <cellStyle name="표준 16 5 4 21" xfId="3123"/>
    <cellStyle name="표준 16 5 4 21 2" xfId="6292"/>
    <cellStyle name="표준 16 5 4 21 2 2" xfId="18799"/>
    <cellStyle name="표준 16 5 4 21 2 3" xfId="31241"/>
    <cellStyle name="표준 16 5 4 21 3" xfId="9377"/>
    <cellStyle name="표준 16 5 4 21 3 2" xfId="21884"/>
    <cellStyle name="표준 16 5 4 21 3 3" xfId="34326"/>
    <cellStyle name="표준 16 5 4 21 4" xfId="12462"/>
    <cellStyle name="표준 16 5 4 21 4 2" xfId="24969"/>
    <cellStyle name="표준 16 5 4 21 4 3" xfId="37411"/>
    <cellStyle name="표준 16 5 4 21 5" xfId="15630"/>
    <cellStyle name="표준 16 5 4 21 6" xfId="28072"/>
    <cellStyle name="표준 16 5 4 22" xfId="3230"/>
    <cellStyle name="표준 16 5 4 22 2" xfId="6399"/>
    <cellStyle name="표준 16 5 4 22 2 2" xfId="18906"/>
    <cellStyle name="표준 16 5 4 22 2 3" xfId="31348"/>
    <cellStyle name="표준 16 5 4 22 3" xfId="9484"/>
    <cellStyle name="표준 16 5 4 22 3 2" xfId="21991"/>
    <cellStyle name="표준 16 5 4 22 3 3" xfId="34433"/>
    <cellStyle name="표준 16 5 4 22 4" xfId="12569"/>
    <cellStyle name="표준 16 5 4 22 4 2" xfId="25076"/>
    <cellStyle name="표준 16 5 4 22 4 3" xfId="37518"/>
    <cellStyle name="표준 16 5 4 22 5" xfId="15737"/>
    <cellStyle name="표준 16 5 4 22 6" xfId="28179"/>
    <cellStyle name="표준 16 5 4 23" xfId="3337"/>
    <cellStyle name="표준 16 5 4 23 2" xfId="6506"/>
    <cellStyle name="표준 16 5 4 23 2 2" xfId="19013"/>
    <cellStyle name="표준 16 5 4 23 2 3" xfId="31455"/>
    <cellStyle name="표준 16 5 4 23 3" xfId="9591"/>
    <cellStyle name="표준 16 5 4 23 3 2" xfId="22098"/>
    <cellStyle name="표준 16 5 4 23 3 3" xfId="34540"/>
    <cellStyle name="표준 16 5 4 23 4" xfId="12676"/>
    <cellStyle name="표준 16 5 4 23 4 2" xfId="25183"/>
    <cellStyle name="표준 16 5 4 23 4 3" xfId="37625"/>
    <cellStyle name="표준 16 5 4 23 5" xfId="15844"/>
    <cellStyle name="표준 16 5 4 23 6" xfId="28286"/>
    <cellStyle name="표준 16 5 4 24" xfId="3528"/>
    <cellStyle name="표준 16 5 4 24 2" xfId="16035"/>
    <cellStyle name="표준 16 5 4 24 3" xfId="28477"/>
    <cellStyle name="표준 16 5 4 25" xfId="6613"/>
    <cellStyle name="표준 16 5 4 25 2" xfId="19120"/>
    <cellStyle name="표준 16 5 4 25 3" xfId="31562"/>
    <cellStyle name="표준 16 5 4 26" xfId="9698"/>
    <cellStyle name="표준 16 5 4 26 2" xfId="22205"/>
    <cellStyle name="표준 16 5 4 26 3" xfId="34647"/>
    <cellStyle name="표준 16 5 4 27" xfId="12866"/>
    <cellStyle name="표준 16 5 4 28" xfId="25308"/>
    <cellStyle name="표준 16 5 4 29" xfId="37788"/>
    <cellStyle name="표준 16 5 4 3" xfId="870"/>
    <cellStyle name="표준 16 5 4 3 2" xfId="4039"/>
    <cellStyle name="표준 16 5 4 3 2 2" xfId="16546"/>
    <cellStyle name="표준 16 5 4 3 2 3" xfId="28988"/>
    <cellStyle name="표준 16 5 4 3 3" xfId="7124"/>
    <cellStyle name="표준 16 5 4 3 3 2" xfId="19631"/>
    <cellStyle name="표준 16 5 4 3 3 3" xfId="32073"/>
    <cellStyle name="표준 16 5 4 3 4" xfId="10209"/>
    <cellStyle name="표준 16 5 4 3 4 2" xfId="22716"/>
    <cellStyle name="표준 16 5 4 3 4 3" xfId="35158"/>
    <cellStyle name="표준 16 5 4 3 5" xfId="13377"/>
    <cellStyle name="표준 16 5 4 3 6" xfId="25819"/>
    <cellStyle name="표준 16 5 4 4" xfId="1002"/>
    <cellStyle name="표준 16 5 4 4 2" xfId="4171"/>
    <cellStyle name="표준 16 5 4 4 2 2" xfId="16678"/>
    <cellStyle name="표준 16 5 4 4 2 3" xfId="29120"/>
    <cellStyle name="표준 16 5 4 4 3" xfId="7256"/>
    <cellStyle name="표준 16 5 4 4 3 2" xfId="19763"/>
    <cellStyle name="표준 16 5 4 4 3 3" xfId="32205"/>
    <cellStyle name="표준 16 5 4 4 4" xfId="10341"/>
    <cellStyle name="표준 16 5 4 4 4 2" xfId="22848"/>
    <cellStyle name="표준 16 5 4 4 4 3" xfId="35290"/>
    <cellStyle name="표준 16 5 4 4 5" xfId="13509"/>
    <cellStyle name="표준 16 5 4 4 6" xfId="25951"/>
    <cellStyle name="표준 16 5 4 5" xfId="1134"/>
    <cellStyle name="표준 16 5 4 5 2" xfId="4303"/>
    <cellStyle name="표준 16 5 4 5 2 2" xfId="16810"/>
    <cellStyle name="표준 16 5 4 5 2 3" xfId="29252"/>
    <cellStyle name="표준 16 5 4 5 3" xfId="7388"/>
    <cellStyle name="표준 16 5 4 5 3 2" xfId="19895"/>
    <cellStyle name="표준 16 5 4 5 3 3" xfId="32337"/>
    <cellStyle name="표준 16 5 4 5 4" xfId="10473"/>
    <cellStyle name="표준 16 5 4 5 4 2" xfId="22980"/>
    <cellStyle name="표준 16 5 4 5 4 3" xfId="35422"/>
    <cellStyle name="표준 16 5 4 5 5" xfId="13641"/>
    <cellStyle name="표준 16 5 4 5 6" xfId="26083"/>
    <cellStyle name="표준 16 5 4 6" xfId="1266"/>
    <cellStyle name="표준 16 5 4 6 2" xfId="4435"/>
    <cellStyle name="표준 16 5 4 6 2 2" xfId="16942"/>
    <cellStyle name="표준 16 5 4 6 2 3" xfId="29384"/>
    <cellStyle name="표준 16 5 4 6 3" xfId="7520"/>
    <cellStyle name="표준 16 5 4 6 3 2" xfId="20027"/>
    <cellStyle name="표준 16 5 4 6 3 3" xfId="32469"/>
    <cellStyle name="표준 16 5 4 6 4" xfId="10605"/>
    <cellStyle name="표준 16 5 4 6 4 2" xfId="23112"/>
    <cellStyle name="표준 16 5 4 6 4 3" xfId="35554"/>
    <cellStyle name="표준 16 5 4 6 5" xfId="13773"/>
    <cellStyle name="표준 16 5 4 6 6" xfId="26215"/>
    <cellStyle name="표준 16 5 4 7" xfId="1398"/>
    <cellStyle name="표준 16 5 4 7 2" xfId="4567"/>
    <cellStyle name="표준 16 5 4 7 2 2" xfId="17074"/>
    <cellStyle name="표준 16 5 4 7 2 3" xfId="29516"/>
    <cellStyle name="표준 16 5 4 7 3" xfId="7652"/>
    <cellStyle name="표준 16 5 4 7 3 2" xfId="20159"/>
    <cellStyle name="표준 16 5 4 7 3 3" xfId="32601"/>
    <cellStyle name="표준 16 5 4 7 4" xfId="10737"/>
    <cellStyle name="표준 16 5 4 7 4 2" xfId="23244"/>
    <cellStyle name="표준 16 5 4 7 4 3" xfId="35686"/>
    <cellStyle name="표준 16 5 4 7 5" xfId="13905"/>
    <cellStyle name="표준 16 5 4 7 6" xfId="26347"/>
    <cellStyle name="표준 16 5 4 8" xfId="1529"/>
    <cellStyle name="표준 16 5 4 8 2" xfId="4698"/>
    <cellStyle name="표준 16 5 4 8 2 2" xfId="17205"/>
    <cellStyle name="표준 16 5 4 8 2 3" xfId="29647"/>
    <cellStyle name="표준 16 5 4 8 3" xfId="7783"/>
    <cellStyle name="표준 16 5 4 8 3 2" xfId="20290"/>
    <cellStyle name="표준 16 5 4 8 3 3" xfId="32732"/>
    <cellStyle name="표준 16 5 4 8 4" xfId="10868"/>
    <cellStyle name="표준 16 5 4 8 4 2" xfId="23375"/>
    <cellStyle name="표준 16 5 4 8 4 3" xfId="35817"/>
    <cellStyle name="표준 16 5 4 8 5" xfId="14036"/>
    <cellStyle name="표준 16 5 4 8 6" xfId="26478"/>
    <cellStyle name="표준 16 5 4 9" xfId="1658"/>
    <cellStyle name="표준 16 5 4 9 2" xfId="4827"/>
    <cellStyle name="표준 16 5 4 9 2 2" xfId="17334"/>
    <cellStyle name="표준 16 5 4 9 2 3" xfId="29776"/>
    <cellStyle name="표준 16 5 4 9 3" xfId="7912"/>
    <cellStyle name="표준 16 5 4 9 3 2" xfId="20419"/>
    <cellStyle name="표준 16 5 4 9 3 3" xfId="32861"/>
    <cellStyle name="표준 16 5 4 9 4" xfId="10997"/>
    <cellStyle name="표준 16 5 4 9 4 2" xfId="23504"/>
    <cellStyle name="표준 16 5 4 9 4 3" xfId="35946"/>
    <cellStyle name="표준 16 5 4 9 5" xfId="14165"/>
    <cellStyle name="표준 16 5 4 9 6" xfId="26607"/>
    <cellStyle name="표준 16 5 5" xfId="554"/>
    <cellStyle name="표준 16 5 5 2" xfId="3723"/>
    <cellStyle name="표준 16 5 5 2 2" xfId="16230"/>
    <cellStyle name="표준 16 5 5 2 3" xfId="28672"/>
    <cellStyle name="표준 16 5 5 3" xfId="6808"/>
    <cellStyle name="표준 16 5 5 3 2" xfId="19315"/>
    <cellStyle name="표준 16 5 5 3 3" xfId="31757"/>
    <cellStyle name="표준 16 5 5 4" xfId="9893"/>
    <cellStyle name="표준 16 5 5 4 2" xfId="22400"/>
    <cellStyle name="표준 16 5 5 4 3" xfId="34842"/>
    <cellStyle name="표준 16 5 5 5" xfId="13061"/>
    <cellStyle name="표준 16 5 5 6" xfId="25503"/>
    <cellStyle name="표준 16 5 5 7" xfId="37762"/>
    <cellStyle name="표준 16 5 6" xfId="460"/>
    <cellStyle name="표준 16 5 6 2" xfId="3629"/>
    <cellStyle name="표준 16 5 6 2 2" xfId="16136"/>
    <cellStyle name="표준 16 5 6 2 3" xfId="28578"/>
    <cellStyle name="표준 16 5 6 3" xfId="6714"/>
    <cellStyle name="표준 16 5 6 3 2" xfId="19221"/>
    <cellStyle name="표준 16 5 6 3 3" xfId="31663"/>
    <cellStyle name="표준 16 5 6 4" xfId="9799"/>
    <cellStyle name="표준 16 5 6 4 2" xfId="22306"/>
    <cellStyle name="표준 16 5 6 4 3" xfId="34748"/>
    <cellStyle name="표준 16 5 6 5" xfId="12967"/>
    <cellStyle name="표준 16 5 6 6" xfId="25409"/>
    <cellStyle name="표준 16 5 6 7" xfId="37742"/>
    <cellStyle name="표준 16 5 7" xfId="661"/>
    <cellStyle name="표준 16 5 7 2" xfId="3830"/>
    <cellStyle name="표준 16 5 7 2 2" xfId="16337"/>
    <cellStyle name="표준 16 5 7 2 3" xfId="28779"/>
    <cellStyle name="표준 16 5 7 3" xfId="6915"/>
    <cellStyle name="표준 16 5 7 3 2" xfId="19422"/>
    <cellStyle name="표준 16 5 7 3 3" xfId="31864"/>
    <cellStyle name="표준 16 5 7 4" xfId="10000"/>
    <cellStyle name="표준 16 5 7 4 2" xfId="22507"/>
    <cellStyle name="표준 16 5 7 4 3" xfId="34949"/>
    <cellStyle name="표준 16 5 7 5" xfId="13168"/>
    <cellStyle name="표준 16 5 7 6" xfId="25610"/>
    <cellStyle name="표준 16 5 8" xfId="794"/>
    <cellStyle name="표준 16 5 8 2" xfId="3963"/>
    <cellStyle name="표준 16 5 8 2 2" xfId="16470"/>
    <cellStyle name="표준 16 5 8 2 3" xfId="28912"/>
    <cellStyle name="표준 16 5 8 3" xfId="7048"/>
    <cellStyle name="표준 16 5 8 3 2" xfId="19555"/>
    <cellStyle name="표준 16 5 8 3 3" xfId="31997"/>
    <cellStyle name="표준 16 5 8 4" xfId="10133"/>
    <cellStyle name="표준 16 5 8 4 2" xfId="22640"/>
    <cellStyle name="표준 16 5 8 4 3" xfId="35082"/>
    <cellStyle name="표준 16 5 8 5" xfId="13301"/>
    <cellStyle name="표준 16 5 8 6" xfId="25743"/>
    <cellStyle name="표준 16 5 9" xfId="927"/>
    <cellStyle name="표준 16 5 9 2" xfId="4096"/>
    <cellStyle name="표준 16 5 9 2 2" xfId="16603"/>
    <cellStyle name="표준 16 5 9 2 3" xfId="29045"/>
    <cellStyle name="표준 16 5 9 3" xfId="7181"/>
    <cellStyle name="표준 16 5 9 3 2" xfId="19688"/>
    <cellStyle name="표준 16 5 9 3 3" xfId="32130"/>
    <cellStyle name="표준 16 5 9 4" xfId="10266"/>
    <cellStyle name="표준 16 5 9 4 2" xfId="22773"/>
    <cellStyle name="표준 16 5 9 4 3" xfId="35215"/>
    <cellStyle name="표준 16 5 9 5" xfId="13434"/>
    <cellStyle name="표준 16 5 9 6" xfId="25876"/>
    <cellStyle name="표준 16 6" xfId="222"/>
    <cellStyle name="표준 16 6 10" xfId="779"/>
    <cellStyle name="표준 16 6 10 2" xfId="3948"/>
    <cellStyle name="표준 16 6 10 2 2" xfId="16455"/>
    <cellStyle name="표준 16 6 10 2 3" xfId="28897"/>
    <cellStyle name="표준 16 6 10 3" xfId="7033"/>
    <cellStyle name="표준 16 6 10 3 2" xfId="19540"/>
    <cellStyle name="표준 16 6 10 3 3" xfId="31982"/>
    <cellStyle name="표준 16 6 10 4" xfId="10118"/>
    <cellStyle name="표준 16 6 10 4 2" xfId="22625"/>
    <cellStyle name="표준 16 6 10 4 3" xfId="35067"/>
    <cellStyle name="표준 16 6 10 5" xfId="13286"/>
    <cellStyle name="표준 16 6 10 6" xfId="25728"/>
    <cellStyle name="표준 16 6 11" xfId="912"/>
    <cellStyle name="표준 16 6 11 2" xfId="4081"/>
    <cellStyle name="표준 16 6 11 2 2" xfId="16588"/>
    <cellStyle name="표준 16 6 11 2 3" xfId="29030"/>
    <cellStyle name="표준 16 6 11 3" xfId="7166"/>
    <cellStyle name="표준 16 6 11 3 2" xfId="19673"/>
    <cellStyle name="표준 16 6 11 3 3" xfId="32115"/>
    <cellStyle name="표준 16 6 11 4" xfId="10251"/>
    <cellStyle name="표준 16 6 11 4 2" xfId="22758"/>
    <cellStyle name="표준 16 6 11 4 3" xfId="35200"/>
    <cellStyle name="표준 16 6 11 5" xfId="13419"/>
    <cellStyle name="표준 16 6 11 6" xfId="25861"/>
    <cellStyle name="표준 16 6 12" xfId="1044"/>
    <cellStyle name="표준 16 6 12 2" xfId="4213"/>
    <cellStyle name="표준 16 6 12 2 2" xfId="16720"/>
    <cellStyle name="표준 16 6 12 2 3" xfId="29162"/>
    <cellStyle name="표준 16 6 12 3" xfId="7298"/>
    <cellStyle name="표준 16 6 12 3 2" xfId="19805"/>
    <cellStyle name="표준 16 6 12 3 3" xfId="32247"/>
    <cellStyle name="표준 16 6 12 4" xfId="10383"/>
    <cellStyle name="표준 16 6 12 4 2" xfId="22890"/>
    <cellStyle name="표준 16 6 12 4 3" xfId="35332"/>
    <cellStyle name="표준 16 6 12 5" xfId="13551"/>
    <cellStyle name="표준 16 6 12 6" xfId="25993"/>
    <cellStyle name="표준 16 6 13" xfId="1176"/>
    <cellStyle name="표준 16 6 13 2" xfId="4345"/>
    <cellStyle name="표준 16 6 13 2 2" xfId="16852"/>
    <cellStyle name="표준 16 6 13 2 3" xfId="29294"/>
    <cellStyle name="표준 16 6 13 3" xfId="7430"/>
    <cellStyle name="표준 16 6 13 3 2" xfId="19937"/>
    <cellStyle name="표준 16 6 13 3 3" xfId="32379"/>
    <cellStyle name="표준 16 6 13 4" xfId="10515"/>
    <cellStyle name="표준 16 6 13 4 2" xfId="23022"/>
    <cellStyle name="표준 16 6 13 4 3" xfId="35464"/>
    <cellStyle name="표준 16 6 13 5" xfId="13683"/>
    <cellStyle name="표준 16 6 13 6" xfId="26125"/>
    <cellStyle name="표준 16 6 14" xfId="1308"/>
    <cellStyle name="표준 16 6 14 2" xfId="4477"/>
    <cellStyle name="표준 16 6 14 2 2" xfId="16984"/>
    <cellStyle name="표준 16 6 14 2 3" xfId="29426"/>
    <cellStyle name="표준 16 6 14 3" xfId="7562"/>
    <cellStyle name="표준 16 6 14 3 2" xfId="20069"/>
    <cellStyle name="표준 16 6 14 3 3" xfId="32511"/>
    <cellStyle name="표준 16 6 14 4" xfId="10647"/>
    <cellStyle name="표준 16 6 14 4 2" xfId="23154"/>
    <cellStyle name="표준 16 6 14 4 3" xfId="35596"/>
    <cellStyle name="표준 16 6 14 5" xfId="13815"/>
    <cellStyle name="표준 16 6 14 6" xfId="26257"/>
    <cellStyle name="표준 16 6 15" xfId="1440"/>
    <cellStyle name="표준 16 6 15 2" xfId="4609"/>
    <cellStyle name="표준 16 6 15 2 2" xfId="17116"/>
    <cellStyle name="표준 16 6 15 2 3" xfId="29558"/>
    <cellStyle name="표준 16 6 15 3" xfId="7694"/>
    <cellStyle name="표준 16 6 15 3 2" xfId="20201"/>
    <cellStyle name="표준 16 6 15 3 3" xfId="32643"/>
    <cellStyle name="표준 16 6 15 4" xfId="10779"/>
    <cellStyle name="표준 16 6 15 4 2" xfId="23286"/>
    <cellStyle name="표준 16 6 15 4 3" xfId="35728"/>
    <cellStyle name="표준 16 6 15 5" xfId="13947"/>
    <cellStyle name="표준 16 6 15 6" xfId="26389"/>
    <cellStyle name="표준 16 6 16" xfId="1571"/>
    <cellStyle name="표준 16 6 16 2" xfId="4740"/>
    <cellStyle name="표준 16 6 16 2 2" xfId="17247"/>
    <cellStyle name="표준 16 6 16 2 3" xfId="29689"/>
    <cellStyle name="표준 16 6 16 3" xfId="7825"/>
    <cellStyle name="표준 16 6 16 3 2" xfId="20332"/>
    <cellStyle name="표준 16 6 16 3 3" xfId="32774"/>
    <cellStyle name="표준 16 6 16 4" xfId="10910"/>
    <cellStyle name="표준 16 6 16 4 2" xfId="23417"/>
    <cellStyle name="표준 16 6 16 4 3" xfId="35859"/>
    <cellStyle name="표준 16 6 16 5" xfId="14078"/>
    <cellStyle name="표준 16 6 16 6" xfId="26520"/>
    <cellStyle name="표준 16 6 17" xfId="1700"/>
    <cellStyle name="표준 16 6 17 2" xfId="4869"/>
    <cellStyle name="표준 16 6 17 2 2" xfId="17376"/>
    <cellStyle name="표준 16 6 17 2 3" xfId="29818"/>
    <cellStyle name="표준 16 6 17 3" xfId="7954"/>
    <cellStyle name="표준 16 6 17 3 2" xfId="20461"/>
    <cellStyle name="표준 16 6 17 3 3" xfId="32903"/>
    <cellStyle name="표준 16 6 17 4" xfId="11039"/>
    <cellStyle name="표준 16 6 17 4 2" xfId="23546"/>
    <cellStyle name="표준 16 6 17 4 3" xfId="35988"/>
    <cellStyle name="표준 16 6 17 5" xfId="14207"/>
    <cellStyle name="표준 16 6 17 6" xfId="26649"/>
    <cellStyle name="표준 16 6 18" xfId="1828"/>
    <cellStyle name="표준 16 6 18 2" xfId="4997"/>
    <cellStyle name="표준 16 6 18 2 2" xfId="17504"/>
    <cellStyle name="표준 16 6 18 2 3" xfId="29946"/>
    <cellStyle name="표준 16 6 18 3" xfId="8082"/>
    <cellStyle name="표준 16 6 18 3 2" xfId="20589"/>
    <cellStyle name="표준 16 6 18 3 3" xfId="33031"/>
    <cellStyle name="표준 16 6 18 4" xfId="11167"/>
    <cellStyle name="표준 16 6 18 4 2" xfId="23674"/>
    <cellStyle name="표준 16 6 18 4 3" xfId="36116"/>
    <cellStyle name="표준 16 6 18 5" xfId="14335"/>
    <cellStyle name="표준 16 6 18 6" xfId="26777"/>
    <cellStyle name="표준 16 6 19" xfId="1956"/>
    <cellStyle name="표준 16 6 19 2" xfId="5125"/>
    <cellStyle name="표준 16 6 19 2 2" xfId="17632"/>
    <cellStyle name="표준 16 6 19 2 3" xfId="30074"/>
    <cellStyle name="표준 16 6 19 3" xfId="8210"/>
    <cellStyle name="표준 16 6 19 3 2" xfId="20717"/>
    <cellStyle name="표준 16 6 19 3 3" xfId="33159"/>
    <cellStyle name="표준 16 6 19 4" xfId="11295"/>
    <cellStyle name="표준 16 6 19 4 2" xfId="23802"/>
    <cellStyle name="표준 16 6 19 4 3" xfId="36244"/>
    <cellStyle name="표준 16 6 19 5" xfId="14463"/>
    <cellStyle name="표준 16 6 19 6" xfId="26905"/>
    <cellStyle name="표준 16 6 2" xfId="301"/>
    <cellStyle name="표준 16 6 2 10" xfId="1471"/>
    <cellStyle name="표준 16 6 2 10 2" xfId="4640"/>
    <cellStyle name="표준 16 6 2 10 2 2" xfId="17147"/>
    <cellStyle name="표준 16 6 2 10 2 3" xfId="29589"/>
    <cellStyle name="표준 16 6 2 10 3" xfId="7725"/>
    <cellStyle name="표준 16 6 2 10 3 2" xfId="20232"/>
    <cellStyle name="표준 16 6 2 10 3 3" xfId="32674"/>
    <cellStyle name="표준 16 6 2 10 4" xfId="10810"/>
    <cellStyle name="표준 16 6 2 10 4 2" xfId="23317"/>
    <cellStyle name="표준 16 6 2 10 4 3" xfId="35759"/>
    <cellStyle name="표준 16 6 2 10 5" xfId="13978"/>
    <cellStyle name="표준 16 6 2 10 6" xfId="26420"/>
    <cellStyle name="표준 16 6 2 11" xfId="1600"/>
    <cellStyle name="표준 16 6 2 11 2" xfId="4769"/>
    <cellStyle name="표준 16 6 2 11 2 2" xfId="17276"/>
    <cellStyle name="표준 16 6 2 11 2 3" xfId="29718"/>
    <cellStyle name="표준 16 6 2 11 3" xfId="7854"/>
    <cellStyle name="표준 16 6 2 11 3 2" xfId="20361"/>
    <cellStyle name="표준 16 6 2 11 3 3" xfId="32803"/>
    <cellStyle name="표준 16 6 2 11 4" xfId="10939"/>
    <cellStyle name="표준 16 6 2 11 4 2" xfId="23446"/>
    <cellStyle name="표준 16 6 2 11 4 3" xfId="35888"/>
    <cellStyle name="표준 16 6 2 11 5" xfId="14107"/>
    <cellStyle name="표준 16 6 2 11 6" xfId="26549"/>
    <cellStyle name="표준 16 6 2 12" xfId="1728"/>
    <cellStyle name="표준 16 6 2 12 2" xfId="4897"/>
    <cellStyle name="표준 16 6 2 12 2 2" xfId="17404"/>
    <cellStyle name="표준 16 6 2 12 2 3" xfId="29846"/>
    <cellStyle name="표준 16 6 2 12 3" xfId="7982"/>
    <cellStyle name="표준 16 6 2 12 3 2" xfId="20489"/>
    <cellStyle name="표준 16 6 2 12 3 3" xfId="32931"/>
    <cellStyle name="표준 16 6 2 12 4" xfId="11067"/>
    <cellStyle name="표준 16 6 2 12 4 2" xfId="23574"/>
    <cellStyle name="표준 16 6 2 12 4 3" xfId="36016"/>
    <cellStyle name="표준 16 6 2 12 5" xfId="14235"/>
    <cellStyle name="표준 16 6 2 12 6" xfId="26677"/>
    <cellStyle name="표준 16 6 2 13" xfId="1856"/>
    <cellStyle name="표준 16 6 2 13 2" xfId="5025"/>
    <cellStyle name="표준 16 6 2 13 2 2" xfId="17532"/>
    <cellStyle name="표준 16 6 2 13 2 3" xfId="29974"/>
    <cellStyle name="표준 16 6 2 13 3" xfId="8110"/>
    <cellStyle name="표준 16 6 2 13 3 2" xfId="20617"/>
    <cellStyle name="표준 16 6 2 13 3 3" xfId="33059"/>
    <cellStyle name="표준 16 6 2 13 4" xfId="11195"/>
    <cellStyle name="표준 16 6 2 13 4 2" xfId="23702"/>
    <cellStyle name="표준 16 6 2 13 4 3" xfId="36144"/>
    <cellStyle name="표준 16 6 2 13 5" xfId="14363"/>
    <cellStyle name="표준 16 6 2 13 6" xfId="26805"/>
    <cellStyle name="표준 16 6 2 14" xfId="1984"/>
    <cellStyle name="표준 16 6 2 14 2" xfId="5153"/>
    <cellStyle name="표준 16 6 2 14 2 2" xfId="17660"/>
    <cellStyle name="표준 16 6 2 14 2 3" xfId="30102"/>
    <cellStyle name="표준 16 6 2 14 3" xfId="8238"/>
    <cellStyle name="표준 16 6 2 14 3 2" xfId="20745"/>
    <cellStyle name="표준 16 6 2 14 3 3" xfId="33187"/>
    <cellStyle name="표준 16 6 2 14 4" xfId="11323"/>
    <cellStyle name="표준 16 6 2 14 4 2" xfId="23830"/>
    <cellStyle name="표준 16 6 2 14 4 3" xfId="36272"/>
    <cellStyle name="표준 16 6 2 14 5" xfId="14491"/>
    <cellStyle name="표준 16 6 2 14 6" xfId="26933"/>
    <cellStyle name="표준 16 6 2 15" xfId="2112"/>
    <cellStyle name="표준 16 6 2 15 2" xfId="5281"/>
    <cellStyle name="표준 16 6 2 15 2 2" xfId="17788"/>
    <cellStyle name="표준 16 6 2 15 2 3" xfId="30230"/>
    <cellStyle name="표준 16 6 2 15 3" xfId="8366"/>
    <cellStyle name="표준 16 6 2 15 3 2" xfId="20873"/>
    <cellStyle name="표준 16 6 2 15 3 3" xfId="33315"/>
    <cellStyle name="표준 16 6 2 15 4" xfId="11451"/>
    <cellStyle name="표준 16 6 2 15 4 2" xfId="23958"/>
    <cellStyle name="표준 16 6 2 15 4 3" xfId="36400"/>
    <cellStyle name="표준 16 6 2 15 5" xfId="14619"/>
    <cellStyle name="표준 16 6 2 15 6" xfId="27061"/>
    <cellStyle name="표준 16 6 2 16" xfId="2237"/>
    <cellStyle name="표준 16 6 2 16 2" xfId="5406"/>
    <cellStyle name="표준 16 6 2 16 2 2" xfId="17913"/>
    <cellStyle name="표준 16 6 2 16 2 3" xfId="30355"/>
    <cellStyle name="표준 16 6 2 16 3" xfId="8491"/>
    <cellStyle name="표준 16 6 2 16 3 2" xfId="20998"/>
    <cellStyle name="표준 16 6 2 16 3 3" xfId="33440"/>
    <cellStyle name="표준 16 6 2 16 4" xfId="11576"/>
    <cellStyle name="표준 16 6 2 16 4 2" xfId="24083"/>
    <cellStyle name="표준 16 6 2 16 4 3" xfId="36525"/>
    <cellStyle name="표준 16 6 2 16 5" xfId="14744"/>
    <cellStyle name="표준 16 6 2 16 6" xfId="27186"/>
    <cellStyle name="표준 16 6 2 17" xfId="2362"/>
    <cellStyle name="표준 16 6 2 17 2" xfId="5531"/>
    <cellStyle name="표준 16 6 2 17 2 2" xfId="18038"/>
    <cellStyle name="표준 16 6 2 17 2 3" xfId="30480"/>
    <cellStyle name="표준 16 6 2 17 3" xfId="8616"/>
    <cellStyle name="표준 16 6 2 17 3 2" xfId="21123"/>
    <cellStyle name="표준 16 6 2 17 3 3" xfId="33565"/>
    <cellStyle name="표준 16 6 2 17 4" xfId="11701"/>
    <cellStyle name="표준 16 6 2 17 4 2" xfId="24208"/>
    <cellStyle name="표준 16 6 2 17 4 3" xfId="36650"/>
    <cellStyle name="표준 16 6 2 17 5" xfId="14869"/>
    <cellStyle name="표준 16 6 2 17 6" xfId="27311"/>
    <cellStyle name="표준 16 6 2 18" xfId="2486"/>
    <cellStyle name="표준 16 6 2 18 2" xfId="5655"/>
    <cellStyle name="표준 16 6 2 18 2 2" xfId="18162"/>
    <cellStyle name="표준 16 6 2 18 2 3" xfId="30604"/>
    <cellStyle name="표준 16 6 2 18 3" xfId="8740"/>
    <cellStyle name="표준 16 6 2 18 3 2" xfId="21247"/>
    <cellStyle name="표준 16 6 2 18 3 3" xfId="33689"/>
    <cellStyle name="표준 16 6 2 18 4" xfId="11825"/>
    <cellStyle name="표준 16 6 2 18 4 2" xfId="24332"/>
    <cellStyle name="표준 16 6 2 18 4 3" xfId="36774"/>
    <cellStyle name="표준 16 6 2 18 5" xfId="14993"/>
    <cellStyle name="표준 16 6 2 18 6" xfId="27435"/>
    <cellStyle name="표준 16 6 2 19" xfId="2608"/>
    <cellStyle name="표준 16 6 2 19 2" xfId="5777"/>
    <cellStyle name="표준 16 6 2 19 2 2" xfId="18284"/>
    <cellStyle name="표준 16 6 2 19 2 3" xfId="30726"/>
    <cellStyle name="표준 16 6 2 19 3" xfId="8862"/>
    <cellStyle name="표준 16 6 2 19 3 2" xfId="21369"/>
    <cellStyle name="표준 16 6 2 19 3 3" xfId="33811"/>
    <cellStyle name="표준 16 6 2 19 4" xfId="11947"/>
    <cellStyle name="표준 16 6 2 19 4 2" xfId="24454"/>
    <cellStyle name="표준 16 6 2 19 4 3" xfId="36896"/>
    <cellStyle name="표준 16 6 2 19 5" xfId="15115"/>
    <cellStyle name="표준 16 6 2 19 6" xfId="27557"/>
    <cellStyle name="표준 16 6 2 2" xfId="346"/>
    <cellStyle name="표준 16 6 2 2 10" xfId="1773"/>
    <cellStyle name="표준 16 6 2 2 10 2" xfId="4942"/>
    <cellStyle name="표준 16 6 2 2 10 2 2" xfId="17449"/>
    <cellStyle name="표준 16 6 2 2 10 2 3" xfId="29891"/>
    <cellStyle name="표준 16 6 2 2 10 3" xfId="8027"/>
    <cellStyle name="표준 16 6 2 2 10 3 2" xfId="20534"/>
    <cellStyle name="표준 16 6 2 2 10 3 3" xfId="32976"/>
    <cellStyle name="표준 16 6 2 2 10 4" xfId="11112"/>
    <cellStyle name="표준 16 6 2 2 10 4 2" xfId="23619"/>
    <cellStyle name="표준 16 6 2 2 10 4 3" xfId="36061"/>
    <cellStyle name="표준 16 6 2 2 10 5" xfId="14280"/>
    <cellStyle name="표준 16 6 2 2 10 6" xfId="26722"/>
    <cellStyle name="표준 16 6 2 2 11" xfId="1901"/>
    <cellStyle name="표준 16 6 2 2 11 2" xfId="5070"/>
    <cellStyle name="표준 16 6 2 2 11 2 2" xfId="17577"/>
    <cellStyle name="표준 16 6 2 2 11 2 3" xfId="30019"/>
    <cellStyle name="표준 16 6 2 2 11 3" xfId="8155"/>
    <cellStyle name="표준 16 6 2 2 11 3 2" xfId="20662"/>
    <cellStyle name="표준 16 6 2 2 11 3 3" xfId="33104"/>
    <cellStyle name="표준 16 6 2 2 11 4" xfId="11240"/>
    <cellStyle name="표준 16 6 2 2 11 4 2" xfId="23747"/>
    <cellStyle name="표준 16 6 2 2 11 4 3" xfId="36189"/>
    <cellStyle name="표준 16 6 2 2 11 5" xfId="14408"/>
    <cellStyle name="표준 16 6 2 2 11 6" xfId="26850"/>
    <cellStyle name="표준 16 6 2 2 12" xfId="2029"/>
    <cellStyle name="표준 16 6 2 2 12 2" xfId="5198"/>
    <cellStyle name="표준 16 6 2 2 12 2 2" xfId="17705"/>
    <cellStyle name="표준 16 6 2 2 12 2 3" xfId="30147"/>
    <cellStyle name="표준 16 6 2 2 12 3" xfId="8283"/>
    <cellStyle name="표준 16 6 2 2 12 3 2" xfId="20790"/>
    <cellStyle name="표준 16 6 2 2 12 3 3" xfId="33232"/>
    <cellStyle name="표준 16 6 2 2 12 4" xfId="11368"/>
    <cellStyle name="표준 16 6 2 2 12 4 2" xfId="23875"/>
    <cellStyle name="표준 16 6 2 2 12 4 3" xfId="36317"/>
    <cellStyle name="표준 16 6 2 2 12 5" xfId="14536"/>
    <cellStyle name="표준 16 6 2 2 12 6" xfId="26978"/>
    <cellStyle name="표준 16 6 2 2 13" xfId="2157"/>
    <cellStyle name="표준 16 6 2 2 13 2" xfId="5326"/>
    <cellStyle name="표준 16 6 2 2 13 2 2" xfId="17833"/>
    <cellStyle name="표준 16 6 2 2 13 2 3" xfId="30275"/>
    <cellStyle name="표준 16 6 2 2 13 3" xfId="8411"/>
    <cellStyle name="표준 16 6 2 2 13 3 2" xfId="20918"/>
    <cellStyle name="표준 16 6 2 2 13 3 3" xfId="33360"/>
    <cellStyle name="표준 16 6 2 2 13 4" xfId="11496"/>
    <cellStyle name="표준 16 6 2 2 13 4 2" xfId="24003"/>
    <cellStyle name="표준 16 6 2 2 13 4 3" xfId="36445"/>
    <cellStyle name="표준 16 6 2 2 13 5" xfId="14664"/>
    <cellStyle name="표준 16 6 2 2 13 6" xfId="27106"/>
    <cellStyle name="표준 16 6 2 2 14" xfId="2282"/>
    <cellStyle name="표준 16 6 2 2 14 2" xfId="5451"/>
    <cellStyle name="표준 16 6 2 2 14 2 2" xfId="17958"/>
    <cellStyle name="표준 16 6 2 2 14 2 3" xfId="30400"/>
    <cellStyle name="표준 16 6 2 2 14 3" xfId="8536"/>
    <cellStyle name="표준 16 6 2 2 14 3 2" xfId="21043"/>
    <cellStyle name="표준 16 6 2 2 14 3 3" xfId="33485"/>
    <cellStyle name="표준 16 6 2 2 14 4" xfId="11621"/>
    <cellStyle name="표준 16 6 2 2 14 4 2" xfId="24128"/>
    <cellStyle name="표준 16 6 2 2 14 4 3" xfId="36570"/>
    <cellStyle name="표준 16 6 2 2 14 5" xfId="14789"/>
    <cellStyle name="표준 16 6 2 2 14 6" xfId="27231"/>
    <cellStyle name="표준 16 6 2 2 15" xfId="2407"/>
    <cellStyle name="표준 16 6 2 2 15 2" xfId="5576"/>
    <cellStyle name="표준 16 6 2 2 15 2 2" xfId="18083"/>
    <cellStyle name="표준 16 6 2 2 15 2 3" xfId="30525"/>
    <cellStyle name="표준 16 6 2 2 15 3" xfId="8661"/>
    <cellStyle name="표준 16 6 2 2 15 3 2" xfId="21168"/>
    <cellStyle name="표준 16 6 2 2 15 3 3" xfId="33610"/>
    <cellStyle name="표준 16 6 2 2 15 4" xfId="11746"/>
    <cellStyle name="표준 16 6 2 2 15 4 2" xfId="24253"/>
    <cellStyle name="표준 16 6 2 2 15 4 3" xfId="36695"/>
    <cellStyle name="표준 16 6 2 2 15 5" xfId="14914"/>
    <cellStyle name="표준 16 6 2 2 15 6" xfId="27356"/>
    <cellStyle name="표준 16 6 2 2 16" xfId="2531"/>
    <cellStyle name="표준 16 6 2 2 16 2" xfId="5700"/>
    <cellStyle name="표준 16 6 2 2 16 2 2" xfId="18207"/>
    <cellStyle name="표준 16 6 2 2 16 2 3" xfId="30649"/>
    <cellStyle name="표준 16 6 2 2 16 3" xfId="8785"/>
    <cellStyle name="표준 16 6 2 2 16 3 2" xfId="21292"/>
    <cellStyle name="표준 16 6 2 2 16 3 3" xfId="33734"/>
    <cellStyle name="표준 16 6 2 2 16 4" xfId="11870"/>
    <cellStyle name="표준 16 6 2 2 16 4 2" xfId="24377"/>
    <cellStyle name="표준 16 6 2 2 16 4 3" xfId="36819"/>
    <cellStyle name="표준 16 6 2 2 16 5" xfId="15038"/>
    <cellStyle name="표준 16 6 2 2 16 6" xfId="27480"/>
    <cellStyle name="표준 16 6 2 2 17" xfId="2653"/>
    <cellStyle name="표준 16 6 2 2 17 2" xfId="5822"/>
    <cellStyle name="표준 16 6 2 2 17 2 2" xfId="18329"/>
    <cellStyle name="표준 16 6 2 2 17 2 3" xfId="30771"/>
    <cellStyle name="표준 16 6 2 2 17 3" xfId="8907"/>
    <cellStyle name="표준 16 6 2 2 17 3 2" xfId="21414"/>
    <cellStyle name="표준 16 6 2 2 17 3 3" xfId="33856"/>
    <cellStyle name="표준 16 6 2 2 17 4" xfId="11992"/>
    <cellStyle name="표준 16 6 2 2 17 4 2" xfId="24499"/>
    <cellStyle name="표준 16 6 2 2 17 4 3" xfId="36941"/>
    <cellStyle name="표준 16 6 2 2 17 5" xfId="15160"/>
    <cellStyle name="표준 16 6 2 2 17 6" xfId="27602"/>
    <cellStyle name="표준 16 6 2 2 18" xfId="2773"/>
    <cellStyle name="표준 16 6 2 2 18 2" xfId="5942"/>
    <cellStyle name="표준 16 6 2 2 18 2 2" xfId="18449"/>
    <cellStyle name="표준 16 6 2 2 18 2 3" xfId="30891"/>
    <cellStyle name="표준 16 6 2 2 18 3" xfId="9027"/>
    <cellStyle name="표준 16 6 2 2 18 3 2" xfId="21534"/>
    <cellStyle name="표준 16 6 2 2 18 3 3" xfId="33976"/>
    <cellStyle name="표준 16 6 2 2 18 4" xfId="12112"/>
    <cellStyle name="표준 16 6 2 2 18 4 2" xfId="24619"/>
    <cellStyle name="표준 16 6 2 2 18 4 3" xfId="37061"/>
    <cellStyle name="표준 16 6 2 2 18 5" xfId="15280"/>
    <cellStyle name="표준 16 6 2 2 18 6" xfId="27722"/>
    <cellStyle name="표준 16 6 2 2 19" xfId="2890"/>
    <cellStyle name="표준 16 6 2 2 19 2" xfId="6059"/>
    <cellStyle name="표준 16 6 2 2 19 2 2" xfId="18566"/>
    <cellStyle name="표준 16 6 2 2 19 2 3" xfId="31008"/>
    <cellStyle name="표준 16 6 2 2 19 3" xfId="9144"/>
    <cellStyle name="표준 16 6 2 2 19 3 2" xfId="21651"/>
    <cellStyle name="표준 16 6 2 2 19 3 3" xfId="34093"/>
    <cellStyle name="표준 16 6 2 2 19 4" xfId="12229"/>
    <cellStyle name="표준 16 6 2 2 19 4 2" xfId="24736"/>
    <cellStyle name="표준 16 6 2 2 19 4 3" xfId="37178"/>
    <cellStyle name="표준 16 6 2 2 19 5" xfId="15397"/>
    <cellStyle name="표준 16 6 2 2 19 6" xfId="27839"/>
    <cellStyle name="표준 16 6 2 2 2" xfId="724"/>
    <cellStyle name="표준 16 6 2 2 2 2" xfId="3893"/>
    <cellStyle name="표준 16 6 2 2 2 2 2" xfId="16400"/>
    <cellStyle name="표준 16 6 2 2 2 2 3" xfId="28842"/>
    <cellStyle name="표준 16 6 2 2 2 3" xfId="6978"/>
    <cellStyle name="표준 16 6 2 2 2 3 2" xfId="19485"/>
    <cellStyle name="표준 16 6 2 2 2 3 3" xfId="31927"/>
    <cellStyle name="표준 16 6 2 2 2 4" xfId="10063"/>
    <cellStyle name="표준 16 6 2 2 2 4 2" xfId="22570"/>
    <cellStyle name="표준 16 6 2 2 2 4 3" xfId="35012"/>
    <cellStyle name="표준 16 6 2 2 2 5" xfId="13231"/>
    <cellStyle name="표준 16 6 2 2 2 6" xfId="25673"/>
    <cellStyle name="표준 16 6 2 2 20" xfId="3002"/>
    <cellStyle name="표준 16 6 2 2 20 2" xfId="6171"/>
    <cellStyle name="표준 16 6 2 2 20 2 2" xfId="18678"/>
    <cellStyle name="표준 16 6 2 2 20 2 3" xfId="31120"/>
    <cellStyle name="표준 16 6 2 2 20 3" xfId="9256"/>
    <cellStyle name="표준 16 6 2 2 20 3 2" xfId="21763"/>
    <cellStyle name="표준 16 6 2 2 20 3 3" xfId="34205"/>
    <cellStyle name="표준 16 6 2 2 20 4" xfId="12341"/>
    <cellStyle name="표준 16 6 2 2 20 4 2" xfId="24848"/>
    <cellStyle name="표준 16 6 2 2 20 4 3" xfId="37290"/>
    <cellStyle name="표준 16 6 2 2 20 5" xfId="15509"/>
    <cellStyle name="표준 16 6 2 2 20 6" xfId="27951"/>
    <cellStyle name="표준 16 6 2 2 21" xfId="3110"/>
    <cellStyle name="표준 16 6 2 2 21 2" xfId="6279"/>
    <cellStyle name="표준 16 6 2 2 21 2 2" xfId="18786"/>
    <cellStyle name="표준 16 6 2 2 21 2 3" xfId="31228"/>
    <cellStyle name="표준 16 6 2 2 21 3" xfId="9364"/>
    <cellStyle name="표준 16 6 2 2 21 3 2" xfId="21871"/>
    <cellStyle name="표준 16 6 2 2 21 3 3" xfId="34313"/>
    <cellStyle name="표준 16 6 2 2 21 4" xfId="12449"/>
    <cellStyle name="표준 16 6 2 2 21 4 2" xfId="24956"/>
    <cellStyle name="표준 16 6 2 2 21 4 3" xfId="37398"/>
    <cellStyle name="표준 16 6 2 2 21 5" xfId="15617"/>
    <cellStyle name="표준 16 6 2 2 21 6" xfId="28059"/>
    <cellStyle name="표준 16 6 2 2 22" xfId="3217"/>
    <cellStyle name="표준 16 6 2 2 22 2" xfId="6386"/>
    <cellStyle name="표준 16 6 2 2 22 2 2" xfId="18893"/>
    <cellStyle name="표준 16 6 2 2 22 2 3" xfId="31335"/>
    <cellStyle name="표준 16 6 2 2 22 3" xfId="9471"/>
    <cellStyle name="표준 16 6 2 2 22 3 2" xfId="21978"/>
    <cellStyle name="표준 16 6 2 2 22 3 3" xfId="34420"/>
    <cellStyle name="표준 16 6 2 2 22 4" xfId="12556"/>
    <cellStyle name="표준 16 6 2 2 22 4 2" xfId="25063"/>
    <cellStyle name="표준 16 6 2 2 22 4 3" xfId="37505"/>
    <cellStyle name="표준 16 6 2 2 22 5" xfId="15724"/>
    <cellStyle name="표준 16 6 2 2 22 6" xfId="28166"/>
    <cellStyle name="표준 16 6 2 2 23" xfId="3324"/>
    <cellStyle name="표준 16 6 2 2 23 2" xfId="6493"/>
    <cellStyle name="표준 16 6 2 2 23 2 2" xfId="19000"/>
    <cellStyle name="표준 16 6 2 2 23 2 3" xfId="31442"/>
    <cellStyle name="표준 16 6 2 2 23 3" xfId="9578"/>
    <cellStyle name="표준 16 6 2 2 23 3 2" xfId="22085"/>
    <cellStyle name="표준 16 6 2 2 23 3 3" xfId="34527"/>
    <cellStyle name="표준 16 6 2 2 23 4" xfId="12663"/>
    <cellStyle name="표준 16 6 2 2 23 4 2" xfId="25170"/>
    <cellStyle name="표준 16 6 2 2 23 4 3" xfId="37612"/>
    <cellStyle name="표준 16 6 2 2 23 5" xfId="15831"/>
    <cellStyle name="표준 16 6 2 2 23 6" xfId="28273"/>
    <cellStyle name="표준 16 6 2 2 24" xfId="3515"/>
    <cellStyle name="표준 16 6 2 2 24 2" xfId="16022"/>
    <cellStyle name="표준 16 6 2 2 24 3" xfId="28464"/>
    <cellStyle name="표준 16 6 2 2 25" xfId="6600"/>
    <cellStyle name="표준 16 6 2 2 25 2" xfId="19107"/>
    <cellStyle name="표준 16 6 2 2 25 3" xfId="31549"/>
    <cellStyle name="표준 16 6 2 2 26" xfId="9685"/>
    <cellStyle name="표준 16 6 2 2 26 2" xfId="22192"/>
    <cellStyle name="표준 16 6 2 2 26 3" xfId="34634"/>
    <cellStyle name="표준 16 6 2 2 27" xfId="12853"/>
    <cellStyle name="표준 16 6 2 2 28" xfId="25295"/>
    <cellStyle name="표준 16 6 2 2 29" xfId="37825"/>
    <cellStyle name="표준 16 6 2 2 3" xfId="857"/>
    <cellStyle name="표준 16 6 2 2 3 2" xfId="4026"/>
    <cellStyle name="표준 16 6 2 2 3 2 2" xfId="16533"/>
    <cellStyle name="표준 16 6 2 2 3 2 3" xfId="28975"/>
    <cellStyle name="표준 16 6 2 2 3 3" xfId="7111"/>
    <cellStyle name="표준 16 6 2 2 3 3 2" xfId="19618"/>
    <cellStyle name="표준 16 6 2 2 3 3 3" xfId="32060"/>
    <cellStyle name="표준 16 6 2 2 3 4" xfId="10196"/>
    <cellStyle name="표준 16 6 2 2 3 4 2" xfId="22703"/>
    <cellStyle name="표준 16 6 2 2 3 4 3" xfId="35145"/>
    <cellStyle name="표준 16 6 2 2 3 5" xfId="13364"/>
    <cellStyle name="표준 16 6 2 2 3 6" xfId="25806"/>
    <cellStyle name="표준 16 6 2 2 4" xfId="989"/>
    <cellStyle name="표준 16 6 2 2 4 2" xfId="4158"/>
    <cellStyle name="표준 16 6 2 2 4 2 2" xfId="16665"/>
    <cellStyle name="표준 16 6 2 2 4 2 3" xfId="29107"/>
    <cellStyle name="표준 16 6 2 2 4 3" xfId="7243"/>
    <cellStyle name="표준 16 6 2 2 4 3 2" xfId="19750"/>
    <cellStyle name="표준 16 6 2 2 4 3 3" xfId="32192"/>
    <cellStyle name="표준 16 6 2 2 4 4" xfId="10328"/>
    <cellStyle name="표준 16 6 2 2 4 4 2" xfId="22835"/>
    <cellStyle name="표준 16 6 2 2 4 4 3" xfId="35277"/>
    <cellStyle name="표준 16 6 2 2 4 5" xfId="13496"/>
    <cellStyle name="표준 16 6 2 2 4 6" xfId="25938"/>
    <cellStyle name="표준 16 6 2 2 5" xfId="1121"/>
    <cellStyle name="표준 16 6 2 2 5 2" xfId="4290"/>
    <cellStyle name="표준 16 6 2 2 5 2 2" xfId="16797"/>
    <cellStyle name="표준 16 6 2 2 5 2 3" xfId="29239"/>
    <cellStyle name="표준 16 6 2 2 5 3" xfId="7375"/>
    <cellStyle name="표준 16 6 2 2 5 3 2" xfId="19882"/>
    <cellStyle name="표준 16 6 2 2 5 3 3" xfId="32324"/>
    <cellStyle name="표준 16 6 2 2 5 4" xfId="10460"/>
    <cellStyle name="표준 16 6 2 2 5 4 2" xfId="22967"/>
    <cellStyle name="표준 16 6 2 2 5 4 3" xfId="35409"/>
    <cellStyle name="표준 16 6 2 2 5 5" xfId="13628"/>
    <cellStyle name="표준 16 6 2 2 5 6" xfId="26070"/>
    <cellStyle name="표준 16 6 2 2 6" xfId="1253"/>
    <cellStyle name="표준 16 6 2 2 6 2" xfId="4422"/>
    <cellStyle name="표준 16 6 2 2 6 2 2" xfId="16929"/>
    <cellStyle name="표준 16 6 2 2 6 2 3" xfId="29371"/>
    <cellStyle name="표준 16 6 2 2 6 3" xfId="7507"/>
    <cellStyle name="표준 16 6 2 2 6 3 2" xfId="20014"/>
    <cellStyle name="표준 16 6 2 2 6 3 3" xfId="32456"/>
    <cellStyle name="표준 16 6 2 2 6 4" xfId="10592"/>
    <cellStyle name="표준 16 6 2 2 6 4 2" xfId="23099"/>
    <cellStyle name="표준 16 6 2 2 6 4 3" xfId="35541"/>
    <cellStyle name="표준 16 6 2 2 6 5" xfId="13760"/>
    <cellStyle name="표준 16 6 2 2 6 6" xfId="26202"/>
    <cellStyle name="표준 16 6 2 2 7" xfId="1385"/>
    <cellStyle name="표준 16 6 2 2 7 2" xfId="4554"/>
    <cellStyle name="표준 16 6 2 2 7 2 2" xfId="17061"/>
    <cellStyle name="표준 16 6 2 2 7 2 3" xfId="29503"/>
    <cellStyle name="표준 16 6 2 2 7 3" xfId="7639"/>
    <cellStyle name="표준 16 6 2 2 7 3 2" xfId="20146"/>
    <cellStyle name="표준 16 6 2 2 7 3 3" xfId="32588"/>
    <cellStyle name="표준 16 6 2 2 7 4" xfId="10724"/>
    <cellStyle name="표준 16 6 2 2 7 4 2" xfId="23231"/>
    <cellStyle name="표준 16 6 2 2 7 4 3" xfId="35673"/>
    <cellStyle name="표준 16 6 2 2 7 5" xfId="13892"/>
    <cellStyle name="표준 16 6 2 2 7 6" xfId="26334"/>
    <cellStyle name="표준 16 6 2 2 8" xfId="1516"/>
    <cellStyle name="표준 16 6 2 2 8 2" xfId="4685"/>
    <cellStyle name="표준 16 6 2 2 8 2 2" xfId="17192"/>
    <cellStyle name="표준 16 6 2 2 8 2 3" xfId="29634"/>
    <cellStyle name="표준 16 6 2 2 8 3" xfId="7770"/>
    <cellStyle name="표준 16 6 2 2 8 3 2" xfId="20277"/>
    <cellStyle name="표준 16 6 2 2 8 3 3" xfId="32719"/>
    <cellStyle name="표준 16 6 2 2 8 4" xfId="10855"/>
    <cellStyle name="표준 16 6 2 2 8 4 2" xfId="23362"/>
    <cellStyle name="표준 16 6 2 2 8 4 3" xfId="35804"/>
    <cellStyle name="표준 16 6 2 2 8 5" xfId="14023"/>
    <cellStyle name="표준 16 6 2 2 8 6" xfId="26465"/>
    <cellStyle name="표준 16 6 2 2 9" xfId="1645"/>
    <cellStyle name="표준 16 6 2 2 9 2" xfId="4814"/>
    <cellStyle name="표준 16 6 2 2 9 2 2" xfId="17321"/>
    <cellStyle name="표준 16 6 2 2 9 2 3" xfId="29763"/>
    <cellStyle name="표준 16 6 2 2 9 3" xfId="7899"/>
    <cellStyle name="표준 16 6 2 2 9 3 2" xfId="20406"/>
    <cellStyle name="표준 16 6 2 2 9 3 3" xfId="32848"/>
    <cellStyle name="표준 16 6 2 2 9 4" xfId="10984"/>
    <cellStyle name="표준 16 6 2 2 9 4 2" xfId="23491"/>
    <cellStyle name="표준 16 6 2 2 9 4 3" xfId="35933"/>
    <cellStyle name="표준 16 6 2 2 9 5" xfId="14152"/>
    <cellStyle name="표준 16 6 2 2 9 6" xfId="26594"/>
    <cellStyle name="표준 16 6 2 20" xfId="2728"/>
    <cellStyle name="표준 16 6 2 20 2" xfId="5897"/>
    <cellStyle name="표준 16 6 2 20 2 2" xfId="18404"/>
    <cellStyle name="표준 16 6 2 20 2 3" xfId="30846"/>
    <cellStyle name="표준 16 6 2 20 3" xfId="8982"/>
    <cellStyle name="표준 16 6 2 20 3 2" xfId="21489"/>
    <cellStyle name="표준 16 6 2 20 3 3" xfId="33931"/>
    <cellStyle name="표준 16 6 2 20 4" xfId="12067"/>
    <cellStyle name="표준 16 6 2 20 4 2" xfId="24574"/>
    <cellStyle name="표준 16 6 2 20 4 3" xfId="37016"/>
    <cellStyle name="표준 16 6 2 20 5" xfId="15235"/>
    <cellStyle name="표준 16 6 2 20 6" xfId="27677"/>
    <cellStyle name="표준 16 6 2 21" xfId="2845"/>
    <cellStyle name="표준 16 6 2 21 2" xfId="6014"/>
    <cellStyle name="표준 16 6 2 21 2 2" xfId="18521"/>
    <cellStyle name="표준 16 6 2 21 2 3" xfId="30963"/>
    <cellStyle name="표준 16 6 2 21 3" xfId="9099"/>
    <cellStyle name="표준 16 6 2 21 3 2" xfId="21606"/>
    <cellStyle name="표준 16 6 2 21 3 3" xfId="34048"/>
    <cellStyle name="표준 16 6 2 21 4" xfId="12184"/>
    <cellStyle name="표준 16 6 2 21 4 2" xfId="24691"/>
    <cellStyle name="표준 16 6 2 21 4 3" xfId="37133"/>
    <cellStyle name="표준 16 6 2 21 5" xfId="15352"/>
    <cellStyle name="표준 16 6 2 21 6" xfId="27794"/>
    <cellStyle name="표준 16 6 2 22" xfId="2957"/>
    <cellStyle name="표준 16 6 2 22 2" xfId="6126"/>
    <cellStyle name="표준 16 6 2 22 2 2" xfId="18633"/>
    <cellStyle name="표준 16 6 2 22 2 3" xfId="31075"/>
    <cellStyle name="표준 16 6 2 22 3" xfId="9211"/>
    <cellStyle name="표준 16 6 2 22 3 2" xfId="21718"/>
    <cellStyle name="표준 16 6 2 22 3 3" xfId="34160"/>
    <cellStyle name="표준 16 6 2 22 4" xfId="12296"/>
    <cellStyle name="표준 16 6 2 22 4 2" xfId="24803"/>
    <cellStyle name="표준 16 6 2 22 4 3" xfId="37245"/>
    <cellStyle name="표준 16 6 2 22 5" xfId="15464"/>
    <cellStyle name="표준 16 6 2 22 6" xfId="27906"/>
    <cellStyle name="표준 16 6 2 23" xfId="3065"/>
    <cellStyle name="표준 16 6 2 23 2" xfId="6234"/>
    <cellStyle name="표준 16 6 2 23 2 2" xfId="18741"/>
    <cellStyle name="표준 16 6 2 23 2 3" xfId="31183"/>
    <cellStyle name="표준 16 6 2 23 3" xfId="9319"/>
    <cellStyle name="표준 16 6 2 23 3 2" xfId="21826"/>
    <cellStyle name="표준 16 6 2 23 3 3" xfId="34268"/>
    <cellStyle name="표준 16 6 2 23 4" xfId="12404"/>
    <cellStyle name="표준 16 6 2 23 4 2" xfId="24911"/>
    <cellStyle name="표준 16 6 2 23 4 3" xfId="37353"/>
    <cellStyle name="표준 16 6 2 23 5" xfId="15572"/>
    <cellStyle name="표준 16 6 2 23 6" xfId="28014"/>
    <cellStyle name="표준 16 6 2 24" xfId="3172"/>
    <cellStyle name="표준 16 6 2 24 2" xfId="6341"/>
    <cellStyle name="표준 16 6 2 24 2 2" xfId="18848"/>
    <cellStyle name="표준 16 6 2 24 2 3" xfId="31290"/>
    <cellStyle name="표준 16 6 2 24 3" xfId="9426"/>
    <cellStyle name="표준 16 6 2 24 3 2" xfId="21933"/>
    <cellStyle name="표준 16 6 2 24 3 3" xfId="34375"/>
    <cellStyle name="표준 16 6 2 24 4" xfId="12511"/>
    <cellStyle name="표준 16 6 2 24 4 2" xfId="25018"/>
    <cellStyle name="표준 16 6 2 24 4 3" xfId="37460"/>
    <cellStyle name="표준 16 6 2 24 5" xfId="15679"/>
    <cellStyle name="표준 16 6 2 24 6" xfId="28121"/>
    <cellStyle name="표준 16 6 2 25" xfId="3279"/>
    <cellStyle name="표준 16 6 2 25 2" xfId="6448"/>
    <cellStyle name="표준 16 6 2 25 2 2" xfId="18955"/>
    <cellStyle name="표준 16 6 2 25 2 3" xfId="31397"/>
    <cellStyle name="표준 16 6 2 25 3" xfId="9533"/>
    <cellStyle name="표준 16 6 2 25 3 2" xfId="22040"/>
    <cellStyle name="표준 16 6 2 25 3 3" xfId="34482"/>
    <cellStyle name="표준 16 6 2 25 4" xfId="12618"/>
    <cellStyle name="표준 16 6 2 25 4 2" xfId="25125"/>
    <cellStyle name="표준 16 6 2 25 4 3" xfId="37567"/>
    <cellStyle name="표준 16 6 2 25 5" xfId="15786"/>
    <cellStyle name="표준 16 6 2 25 6" xfId="28228"/>
    <cellStyle name="표준 16 6 2 26" xfId="3470"/>
    <cellStyle name="표준 16 6 2 26 2" xfId="15977"/>
    <cellStyle name="표준 16 6 2 26 3" xfId="28419"/>
    <cellStyle name="표준 16 6 2 27" xfId="6555"/>
    <cellStyle name="표준 16 6 2 27 2" xfId="19062"/>
    <cellStyle name="표준 16 6 2 27 3" xfId="31504"/>
    <cellStyle name="표준 16 6 2 28" xfId="9640"/>
    <cellStyle name="표준 16 6 2 28 2" xfId="22147"/>
    <cellStyle name="표준 16 6 2 28 3" xfId="34589"/>
    <cellStyle name="표준 16 6 2 29" xfId="12808"/>
    <cellStyle name="표준 16 6 2 3" xfId="391"/>
    <cellStyle name="표준 16 6 2 3 10" xfId="1818"/>
    <cellStyle name="표준 16 6 2 3 10 2" xfId="4987"/>
    <cellStyle name="표준 16 6 2 3 10 2 2" xfId="17494"/>
    <cellStyle name="표준 16 6 2 3 10 2 3" xfId="29936"/>
    <cellStyle name="표준 16 6 2 3 10 3" xfId="8072"/>
    <cellStyle name="표준 16 6 2 3 10 3 2" xfId="20579"/>
    <cellStyle name="표준 16 6 2 3 10 3 3" xfId="33021"/>
    <cellStyle name="표준 16 6 2 3 10 4" xfId="11157"/>
    <cellStyle name="표준 16 6 2 3 10 4 2" xfId="23664"/>
    <cellStyle name="표준 16 6 2 3 10 4 3" xfId="36106"/>
    <cellStyle name="표준 16 6 2 3 10 5" xfId="14325"/>
    <cellStyle name="표준 16 6 2 3 10 6" xfId="26767"/>
    <cellStyle name="표준 16 6 2 3 11" xfId="1946"/>
    <cellStyle name="표준 16 6 2 3 11 2" xfId="5115"/>
    <cellStyle name="표준 16 6 2 3 11 2 2" xfId="17622"/>
    <cellStyle name="표준 16 6 2 3 11 2 3" xfId="30064"/>
    <cellStyle name="표준 16 6 2 3 11 3" xfId="8200"/>
    <cellStyle name="표준 16 6 2 3 11 3 2" xfId="20707"/>
    <cellStyle name="표준 16 6 2 3 11 3 3" xfId="33149"/>
    <cellStyle name="표준 16 6 2 3 11 4" xfId="11285"/>
    <cellStyle name="표준 16 6 2 3 11 4 2" xfId="23792"/>
    <cellStyle name="표준 16 6 2 3 11 4 3" xfId="36234"/>
    <cellStyle name="표준 16 6 2 3 11 5" xfId="14453"/>
    <cellStyle name="표준 16 6 2 3 11 6" xfId="26895"/>
    <cellStyle name="표준 16 6 2 3 12" xfId="2074"/>
    <cellStyle name="표준 16 6 2 3 12 2" xfId="5243"/>
    <cellStyle name="표준 16 6 2 3 12 2 2" xfId="17750"/>
    <cellStyle name="표준 16 6 2 3 12 2 3" xfId="30192"/>
    <cellStyle name="표준 16 6 2 3 12 3" xfId="8328"/>
    <cellStyle name="표준 16 6 2 3 12 3 2" xfId="20835"/>
    <cellStyle name="표준 16 6 2 3 12 3 3" xfId="33277"/>
    <cellStyle name="표준 16 6 2 3 12 4" xfId="11413"/>
    <cellStyle name="표준 16 6 2 3 12 4 2" xfId="23920"/>
    <cellStyle name="표준 16 6 2 3 12 4 3" xfId="36362"/>
    <cellStyle name="표준 16 6 2 3 12 5" xfId="14581"/>
    <cellStyle name="표준 16 6 2 3 12 6" xfId="27023"/>
    <cellStyle name="표준 16 6 2 3 13" xfId="2202"/>
    <cellStyle name="표준 16 6 2 3 13 2" xfId="5371"/>
    <cellStyle name="표준 16 6 2 3 13 2 2" xfId="17878"/>
    <cellStyle name="표준 16 6 2 3 13 2 3" xfId="30320"/>
    <cellStyle name="표준 16 6 2 3 13 3" xfId="8456"/>
    <cellStyle name="표준 16 6 2 3 13 3 2" xfId="20963"/>
    <cellStyle name="표준 16 6 2 3 13 3 3" xfId="33405"/>
    <cellStyle name="표준 16 6 2 3 13 4" xfId="11541"/>
    <cellStyle name="표준 16 6 2 3 13 4 2" xfId="24048"/>
    <cellStyle name="표준 16 6 2 3 13 4 3" xfId="36490"/>
    <cellStyle name="표준 16 6 2 3 13 5" xfId="14709"/>
    <cellStyle name="표준 16 6 2 3 13 6" xfId="27151"/>
    <cellStyle name="표준 16 6 2 3 14" xfId="2327"/>
    <cellStyle name="표준 16 6 2 3 14 2" xfId="5496"/>
    <cellStyle name="표준 16 6 2 3 14 2 2" xfId="18003"/>
    <cellStyle name="표준 16 6 2 3 14 2 3" xfId="30445"/>
    <cellStyle name="표준 16 6 2 3 14 3" xfId="8581"/>
    <cellStyle name="표준 16 6 2 3 14 3 2" xfId="21088"/>
    <cellStyle name="표준 16 6 2 3 14 3 3" xfId="33530"/>
    <cellStyle name="표준 16 6 2 3 14 4" xfId="11666"/>
    <cellStyle name="표준 16 6 2 3 14 4 2" xfId="24173"/>
    <cellStyle name="표준 16 6 2 3 14 4 3" xfId="36615"/>
    <cellStyle name="표준 16 6 2 3 14 5" xfId="14834"/>
    <cellStyle name="표준 16 6 2 3 14 6" xfId="27276"/>
    <cellStyle name="표준 16 6 2 3 15" xfId="2452"/>
    <cellStyle name="표준 16 6 2 3 15 2" xfId="5621"/>
    <cellStyle name="표준 16 6 2 3 15 2 2" xfId="18128"/>
    <cellStyle name="표준 16 6 2 3 15 2 3" xfId="30570"/>
    <cellStyle name="표준 16 6 2 3 15 3" xfId="8706"/>
    <cellStyle name="표준 16 6 2 3 15 3 2" xfId="21213"/>
    <cellStyle name="표준 16 6 2 3 15 3 3" xfId="33655"/>
    <cellStyle name="표준 16 6 2 3 15 4" xfId="11791"/>
    <cellStyle name="표준 16 6 2 3 15 4 2" xfId="24298"/>
    <cellStyle name="표준 16 6 2 3 15 4 3" xfId="36740"/>
    <cellStyle name="표준 16 6 2 3 15 5" xfId="14959"/>
    <cellStyle name="표준 16 6 2 3 15 6" xfId="27401"/>
    <cellStyle name="표준 16 6 2 3 16" xfId="2576"/>
    <cellStyle name="표준 16 6 2 3 16 2" xfId="5745"/>
    <cellStyle name="표준 16 6 2 3 16 2 2" xfId="18252"/>
    <cellStyle name="표준 16 6 2 3 16 2 3" xfId="30694"/>
    <cellStyle name="표준 16 6 2 3 16 3" xfId="8830"/>
    <cellStyle name="표준 16 6 2 3 16 3 2" xfId="21337"/>
    <cellStyle name="표준 16 6 2 3 16 3 3" xfId="33779"/>
    <cellStyle name="표준 16 6 2 3 16 4" xfId="11915"/>
    <cellStyle name="표준 16 6 2 3 16 4 2" xfId="24422"/>
    <cellStyle name="표준 16 6 2 3 16 4 3" xfId="36864"/>
    <cellStyle name="표준 16 6 2 3 16 5" xfId="15083"/>
    <cellStyle name="표준 16 6 2 3 16 6" xfId="27525"/>
    <cellStyle name="표준 16 6 2 3 17" xfId="2698"/>
    <cellStyle name="표준 16 6 2 3 17 2" xfId="5867"/>
    <cellStyle name="표준 16 6 2 3 17 2 2" xfId="18374"/>
    <cellStyle name="표준 16 6 2 3 17 2 3" xfId="30816"/>
    <cellStyle name="표준 16 6 2 3 17 3" xfId="8952"/>
    <cellStyle name="표준 16 6 2 3 17 3 2" xfId="21459"/>
    <cellStyle name="표준 16 6 2 3 17 3 3" xfId="33901"/>
    <cellStyle name="표준 16 6 2 3 17 4" xfId="12037"/>
    <cellStyle name="표준 16 6 2 3 17 4 2" xfId="24544"/>
    <cellStyle name="표준 16 6 2 3 17 4 3" xfId="36986"/>
    <cellStyle name="표준 16 6 2 3 17 5" xfId="15205"/>
    <cellStyle name="표준 16 6 2 3 17 6" xfId="27647"/>
    <cellStyle name="표준 16 6 2 3 18" xfId="2818"/>
    <cellStyle name="표준 16 6 2 3 18 2" xfId="5987"/>
    <cellStyle name="표준 16 6 2 3 18 2 2" xfId="18494"/>
    <cellStyle name="표준 16 6 2 3 18 2 3" xfId="30936"/>
    <cellStyle name="표준 16 6 2 3 18 3" xfId="9072"/>
    <cellStyle name="표준 16 6 2 3 18 3 2" xfId="21579"/>
    <cellStyle name="표준 16 6 2 3 18 3 3" xfId="34021"/>
    <cellStyle name="표준 16 6 2 3 18 4" xfId="12157"/>
    <cellStyle name="표준 16 6 2 3 18 4 2" xfId="24664"/>
    <cellStyle name="표준 16 6 2 3 18 4 3" xfId="37106"/>
    <cellStyle name="표준 16 6 2 3 18 5" xfId="15325"/>
    <cellStyle name="표준 16 6 2 3 18 6" xfId="27767"/>
    <cellStyle name="표준 16 6 2 3 19" xfId="2935"/>
    <cellStyle name="표준 16 6 2 3 19 2" xfId="6104"/>
    <cellStyle name="표준 16 6 2 3 19 2 2" xfId="18611"/>
    <cellStyle name="표준 16 6 2 3 19 2 3" xfId="31053"/>
    <cellStyle name="표준 16 6 2 3 19 3" xfId="9189"/>
    <cellStyle name="표준 16 6 2 3 19 3 2" xfId="21696"/>
    <cellStyle name="표준 16 6 2 3 19 3 3" xfId="34138"/>
    <cellStyle name="표준 16 6 2 3 19 4" xfId="12274"/>
    <cellStyle name="표준 16 6 2 3 19 4 2" xfId="24781"/>
    <cellStyle name="표준 16 6 2 3 19 4 3" xfId="37223"/>
    <cellStyle name="표준 16 6 2 3 19 5" xfId="15442"/>
    <cellStyle name="표준 16 6 2 3 19 6" xfId="27884"/>
    <cellStyle name="표준 16 6 2 3 2" xfId="769"/>
    <cellStyle name="표준 16 6 2 3 2 2" xfId="3938"/>
    <cellStyle name="표준 16 6 2 3 2 2 2" xfId="16445"/>
    <cellStyle name="표준 16 6 2 3 2 2 3" xfId="28887"/>
    <cellStyle name="표준 16 6 2 3 2 3" xfId="7023"/>
    <cellStyle name="표준 16 6 2 3 2 3 2" xfId="19530"/>
    <cellStyle name="표준 16 6 2 3 2 3 3" xfId="31972"/>
    <cellStyle name="표준 16 6 2 3 2 4" xfId="10108"/>
    <cellStyle name="표준 16 6 2 3 2 4 2" xfId="22615"/>
    <cellStyle name="표준 16 6 2 3 2 4 3" xfId="35057"/>
    <cellStyle name="표준 16 6 2 3 2 5" xfId="13276"/>
    <cellStyle name="표준 16 6 2 3 2 6" xfId="25718"/>
    <cellStyle name="표준 16 6 2 3 20" xfId="3047"/>
    <cellStyle name="표준 16 6 2 3 20 2" xfId="6216"/>
    <cellStyle name="표준 16 6 2 3 20 2 2" xfId="18723"/>
    <cellStyle name="표준 16 6 2 3 20 2 3" xfId="31165"/>
    <cellStyle name="표준 16 6 2 3 20 3" xfId="9301"/>
    <cellStyle name="표준 16 6 2 3 20 3 2" xfId="21808"/>
    <cellStyle name="표준 16 6 2 3 20 3 3" xfId="34250"/>
    <cellStyle name="표준 16 6 2 3 20 4" xfId="12386"/>
    <cellStyle name="표준 16 6 2 3 20 4 2" xfId="24893"/>
    <cellStyle name="표준 16 6 2 3 20 4 3" xfId="37335"/>
    <cellStyle name="표준 16 6 2 3 20 5" xfId="15554"/>
    <cellStyle name="표준 16 6 2 3 20 6" xfId="27996"/>
    <cellStyle name="표준 16 6 2 3 21" xfId="3155"/>
    <cellStyle name="표준 16 6 2 3 21 2" xfId="6324"/>
    <cellStyle name="표준 16 6 2 3 21 2 2" xfId="18831"/>
    <cellStyle name="표준 16 6 2 3 21 2 3" xfId="31273"/>
    <cellStyle name="표준 16 6 2 3 21 3" xfId="9409"/>
    <cellStyle name="표준 16 6 2 3 21 3 2" xfId="21916"/>
    <cellStyle name="표준 16 6 2 3 21 3 3" xfId="34358"/>
    <cellStyle name="표준 16 6 2 3 21 4" xfId="12494"/>
    <cellStyle name="표준 16 6 2 3 21 4 2" xfId="25001"/>
    <cellStyle name="표준 16 6 2 3 21 4 3" xfId="37443"/>
    <cellStyle name="표준 16 6 2 3 21 5" xfId="15662"/>
    <cellStyle name="표준 16 6 2 3 21 6" xfId="28104"/>
    <cellStyle name="표준 16 6 2 3 22" xfId="3262"/>
    <cellStyle name="표준 16 6 2 3 22 2" xfId="6431"/>
    <cellStyle name="표준 16 6 2 3 22 2 2" xfId="18938"/>
    <cellStyle name="표준 16 6 2 3 22 2 3" xfId="31380"/>
    <cellStyle name="표준 16 6 2 3 22 3" xfId="9516"/>
    <cellStyle name="표준 16 6 2 3 22 3 2" xfId="22023"/>
    <cellStyle name="표준 16 6 2 3 22 3 3" xfId="34465"/>
    <cellStyle name="표준 16 6 2 3 22 4" xfId="12601"/>
    <cellStyle name="표준 16 6 2 3 22 4 2" xfId="25108"/>
    <cellStyle name="표준 16 6 2 3 22 4 3" xfId="37550"/>
    <cellStyle name="표준 16 6 2 3 22 5" xfId="15769"/>
    <cellStyle name="표준 16 6 2 3 22 6" xfId="28211"/>
    <cellStyle name="표준 16 6 2 3 23" xfId="3369"/>
    <cellStyle name="표준 16 6 2 3 23 2" xfId="6538"/>
    <cellStyle name="표준 16 6 2 3 23 2 2" xfId="19045"/>
    <cellStyle name="표준 16 6 2 3 23 2 3" xfId="31487"/>
    <cellStyle name="표준 16 6 2 3 23 3" xfId="9623"/>
    <cellStyle name="표준 16 6 2 3 23 3 2" xfId="22130"/>
    <cellStyle name="표준 16 6 2 3 23 3 3" xfId="34572"/>
    <cellStyle name="표준 16 6 2 3 23 4" xfId="12708"/>
    <cellStyle name="표준 16 6 2 3 23 4 2" xfId="25215"/>
    <cellStyle name="표준 16 6 2 3 23 4 3" xfId="37657"/>
    <cellStyle name="표준 16 6 2 3 23 5" xfId="15876"/>
    <cellStyle name="표준 16 6 2 3 23 6" xfId="28318"/>
    <cellStyle name="표준 16 6 2 3 24" xfId="3560"/>
    <cellStyle name="표준 16 6 2 3 24 2" xfId="16067"/>
    <cellStyle name="표준 16 6 2 3 24 3" xfId="28509"/>
    <cellStyle name="표준 16 6 2 3 25" xfId="6645"/>
    <cellStyle name="표준 16 6 2 3 25 2" xfId="19152"/>
    <cellStyle name="표준 16 6 2 3 25 3" xfId="31594"/>
    <cellStyle name="표준 16 6 2 3 26" xfId="9730"/>
    <cellStyle name="표준 16 6 2 3 26 2" xfId="22237"/>
    <cellStyle name="표준 16 6 2 3 26 3" xfId="34679"/>
    <cellStyle name="표준 16 6 2 3 27" xfId="12898"/>
    <cellStyle name="표준 16 6 2 3 28" xfId="25340"/>
    <cellStyle name="표준 16 6 2 3 29" xfId="37870"/>
    <cellStyle name="표준 16 6 2 3 3" xfId="902"/>
    <cellStyle name="표준 16 6 2 3 3 2" xfId="4071"/>
    <cellStyle name="표준 16 6 2 3 3 2 2" xfId="16578"/>
    <cellStyle name="표준 16 6 2 3 3 2 3" xfId="29020"/>
    <cellStyle name="표준 16 6 2 3 3 3" xfId="7156"/>
    <cellStyle name="표준 16 6 2 3 3 3 2" xfId="19663"/>
    <cellStyle name="표준 16 6 2 3 3 3 3" xfId="32105"/>
    <cellStyle name="표준 16 6 2 3 3 4" xfId="10241"/>
    <cellStyle name="표준 16 6 2 3 3 4 2" xfId="22748"/>
    <cellStyle name="표준 16 6 2 3 3 4 3" xfId="35190"/>
    <cellStyle name="표준 16 6 2 3 3 5" xfId="13409"/>
    <cellStyle name="표준 16 6 2 3 3 6" xfId="25851"/>
    <cellStyle name="표준 16 6 2 3 4" xfId="1034"/>
    <cellStyle name="표준 16 6 2 3 4 2" xfId="4203"/>
    <cellStyle name="표준 16 6 2 3 4 2 2" xfId="16710"/>
    <cellStyle name="표준 16 6 2 3 4 2 3" xfId="29152"/>
    <cellStyle name="표준 16 6 2 3 4 3" xfId="7288"/>
    <cellStyle name="표준 16 6 2 3 4 3 2" xfId="19795"/>
    <cellStyle name="표준 16 6 2 3 4 3 3" xfId="32237"/>
    <cellStyle name="표준 16 6 2 3 4 4" xfId="10373"/>
    <cellStyle name="표준 16 6 2 3 4 4 2" xfId="22880"/>
    <cellStyle name="표준 16 6 2 3 4 4 3" xfId="35322"/>
    <cellStyle name="표준 16 6 2 3 4 5" xfId="13541"/>
    <cellStyle name="표준 16 6 2 3 4 6" xfId="25983"/>
    <cellStyle name="표준 16 6 2 3 5" xfId="1166"/>
    <cellStyle name="표준 16 6 2 3 5 2" xfId="4335"/>
    <cellStyle name="표준 16 6 2 3 5 2 2" xfId="16842"/>
    <cellStyle name="표준 16 6 2 3 5 2 3" xfId="29284"/>
    <cellStyle name="표준 16 6 2 3 5 3" xfId="7420"/>
    <cellStyle name="표준 16 6 2 3 5 3 2" xfId="19927"/>
    <cellStyle name="표준 16 6 2 3 5 3 3" xfId="32369"/>
    <cellStyle name="표준 16 6 2 3 5 4" xfId="10505"/>
    <cellStyle name="표준 16 6 2 3 5 4 2" xfId="23012"/>
    <cellStyle name="표준 16 6 2 3 5 4 3" xfId="35454"/>
    <cellStyle name="표준 16 6 2 3 5 5" xfId="13673"/>
    <cellStyle name="표준 16 6 2 3 5 6" xfId="26115"/>
    <cellStyle name="표준 16 6 2 3 6" xfId="1298"/>
    <cellStyle name="표준 16 6 2 3 6 2" xfId="4467"/>
    <cellStyle name="표준 16 6 2 3 6 2 2" xfId="16974"/>
    <cellStyle name="표준 16 6 2 3 6 2 3" xfId="29416"/>
    <cellStyle name="표준 16 6 2 3 6 3" xfId="7552"/>
    <cellStyle name="표준 16 6 2 3 6 3 2" xfId="20059"/>
    <cellStyle name="표준 16 6 2 3 6 3 3" xfId="32501"/>
    <cellStyle name="표준 16 6 2 3 6 4" xfId="10637"/>
    <cellStyle name="표준 16 6 2 3 6 4 2" xfId="23144"/>
    <cellStyle name="표준 16 6 2 3 6 4 3" xfId="35586"/>
    <cellStyle name="표준 16 6 2 3 6 5" xfId="13805"/>
    <cellStyle name="표준 16 6 2 3 6 6" xfId="26247"/>
    <cellStyle name="표준 16 6 2 3 7" xfId="1430"/>
    <cellStyle name="표준 16 6 2 3 7 2" xfId="4599"/>
    <cellStyle name="표준 16 6 2 3 7 2 2" xfId="17106"/>
    <cellStyle name="표준 16 6 2 3 7 2 3" xfId="29548"/>
    <cellStyle name="표준 16 6 2 3 7 3" xfId="7684"/>
    <cellStyle name="표준 16 6 2 3 7 3 2" xfId="20191"/>
    <cellStyle name="표준 16 6 2 3 7 3 3" xfId="32633"/>
    <cellStyle name="표준 16 6 2 3 7 4" xfId="10769"/>
    <cellStyle name="표준 16 6 2 3 7 4 2" xfId="23276"/>
    <cellStyle name="표준 16 6 2 3 7 4 3" xfId="35718"/>
    <cellStyle name="표준 16 6 2 3 7 5" xfId="13937"/>
    <cellStyle name="표준 16 6 2 3 7 6" xfId="26379"/>
    <cellStyle name="표준 16 6 2 3 8" xfId="1561"/>
    <cellStyle name="표준 16 6 2 3 8 2" xfId="4730"/>
    <cellStyle name="표준 16 6 2 3 8 2 2" xfId="17237"/>
    <cellStyle name="표준 16 6 2 3 8 2 3" xfId="29679"/>
    <cellStyle name="표준 16 6 2 3 8 3" xfId="7815"/>
    <cellStyle name="표준 16 6 2 3 8 3 2" xfId="20322"/>
    <cellStyle name="표준 16 6 2 3 8 3 3" xfId="32764"/>
    <cellStyle name="표준 16 6 2 3 8 4" xfId="10900"/>
    <cellStyle name="표준 16 6 2 3 8 4 2" xfId="23407"/>
    <cellStyle name="표준 16 6 2 3 8 4 3" xfId="35849"/>
    <cellStyle name="표준 16 6 2 3 8 5" xfId="14068"/>
    <cellStyle name="표준 16 6 2 3 8 6" xfId="26510"/>
    <cellStyle name="표준 16 6 2 3 9" xfId="1690"/>
    <cellStyle name="표준 16 6 2 3 9 2" xfId="4859"/>
    <cellStyle name="표준 16 6 2 3 9 2 2" xfId="17366"/>
    <cellStyle name="표준 16 6 2 3 9 2 3" xfId="29808"/>
    <cellStyle name="표준 16 6 2 3 9 3" xfId="7944"/>
    <cellStyle name="표준 16 6 2 3 9 3 2" xfId="20451"/>
    <cellStyle name="표준 16 6 2 3 9 3 3" xfId="32893"/>
    <cellStyle name="표준 16 6 2 3 9 4" xfId="11029"/>
    <cellStyle name="표준 16 6 2 3 9 4 2" xfId="23536"/>
    <cellStyle name="표준 16 6 2 3 9 4 3" xfId="35978"/>
    <cellStyle name="표준 16 6 2 3 9 5" xfId="14197"/>
    <cellStyle name="표준 16 6 2 3 9 6" xfId="26639"/>
    <cellStyle name="표준 16 6 2 30" xfId="25250"/>
    <cellStyle name="표준 16 6 2 31" xfId="37722"/>
    <cellStyle name="표준 16 6 2 4" xfId="679"/>
    <cellStyle name="표준 16 6 2 4 2" xfId="3848"/>
    <cellStyle name="표준 16 6 2 4 2 2" xfId="16355"/>
    <cellStyle name="표준 16 6 2 4 2 3" xfId="28797"/>
    <cellStyle name="표준 16 6 2 4 3" xfId="6933"/>
    <cellStyle name="표준 16 6 2 4 3 2" xfId="19440"/>
    <cellStyle name="표준 16 6 2 4 3 3" xfId="31882"/>
    <cellStyle name="표준 16 6 2 4 4" xfId="10018"/>
    <cellStyle name="표준 16 6 2 4 4 2" xfId="22525"/>
    <cellStyle name="표준 16 6 2 4 4 3" xfId="34967"/>
    <cellStyle name="표준 16 6 2 4 5" xfId="13186"/>
    <cellStyle name="표준 16 6 2 4 6" xfId="25628"/>
    <cellStyle name="표준 16 6 2 4 7" xfId="37912"/>
    <cellStyle name="표준 16 6 2 5" xfId="812"/>
    <cellStyle name="표준 16 6 2 5 2" xfId="3981"/>
    <cellStyle name="표준 16 6 2 5 2 2" xfId="16488"/>
    <cellStyle name="표준 16 6 2 5 2 3" xfId="28930"/>
    <cellStyle name="표준 16 6 2 5 3" xfId="7066"/>
    <cellStyle name="표준 16 6 2 5 3 2" xfId="19573"/>
    <cellStyle name="표준 16 6 2 5 3 3" xfId="32015"/>
    <cellStyle name="표준 16 6 2 5 4" xfId="10151"/>
    <cellStyle name="표준 16 6 2 5 4 2" xfId="22658"/>
    <cellStyle name="표준 16 6 2 5 4 3" xfId="35100"/>
    <cellStyle name="표준 16 6 2 5 5" xfId="13319"/>
    <cellStyle name="표준 16 6 2 5 6" xfId="25761"/>
    <cellStyle name="표준 16 6 2 5 7" xfId="37954"/>
    <cellStyle name="표준 16 6 2 6" xfId="944"/>
    <cellStyle name="표준 16 6 2 6 2" xfId="4113"/>
    <cellStyle name="표준 16 6 2 6 2 2" xfId="16620"/>
    <cellStyle name="표준 16 6 2 6 2 3" xfId="29062"/>
    <cellStyle name="표준 16 6 2 6 3" xfId="7198"/>
    <cellStyle name="표준 16 6 2 6 3 2" xfId="19705"/>
    <cellStyle name="표준 16 6 2 6 3 3" xfId="32147"/>
    <cellStyle name="표준 16 6 2 6 4" xfId="10283"/>
    <cellStyle name="표준 16 6 2 6 4 2" xfId="22790"/>
    <cellStyle name="표준 16 6 2 6 4 3" xfId="35232"/>
    <cellStyle name="표준 16 6 2 6 5" xfId="13451"/>
    <cellStyle name="표준 16 6 2 6 6" xfId="25893"/>
    <cellStyle name="표준 16 6 2 7" xfId="1076"/>
    <cellStyle name="표준 16 6 2 7 2" xfId="4245"/>
    <cellStyle name="표준 16 6 2 7 2 2" xfId="16752"/>
    <cellStyle name="표준 16 6 2 7 2 3" xfId="29194"/>
    <cellStyle name="표준 16 6 2 7 3" xfId="7330"/>
    <cellStyle name="표준 16 6 2 7 3 2" xfId="19837"/>
    <cellStyle name="표준 16 6 2 7 3 3" xfId="32279"/>
    <cellStyle name="표준 16 6 2 7 4" xfId="10415"/>
    <cellStyle name="표준 16 6 2 7 4 2" xfId="22922"/>
    <cellStyle name="표준 16 6 2 7 4 3" xfId="35364"/>
    <cellStyle name="표준 16 6 2 7 5" xfId="13583"/>
    <cellStyle name="표준 16 6 2 7 6" xfId="26025"/>
    <cellStyle name="표준 16 6 2 8" xfId="1208"/>
    <cellStyle name="표준 16 6 2 8 2" xfId="4377"/>
    <cellStyle name="표준 16 6 2 8 2 2" xfId="16884"/>
    <cellStyle name="표준 16 6 2 8 2 3" xfId="29326"/>
    <cellStyle name="표준 16 6 2 8 3" xfId="7462"/>
    <cellStyle name="표준 16 6 2 8 3 2" xfId="19969"/>
    <cellStyle name="표준 16 6 2 8 3 3" xfId="32411"/>
    <cellStyle name="표준 16 6 2 8 4" xfId="10547"/>
    <cellStyle name="표준 16 6 2 8 4 2" xfId="23054"/>
    <cellStyle name="표준 16 6 2 8 4 3" xfId="35496"/>
    <cellStyle name="표준 16 6 2 8 5" xfId="13715"/>
    <cellStyle name="표준 16 6 2 8 6" xfId="26157"/>
    <cellStyle name="표준 16 6 2 9" xfId="1340"/>
    <cellStyle name="표준 16 6 2 9 2" xfId="4509"/>
    <cellStyle name="표준 16 6 2 9 2 2" xfId="17016"/>
    <cellStyle name="표준 16 6 2 9 2 3" xfId="29458"/>
    <cellStyle name="표준 16 6 2 9 3" xfId="7594"/>
    <cellStyle name="표준 16 6 2 9 3 2" xfId="20101"/>
    <cellStyle name="표준 16 6 2 9 3 3" xfId="32543"/>
    <cellStyle name="표준 16 6 2 9 4" xfId="10679"/>
    <cellStyle name="표준 16 6 2 9 4 2" xfId="23186"/>
    <cellStyle name="표준 16 6 2 9 4 3" xfId="35628"/>
    <cellStyle name="표준 16 6 2 9 5" xfId="13847"/>
    <cellStyle name="표준 16 6 2 9 6" xfId="26289"/>
    <cellStyle name="표준 16 6 20" xfId="2084"/>
    <cellStyle name="표준 16 6 20 2" xfId="5253"/>
    <cellStyle name="표준 16 6 20 2 2" xfId="17760"/>
    <cellStyle name="표준 16 6 20 2 3" xfId="30202"/>
    <cellStyle name="표준 16 6 20 3" xfId="8338"/>
    <cellStyle name="표준 16 6 20 3 2" xfId="20845"/>
    <cellStyle name="표준 16 6 20 3 3" xfId="33287"/>
    <cellStyle name="표준 16 6 20 4" xfId="11423"/>
    <cellStyle name="표준 16 6 20 4 2" xfId="23930"/>
    <cellStyle name="표준 16 6 20 4 3" xfId="36372"/>
    <cellStyle name="표준 16 6 20 5" xfId="14591"/>
    <cellStyle name="표준 16 6 20 6" xfId="27033"/>
    <cellStyle name="표준 16 6 21" xfId="2212"/>
    <cellStyle name="표준 16 6 21 2" xfId="5381"/>
    <cellStyle name="표준 16 6 21 2 2" xfId="17888"/>
    <cellStyle name="표준 16 6 21 2 3" xfId="30330"/>
    <cellStyle name="표준 16 6 21 3" xfId="8466"/>
    <cellStyle name="표준 16 6 21 3 2" xfId="20973"/>
    <cellStyle name="표준 16 6 21 3 3" xfId="33415"/>
    <cellStyle name="표준 16 6 21 4" xfId="11551"/>
    <cellStyle name="표준 16 6 21 4 2" xfId="24058"/>
    <cellStyle name="표준 16 6 21 4 3" xfId="36500"/>
    <cellStyle name="표준 16 6 21 5" xfId="14719"/>
    <cellStyle name="표준 16 6 21 6" xfId="27161"/>
    <cellStyle name="표준 16 6 22" xfId="2337"/>
    <cellStyle name="표준 16 6 22 2" xfId="5506"/>
    <cellStyle name="표준 16 6 22 2 2" xfId="18013"/>
    <cellStyle name="표준 16 6 22 2 3" xfId="30455"/>
    <cellStyle name="표준 16 6 22 3" xfId="8591"/>
    <cellStyle name="표준 16 6 22 3 2" xfId="21098"/>
    <cellStyle name="표준 16 6 22 3 3" xfId="33540"/>
    <cellStyle name="표준 16 6 22 4" xfId="11676"/>
    <cellStyle name="표준 16 6 22 4 2" xfId="24183"/>
    <cellStyle name="표준 16 6 22 4 3" xfId="36625"/>
    <cellStyle name="표준 16 6 22 5" xfId="14844"/>
    <cellStyle name="표준 16 6 22 6" xfId="27286"/>
    <cellStyle name="표준 16 6 23" xfId="2462"/>
    <cellStyle name="표준 16 6 23 2" xfId="5631"/>
    <cellStyle name="표준 16 6 23 2 2" xfId="18138"/>
    <cellStyle name="표준 16 6 23 2 3" xfId="30580"/>
    <cellStyle name="표준 16 6 23 3" xfId="8716"/>
    <cellStyle name="표준 16 6 23 3 2" xfId="21223"/>
    <cellStyle name="표준 16 6 23 3 3" xfId="33665"/>
    <cellStyle name="표준 16 6 23 4" xfId="11801"/>
    <cellStyle name="표준 16 6 23 4 2" xfId="24308"/>
    <cellStyle name="표준 16 6 23 4 3" xfId="36750"/>
    <cellStyle name="표준 16 6 23 5" xfId="14969"/>
    <cellStyle name="표준 16 6 23 6" xfId="27411"/>
    <cellStyle name="표준 16 6 24" xfId="2586"/>
    <cellStyle name="표준 16 6 24 2" xfId="5755"/>
    <cellStyle name="표준 16 6 24 2 2" xfId="18262"/>
    <cellStyle name="표준 16 6 24 2 3" xfId="30704"/>
    <cellStyle name="표준 16 6 24 3" xfId="8840"/>
    <cellStyle name="표준 16 6 24 3 2" xfId="21347"/>
    <cellStyle name="표준 16 6 24 3 3" xfId="33789"/>
    <cellStyle name="표준 16 6 24 4" xfId="11925"/>
    <cellStyle name="표준 16 6 24 4 2" xfId="24432"/>
    <cellStyle name="표준 16 6 24 4 3" xfId="36874"/>
    <cellStyle name="표준 16 6 24 5" xfId="15093"/>
    <cellStyle name="표준 16 6 24 6" xfId="27535"/>
    <cellStyle name="표준 16 6 25" xfId="2708"/>
    <cellStyle name="표준 16 6 25 2" xfId="5877"/>
    <cellStyle name="표준 16 6 25 2 2" xfId="18384"/>
    <cellStyle name="표준 16 6 25 2 3" xfId="30826"/>
    <cellStyle name="표준 16 6 25 3" xfId="8962"/>
    <cellStyle name="표준 16 6 25 3 2" xfId="21469"/>
    <cellStyle name="표준 16 6 25 3 3" xfId="33911"/>
    <cellStyle name="표준 16 6 25 4" xfId="12047"/>
    <cellStyle name="표준 16 6 25 4 2" xfId="24554"/>
    <cellStyle name="표준 16 6 25 4 3" xfId="36996"/>
    <cellStyle name="표준 16 6 25 5" xfId="15215"/>
    <cellStyle name="표준 16 6 25 6" xfId="27657"/>
    <cellStyle name="표준 16 6 26" xfId="2828"/>
    <cellStyle name="표준 16 6 26 2" xfId="5997"/>
    <cellStyle name="표준 16 6 26 2 2" xfId="18504"/>
    <cellStyle name="표준 16 6 26 2 3" xfId="30946"/>
    <cellStyle name="표준 16 6 26 3" xfId="9082"/>
    <cellStyle name="표준 16 6 26 3 2" xfId="21589"/>
    <cellStyle name="표준 16 6 26 3 3" xfId="34031"/>
    <cellStyle name="표준 16 6 26 4" xfId="12167"/>
    <cellStyle name="표준 16 6 26 4 2" xfId="24674"/>
    <cellStyle name="표준 16 6 26 4 3" xfId="37116"/>
    <cellStyle name="표준 16 6 26 5" xfId="15335"/>
    <cellStyle name="표준 16 6 26 6" xfId="27777"/>
    <cellStyle name="표준 16 6 27" xfId="3435"/>
    <cellStyle name="표준 16 6 27 2" xfId="15942"/>
    <cellStyle name="표준 16 6 27 3" xfId="28384"/>
    <cellStyle name="표준 16 6 28" xfId="3432"/>
    <cellStyle name="표준 16 6 28 2" xfId="15939"/>
    <cellStyle name="표준 16 6 28 3" xfId="28381"/>
    <cellStyle name="표준 16 6 29" xfId="3389"/>
    <cellStyle name="표준 16 6 29 2" xfId="15896"/>
    <cellStyle name="표준 16 6 29 3" xfId="28338"/>
    <cellStyle name="표준 16 6 3" xfId="320"/>
    <cellStyle name="표준 16 6 3 10" xfId="1747"/>
    <cellStyle name="표준 16 6 3 10 2" xfId="4916"/>
    <cellStyle name="표준 16 6 3 10 2 2" xfId="17423"/>
    <cellStyle name="표준 16 6 3 10 2 3" xfId="29865"/>
    <cellStyle name="표준 16 6 3 10 3" xfId="8001"/>
    <cellStyle name="표준 16 6 3 10 3 2" xfId="20508"/>
    <cellStyle name="표준 16 6 3 10 3 3" xfId="32950"/>
    <cellStyle name="표준 16 6 3 10 4" xfId="11086"/>
    <cellStyle name="표준 16 6 3 10 4 2" xfId="23593"/>
    <cellStyle name="표준 16 6 3 10 4 3" xfId="36035"/>
    <cellStyle name="표준 16 6 3 10 5" xfId="14254"/>
    <cellStyle name="표준 16 6 3 10 6" xfId="26696"/>
    <cellStyle name="표준 16 6 3 11" xfId="1875"/>
    <cellStyle name="표준 16 6 3 11 2" xfId="5044"/>
    <cellStyle name="표준 16 6 3 11 2 2" xfId="17551"/>
    <cellStyle name="표준 16 6 3 11 2 3" xfId="29993"/>
    <cellStyle name="표준 16 6 3 11 3" xfId="8129"/>
    <cellStyle name="표준 16 6 3 11 3 2" xfId="20636"/>
    <cellStyle name="표준 16 6 3 11 3 3" xfId="33078"/>
    <cellStyle name="표준 16 6 3 11 4" xfId="11214"/>
    <cellStyle name="표준 16 6 3 11 4 2" xfId="23721"/>
    <cellStyle name="표준 16 6 3 11 4 3" xfId="36163"/>
    <cellStyle name="표준 16 6 3 11 5" xfId="14382"/>
    <cellStyle name="표준 16 6 3 11 6" xfId="26824"/>
    <cellStyle name="표준 16 6 3 12" xfId="2003"/>
    <cellStyle name="표준 16 6 3 12 2" xfId="5172"/>
    <cellStyle name="표준 16 6 3 12 2 2" xfId="17679"/>
    <cellStyle name="표준 16 6 3 12 2 3" xfId="30121"/>
    <cellStyle name="표준 16 6 3 12 3" xfId="8257"/>
    <cellStyle name="표준 16 6 3 12 3 2" xfId="20764"/>
    <cellStyle name="표준 16 6 3 12 3 3" xfId="33206"/>
    <cellStyle name="표준 16 6 3 12 4" xfId="11342"/>
    <cellStyle name="표준 16 6 3 12 4 2" xfId="23849"/>
    <cellStyle name="표준 16 6 3 12 4 3" xfId="36291"/>
    <cellStyle name="표준 16 6 3 12 5" xfId="14510"/>
    <cellStyle name="표준 16 6 3 12 6" xfId="26952"/>
    <cellStyle name="표준 16 6 3 13" xfId="2131"/>
    <cellStyle name="표준 16 6 3 13 2" xfId="5300"/>
    <cellStyle name="표준 16 6 3 13 2 2" xfId="17807"/>
    <cellStyle name="표준 16 6 3 13 2 3" xfId="30249"/>
    <cellStyle name="표준 16 6 3 13 3" xfId="8385"/>
    <cellStyle name="표준 16 6 3 13 3 2" xfId="20892"/>
    <cellStyle name="표준 16 6 3 13 3 3" xfId="33334"/>
    <cellStyle name="표준 16 6 3 13 4" xfId="11470"/>
    <cellStyle name="표준 16 6 3 13 4 2" xfId="23977"/>
    <cellStyle name="표준 16 6 3 13 4 3" xfId="36419"/>
    <cellStyle name="표준 16 6 3 13 5" xfId="14638"/>
    <cellStyle name="표준 16 6 3 13 6" xfId="27080"/>
    <cellStyle name="표준 16 6 3 14" xfId="2256"/>
    <cellStyle name="표준 16 6 3 14 2" xfId="5425"/>
    <cellStyle name="표준 16 6 3 14 2 2" xfId="17932"/>
    <cellStyle name="표준 16 6 3 14 2 3" xfId="30374"/>
    <cellStyle name="표준 16 6 3 14 3" xfId="8510"/>
    <cellStyle name="표준 16 6 3 14 3 2" xfId="21017"/>
    <cellStyle name="표준 16 6 3 14 3 3" xfId="33459"/>
    <cellStyle name="표준 16 6 3 14 4" xfId="11595"/>
    <cellStyle name="표준 16 6 3 14 4 2" xfId="24102"/>
    <cellStyle name="표준 16 6 3 14 4 3" xfId="36544"/>
    <cellStyle name="표준 16 6 3 14 5" xfId="14763"/>
    <cellStyle name="표준 16 6 3 14 6" xfId="27205"/>
    <cellStyle name="표준 16 6 3 15" xfId="2381"/>
    <cellStyle name="표준 16 6 3 15 2" xfId="5550"/>
    <cellStyle name="표준 16 6 3 15 2 2" xfId="18057"/>
    <cellStyle name="표준 16 6 3 15 2 3" xfId="30499"/>
    <cellStyle name="표준 16 6 3 15 3" xfId="8635"/>
    <cellStyle name="표준 16 6 3 15 3 2" xfId="21142"/>
    <cellStyle name="표준 16 6 3 15 3 3" xfId="33584"/>
    <cellStyle name="표준 16 6 3 15 4" xfId="11720"/>
    <cellStyle name="표준 16 6 3 15 4 2" xfId="24227"/>
    <cellStyle name="표준 16 6 3 15 4 3" xfId="36669"/>
    <cellStyle name="표준 16 6 3 15 5" xfId="14888"/>
    <cellStyle name="표준 16 6 3 15 6" xfId="27330"/>
    <cellStyle name="표준 16 6 3 16" xfId="2505"/>
    <cellStyle name="표준 16 6 3 16 2" xfId="5674"/>
    <cellStyle name="표준 16 6 3 16 2 2" xfId="18181"/>
    <cellStyle name="표준 16 6 3 16 2 3" xfId="30623"/>
    <cellStyle name="표준 16 6 3 16 3" xfId="8759"/>
    <cellStyle name="표준 16 6 3 16 3 2" xfId="21266"/>
    <cellStyle name="표준 16 6 3 16 3 3" xfId="33708"/>
    <cellStyle name="표준 16 6 3 16 4" xfId="11844"/>
    <cellStyle name="표준 16 6 3 16 4 2" xfId="24351"/>
    <cellStyle name="표준 16 6 3 16 4 3" xfId="36793"/>
    <cellStyle name="표준 16 6 3 16 5" xfId="15012"/>
    <cellStyle name="표준 16 6 3 16 6" xfId="27454"/>
    <cellStyle name="표준 16 6 3 17" xfId="2627"/>
    <cellStyle name="표준 16 6 3 17 2" xfId="5796"/>
    <cellStyle name="표준 16 6 3 17 2 2" xfId="18303"/>
    <cellStyle name="표준 16 6 3 17 2 3" xfId="30745"/>
    <cellStyle name="표준 16 6 3 17 3" xfId="8881"/>
    <cellStyle name="표준 16 6 3 17 3 2" xfId="21388"/>
    <cellStyle name="표준 16 6 3 17 3 3" xfId="33830"/>
    <cellStyle name="표준 16 6 3 17 4" xfId="11966"/>
    <cellStyle name="표준 16 6 3 17 4 2" xfId="24473"/>
    <cellStyle name="표준 16 6 3 17 4 3" xfId="36915"/>
    <cellStyle name="표준 16 6 3 17 5" xfId="15134"/>
    <cellStyle name="표준 16 6 3 17 6" xfId="27576"/>
    <cellStyle name="표준 16 6 3 18" xfId="2747"/>
    <cellStyle name="표준 16 6 3 18 2" xfId="5916"/>
    <cellStyle name="표준 16 6 3 18 2 2" xfId="18423"/>
    <cellStyle name="표준 16 6 3 18 2 3" xfId="30865"/>
    <cellStyle name="표준 16 6 3 18 3" xfId="9001"/>
    <cellStyle name="표준 16 6 3 18 3 2" xfId="21508"/>
    <cellStyle name="표준 16 6 3 18 3 3" xfId="33950"/>
    <cellStyle name="표준 16 6 3 18 4" xfId="12086"/>
    <cellStyle name="표준 16 6 3 18 4 2" xfId="24593"/>
    <cellStyle name="표준 16 6 3 18 4 3" xfId="37035"/>
    <cellStyle name="표준 16 6 3 18 5" xfId="15254"/>
    <cellStyle name="표준 16 6 3 18 6" xfId="27696"/>
    <cellStyle name="표준 16 6 3 19" xfId="2864"/>
    <cellStyle name="표준 16 6 3 19 2" xfId="6033"/>
    <cellStyle name="표준 16 6 3 19 2 2" xfId="18540"/>
    <cellStyle name="표준 16 6 3 19 2 3" xfId="30982"/>
    <cellStyle name="표준 16 6 3 19 3" xfId="9118"/>
    <cellStyle name="표준 16 6 3 19 3 2" xfId="21625"/>
    <cellStyle name="표준 16 6 3 19 3 3" xfId="34067"/>
    <cellStyle name="표준 16 6 3 19 4" xfId="12203"/>
    <cellStyle name="표준 16 6 3 19 4 2" xfId="24710"/>
    <cellStyle name="표준 16 6 3 19 4 3" xfId="37152"/>
    <cellStyle name="표준 16 6 3 19 5" xfId="15371"/>
    <cellStyle name="표준 16 6 3 19 6" xfId="27813"/>
    <cellStyle name="표준 16 6 3 2" xfId="698"/>
    <cellStyle name="표준 16 6 3 2 2" xfId="3867"/>
    <cellStyle name="표준 16 6 3 2 2 2" xfId="16374"/>
    <cellStyle name="표준 16 6 3 2 2 3" xfId="28816"/>
    <cellStyle name="표준 16 6 3 2 3" xfId="6952"/>
    <cellStyle name="표준 16 6 3 2 3 2" xfId="19459"/>
    <cellStyle name="표준 16 6 3 2 3 3" xfId="31901"/>
    <cellStyle name="표준 16 6 3 2 4" xfId="10037"/>
    <cellStyle name="표준 16 6 3 2 4 2" xfId="22544"/>
    <cellStyle name="표준 16 6 3 2 4 3" xfId="34986"/>
    <cellStyle name="표준 16 6 3 2 5" xfId="13205"/>
    <cellStyle name="표준 16 6 3 2 6" xfId="25647"/>
    <cellStyle name="표준 16 6 3 20" xfId="2976"/>
    <cellStyle name="표준 16 6 3 20 2" xfId="6145"/>
    <cellStyle name="표준 16 6 3 20 2 2" xfId="18652"/>
    <cellStyle name="표준 16 6 3 20 2 3" xfId="31094"/>
    <cellStyle name="표준 16 6 3 20 3" xfId="9230"/>
    <cellStyle name="표준 16 6 3 20 3 2" xfId="21737"/>
    <cellStyle name="표준 16 6 3 20 3 3" xfId="34179"/>
    <cellStyle name="표준 16 6 3 20 4" xfId="12315"/>
    <cellStyle name="표준 16 6 3 20 4 2" xfId="24822"/>
    <cellStyle name="표준 16 6 3 20 4 3" xfId="37264"/>
    <cellStyle name="표준 16 6 3 20 5" xfId="15483"/>
    <cellStyle name="표준 16 6 3 20 6" xfId="27925"/>
    <cellStyle name="표준 16 6 3 21" xfId="3084"/>
    <cellStyle name="표준 16 6 3 21 2" xfId="6253"/>
    <cellStyle name="표준 16 6 3 21 2 2" xfId="18760"/>
    <cellStyle name="표준 16 6 3 21 2 3" xfId="31202"/>
    <cellStyle name="표준 16 6 3 21 3" xfId="9338"/>
    <cellStyle name="표준 16 6 3 21 3 2" xfId="21845"/>
    <cellStyle name="표준 16 6 3 21 3 3" xfId="34287"/>
    <cellStyle name="표준 16 6 3 21 4" xfId="12423"/>
    <cellStyle name="표준 16 6 3 21 4 2" xfId="24930"/>
    <cellStyle name="표준 16 6 3 21 4 3" xfId="37372"/>
    <cellStyle name="표준 16 6 3 21 5" xfId="15591"/>
    <cellStyle name="표준 16 6 3 21 6" xfId="28033"/>
    <cellStyle name="표준 16 6 3 22" xfId="3191"/>
    <cellStyle name="표준 16 6 3 22 2" xfId="6360"/>
    <cellStyle name="표준 16 6 3 22 2 2" xfId="18867"/>
    <cellStyle name="표준 16 6 3 22 2 3" xfId="31309"/>
    <cellStyle name="표준 16 6 3 22 3" xfId="9445"/>
    <cellStyle name="표준 16 6 3 22 3 2" xfId="21952"/>
    <cellStyle name="표준 16 6 3 22 3 3" xfId="34394"/>
    <cellStyle name="표준 16 6 3 22 4" xfId="12530"/>
    <cellStyle name="표준 16 6 3 22 4 2" xfId="25037"/>
    <cellStyle name="표준 16 6 3 22 4 3" xfId="37479"/>
    <cellStyle name="표준 16 6 3 22 5" xfId="15698"/>
    <cellStyle name="표준 16 6 3 22 6" xfId="28140"/>
    <cellStyle name="표준 16 6 3 23" xfId="3298"/>
    <cellStyle name="표준 16 6 3 23 2" xfId="6467"/>
    <cellStyle name="표준 16 6 3 23 2 2" xfId="18974"/>
    <cellStyle name="표준 16 6 3 23 2 3" xfId="31416"/>
    <cellStyle name="표준 16 6 3 23 3" xfId="9552"/>
    <cellStyle name="표준 16 6 3 23 3 2" xfId="22059"/>
    <cellStyle name="표준 16 6 3 23 3 3" xfId="34501"/>
    <cellStyle name="표준 16 6 3 23 4" xfId="12637"/>
    <cellStyle name="표준 16 6 3 23 4 2" xfId="25144"/>
    <cellStyle name="표준 16 6 3 23 4 3" xfId="37586"/>
    <cellStyle name="표준 16 6 3 23 5" xfId="15805"/>
    <cellStyle name="표준 16 6 3 23 6" xfId="28247"/>
    <cellStyle name="표준 16 6 3 24" xfId="3489"/>
    <cellStyle name="표준 16 6 3 24 2" xfId="15996"/>
    <cellStyle name="표준 16 6 3 24 3" xfId="28438"/>
    <cellStyle name="표준 16 6 3 25" xfId="6574"/>
    <cellStyle name="표준 16 6 3 25 2" xfId="19081"/>
    <cellStyle name="표준 16 6 3 25 3" xfId="31523"/>
    <cellStyle name="표준 16 6 3 26" xfId="9659"/>
    <cellStyle name="표준 16 6 3 26 2" xfId="22166"/>
    <cellStyle name="표준 16 6 3 26 3" xfId="34608"/>
    <cellStyle name="표준 16 6 3 27" xfId="12827"/>
    <cellStyle name="표준 16 6 3 28" xfId="25269"/>
    <cellStyle name="표준 16 6 3 29" xfId="37796"/>
    <cellStyle name="표준 16 6 3 3" xfId="831"/>
    <cellStyle name="표준 16 6 3 3 2" xfId="4000"/>
    <cellStyle name="표준 16 6 3 3 2 2" xfId="16507"/>
    <cellStyle name="표준 16 6 3 3 2 3" xfId="28949"/>
    <cellStyle name="표준 16 6 3 3 3" xfId="7085"/>
    <cellStyle name="표준 16 6 3 3 3 2" xfId="19592"/>
    <cellStyle name="표준 16 6 3 3 3 3" xfId="32034"/>
    <cellStyle name="표준 16 6 3 3 4" xfId="10170"/>
    <cellStyle name="표준 16 6 3 3 4 2" xfId="22677"/>
    <cellStyle name="표준 16 6 3 3 4 3" xfId="35119"/>
    <cellStyle name="표준 16 6 3 3 5" xfId="13338"/>
    <cellStyle name="표준 16 6 3 3 6" xfId="25780"/>
    <cellStyle name="표준 16 6 3 4" xfId="963"/>
    <cellStyle name="표준 16 6 3 4 2" xfId="4132"/>
    <cellStyle name="표준 16 6 3 4 2 2" xfId="16639"/>
    <cellStyle name="표준 16 6 3 4 2 3" xfId="29081"/>
    <cellStyle name="표준 16 6 3 4 3" xfId="7217"/>
    <cellStyle name="표준 16 6 3 4 3 2" xfId="19724"/>
    <cellStyle name="표준 16 6 3 4 3 3" xfId="32166"/>
    <cellStyle name="표준 16 6 3 4 4" xfId="10302"/>
    <cellStyle name="표준 16 6 3 4 4 2" xfId="22809"/>
    <cellStyle name="표준 16 6 3 4 4 3" xfId="35251"/>
    <cellStyle name="표준 16 6 3 4 5" xfId="13470"/>
    <cellStyle name="표준 16 6 3 4 6" xfId="25912"/>
    <cellStyle name="표준 16 6 3 5" xfId="1095"/>
    <cellStyle name="표준 16 6 3 5 2" xfId="4264"/>
    <cellStyle name="표준 16 6 3 5 2 2" xfId="16771"/>
    <cellStyle name="표준 16 6 3 5 2 3" xfId="29213"/>
    <cellStyle name="표준 16 6 3 5 3" xfId="7349"/>
    <cellStyle name="표준 16 6 3 5 3 2" xfId="19856"/>
    <cellStyle name="표준 16 6 3 5 3 3" xfId="32298"/>
    <cellStyle name="표준 16 6 3 5 4" xfId="10434"/>
    <cellStyle name="표준 16 6 3 5 4 2" xfId="22941"/>
    <cellStyle name="표준 16 6 3 5 4 3" xfId="35383"/>
    <cellStyle name="표준 16 6 3 5 5" xfId="13602"/>
    <cellStyle name="표준 16 6 3 5 6" xfId="26044"/>
    <cellStyle name="표준 16 6 3 6" xfId="1227"/>
    <cellStyle name="표준 16 6 3 6 2" xfId="4396"/>
    <cellStyle name="표준 16 6 3 6 2 2" xfId="16903"/>
    <cellStyle name="표준 16 6 3 6 2 3" xfId="29345"/>
    <cellStyle name="표준 16 6 3 6 3" xfId="7481"/>
    <cellStyle name="표준 16 6 3 6 3 2" xfId="19988"/>
    <cellStyle name="표준 16 6 3 6 3 3" xfId="32430"/>
    <cellStyle name="표준 16 6 3 6 4" xfId="10566"/>
    <cellStyle name="표준 16 6 3 6 4 2" xfId="23073"/>
    <cellStyle name="표준 16 6 3 6 4 3" xfId="35515"/>
    <cellStyle name="표준 16 6 3 6 5" xfId="13734"/>
    <cellStyle name="표준 16 6 3 6 6" xfId="26176"/>
    <cellStyle name="표준 16 6 3 7" xfId="1359"/>
    <cellStyle name="표준 16 6 3 7 2" xfId="4528"/>
    <cellStyle name="표준 16 6 3 7 2 2" xfId="17035"/>
    <cellStyle name="표준 16 6 3 7 2 3" xfId="29477"/>
    <cellStyle name="표준 16 6 3 7 3" xfId="7613"/>
    <cellStyle name="표준 16 6 3 7 3 2" xfId="20120"/>
    <cellStyle name="표준 16 6 3 7 3 3" xfId="32562"/>
    <cellStyle name="표준 16 6 3 7 4" xfId="10698"/>
    <cellStyle name="표준 16 6 3 7 4 2" xfId="23205"/>
    <cellStyle name="표준 16 6 3 7 4 3" xfId="35647"/>
    <cellStyle name="표준 16 6 3 7 5" xfId="13866"/>
    <cellStyle name="표준 16 6 3 7 6" xfId="26308"/>
    <cellStyle name="표준 16 6 3 8" xfId="1490"/>
    <cellStyle name="표준 16 6 3 8 2" xfId="4659"/>
    <cellStyle name="표준 16 6 3 8 2 2" xfId="17166"/>
    <cellStyle name="표준 16 6 3 8 2 3" xfId="29608"/>
    <cellStyle name="표준 16 6 3 8 3" xfId="7744"/>
    <cellStyle name="표준 16 6 3 8 3 2" xfId="20251"/>
    <cellStyle name="표준 16 6 3 8 3 3" xfId="32693"/>
    <cellStyle name="표준 16 6 3 8 4" xfId="10829"/>
    <cellStyle name="표준 16 6 3 8 4 2" xfId="23336"/>
    <cellStyle name="표준 16 6 3 8 4 3" xfId="35778"/>
    <cellStyle name="표준 16 6 3 8 5" xfId="13997"/>
    <cellStyle name="표준 16 6 3 8 6" xfId="26439"/>
    <cellStyle name="표준 16 6 3 9" xfId="1619"/>
    <cellStyle name="표준 16 6 3 9 2" xfId="4788"/>
    <cellStyle name="표준 16 6 3 9 2 2" xfId="17295"/>
    <cellStyle name="표준 16 6 3 9 2 3" xfId="29737"/>
    <cellStyle name="표준 16 6 3 9 3" xfId="7873"/>
    <cellStyle name="표준 16 6 3 9 3 2" xfId="20380"/>
    <cellStyle name="표준 16 6 3 9 3 3" xfId="32822"/>
    <cellStyle name="표준 16 6 3 9 4" xfId="10958"/>
    <cellStyle name="표준 16 6 3 9 4 2" xfId="23465"/>
    <cellStyle name="표준 16 6 3 9 4 3" xfId="35907"/>
    <cellStyle name="표준 16 6 3 9 5" xfId="14126"/>
    <cellStyle name="표준 16 6 3 9 6" xfId="26568"/>
    <cellStyle name="표준 16 6 30" xfId="12779"/>
    <cellStyle name="표준 16 6 31" xfId="25224"/>
    <cellStyle name="표준 16 6 32" xfId="37693"/>
    <cellStyle name="표준 16 6 4" xfId="365"/>
    <cellStyle name="표준 16 6 4 10" xfId="1792"/>
    <cellStyle name="표준 16 6 4 10 2" xfId="4961"/>
    <cellStyle name="표준 16 6 4 10 2 2" xfId="17468"/>
    <cellStyle name="표준 16 6 4 10 2 3" xfId="29910"/>
    <cellStyle name="표준 16 6 4 10 3" xfId="8046"/>
    <cellStyle name="표준 16 6 4 10 3 2" xfId="20553"/>
    <cellStyle name="표준 16 6 4 10 3 3" xfId="32995"/>
    <cellStyle name="표준 16 6 4 10 4" xfId="11131"/>
    <cellStyle name="표준 16 6 4 10 4 2" xfId="23638"/>
    <cellStyle name="표준 16 6 4 10 4 3" xfId="36080"/>
    <cellStyle name="표준 16 6 4 10 5" xfId="14299"/>
    <cellStyle name="표준 16 6 4 10 6" xfId="26741"/>
    <cellStyle name="표준 16 6 4 11" xfId="1920"/>
    <cellStyle name="표준 16 6 4 11 2" xfId="5089"/>
    <cellStyle name="표준 16 6 4 11 2 2" xfId="17596"/>
    <cellStyle name="표준 16 6 4 11 2 3" xfId="30038"/>
    <cellStyle name="표준 16 6 4 11 3" xfId="8174"/>
    <cellStyle name="표준 16 6 4 11 3 2" xfId="20681"/>
    <cellStyle name="표준 16 6 4 11 3 3" xfId="33123"/>
    <cellStyle name="표준 16 6 4 11 4" xfId="11259"/>
    <cellStyle name="표준 16 6 4 11 4 2" xfId="23766"/>
    <cellStyle name="표준 16 6 4 11 4 3" xfId="36208"/>
    <cellStyle name="표준 16 6 4 11 5" xfId="14427"/>
    <cellStyle name="표준 16 6 4 11 6" xfId="26869"/>
    <cellStyle name="표준 16 6 4 12" xfId="2048"/>
    <cellStyle name="표준 16 6 4 12 2" xfId="5217"/>
    <cellStyle name="표준 16 6 4 12 2 2" xfId="17724"/>
    <cellStyle name="표준 16 6 4 12 2 3" xfId="30166"/>
    <cellStyle name="표준 16 6 4 12 3" xfId="8302"/>
    <cellStyle name="표준 16 6 4 12 3 2" xfId="20809"/>
    <cellStyle name="표준 16 6 4 12 3 3" xfId="33251"/>
    <cellStyle name="표준 16 6 4 12 4" xfId="11387"/>
    <cellStyle name="표준 16 6 4 12 4 2" xfId="23894"/>
    <cellStyle name="표준 16 6 4 12 4 3" xfId="36336"/>
    <cellStyle name="표준 16 6 4 12 5" xfId="14555"/>
    <cellStyle name="표준 16 6 4 12 6" xfId="26997"/>
    <cellStyle name="표준 16 6 4 13" xfId="2176"/>
    <cellStyle name="표준 16 6 4 13 2" xfId="5345"/>
    <cellStyle name="표준 16 6 4 13 2 2" xfId="17852"/>
    <cellStyle name="표준 16 6 4 13 2 3" xfId="30294"/>
    <cellStyle name="표준 16 6 4 13 3" xfId="8430"/>
    <cellStyle name="표준 16 6 4 13 3 2" xfId="20937"/>
    <cellStyle name="표준 16 6 4 13 3 3" xfId="33379"/>
    <cellStyle name="표준 16 6 4 13 4" xfId="11515"/>
    <cellStyle name="표준 16 6 4 13 4 2" xfId="24022"/>
    <cellStyle name="표준 16 6 4 13 4 3" xfId="36464"/>
    <cellStyle name="표준 16 6 4 13 5" xfId="14683"/>
    <cellStyle name="표준 16 6 4 13 6" xfId="27125"/>
    <cellStyle name="표준 16 6 4 14" xfId="2301"/>
    <cellStyle name="표준 16 6 4 14 2" xfId="5470"/>
    <cellStyle name="표준 16 6 4 14 2 2" xfId="17977"/>
    <cellStyle name="표준 16 6 4 14 2 3" xfId="30419"/>
    <cellStyle name="표준 16 6 4 14 3" xfId="8555"/>
    <cellStyle name="표준 16 6 4 14 3 2" xfId="21062"/>
    <cellStyle name="표준 16 6 4 14 3 3" xfId="33504"/>
    <cellStyle name="표준 16 6 4 14 4" xfId="11640"/>
    <cellStyle name="표준 16 6 4 14 4 2" xfId="24147"/>
    <cellStyle name="표준 16 6 4 14 4 3" xfId="36589"/>
    <cellStyle name="표준 16 6 4 14 5" xfId="14808"/>
    <cellStyle name="표준 16 6 4 14 6" xfId="27250"/>
    <cellStyle name="표준 16 6 4 15" xfId="2426"/>
    <cellStyle name="표준 16 6 4 15 2" xfId="5595"/>
    <cellStyle name="표준 16 6 4 15 2 2" xfId="18102"/>
    <cellStyle name="표준 16 6 4 15 2 3" xfId="30544"/>
    <cellStyle name="표준 16 6 4 15 3" xfId="8680"/>
    <cellStyle name="표준 16 6 4 15 3 2" xfId="21187"/>
    <cellStyle name="표준 16 6 4 15 3 3" xfId="33629"/>
    <cellStyle name="표준 16 6 4 15 4" xfId="11765"/>
    <cellStyle name="표준 16 6 4 15 4 2" xfId="24272"/>
    <cellStyle name="표준 16 6 4 15 4 3" xfId="36714"/>
    <cellStyle name="표준 16 6 4 15 5" xfId="14933"/>
    <cellStyle name="표준 16 6 4 15 6" xfId="27375"/>
    <cellStyle name="표준 16 6 4 16" xfId="2550"/>
    <cellStyle name="표준 16 6 4 16 2" xfId="5719"/>
    <cellStyle name="표준 16 6 4 16 2 2" xfId="18226"/>
    <cellStyle name="표준 16 6 4 16 2 3" xfId="30668"/>
    <cellStyle name="표준 16 6 4 16 3" xfId="8804"/>
    <cellStyle name="표준 16 6 4 16 3 2" xfId="21311"/>
    <cellStyle name="표준 16 6 4 16 3 3" xfId="33753"/>
    <cellStyle name="표준 16 6 4 16 4" xfId="11889"/>
    <cellStyle name="표준 16 6 4 16 4 2" xfId="24396"/>
    <cellStyle name="표준 16 6 4 16 4 3" xfId="36838"/>
    <cellStyle name="표준 16 6 4 16 5" xfId="15057"/>
    <cellStyle name="표준 16 6 4 16 6" xfId="27499"/>
    <cellStyle name="표준 16 6 4 17" xfId="2672"/>
    <cellStyle name="표준 16 6 4 17 2" xfId="5841"/>
    <cellStyle name="표준 16 6 4 17 2 2" xfId="18348"/>
    <cellStyle name="표준 16 6 4 17 2 3" xfId="30790"/>
    <cellStyle name="표준 16 6 4 17 3" xfId="8926"/>
    <cellStyle name="표준 16 6 4 17 3 2" xfId="21433"/>
    <cellStyle name="표준 16 6 4 17 3 3" xfId="33875"/>
    <cellStyle name="표준 16 6 4 17 4" xfId="12011"/>
    <cellStyle name="표준 16 6 4 17 4 2" xfId="24518"/>
    <cellStyle name="표준 16 6 4 17 4 3" xfId="36960"/>
    <cellStyle name="표준 16 6 4 17 5" xfId="15179"/>
    <cellStyle name="표준 16 6 4 17 6" xfId="27621"/>
    <cellStyle name="표준 16 6 4 18" xfId="2792"/>
    <cellStyle name="표준 16 6 4 18 2" xfId="5961"/>
    <cellStyle name="표준 16 6 4 18 2 2" xfId="18468"/>
    <cellStyle name="표준 16 6 4 18 2 3" xfId="30910"/>
    <cellStyle name="표준 16 6 4 18 3" xfId="9046"/>
    <cellStyle name="표준 16 6 4 18 3 2" xfId="21553"/>
    <cellStyle name="표준 16 6 4 18 3 3" xfId="33995"/>
    <cellStyle name="표준 16 6 4 18 4" xfId="12131"/>
    <cellStyle name="표준 16 6 4 18 4 2" xfId="24638"/>
    <cellStyle name="표준 16 6 4 18 4 3" xfId="37080"/>
    <cellStyle name="표준 16 6 4 18 5" xfId="15299"/>
    <cellStyle name="표준 16 6 4 18 6" xfId="27741"/>
    <cellStyle name="표준 16 6 4 19" xfId="2909"/>
    <cellStyle name="표준 16 6 4 19 2" xfId="6078"/>
    <cellStyle name="표준 16 6 4 19 2 2" xfId="18585"/>
    <cellStyle name="표준 16 6 4 19 2 3" xfId="31027"/>
    <cellStyle name="표준 16 6 4 19 3" xfId="9163"/>
    <cellStyle name="표준 16 6 4 19 3 2" xfId="21670"/>
    <cellStyle name="표준 16 6 4 19 3 3" xfId="34112"/>
    <cellStyle name="표준 16 6 4 19 4" xfId="12248"/>
    <cellStyle name="표준 16 6 4 19 4 2" xfId="24755"/>
    <cellStyle name="표준 16 6 4 19 4 3" xfId="37197"/>
    <cellStyle name="표준 16 6 4 19 5" xfId="15416"/>
    <cellStyle name="표준 16 6 4 19 6" xfId="27858"/>
    <cellStyle name="표준 16 6 4 2" xfId="743"/>
    <cellStyle name="표준 16 6 4 2 2" xfId="3912"/>
    <cellStyle name="표준 16 6 4 2 2 2" xfId="16419"/>
    <cellStyle name="표준 16 6 4 2 2 3" xfId="28861"/>
    <cellStyle name="표준 16 6 4 2 3" xfId="6997"/>
    <cellStyle name="표준 16 6 4 2 3 2" xfId="19504"/>
    <cellStyle name="표준 16 6 4 2 3 3" xfId="31946"/>
    <cellStyle name="표준 16 6 4 2 4" xfId="10082"/>
    <cellStyle name="표준 16 6 4 2 4 2" xfId="22589"/>
    <cellStyle name="표준 16 6 4 2 4 3" xfId="35031"/>
    <cellStyle name="표준 16 6 4 2 5" xfId="13250"/>
    <cellStyle name="표준 16 6 4 2 6" xfId="25692"/>
    <cellStyle name="표준 16 6 4 20" xfId="3021"/>
    <cellStyle name="표준 16 6 4 20 2" xfId="6190"/>
    <cellStyle name="표준 16 6 4 20 2 2" xfId="18697"/>
    <cellStyle name="표준 16 6 4 20 2 3" xfId="31139"/>
    <cellStyle name="표준 16 6 4 20 3" xfId="9275"/>
    <cellStyle name="표준 16 6 4 20 3 2" xfId="21782"/>
    <cellStyle name="표준 16 6 4 20 3 3" xfId="34224"/>
    <cellStyle name="표준 16 6 4 20 4" xfId="12360"/>
    <cellStyle name="표준 16 6 4 20 4 2" xfId="24867"/>
    <cellStyle name="표준 16 6 4 20 4 3" xfId="37309"/>
    <cellStyle name="표준 16 6 4 20 5" xfId="15528"/>
    <cellStyle name="표준 16 6 4 20 6" xfId="27970"/>
    <cellStyle name="표준 16 6 4 21" xfId="3129"/>
    <cellStyle name="표준 16 6 4 21 2" xfId="6298"/>
    <cellStyle name="표준 16 6 4 21 2 2" xfId="18805"/>
    <cellStyle name="표준 16 6 4 21 2 3" xfId="31247"/>
    <cellStyle name="표준 16 6 4 21 3" xfId="9383"/>
    <cellStyle name="표준 16 6 4 21 3 2" xfId="21890"/>
    <cellStyle name="표준 16 6 4 21 3 3" xfId="34332"/>
    <cellStyle name="표준 16 6 4 21 4" xfId="12468"/>
    <cellStyle name="표준 16 6 4 21 4 2" xfId="24975"/>
    <cellStyle name="표준 16 6 4 21 4 3" xfId="37417"/>
    <cellStyle name="표준 16 6 4 21 5" xfId="15636"/>
    <cellStyle name="표준 16 6 4 21 6" xfId="28078"/>
    <cellStyle name="표준 16 6 4 22" xfId="3236"/>
    <cellStyle name="표준 16 6 4 22 2" xfId="6405"/>
    <cellStyle name="표준 16 6 4 22 2 2" xfId="18912"/>
    <cellStyle name="표준 16 6 4 22 2 3" xfId="31354"/>
    <cellStyle name="표준 16 6 4 22 3" xfId="9490"/>
    <cellStyle name="표준 16 6 4 22 3 2" xfId="21997"/>
    <cellStyle name="표준 16 6 4 22 3 3" xfId="34439"/>
    <cellStyle name="표준 16 6 4 22 4" xfId="12575"/>
    <cellStyle name="표준 16 6 4 22 4 2" xfId="25082"/>
    <cellStyle name="표준 16 6 4 22 4 3" xfId="37524"/>
    <cellStyle name="표준 16 6 4 22 5" xfId="15743"/>
    <cellStyle name="표준 16 6 4 22 6" xfId="28185"/>
    <cellStyle name="표준 16 6 4 23" xfId="3343"/>
    <cellStyle name="표준 16 6 4 23 2" xfId="6512"/>
    <cellStyle name="표준 16 6 4 23 2 2" xfId="19019"/>
    <cellStyle name="표준 16 6 4 23 2 3" xfId="31461"/>
    <cellStyle name="표준 16 6 4 23 3" xfId="9597"/>
    <cellStyle name="표준 16 6 4 23 3 2" xfId="22104"/>
    <cellStyle name="표준 16 6 4 23 3 3" xfId="34546"/>
    <cellStyle name="표준 16 6 4 23 4" xfId="12682"/>
    <cellStyle name="표준 16 6 4 23 4 2" xfId="25189"/>
    <cellStyle name="표준 16 6 4 23 4 3" xfId="37631"/>
    <cellStyle name="표준 16 6 4 23 5" xfId="15850"/>
    <cellStyle name="표준 16 6 4 23 6" xfId="28292"/>
    <cellStyle name="표준 16 6 4 24" xfId="3534"/>
    <cellStyle name="표준 16 6 4 24 2" xfId="16041"/>
    <cellStyle name="표준 16 6 4 24 3" xfId="28483"/>
    <cellStyle name="표준 16 6 4 25" xfId="6619"/>
    <cellStyle name="표준 16 6 4 25 2" xfId="19126"/>
    <cellStyle name="표준 16 6 4 25 3" xfId="31568"/>
    <cellStyle name="표준 16 6 4 26" xfId="9704"/>
    <cellStyle name="표준 16 6 4 26 2" xfId="22211"/>
    <cellStyle name="표준 16 6 4 26 3" xfId="34653"/>
    <cellStyle name="표준 16 6 4 27" xfId="12872"/>
    <cellStyle name="표준 16 6 4 28" xfId="25314"/>
    <cellStyle name="표준 16 6 4 29" xfId="37841"/>
    <cellStyle name="표준 16 6 4 3" xfId="876"/>
    <cellStyle name="표준 16 6 4 3 2" xfId="4045"/>
    <cellStyle name="표준 16 6 4 3 2 2" xfId="16552"/>
    <cellStyle name="표준 16 6 4 3 2 3" xfId="28994"/>
    <cellStyle name="표준 16 6 4 3 3" xfId="7130"/>
    <cellStyle name="표준 16 6 4 3 3 2" xfId="19637"/>
    <cellStyle name="표준 16 6 4 3 3 3" xfId="32079"/>
    <cellStyle name="표준 16 6 4 3 4" xfId="10215"/>
    <cellStyle name="표준 16 6 4 3 4 2" xfId="22722"/>
    <cellStyle name="표준 16 6 4 3 4 3" xfId="35164"/>
    <cellStyle name="표준 16 6 4 3 5" xfId="13383"/>
    <cellStyle name="표준 16 6 4 3 6" xfId="25825"/>
    <cellStyle name="표준 16 6 4 4" xfId="1008"/>
    <cellStyle name="표준 16 6 4 4 2" xfId="4177"/>
    <cellStyle name="표준 16 6 4 4 2 2" xfId="16684"/>
    <cellStyle name="표준 16 6 4 4 2 3" xfId="29126"/>
    <cellStyle name="표준 16 6 4 4 3" xfId="7262"/>
    <cellStyle name="표준 16 6 4 4 3 2" xfId="19769"/>
    <cellStyle name="표준 16 6 4 4 3 3" xfId="32211"/>
    <cellStyle name="표준 16 6 4 4 4" xfId="10347"/>
    <cellStyle name="표준 16 6 4 4 4 2" xfId="22854"/>
    <cellStyle name="표준 16 6 4 4 4 3" xfId="35296"/>
    <cellStyle name="표준 16 6 4 4 5" xfId="13515"/>
    <cellStyle name="표준 16 6 4 4 6" xfId="25957"/>
    <cellStyle name="표준 16 6 4 5" xfId="1140"/>
    <cellStyle name="표준 16 6 4 5 2" xfId="4309"/>
    <cellStyle name="표준 16 6 4 5 2 2" xfId="16816"/>
    <cellStyle name="표준 16 6 4 5 2 3" xfId="29258"/>
    <cellStyle name="표준 16 6 4 5 3" xfId="7394"/>
    <cellStyle name="표준 16 6 4 5 3 2" xfId="19901"/>
    <cellStyle name="표준 16 6 4 5 3 3" xfId="32343"/>
    <cellStyle name="표준 16 6 4 5 4" xfId="10479"/>
    <cellStyle name="표준 16 6 4 5 4 2" xfId="22986"/>
    <cellStyle name="표준 16 6 4 5 4 3" xfId="35428"/>
    <cellStyle name="표준 16 6 4 5 5" xfId="13647"/>
    <cellStyle name="표준 16 6 4 5 6" xfId="26089"/>
    <cellStyle name="표준 16 6 4 6" xfId="1272"/>
    <cellStyle name="표준 16 6 4 6 2" xfId="4441"/>
    <cellStyle name="표준 16 6 4 6 2 2" xfId="16948"/>
    <cellStyle name="표준 16 6 4 6 2 3" xfId="29390"/>
    <cellStyle name="표준 16 6 4 6 3" xfId="7526"/>
    <cellStyle name="표준 16 6 4 6 3 2" xfId="20033"/>
    <cellStyle name="표준 16 6 4 6 3 3" xfId="32475"/>
    <cellStyle name="표준 16 6 4 6 4" xfId="10611"/>
    <cellStyle name="표준 16 6 4 6 4 2" xfId="23118"/>
    <cellStyle name="표준 16 6 4 6 4 3" xfId="35560"/>
    <cellStyle name="표준 16 6 4 6 5" xfId="13779"/>
    <cellStyle name="표준 16 6 4 6 6" xfId="26221"/>
    <cellStyle name="표준 16 6 4 7" xfId="1404"/>
    <cellStyle name="표준 16 6 4 7 2" xfId="4573"/>
    <cellStyle name="표준 16 6 4 7 2 2" xfId="17080"/>
    <cellStyle name="표준 16 6 4 7 2 3" xfId="29522"/>
    <cellStyle name="표준 16 6 4 7 3" xfId="7658"/>
    <cellStyle name="표준 16 6 4 7 3 2" xfId="20165"/>
    <cellStyle name="표준 16 6 4 7 3 3" xfId="32607"/>
    <cellStyle name="표준 16 6 4 7 4" xfId="10743"/>
    <cellStyle name="표준 16 6 4 7 4 2" xfId="23250"/>
    <cellStyle name="표준 16 6 4 7 4 3" xfId="35692"/>
    <cellStyle name="표준 16 6 4 7 5" xfId="13911"/>
    <cellStyle name="표준 16 6 4 7 6" xfId="26353"/>
    <cellStyle name="표준 16 6 4 8" xfId="1535"/>
    <cellStyle name="표준 16 6 4 8 2" xfId="4704"/>
    <cellStyle name="표준 16 6 4 8 2 2" xfId="17211"/>
    <cellStyle name="표준 16 6 4 8 2 3" xfId="29653"/>
    <cellStyle name="표준 16 6 4 8 3" xfId="7789"/>
    <cellStyle name="표준 16 6 4 8 3 2" xfId="20296"/>
    <cellStyle name="표준 16 6 4 8 3 3" xfId="32738"/>
    <cellStyle name="표준 16 6 4 8 4" xfId="10874"/>
    <cellStyle name="표준 16 6 4 8 4 2" xfId="23381"/>
    <cellStyle name="표준 16 6 4 8 4 3" xfId="35823"/>
    <cellStyle name="표준 16 6 4 8 5" xfId="14042"/>
    <cellStyle name="표준 16 6 4 8 6" xfId="26484"/>
    <cellStyle name="표준 16 6 4 9" xfId="1664"/>
    <cellStyle name="표준 16 6 4 9 2" xfId="4833"/>
    <cellStyle name="표준 16 6 4 9 2 2" xfId="17340"/>
    <cellStyle name="표준 16 6 4 9 2 3" xfId="29782"/>
    <cellStyle name="표준 16 6 4 9 3" xfId="7918"/>
    <cellStyle name="표준 16 6 4 9 3 2" xfId="20425"/>
    <cellStyle name="표준 16 6 4 9 3 3" xfId="32867"/>
    <cellStyle name="표준 16 6 4 9 4" xfId="11003"/>
    <cellStyle name="표준 16 6 4 9 4 2" xfId="23510"/>
    <cellStyle name="표준 16 6 4 9 4 3" xfId="35952"/>
    <cellStyle name="표준 16 6 4 9 5" xfId="14171"/>
    <cellStyle name="표준 16 6 4 9 6" xfId="26613"/>
    <cellStyle name="표준 16 6 5" xfId="604"/>
    <cellStyle name="표준 16 6 5 2" xfId="3773"/>
    <cellStyle name="표준 16 6 5 2 2" xfId="16280"/>
    <cellStyle name="표준 16 6 5 2 3" xfId="28722"/>
    <cellStyle name="표준 16 6 5 3" xfId="6858"/>
    <cellStyle name="표준 16 6 5 3 2" xfId="19365"/>
    <cellStyle name="표준 16 6 5 3 3" xfId="31807"/>
    <cellStyle name="표준 16 6 5 4" xfId="9943"/>
    <cellStyle name="표준 16 6 5 4 2" xfId="22450"/>
    <cellStyle name="표준 16 6 5 4 3" xfId="34892"/>
    <cellStyle name="표준 16 6 5 5" xfId="13111"/>
    <cellStyle name="표준 16 6 5 6" xfId="25553"/>
    <cellStyle name="표준 16 6 5 7" xfId="37883"/>
    <cellStyle name="표준 16 6 6" xfId="577"/>
    <cellStyle name="표준 16 6 6 2" xfId="3746"/>
    <cellStyle name="표준 16 6 6 2 2" xfId="16253"/>
    <cellStyle name="표준 16 6 6 2 3" xfId="28695"/>
    <cellStyle name="표준 16 6 6 3" xfId="6831"/>
    <cellStyle name="표준 16 6 6 3 2" xfId="19338"/>
    <cellStyle name="표준 16 6 6 3 3" xfId="31780"/>
    <cellStyle name="표준 16 6 6 4" xfId="9916"/>
    <cellStyle name="표준 16 6 6 4 2" xfId="22423"/>
    <cellStyle name="표준 16 6 6 4 3" xfId="34865"/>
    <cellStyle name="표준 16 6 6 5" xfId="13084"/>
    <cellStyle name="표준 16 6 6 6" xfId="25526"/>
    <cellStyle name="표준 16 6 6 7" xfId="37925"/>
    <cellStyle name="표준 16 6 7" xfId="443"/>
    <cellStyle name="표준 16 6 7 2" xfId="3612"/>
    <cellStyle name="표준 16 6 7 2 2" xfId="16119"/>
    <cellStyle name="표준 16 6 7 2 3" xfId="28561"/>
    <cellStyle name="표준 16 6 7 3" xfId="6697"/>
    <cellStyle name="표준 16 6 7 3 2" xfId="19204"/>
    <cellStyle name="표준 16 6 7 3 3" xfId="31646"/>
    <cellStyle name="표준 16 6 7 4" xfId="9782"/>
    <cellStyle name="표준 16 6 7 4 2" xfId="22289"/>
    <cellStyle name="표준 16 6 7 4 3" xfId="34731"/>
    <cellStyle name="표준 16 6 7 5" xfId="12950"/>
    <cellStyle name="표준 16 6 7 6" xfId="25392"/>
    <cellStyle name="표준 16 6 8" xfId="517"/>
    <cellStyle name="표준 16 6 8 2" xfId="3686"/>
    <cellStyle name="표준 16 6 8 2 2" xfId="16193"/>
    <cellStyle name="표준 16 6 8 2 3" xfId="28635"/>
    <cellStyle name="표준 16 6 8 3" xfId="6771"/>
    <cellStyle name="표준 16 6 8 3 2" xfId="19278"/>
    <cellStyle name="표준 16 6 8 3 3" xfId="31720"/>
    <cellStyle name="표준 16 6 8 4" xfId="9856"/>
    <cellStyle name="표준 16 6 8 4 2" xfId="22363"/>
    <cellStyle name="표준 16 6 8 4 3" xfId="34805"/>
    <cellStyle name="표준 16 6 8 5" xfId="13024"/>
    <cellStyle name="표준 16 6 8 6" xfId="25466"/>
    <cellStyle name="표준 16 6 9" xfId="645"/>
    <cellStyle name="표준 16 6 9 2" xfId="3814"/>
    <cellStyle name="표준 16 6 9 2 2" xfId="16321"/>
    <cellStyle name="표준 16 6 9 2 3" xfId="28763"/>
    <cellStyle name="표준 16 6 9 3" xfId="6899"/>
    <cellStyle name="표준 16 6 9 3 2" xfId="19406"/>
    <cellStyle name="표준 16 6 9 3 3" xfId="31848"/>
    <cellStyle name="표준 16 6 9 4" xfId="9984"/>
    <cellStyle name="표준 16 6 9 4 2" xfId="22491"/>
    <cellStyle name="표준 16 6 9 4 3" xfId="34933"/>
    <cellStyle name="표준 16 6 9 5" xfId="13152"/>
    <cellStyle name="표준 16 6 9 6" xfId="25594"/>
    <cellStyle name="표준 16 7" xfId="226"/>
    <cellStyle name="표준 16 7 10" xfId="492"/>
    <cellStyle name="표준 16 7 10 2" xfId="3661"/>
    <cellStyle name="표준 16 7 10 2 2" xfId="16168"/>
    <cellStyle name="표준 16 7 10 2 3" xfId="28610"/>
    <cellStyle name="표준 16 7 10 3" xfId="6746"/>
    <cellStyle name="표준 16 7 10 3 2" xfId="19253"/>
    <cellStyle name="표준 16 7 10 3 3" xfId="31695"/>
    <cellStyle name="표준 16 7 10 4" xfId="9831"/>
    <cellStyle name="표준 16 7 10 4 2" xfId="22338"/>
    <cellStyle name="표준 16 7 10 4 3" xfId="34780"/>
    <cellStyle name="표준 16 7 10 5" xfId="12999"/>
    <cellStyle name="표준 16 7 10 6" xfId="25441"/>
    <cellStyle name="표준 16 7 11" xfId="652"/>
    <cellStyle name="표준 16 7 11 2" xfId="3821"/>
    <cellStyle name="표준 16 7 11 2 2" xfId="16328"/>
    <cellStyle name="표준 16 7 11 2 3" xfId="28770"/>
    <cellStyle name="표준 16 7 11 3" xfId="6906"/>
    <cellStyle name="표준 16 7 11 3 2" xfId="19413"/>
    <cellStyle name="표준 16 7 11 3 3" xfId="31855"/>
    <cellStyle name="표준 16 7 11 4" xfId="9991"/>
    <cellStyle name="표준 16 7 11 4 2" xfId="22498"/>
    <cellStyle name="표준 16 7 11 4 3" xfId="34940"/>
    <cellStyle name="표준 16 7 11 5" xfId="13159"/>
    <cellStyle name="표준 16 7 11 6" xfId="25601"/>
    <cellStyle name="표준 16 7 12" xfId="786"/>
    <cellStyle name="표준 16 7 12 2" xfId="3955"/>
    <cellStyle name="표준 16 7 12 2 2" xfId="16462"/>
    <cellStyle name="표준 16 7 12 2 3" xfId="28904"/>
    <cellStyle name="표준 16 7 12 3" xfId="7040"/>
    <cellStyle name="표준 16 7 12 3 2" xfId="19547"/>
    <cellStyle name="표준 16 7 12 3 3" xfId="31989"/>
    <cellStyle name="표준 16 7 12 4" xfId="10125"/>
    <cellStyle name="표준 16 7 12 4 2" xfId="22632"/>
    <cellStyle name="표준 16 7 12 4 3" xfId="35074"/>
    <cellStyle name="표준 16 7 12 5" xfId="13293"/>
    <cellStyle name="표준 16 7 12 6" xfId="25735"/>
    <cellStyle name="표준 16 7 13" xfId="919"/>
    <cellStyle name="표준 16 7 13 2" xfId="4088"/>
    <cellStyle name="표준 16 7 13 2 2" xfId="16595"/>
    <cellStyle name="표준 16 7 13 2 3" xfId="29037"/>
    <cellStyle name="표준 16 7 13 3" xfId="7173"/>
    <cellStyle name="표준 16 7 13 3 2" xfId="19680"/>
    <cellStyle name="표준 16 7 13 3 3" xfId="32122"/>
    <cellStyle name="표준 16 7 13 4" xfId="10258"/>
    <cellStyle name="표준 16 7 13 4 2" xfId="22765"/>
    <cellStyle name="표준 16 7 13 4 3" xfId="35207"/>
    <cellStyle name="표준 16 7 13 5" xfId="13426"/>
    <cellStyle name="표준 16 7 13 6" xfId="25868"/>
    <cellStyle name="표준 16 7 14" xfId="1051"/>
    <cellStyle name="표준 16 7 14 2" xfId="4220"/>
    <cellStyle name="표준 16 7 14 2 2" xfId="16727"/>
    <cellStyle name="표준 16 7 14 2 3" xfId="29169"/>
    <cellStyle name="표준 16 7 14 3" xfId="7305"/>
    <cellStyle name="표준 16 7 14 3 2" xfId="19812"/>
    <cellStyle name="표준 16 7 14 3 3" xfId="32254"/>
    <cellStyle name="표준 16 7 14 4" xfId="10390"/>
    <cellStyle name="표준 16 7 14 4 2" xfId="22897"/>
    <cellStyle name="표준 16 7 14 4 3" xfId="35339"/>
    <cellStyle name="표준 16 7 14 5" xfId="13558"/>
    <cellStyle name="표준 16 7 14 6" xfId="26000"/>
    <cellStyle name="표준 16 7 15" xfId="1183"/>
    <cellStyle name="표준 16 7 15 2" xfId="4352"/>
    <cellStyle name="표준 16 7 15 2 2" xfId="16859"/>
    <cellStyle name="표준 16 7 15 2 3" xfId="29301"/>
    <cellStyle name="표준 16 7 15 3" xfId="7437"/>
    <cellStyle name="표준 16 7 15 3 2" xfId="19944"/>
    <cellStyle name="표준 16 7 15 3 3" xfId="32386"/>
    <cellStyle name="표준 16 7 15 4" xfId="10522"/>
    <cellStyle name="표준 16 7 15 4 2" xfId="23029"/>
    <cellStyle name="표준 16 7 15 4 3" xfId="35471"/>
    <cellStyle name="표준 16 7 15 5" xfId="13690"/>
    <cellStyle name="표준 16 7 15 6" xfId="26132"/>
    <cellStyle name="표준 16 7 16" xfId="1315"/>
    <cellStyle name="표준 16 7 16 2" xfId="4484"/>
    <cellStyle name="표준 16 7 16 2 2" xfId="16991"/>
    <cellStyle name="표준 16 7 16 2 3" xfId="29433"/>
    <cellStyle name="표준 16 7 16 3" xfId="7569"/>
    <cellStyle name="표준 16 7 16 3 2" xfId="20076"/>
    <cellStyle name="표준 16 7 16 3 3" xfId="32518"/>
    <cellStyle name="표준 16 7 16 4" xfId="10654"/>
    <cellStyle name="표준 16 7 16 4 2" xfId="23161"/>
    <cellStyle name="표준 16 7 16 4 3" xfId="35603"/>
    <cellStyle name="표준 16 7 16 5" xfId="13822"/>
    <cellStyle name="표준 16 7 16 6" xfId="26264"/>
    <cellStyle name="표준 16 7 17" xfId="1447"/>
    <cellStyle name="표준 16 7 17 2" xfId="4616"/>
    <cellStyle name="표준 16 7 17 2 2" xfId="17123"/>
    <cellStyle name="표준 16 7 17 2 3" xfId="29565"/>
    <cellStyle name="표준 16 7 17 3" xfId="7701"/>
    <cellStyle name="표준 16 7 17 3 2" xfId="20208"/>
    <cellStyle name="표준 16 7 17 3 3" xfId="32650"/>
    <cellStyle name="표준 16 7 17 4" xfId="10786"/>
    <cellStyle name="표준 16 7 17 4 2" xfId="23293"/>
    <cellStyle name="표준 16 7 17 4 3" xfId="35735"/>
    <cellStyle name="표준 16 7 17 5" xfId="13954"/>
    <cellStyle name="표준 16 7 17 6" xfId="26396"/>
    <cellStyle name="표준 16 7 18" xfId="1577"/>
    <cellStyle name="표준 16 7 18 2" xfId="4746"/>
    <cellStyle name="표준 16 7 18 2 2" xfId="17253"/>
    <cellStyle name="표준 16 7 18 2 3" xfId="29695"/>
    <cellStyle name="표준 16 7 18 3" xfId="7831"/>
    <cellStyle name="표준 16 7 18 3 2" xfId="20338"/>
    <cellStyle name="표준 16 7 18 3 3" xfId="32780"/>
    <cellStyle name="표준 16 7 18 4" xfId="10916"/>
    <cellStyle name="표준 16 7 18 4 2" xfId="23423"/>
    <cellStyle name="표준 16 7 18 4 3" xfId="35865"/>
    <cellStyle name="표준 16 7 18 5" xfId="14084"/>
    <cellStyle name="표준 16 7 18 6" xfId="26526"/>
    <cellStyle name="표준 16 7 19" xfId="1706"/>
    <cellStyle name="표준 16 7 19 2" xfId="4875"/>
    <cellStyle name="표준 16 7 19 2 2" xfId="17382"/>
    <cellStyle name="표준 16 7 19 2 3" xfId="29824"/>
    <cellStyle name="표준 16 7 19 3" xfId="7960"/>
    <cellStyle name="표준 16 7 19 3 2" xfId="20467"/>
    <cellStyle name="표준 16 7 19 3 3" xfId="32909"/>
    <cellStyle name="표준 16 7 19 4" xfId="11045"/>
    <cellStyle name="표준 16 7 19 4 2" xfId="23552"/>
    <cellStyle name="표준 16 7 19 4 3" xfId="35994"/>
    <cellStyle name="표준 16 7 19 5" xfId="14213"/>
    <cellStyle name="표준 16 7 19 6" xfId="26655"/>
    <cellStyle name="표준 16 7 2" xfId="305"/>
    <cellStyle name="표준 16 7 2 10" xfId="1475"/>
    <cellStyle name="표준 16 7 2 10 2" xfId="4644"/>
    <cellStyle name="표준 16 7 2 10 2 2" xfId="17151"/>
    <cellStyle name="표준 16 7 2 10 2 3" xfId="29593"/>
    <cellStyle name="표준 16 7 2 10 3" xfId="7729"/>
    <cellStyle name="표준 16 7 2 10 3 2" xfId="20236"/>
    <cellStyle name="표준 16 7 2 10 3 3" xfId="32678"/>
    <cellStyle name="표준 16 7 2 10 4" xfId="10814"/>
    <cellStyle name="표준 16 7 2 10 4 2" xfId="23321"/>
    <cellStyle name="표준 16 7 2 10 4 3" xfId="35763"/>
    <cellStyle name="표준 16 7 2 10 5" xfId="13982"/>
    <cellStyle name="표준 16 7 2 10 6" xfId="26424"/>
    <cellStyle name="표준 16 7 2 11" xfId="1604"/>
    <cellStyle name="표준 16 7 2 11 2" xfId="4773"/>
    <cellStyle name="표준 16 7 2 11 2 2" xfId="17280"/>
    <cellStyle name="표준 16 7 2 11 2 3" xfId="29722"/>
    <cellStyle name="표준 16 7 2 11 3" xfId="7858"/>
    <cellStyle name="표준 16 7 2 11 3 2" xfId="20365"/>
    <cellStyle name="표준 16 7 2 11 3 3" xfId="32807"/>
    <cellStyle name="표준 16 7 2 11 4" xfId="10943"/>
    <cellStyle name="표준 16 7 2 11 4 2" xfId="23450"/>
    <cellStyle name="표준 16 7 2 11 4 3" xfId="35892"/>
    <cellStyle name="표준 16 7 2 11 5" xfId="14111"/>
    <cellStyle name="표준 16 7 2 11 6" xfId="26553"/>
    <cellStyle name="표준 16 7 2 12" xfId="1732"/>
    <cellStyle name="표준 16 7 2 12 2" xfId="4901"/>
    <cellStyle name="표준 16 7 2 12 2 2" xfId="17408"/>
    <cellStyle name="표준 16 7 2 12 2 3" xfId="29850"/>
    <cellStyle name="표준 16 7 2 12 3" xfId="7986"/>
    <cellStyle name="표준 16 7 2 12 3 2" xfId="20493"/>
    <cellStyle name="표준 16 7 2 12 3 3" xfId="32935"/>
    <cellStyle name="표준 16 7 2 12 4" xfId="11071"/>
    <cellStyle name="표준 16 7 2 12 4 2" xfId="23578"/>
    <cellStyle name="표준 16 7 2 12 4 3" xfId="36020"/>
    <cellStyle name="표준 16 7 2 12 5" xfId="14239"/>
    <cellStyle name="표준 16 7 2 12 6" xfId="26681"/>
    <cellStyle name="표준 16 7 2 13" xfId="1860"/>
    <cellStyle name="표준 16 7 2 13 2" xfId="5029"/>
    <cellStyle name="표준 16 7 2 13 2 2" xfId="17536"/>
    <cellStyle name="표준 16 7 2 13 2 3" xfId="29978"/>
    <cellStyle name="표준 16 7 2 13 3" xfId="8114"/>
    <cellStyle name="표준 16 7 2 13 3 2" xfId="20621"/>
    <cellStyle name="표준 16 7 2 13 3 3" xfId="33063"/>
    <cellStyle name="표준 16 7 2 13 4" xfId="11199"/>
    <cellStyle name="표준 16 7 2 13 4 2" xfId="23706"/>
    <cellStyle name="표준 16 7 2 13 4 3" xfId="36148"/>
    <cellStyle name="표준 16 7 2 13 5" xfId="14367"/>
    <cellStyle name="표준 16 7 2 13 6" xfId="26809"/>
    <cellStyle name="표준 16 7 2 14" xfId="1988"/>
    <cellStyle name="표준 16 7 2 14 2" xfId="5157"/>
    <cellStyle name="표준 16 7 2 14 2 2" xfId="17664"/>
    <cellStyle name="표준 16 7 2 14 2 3" xfId="30106"/>
    <cellStyle name="표준 16 7 2 14 3" xfId="8242"/>
    <cellStyle name="표준 16 7 2 14 3 2" xfId="20749"/>
    <cellStyle name="표준 16 7 2 14 3 3" xfId="33191"/>
    <cellStyle name="표준 16 7 2 14 4" xfId="11327"/>
    <cellStyle name="표준 16 7 2 14 4 2" xfId="23834"/>
    <cellStyle name="표준 16 7 2 14 4 3" xfId="36276"/>
    <cellStyle name="표준 16 7 2 14 5" xfId="14495"/>
    <cellStyle name="표준 16 7 2 14 6" xfId="26937"/>
    <cellStyle name="표준 16 7 2 15" xfId="2116"/>
    <cellStyle name="표준 16 7 2 15 2" xfId="5285"/>
    <cellStyle name="표준 16 7 2 15 2 2" xfId="17792"/>
    <cellStyle name="표준 16 7 2 15 2 3" xfId="30234"/>
    <cellStyle name="표준 16 7 2 15 3" xfId="8370"/>
    <cellStyle name="표준 16 7 2 15 3 2" xfId="20877"/>
    <cellStyle name="표준 16 7 2 15 3 3" xfId="33319"/>
    <cellStyle name="표준 16 7 2 15 4" xfId="11455"/>
    <cellStyle name="표준 16 7 2 15 4 2" xfId="23962"/>
    <cellStyle name="표준 16 7 2 15 4 3" xfId="36404"/>
    <cellStyle name="표준 16 7 2 15 5" xfId="14623"/>
    <cellStyle name="표준 16 7 2 15 6" xfId="27065"/>
    <cellStyle name="표준 16 7 2 16" xfId="2241"/>
    <cellStyle name="표준 16 7 2 16 2" xfId="5410"/>
    <cellStyle name="표준 16 7 2 16 2 2" xfId="17917"/>
    <cellStyle name="표준 16 7 2 16 2 3" xfId="30359"/>
    <cellStyle name="표준 16 7 2 16 3" xfId="8495"/>
    <cellStyle name="표준 16 7 2 16 3 2" xfId="21002"/>
    <cellStyle name="표준 16 7 2 16 3 3" xfId="33444"/>
    <cellStyle name="표준 16 7 2 16 4" xfId="11580"/>
    <cellStyle name="표준 16 7 2 16 4 2" xfId="24087"/>
    <cellStyle name="표준 16 7 2 16 4 3" xfId="36529"/>
    <cellStyle name="표준 16 7 2 16 5" xfId="14748"/>
    <cellStyle name="표준 16 7 2 16 6" xfId="27190"/>
    <cellStyle name="표준 16 7 2 17" xfId="2366"/>
    <cellStyle name="표준 16 7 2 17 2" xfId="5535"/>
    <cellStyle name="표준 16 7 2 17 2 2" xfId="18042"/>
    <cellStyle name="표준 16 7 2 17 2 3" xfId="30484"/>
    <cellStyle name="표준 16 7 2 17 3" xfId="8620"/>
    <cellStyle name="표준 16 7 2 17 3 2" xfId="21127"/>
    <cellStyle name="표준 16 7 2 17 3 3" xfId="33569"/>
    <cellStyle name="표준 16 7 2 17 4" xfId="11705"/>
    <cellStyle name="표준 16 7 2 17 4 2" xfId="24212"/>
    <cellStyle name="표준 16 7 2 17 4 3" xfId="36654"/>
    <cellStyle name="표준 16 7 2 17 5" xfId="14873"/>
    <cellStyle name="표준 16 7 2 17 6" xfId="27315"/>
    <cellStyle name="표준 16 7 2 18" xfId="2490"/>
    <cellStyle name="표준 16 7 2 18 2" xfId="5659"/>
    <cellStyle name="표준 16 7 2 18 2 2" xfId="18166"/>
    <cellStyle name="표준 16 7 2 18 2 3" xfId="30608"/>
    <cellStyle name="표준 16 7 2 18 3" xfId="8744"/>
    <cellStyle name="표준 16 7 2 18 3 2" xfId="21251"/>
    <cellStyle name="표준 16 7 2 18 3 3" xfId="33693"/>
    <cellStyle name="표준 16 7 2 18 4" xfId="11829"/>
    <cellStyle name="표준 16 7 2 18 4 2" xfId="24336"/>
    <cellStyle name="표준 16 7 2 18 4 3" xfId="36778"/>
    <cellStyle name="표준 16 7 2 18 5" xfId="14997"/>
    <cellStyle name="표준 16 7 2 18 6" xfId="27439"/>
    <cellStyle name="표준 16 7 2 19" xfId="2612"/>
    <cellStyle name="표준 16 7 2 19 2" xfId="5781"/>
    <cellStyle name="표준 16 7 2 19 2 2" xfId="18288"/>
    <cellStyle name="표준 16 7 2 19 2 3" xfId="30730"/>
    <cellStyle name="표준 16 7 2 19 3" xfId="8866"/>
    <cellStyle name="표준 16 7 2 19 3 2" xfId="21373"/>
    <cellStyle name="표준 16 7 2 19 3 3" xfId="33815"/>
    <cellStyle name="표준 16 7 2 19 4" xfId="11951"/>
    <cellStyle name="표준 16 7 2 19 4 2" xfId="24458"/>
    <cellStyle name="표준 16 7 2 19 4 3" xfId="36900"/>
    <cellStyle name="표준 16 7 2 19 5" xfId="15119"/>
    <cellStyle name="표준 16 7 2 19 6" xfId="27561"/>
    <cellStyle name="표준 16 7 2 2" xfId="350"/>
    <cellStyle name="표준 16 7 2 2 10" xfId="1777"/>
    <cellStyle name="표준 16 7 2 2 10 2" xfId="4946"/>
    <cellStyle name="표준 16 7 2 2 10 2 2" xfId="17453"/>
    <cellStyle name="표준 16 7 2 2 10 2 3" xfId="29895"/>
    <cellStyle name="표준 16 7 2 2 10 3" xfId="8031"/>
    <cellStyle name="표준 16 7 2 2 10 3 2" xfId="20538"/>
    <cellStyle name="표준 16 7 2 2 10 3 3" xfId="32980"/>
    <cellStyle name="표준 16 7 2 2 10 4" xfId="11116"/>
    <cellStyle name="표준 16 7 2 2 10 4 2" xfId="23623"/>
    <cellStyle name="표준 16 7 2 2 10 4 3" xfId="36065"/>
    <cellStyle name="표준 16 7 2 2 10 5" xfId="14284"/>
    <cellStyle name="표준 16 7 2 2 10 6" xfId="26726"/>
    <cellStyle name="표준 16 7 2 2 11" xfId="1905"/>
    <cellStyle name="표준 16 7 2 2 11 2" xfId="5074"/>
    <cellStyle name="표준 16 7 2 2 11 2 2" xfId="17581"/>
    <cellStyle name="표준 16 7 2 2 11 2 3" xfId="30023"/>
    <cellStyle name="표준 16 7 2 2 11 3" xfId="8159"/>
    <cellStyle name="표준 16 7 2 2 11 3 2" xfId="20666"/>
    <cellStyle name="표준 16 7 2 2 11 3 3" xfId="33108"/>
    <cellStyle name="표준 16 7 2 2 11 4" xfId="11244"/>
    <cellStyle name="표준 16 7 2 2 11 4 2" xfId="23751"/>
    <cellStyle name="표준 16 7 2 2 11 4 3" xfId="36193"/>
    <cellStyle name="표준 16 7 2 2 11 5" xfId="14412"/>
    <cellStyle name="표준 16 7 2 2 11 6" xfId="26854"/>
    <cellStyle name="표준 16 7 2 2 12" xfId="2033"/>
    <cellStyle name="표준 16 7 2 2 12 2" xfId="5202"/>
    <cellStyle name="표준 16 7 2 2 12 2 2" xfId="17709"/>
    <cellStyle name="표준 16 7 2 2 12 2 3" xfId="30151"/>
    <cellStyle name="표준 16 7 2 2 12 3" xfId="8287"/>
    <cellStyle name="표준 16 7 2 2 12 3 2" xfId="20794"/>
    <cellStyle name="표준 16 7 2 2 12 3 3" xfId="33236"/>
    <cellStyle name="표준 16 7 2 2 12 4" xfId="11372"/>
    <cellStyle name="표준 16 7 2 2 12 4 2" xfId="23879"/>
    <cellStyle name="표준 16 7 2 2 12 4 3" xfId="36321"/>
    <cellStyle name="표준 16 7 2 2 12 5" xfId="14540"/>
    <cellStyle name="표준 16 7 2 2 12 6" xfId="26982"/>
    <cellStyle name="표준 16 7 2 2 13" xfId="2161"/>
    <cellStyle name="표준 16 7 2 2 13 2" xfId="5330"/>
    <cellStyle name="표준 16 7 2 2 13 2 2" xfId="17837"/>
    <cellStyle name="표준 16 7 2 2 13 2 3" xfId="30279"/>
    <cellStyle name="표준 16 7 2 2 13 3" xfId="8415"/>
    <cellStyle name="표준 16 7 2 2 13 3 2" xfId="20922"/>
    <cellStyle name="표준 16 7 2 2 13 3 3" xfId="33364"/>
    <cellStyle name="표준 16 7 2 2 13 4" xfId="11500"/>
    <cellStyle name="표준 16 7 2 2 13 4 2" xfId="24007"/>
    <cellStyle name="표준 16 7 2 2 13 4 3" xfId="36449"/>
    <cellStyle name="표준 16 7 2 2 13 5" xfId="14668"/>
    <cellStyle name="표준 16 7 2 2 13 6" xfId="27110"/>
    <cellStyle name="표준 16 7 2 2 14" xfId="2286"/>
    <cellStyle name="표준 16 7 2 2 14 2" xfId="5455"/>
    <cellStyle name="표준 16 7 2 2 14 2 2" xfId="17962"/>
    <cellStyle name="표준 16 7 2 2 14 2 3" xfId="30404"/>
    <cellStyle name="표준 16 7 2 2 14 3" xfId="8540"/>
    <cellStyle name="표준 16 7 2 2 14 3 2" xfId="21047"/>
    <cellStyle name="표준 16 7 2 2 14 3 3" xfId="33489"/>
    <cellStyle name="표준 16 7 2 2 14 4" xfId="11625"/>
    <cellStyle name="표준 16 7 2 2 14 4 2" xfId="24132"/>
    <cellStyle name="표준 16 7 2 2 14 4 3" xfId="36574"/>
    <cellStyle name="표준 16 7 2 2 14 5" xfId="14793"/>
    <cellStyle name="표준 16 7 2 2 14 6" xfId="27235"/>
    <cellStyle name="표준 16 7 2 2 15" xfId="2411"/>
    <cellStyle name="표준 16 7 2 2 15 2" xfId="5580"/>
    <cellStyle name="표준 16 7 2 2 15 2 2" xfId="18087"/>
    <cellStyle name="표준 16 7 2 2 15 2 3" xfId="30529"/>
    <cellStyle name="표준 16 7 2 2 15 3" xfId="8665"/>
    <cellStyle name="표준 16 7 2 2 15 3 2" xfId="21172"/>
    <cellStyle name="표준 16 7 2 2 15 3 3" xfId="33614"/>
    <cellStyle name="표준 16 7 2 2 15 4" xfId="11750"/>
    <cellStyle name="표준 16 7 2 2 15 4 2" xfId="24257"/>
    <cellStyle name="표준 16 7 2 2 15 4 3" xfId="36699"/>
    <cellStyle name="표준 16 7 2 2 15 5" xfId="14918"/>
    <cellStyle name="표준 16 7 2 2 15 6" xfId="27360"/>
    <cellStyle name="표준 16 7 2 2 16" xfId="2535"/>
    <cellStyle name="표준 16 7 2 2 16 2" xfId="5704"/>
    <cellStyle name="표준 16 7 2 2 16 2 2" xfId="18211"/>
    <cellStyle name="표준 16 7 2 2 16 2 3" xfId="30653"/>
    <cellStyle name="표준 16 7 2 2 16 3" xfId="8789"/>
    <cellStyle name="표준 16 7 2 2 16 3 2" xfId="21296"/>
    <cellStyle name="표준 16 7 2 2 16 3 3" xfId="33738"/>
    <cellStyle name="표준 16 7 2 2 16 4" xfId="11874"/>
    <cellStyle name="표준 16 7 2 2 16 4 2" xfId="24381"/>
    <cellStyle name="표준 16 7 2 2 16 4 3" xfId="36823"/>
    <cellStyle name="표준 16 7 2 2 16 5" xfId="15042"/>
    <cellStyle name="표준 16 7 2 2 16 6" xfId="27484"/>
    <cellStyle name="표준 16 7 2 2 17" xfId="2657"/>
    <cellStyle name="표준 16 7 2 2 17 2" xfId="5826"/>
    <cellStyle name="표준 16 7 2 2 17 2 2" xfId="18333"/>
    <cellStyle name="표준 16 7 2 2 17 2 3" xfId="30775"/>
    <cellStyle name="표준 16 7 2 2 17 3" xfId="8911"/>
    <cellStyle name="표준 16 7 2 2 17 3 2" xfId="21418"/>
    <cellStyle name="표준 16 7 2 2 17 3 3" xfId="33860"/>
    <cellStyle name="표준 16 7 2 2 17 4" xfId="11996"/>
    <cellStyle name="표준 16 7 2 2 17 4 2" xfId="24503"/>
    <cellStyle name="표준 16 7 2 2 17 4 3" xfId="36945"/>
    <cellStyle name="표준 16 7 2 2 17 5" xfId="15164"/>
    <cellStyle name="표준 16 7 2 2 17 6" xfId="27606"/>
    <cellStyle name="표준 16 7 2 2 18" xfId="2777"/>
    <cellStyle name="표준 16 7 2 2 18 2" xfId="5946"/>
    <cellStyle name="표준 16 7 2 2 18 2 2" xfId="18453"/>
    <cellStyle name="표준 16 7 2 2 18 2 3" xfId="30895"/>
    <cellStyle name="표준 16 7 2 2 18 3" xfId="9031"/>
    <cellStyle name="표준 16 7 2 2 18 3 2" xfId="21538"/>
    <cellStyle name="표준 16 7 2 2 18 3 3" xfId="33980"/>
    <cellStyle name="표준 16 7 2 2 18 4" xfId="12116"/>
    <cellStyle name="표준 16 7 2 2 18 4 2" xfId="24623"/>
    <cellStyle name="표준 16 7 2 2 18 4 3" xfId="37065"/>
    <cellStyle name="표준 16 7 2 2 18 5" xfId="15284"/>
    <cellStyle name="표준 16 7 2 2 18 6" xfId="27726"/>
    <cellStyle name="표준 16 7 2 2 19" xfId="2894"/>
    <cellStyle name="표준 16 7 2 2 19 2" xfId="6063"/>
    <cellStyle name="표준 16 7 2 2 19 2 2" xfId="18570"/>
    <cellStyle name="표준 16 7 2 2 19 2 3" xfId="31012"/>
    <cellStyle name="표준 16 7 2 2 19 3" xfId="9148"/>
    <cellStyle name="표준 16 7 2 2 19 3 2" xfId="21655"/>
    <cellStyle name="표준 16 7 2 2 19 3 3" xfId="34097"/>
    <cellStyle name="표준 16 7 2 2 19 4" xfId="12233"/>
    <cellStyle name="표준 16 7 2 2 19 4 2" xfId="24740"/>
    <cellStyle name="표준 16 7 2 2 19 4 3" xfId="37182"/>
    <cellStyle name="표준 16 7 2 2 19 5" xfId="15401"/>
    <cellStyle name="표준 16 7 2 2 19 6" xfId="27843"/>
    <cellStyle name="표준 16 7 2 2 2" xfId="728"/>
    <cellStyle name="표준 16 7 2 2 2 2" xfId="3897"/>
    <cellStyle name="표준 16 7 2 2 2 2 2" xfId="16404"/>
    <cellStyle name="표준 16 7 2 2 2 2 3" xfId="28846"/>
    <cellStyle name="표준 16 7 2 2 2 3" xfId="6982"/>
    <cellStyle name="표준 16 7 2 2 2 3 2" xfId="19489"/>
    <cellStyle name="표준 16 7 2 2 2 3 3" xfId="31931"/>
    <cellStyle name="표준 16 7 2 2 2 4" xfId="10067"/>
    <cellStyle name="표준 16 7 2 2 2 4 2" xfId="22574"/>
    <cellStyle name="표준 16 7 2 2 2 4 3" xfId="35016"/>
    <cellStyle name="표준 16 7 2 2 2 5" xfId="13235"/>
    <cellStyle name="표준 16 7 2 2 2 6" xfId="25677"/>
    <cellStyle name="표준 16 7 2 2 20" xfId="3006"/>
    <cellStyle name="표준 16 7 2 2 20 2" xfId="6175"/>
    <cellStyle name="표준 16 7 2 2 20 2 2" xfId="18682"/>
    <cellStyle name="표준 16 7 2 2 20 2 3" xfId="31124"/>
    <cellStyle name="표준 16 7 2 2 20 3" xfId="9260"/>
    <cellStyle name="표준 16 7 2 2 20 3 2" xfId="21767"/>
    <cellStyle name="표준 16 7 2 2 20 3 3" xfId="34209"/>
    <cellStyle name="표준 16 7 2 2 20 4" xfId="12345"/>
    <cellStyle name="표준 16 7 2 2 20 4 2" xfId="24852"/>
    <cellStyle name="표준 16 7 2 2 20 4 3" xfId="37294"/>
    <cellStyle name="표준 16 7 2 2 20 5" xfId="15513"/>
    <cellStyle name="표준 16 7 2 2 20 6" xfId="27955"/>
    <cellStyle name="표준 16 7 2 2 21" xfId="3114"/>
    <cellStyle name="표준 16 7 2 2 21 2" xfId="6283"/>
    <cellStyle name="표준 16 7 2 2 21 2 2" xfId="18790"/>
    <cellStyle name="표준 16 7 2 2 21 2 3" xfId="31232"/>
    <cellStyle name="표준 16 7 2 2 21 3" xfId="9368"/>
    <cellStyle name="표준 16 7 2 2 21 3 2" xfId="21875"/>
    <cellStyle name="표준 16 7 2 2 21 3 3" xfId="34317"/>
    <cellStyle name="표준 16 7 2 2 21 4" xfId="12453"/>
    <cellStyle name="표준 16 7 2 2 21 4 2" xfId="24960"/>
    <cellStyle name="표준 16 7 2 2 21 4 3" xfId="37402"/>
    <cellStyle name="표준 16 7 2 2 21 5" xfId="15621"/>
    <cellStyle name="표준 16 7 2 2 21 6" xfId="28063"/>
    <cellStyle name="표준 16 7 2 2 22" xfId="3221"/>
    <cellStyle name="표준 16 7 2 2 22 2" xfId="6390"/>
    <cellStyle name="표준 16 7 2 2 22 2 2" xfId="18897"/>
    <cellStyle name="표준 16 7 2 2 22 2 3" xfId="31339"/>
    <cellStyle name="표준 16 7 2 2 22 3" xfId="9475"/>
    <cellStyle name="표준 16 7 2 2 22 3 2" xfId="21982"/>
    <cellStyle name="표준 16 7 2 2 22 3 3" xfId="34424"/>
    <cellStyle name="표준 16 7 2 2 22 4" xfId="12560"/>
    <cellStyle name="표준 16 7 2 2 22 4 2" xfId="25067"/>
    <cellStyle name="표준 16 7 2 2 22 4 3" xfId="37509"/>
    <cellStyle name="표준 16 7 2 2 22 5" xfId="15728"/>
    <cellStyle name="표준 16 7 2 2 22 6" xfId="28170"/>
    <cellStyle name="표준 16 7 2 2 23" xfId="3328"/>
    <cellStyle name="표준 16 7 2 2 23 2" xfId="6497"/>
    <cellStyle name="표준 16 7 2 2 23 2 2" xfId="19004"/>
    <cellStyle name="표준 16 7 2 2 23 2 3" xfId="31446"/>
    <cellStyle name="표준 16 7 2 2 23 3" xfId="9582"/>
    <cellStyle name="표준 16 7 2 2 23 3 2" xfId="22089"/>
    <cellStyle name="표준 16 7 2 2 23 3 3" xfId="34531"/>
    <cellStyle name="표준 16 7 2 2 23 4" xfId="12667"/>
    <cellStyle name="표준 16 7 2 2 23 4 2" xfId="25174"/>
    <cellStyle name="표준 16 7 2 2 23 4 3" xfId="37616"/>
    <cellStyle name="표준 16 7 2 2 23 5" xfId="15835"/>
    <cellStyle name="표준 16 7 2 2 23 6" xfId="28277"/>
    <cellStyle name="표준 16 7 2 2 24" xfId="3519"/>
    <cellStyle name="표준 16 7 2 2 24 2" xfId="16026"/>
    <cellStyle name="표준 16 7 2 2 24 3" xfId="28468"/>
    <cellStyle name="표준 16 7 2 2 25" xfId="6604"/>
    <cellStyle name="표준 16 7 2 2 25 2" xfId="19111"/>
    <cellStyle name="표준 16 7 2 2 25 3" xfId="31553"/>
    <cellStyle name="표준 16 7 2 2 26" xfId="9689"/>
    <cellStyle name="표준 16 7 2 2 26 2" xfId="22196"/>
    <cellStyle name="표준 16 7 2 2 26 3" xfId="34638"/>
    <cellStyle name="표준 16 7 2 2 27" xfId="12857"/>
    <cellStyle name="표준 16 7 2 2 28" xfId="25299"/>
    <cellStyle name="표준 16 7 2 2 29" xfId="37829"/>
    <cellStyle name="표준 16 7 2 2 3" xfId="861"/>
    <cellStyle name="표준 16 7 2 2 3 2" xfId="4030"/>
    <cellStyle name="표준 16 7 2 2 3 2 2" xfId="16537"/>
    <cellStyle name="표준 16 7 2 2 3 2 3" xfId="28979"/>
    <cellStyle name="표준 16 7 2 2 3 3" xfId="7115"/>
    <cellStyle name="표준 16 7 2 2 3 3 2" xfId="19622"/>
    <cellStyle name="표준 16 7 2 2 3 3 3" xfId="32064"/>
    <cellStyle name="표준 16 7 2 2 3 4" xfId="10200"/>
    <cellStyle name="표준 16 7 2 2 3 4 2" xfId="22707"/>
    <cellStyle name="표준 16 7 2 2 3 4 3" xfId="35149"/>
    <cellStyle name="표준 16 7 2 2 3 5" xfId="13368"/>
    <cellStyle name="표준 16 7 2 2 3 6" xfId="25810"/>
    <cellStyle name="표준 16 7 2 2 4" xfId="993"/>
    <cellStyle name="표준 16 7 2 2 4 2" xfId="4162"/>
    <cellStyle name="표준 16 7 2 2 4 2 2" xfId="16669"/>
    <cellStyle name="표준 16 7 2 2 4 2 3" xfId="29111"/>
    <cellStyle name="표준 16 7 2 2 4 3" xfId="7247"/>
    <cellStyle name="표준 16 7 2 2 4 3 2" xfId="19754"/>
    <cellStyle name="표준 16 7 2 2 4 3 3" xfId="32196"/>
    <cellStyle name="표준 16 7 2 2 4 4" xfId="10332"/>
    <cellStyle name="표준 16 7 2 2 4 4 2" xfId="22839"/>
    <cellStyle name="표준 16 7 2 2 4 4 3" xfId="35281"/>
    <cellStyle name="표준 16 7 2 2 4 5" xfId="13500"/>
    <cellStyle name="표준 16 7 2 2 4 6" xfId="25942"/>
    <cellStyle name="표준 16 7 2 2 5" xfId="1125"/>
    <cellStyle name="표준 16 7 2 2 5 2" xfId="4294"/>
    <cellStyle name="표준 16 7 2 2 5 2 2" xfId="16801"/>
    <cellStyle name="표준 16 7 2 2 5 2 3" xfId="29243"/>
    <cellStyle name="표준 16 7 2 2 5 3" xfId="7379"/>
    <cellStyle name="표준 16 7 2 2 5 3 2" xfId="19886"/>
    <cellStyle name="표준 16 7 2 2 5 3 3" xfId="32328"/>
    <cellStyle name="표준 16 7 2 2 5 4" xfId="10464"/>
    <cellStyle name="표준 16 7 2 2 5 4 2" xfId="22971"/>
    <cellStyle name="표준 16 7 2 2 5 4 3" xfId="35413"/>
    <cellStyle name="표준 16 7 2 2 5 5" xfId="13632"/>
    <cellStyle name="표준 16 7 2 2 5 6" xfId="26074"/>
    <cellStyle name="표준 16 7 2 2 6" xfId="1257"/>
    <cellStyle name="표준 16 7 2 2 6 2" xfId="4426"/>
    <cellStyle name="표준 16 7 2 2 6 2 2" xfId="16933"/>
    <cellStyle name="표준 16 7 2 2 6 2 3" xfId="29375"/>
    <cellStyle name="표준 16 7 2 2 6 3" xfId="7511"/>
    <cellStyle name="표준 16 7 2 2 6 3 2" xfId="20018"/>
    <cellStyle name="표준 16 7 2 2 6 3 3" xfId="32460"/>
    <cellStyle name="표준 16 7 2 2 6 4" xfId="10596"/>
    <cellStyle name="표준 16 7 2 2 6 4 2" xfId="23103"/>
    <cellStyle name="표준 16 7 2 2 6 4 3" xfId="35545"/>
    <cellStyle name="표준 16 7 2 2 6 5" xfId="13764"/>
    <cellStyle name="표준 16 7 2 2 6 6" xfId="26206"/>
    <cellStyle name="표준 16 7 2 2 7" xfId="1389"/>
    <cellStyle name="표준 16 7 2 2 7 2" xfId="4558"/>
    <cellStyle name="표준 16 7 2 2 7 2 2" xfId="17065"/>
    <cellStyle name="표준 16 7 2 2 7 2 3" xfId="29507"/>
    <cellStyle name="표준 16 7 2 2 7 3" xfId="7643"/>
    <cellStyle name="표준 16 7 2 2 7 3 2" xfId="20150"/>
    <cellStyle name="표준 16 7 2 2 7 3 3" xfId="32592"/>
    <cellStyle name="표준 16 7 2 2 7 4" xfId="10728"/>
    <cellStyle name="표준 16 7 2 2 7 4 2" xfId="23235"/>
    <cellStyle name="표준 16 7 2 2 7 4 3" xfId="35677"/>
    <cellStyle name="표준 16 7 2 2 7 5" xfId="13896"/>
    <cellStyle name="표준 16 7 2 2 7 6" xfId="26338"/>
    <cellStyle name="표준 16 7 2 2 8" xfId="1520"/>
    <cellStyle name="표준 16 7 2 2 8 2" xfId="4689"/>
    <cellStyle name="표준 16 7 2 2 8 2 2" xfId="17196"/>
    <cellStyle name="표준 16 7 2 2 8 2 3" xfId="29638"/>
    <cellStyle name="표준 16 7 2 2 8 3" xfId="7774"/>
    <cellStyle name="표준 16 7 2 2 8 3 2" xfId="20281"/>
    <cellStyle name="표준 16 7 2 2 8 3 3" xfId="32723"/>
    <cellStyle name="표준 16 7 2 2 8 4" xfId="10859"/>
    <cellStyle name="표준 16 7 2 2 8 4 2" xfId="23366"/>
    <cellStyle name="표준 16 7 2 2 8 4 3" xfId="35808"/>
    <cellStyle name="표준 16 7 2 2 8 5" xfId="14027"/>
    <cellStyle name="표준 16 7 2 2 8 6" xfId="26469"/>
    <cellStyle name="표준 16 7 2 2 9" xfId="1649"/>
    <cellStyle name="표준 16 7 2 2 9 2" xfId="4818"/>
    <cellStyle name="표준 16 7 2 2 9 2 2" xfId="17325"/>
    <cellStyle name="표준 16 7 2 2 9 2 3" xfId="29767"/>
    <cellStyle name="표준 16 7 2 2 9 3" xfId="7903"/>
    <cellStyle name="표준 16 7 2 2 9 3 2" xfId="20410"/>
    <cellStyle name="표준 16 7 2 2 9 3 3" xfId="32852"/>
    <cellStyle name="표준 16 7 2 2 9 4" xfId="10988"/>
    <cellStyle name="표준 16 7 2 2 9 4 2" xfId="23495"/>
    <cellStyle name="표준 16 7 2 2 9 4 3" xfId="35937"/>
    <cellStyle name="표준 16 7 2 2 9 5" xfId="14156"/>
    <cellStyle name="표준 16 7 2 2 9 6" xfId="26598"/>
    <cellStyle name="표준 16 7 2 20" xfId="2732"/>
    <cellStyle name="표준 16 7 2 20 2" xfId="5901"/>
    <cellStyle name="표준 16 7 2 20 2 2" xfId="18408"/>
    <cellStyle name="표준 16 7 2 20 2 3" xfId="30850"/>
    <cellStyle name="표준 16 7 2 20 3" xfId="8986"/>
    <cellStyle name="표준 16 7 2 20 3 2" xfId="21493"/>
    <cellStyle name="표준 16 7 2 20 3 3" xfId="33935"/>
    <cellStyle name="표준 16 7 2 20 4" xfId="12071"/>
    <cellStyle name="표준 16 7 2 20 4 2" xfId="24578"/>
    <cellStyle name="표준 16 7 2 20 4 3" xfId="37020"/>
    <cellStyle name="표준 16 7 2 20 5" xfId="15239"/>
    <cellStyle name="표준 16 7 2 20 6" xfId="27681"/>
    <cellStyle name="표준 16 7 2 21" xfId="2849"/>
    <cellStyle name="표준 16 7 2 21 2" xfId="6018"/>
    <cellStyle name="표준 16 7 2 21 2 2" xfId="18525"/>
    <cellStyle name="표준 16 7 2 21 2 3" xfId="30967"/>
    <cellStyle name="표준 16 7 2 21 3" xfId="9103"/>
    <cellStyle name="표준 16 7 2 21 3 2" xfId="21610"/>
    <cellStyle name="표준 16 7 2 21 3 3" xfId="34052"/>
    <cellStyle name="표준 16 7 2 21 4" xfId="12188"/>
    <cellStyle name="표준 16 7 2 21 4 2" xfId="24695"/>
    <cellStyle name="표준 16 7 2 21 4 3" xfId="37137"/>
    <cellStyle name="표준 16 7 2 21 5" xfId="15356"/>
    <cellStyle name="표준 16 7 2 21 6" xfId="27798"/>
    <cellStyle name="표준 16 7 2 22" xfId="2961"/>
    <cellStyle name="표준 16 7 2 22 2" xfId="6130"/>
    <cellStyle name="표준 16 7 2 22 2 2" xfId="18637"/>
    <cellStyle name="표준 16 7 2 22 2 3" xfId="31079"/>
    <cellStyle name="표준 16 7 2 22 3" xfId="9215"/>
    <cellStyle name="표준 16 7 2 22 3 2" xfId="21722"/>
    <cellStyle name="표준 16 7 2 22 3 3" xfId="34164"/>
    <cellStyle name="표준 16 7 2 22 4" xfId="12300"/>
    <cellStyle name="표준 16 7 2 22 4 2" xfId="24807"/>
    <cellStyle name="표준 16 7 2 22 4 3" xfId="37249"/>
    <cellStyle name="표준 16 7 2 22 5" xfId="15468"/>
    <cellStyle name="표준 16 7 2 22 6" xfId="27910"/>
    <cellStyle name="표준 16 7 2 23" xfId="3069"/>
    <cellStyle name="표준 16 7 2 23 2" xfId="6238"/>
    <cellStyle name="표준 16 7 2 23 2 2" xfId="18745"/>
    <cellStyle name="표준 16 7 2 23 2 3" xfId="31187"/>
    <cellStyle name="표준 16 7 2 23 3" xfId="9323"/>
    <cellStyle name="표준 16 7 2 23 3 2" xfId="21830"/>
    <cellStyle name="표준 16 7 2 23 3 3" xfId="34272"/>
    <cellStyle name="표준 16 7 2 23 4" xfId="12408"/>
    <cellStyle name="표준 16 7 2 23 4 2" xfId="24915"/>
    <cellStyle name="표준 16 7 2 23 4 3" xfId="37357"/>
    <cellStyle name="표준 16 7 2 23 5" xfId="15576"/>
    <cellStyle name="표준 16 7 2 23 6" xfId="28018"/>
    <cellStyle name="표준 16 7 2 24" xfId="3176"/>
    <cellStyle name="표준 16 7 2 24 2" xfId="6345"/>
    <cellStyle name="표준 16 7 2 24 2 2" xfId="18852"/>
    <cellStyle name="표준 16 7 2 24 2 3" xfId="31294"/>
    <cellStyle name="표준 16 7 2 24 3" xfId="9430"/>
    <cellStyle name="표준 16 7 2 24 3 2" xfId="21937"/>
    <cellStyle name="표준 16 7 2 24 3 3" xfId="34379"/>
    <cellStyle name="표준 16 7 2 24 4" xfId="12515"/>
    <cellStyle name="표준 16 7 2 24 4 2" xfId="25022"/>
    <cellStyle name="표준 16 7 2 24 4 3" xfId="37464"/>
    <cellStyle name="표준 16 7 2 24 5" xfId="15683"/>
    <cellStyle name="표준 16 7 2 24 6" xfId="28125"/>
    <cellStyle name="표준 16 7 2 25" xfId="3283"/>
    <cellStyle name="표준 16 7 2 25 2" xfId="6452"/>
    <cellStyle name="표준 16 7 2 25 2 2" xfId="18959"/>
    <cellStyle name="표준 16 7 2 25 2 3" xfId="31401"/>
    <cellStyle name="표준 16 7 2 25 3" xfId="9537"/>
    <cellStyle name="표준 16 7 2 25 3 2" xfId="22044"/>
    <cellStyle name="표준 16 7 2 25 3 3" xfId="34486"/>
    <cellStyle name="표준 16 7 2 25 4" xfId="12622"/>
    <cellStyle name="표준 16 7 2 25 4 2" xfId="25129"/>
    <cellStyle name="표준 16 7 2 25 4 3" xfId="37571"/>
    <cellStyle name="표준 16 7 2 25 5" xfId="15790"/>
    <cellStyle name="표준 16 7 2 25 6" xfId="28232"/>
    <cellStyle name="표준 16 7 2 26" xfId="3474"/>
    <cellStyle name="표준 16 7 2 26 2" xfId="15981"/>
    <cellStyle name="표준 16 7 2 26 3" xfId="28423"/>
    <cellStyle name="표준 16 7 2 27" xfId="6559"/>
    <cellStyle name="표준 16 7 2 27 2" xfId="19066"/>
    <cellStyle name="표준 16 7 2 27 3" xfId="31508"/>
    <cellStyle name="표준 16 7 2 28" xfId="9644"/>
    <cellStyle name="표준 16 7 2 28 2" xfId="22151"/>
    <cellStyle name="표준 16 7 2 28 3" xfId="34593"/>
    <cellStyle name="표준 16 7 2 29" xfId="12812"/>
    <cellStyle name="표준 16 7 2 3" xfId="395"/>
    <cellStyle name="표준 16 7 2 3 10" xfId="1822"/>
    <cellStyle name="표준 16 7 2 3 10 2" xfId="4991"/>
    <cellStyle name="표준 16 7 2 3 10 2 2" xfId="17498"/>
    <cellStyle name="표준 16 7 2 3 10 2 3" xfId="29940"/>
    <cellStyle name="표준 16 7 2 3 10 3" xfId="8076"/>
    <cellStyle name="표준 16 7 2 3 10 3 2" xfId="20583"/>
    <cellStyle name="표준 16 7 2 3 10 3 3" xfId="33025"/>
    <cellStyle name="표준 16 7 2 3 10 4" xfId="11161"/>
    <cellStyle name="표준 16 7 2 3 10 4 2" xfId="23668"/>
    <cellStyle name="표준 16 7 2 3 10 4 3" xfId="36110"/>
    <cellStyle name="표준 16 7 2 3 10 5" xfId="14329"/>
    <cellStyle name="표준 16 7 2 3 10 6" xfId="26771"/>
    <cellStyle name="표준 16 7 2 3 11" xfId="1950"/>
    <cellStyle name="표준 16 7 2 3 11 2" xfId="5119"/>
    <cellStyle name="표준 16 7 2 3 11 2 2" xfId="17626"/>
    <cellStyle name="표준 16 7 2 3 11 2 3" xfId="30068"/>
    <cellStyle name="표준 16 7 2 3 11 3" xfId="8204"/>
    <cellStyle name="표준 16 7 2 3 11 3 2" xfId="20711"/>
    <cellStyle name="표준 16 7 2 3 11 3 3" xfId="33153"/>
    <cellStyle name="표준 16 7 2 3 11 4" xfId="11289"/>
    <cellStyle name="표준 16 7 2 3 11 4 2" xfId="23796"/>
    <cellStyle name="표준 16 7 2 3 11 4 3" xfId="36238"/>
    <cellStyle name="표준 16 7 2 3 11 5" xfId="14457"/>
    <cellStyle name="표준 16 7 2 3 11 6" xfId="26899"/>
    <cellStyle name="표준 16 7 2 3 12" xfId="2078"/>
    <cellStyle name="표준 16 7 2 3 12 2" xfId="5247"/>
    <cellStyle name="표준 16 7 2 3 12 2 2" xfId="17754"/>
    <cellStyle name="표준 16 7 2 3 12 2 3" xfId="30196"/>
    <cellStyle name="표준 16 7 2 3 12 3" xfId="8332"/>
    <cellStyle name="표준 16 7 2 3 12 3 2" xfId="20839"/>
    <cellStyle name="표준 16 7 2 3 12 3 3" xfId="33281"/>
    <cellStyle name="표준 16 7 2 3 12 4" xfId="11417"/>
    <cellStyle name="표준 16 7 2 3 12 4 2" xfId="23924"/>
    <cellStyle name="표준 16 7 2 3 12 4 3" xfId="36366"/>
    <cellStyle name="표준 16 7 2 3 12 5" xfId="14585"/>
    <cellStyle name="표준 16 7 2 3 12 6" xfId="27027"/>
    <cellStyle name="표준 16 7 2 3 13" xfId="2206"/>
    <cellStyle name="표준 16 7 2 3 13 2" xfId="5375"/>
    <cellStyle name="표준 16 7 2 3 13 2 2" xfId="17882"/>
    <cellStyle name="표준 16 7 2 3 13 2 3" xfId="30324"/>
    <cellStyle name="표준 16 7 2 3 13 3" xfId="8460"/>
    <cellStyle name="표준 16 7 2 3 13 3 2" xfId="20967"/>
    <cellStyle name="표준 16 7 2 3 13 3 3" xfId="33409"/>
    <cellStyle name="표준 16 7 2 3 13 4" xfId="11545"/>
    <cellStyle name="표준 16 7 2 3 13 4 2" xfId="24052"/>
    <cellStyle name="표준 16 7 2 3 13 4 3" xfId="36494"/>
    <cellStyle name="표준 16 7 2 3 13 5" xfId="14713"/>
    <cellStyle name="표준 16 7 2 3 13 6" xfId="27155"/>
    <cellStyle name="표준 16 7 2 3 14" xfId="2331"/>
    <cellStyle name="표준 16 7 2 3 14 2" xfId="5500"/>
    <cellStyle name="표준 16 7 2 3 14 2 2" xfId="18007"/>
    <cellStyle name="표준 16 7 2 3 14 2 3" xfId="30449"/>
    <cellStyle name="표준 16 7 2 3 14 3" xfId="8585"/>
    <cellStyle name="표준 16 7 2 3 14 3 2" xfId="21092"/>
    <cellStyle name="표준 16 7 2 3 14 3 3" xfId="33534"/>
    <cellStyle name="표준 16 7 2 3 14 4" xfId="11670"/>
    <cellStyle name="표준 16 7 2 3 14 4 2" xfId="24177"/>
    <cellStyle name="표준 16 7 2 3 14 4 3" xfId="36619"/>
    <cellStyle name="표준 16 7 2 3 14 5" xfId="14838"/>
    <cellStyle name="표준 16 7 2 3 14 6" xfId="27280"/>
    <cellStyle name="표준 16 7 2 3 15" xfId="2456"/>
    <cellStyle name="표준 16 7 2 3 15 2" xfId="5625"/>
    <cellStyle name="표준 16 7 2 3 15 2 2" xfId="18132"/>
    <cellStyle name="표준 16 7 2 3 15 2 3" xfId="30574"/>
    <cellStyle name="표준 16 7 2 3 15 3" xfId="8710"/>
    <cellStyle name="표준 16 7 2 3 15 3 2" xfId="21217"/>
    <cellStyle name="표준 16 7 2 3 15 3 3" xfId="33659"/>
    <cellStyle name="표준 16 7 2 3 15 4" xfId="11795"/>
    <cellStyle name="표준 16 7 2 3 15 4 2" xfId="24302"/>
    <cellStyle name="표준 16 7 2 3 15 4 3" xfId="36744"/>
    <cellStyle name="표준 16 7 2 3 15 5" xfId="14963"/>
    <cellStyle name="표준 16 7 2 3 15 6" xfId="27405"/>
    <cellStyle name="표준 16 7 2 3 16" xfId="2580"/>
    <cellStyle name="표준 16 7 2 3 16 2" xfId="5749"/>
    <cellStyle name="표준 16 7 2 3 16 2 2" xfId="18256"/>
    <cellStyle name="표준 16 7 2 3 16 2 3" xfId="30698"/>
    <cellStyle name="표준 16 7 2 3 16 3" xfId="8834"/>
    <cellStyle name="표준 16 7 2 3 16 3 2" xfId="21341"/>
    <cellStyle name="표준 16 7 2 3 16 3 3" xfId="33783"/>
    <cellStyle name="표준 16 7 2 3 16 4" xfId="11919"/>
    <cellStyle name="표준 16 7 2 3 16 4 2" xfId="24426"/>
    <cellStyle name="표준 16 7 2 3 16 4 3" xfId="36868"/>
    <cellStyle name="표준 16 7 2 3 16 5" xfId="15087"/>
    <cellStyle name="표준 16 7 2 3 16 6" xfId="27529"/>
    <cellStyle name="표준 16 7 2 3 17" xfId="2702"/>
    <cellStyle name="표준 16 7 2 3 17 2" xfId="5871"/>
    <cellStyle name="표준 16 7 2 3 17 2 2" xfId="18378"/>
    <cellStyle name="표준 16 7 2 3 17 2 3" xfId="30820"/>
    <cellStyle name="표준 16 7 2 3 17 3" xfId="8956"/>
    <cellStyle name="표준 16 7 2 3 17 3 2" xfId="21463"/>
    <cellStyle name="표준 16 7 2 3 17 3 3" xfId="33905"/>
    <cellStyle name="표준 16 7 2 3 17 4" xfId="12041"/>
    <cellStyle name="표준 16 7 2 3 17 4 2" xfId="24548"/>
    <cellStyle name="표준 16 7 2 3 17 4 3" xfId="36990"/>
    <cellStyle name="표준 16 7 2 3 17 5" xfId="15209"/>
    <cellStyle name="표준 16 7 2 3 17 6" xfId="27651"/>
    <cellStyle name="표준 16 7 2 3 18" xfId="2822"/>
    <cellStyle name="표준 16 7 2 3 18 2" xfId="5991"/>
    <cellStyle name="표준 16 7 2 3 18 2 2" xfId="18498"/>
    <cellStyle name="표준 16 7 2 3 18 2 3" xfId="30940"/>
    <cellStyle name="표준 16 7 2 3 18 3" xfId="9076"/>
    <cellStyle name="표준 16 7 2 3 18 3 2" xfId="21583"/>
    <cellStyle name="표준 16 7 2 3 18 3 3" xfId="34025"/>
    <cellStyle name="표준 16 7 2 3 18 4" xfId="12161"/>
    <cellStyle name="표준 16 7 2 3 18 4 2" xfId="24668"/>
    <cellStyle name="표준 16 7 2 3 18 4 3" xfId="37110"/>
    <cellStyle name="표준 16 7 2 3 18 5" xfId="15329"/>
    <cellStyle name="표준 16 7 2 3 18 6" xfId="27771"/>
    <cellStyle name="표준 16 7 2 3 19" xfId="2939"/>
    <cellStyle name="표준 16 7 2 3 19 2" xfId="6108"/>
    <cellStyle name="표준 16 7 2 3 19 2 2" xfId="18615"/>
    <cellStyle name="표준 16 7 2 3 19 2 3" xfId="31057"/>
    <cellStyle name="표준 16 7 2 3 19 3" xfId="9193"/>
    <cellStyle name="표준 16 7 2 3 19 3 2" xfId="21700"/>
    <cellStyle name="표준 16 7 2 3 19 3 3" xfId="34142"/>
    <cellStyle name="표준 16 7 2 3 19 4" xfId="12278"/>
    <cellStyle name="표준 16 7 2 3 19 4 2" xfId="24785"/>
    <cellStyle name="표준 16 7 2 3 19 4 3" xfId="37227"/>
    <cellStyle name="표준 16 7 2 3 19 5" xfId="15446"/>
    <cellStyle name="표준 16 7 2 3 19 6" xfId="27888"/>
    <cellStyle name="표준 16 7 2 3 2" xfId="773"/>
    <cellStyle name="표준 16 7 2 3 2 2" xfId="3942"/>
    <cellStyle name="표준 16 7 2 3 2 2 2" xfId="16449"/>
    <cellStyle name="표준 16 7 2 3 2 2 3" xfId="28891"/>
    <cellStyle name="표준 16 7 2 3 2 3" xfId="7027"/>
    <cellStyle name="표준 16 7 2 3 2 3 2" xfId="19534"/>
    <cellStyle name="표준 16 7 2 3 2 3 3" xfId="31976"/>
    <cellStyle name="표준 16 7 2 3 2 4" xfId="10112"/>
    <cellStyle name="표준 16 7 2 3 2 4 2" xfId="22619"/>
    <cellStyle name="표준 16 7 2 3 2 4 3" xfId="35061"/>
    <cellStyle name="표준 16 7 2 3 2 5" xfId="13280"/>
    <cellStyle name="표준 16 7 2 3 2 6" xfId="25722"/>
    <cellStyle name="표준 16 7 2 3 20" xfId="3051"/>
    <cellStyle name="표준 16 7 2 3 20 2" xfId="6220"/>
    <cellStyle name="표준 16 7 2 3 20 2 2" xfId="18727"/>
    <cellStyle name="표준 16 7 2 3 20 2 3" xfId="31169"/>
    <cellStyle name="표준 16 7 2 3 20 3" xfId="9305"/>
    <cellStyle name="표준 16 7 2 3 20 3 2" xfId="21812"/>
    <cellStyle name="표준 16 7 2 3 20 3 3" xfId="34254"/>
    <cellStyle name="표준 16 7 2 3 20 4" xfId="12390"/>
    <cellStyle name="표준 16 7 2 3 20 4 2" xfId="24897"/>
    <cellStyle name="표준 16 7 2 3 20 4 3" xfId="37339"/>
    <cellStyle name="표준 16 7 2 3 20 5" xfId="15558"/>
    <cellStyle name="표준 16 7 2 3 20 6" xfId="28000"/>
    <cellStyle name="표준 16 7 2 3 21" xfId="3159"/>
    <cellStyle name="표준 16 7 2 3 21 2" xfId="6328"/>
    <cellStyle name="표준 16 7 2 3 21 2 2" xfId="18835"/>
    <cellStyle name="표준 16 7 2 3 21 2 3" xfId="31277"/>
    <cellStyle name="표준 16 7 2 3 21 3" xfId="9413"/>
    <cellStyle name="표준 16 7 2 3 21 3 2" xfId="21920"/>
    <cellStyle name="표준 16 7 2 3 21 3 3" xfId="34362"/>
    <cellStyle name="표준 16 7 2 3 21 4" xfId="12498"/>
    <cellStyle name="표준 16 7 2 3 21 4 2" xfId="25005"/>
    <cellStyle name="표준 16 7 2 3 21 4 3" xfId="37447"/>
    <cellStyle name="표준 16 7 2 3 21 5" xfId="15666"/>
    <cellStyle name="표준 16 7 2 3 21 6" xfId="28108"/>
    <cellStyle name="표준 16 7 2 3 22" xfId="3266"/>
    <cellStyle name="표준 16 7 2 3 22 2" xfId="6435"/>
    <cellStyle name="표준 16 7 2 3 22 2 2" xfId="18942"/>
    <cellStyle name="표준 16 7 2 3 22 2 3" xfId="31384"/>
    <cellStyle name="표준 16 7 2 3 22 3" xfId="9520"/>
    <cellStyle name="표준 16 7 2 3 22 3 2" xfId="22027"/>
    <cellStyle name="표준 16 7 2 3 22 3 3" xfId="34469"/>
    <cellStyle name="표준 16 7 2 3 22 4" xfId="12605"/>
    <cellStyle name="표준 16 7 2 3 22 4 2" xfId="25112"/>
    <cellStyle name="표준 16 7 2 3 22 4 3" xfId="37554"/>
    <cellStyle name="표준 16 7 2 3 22 5" xfId="15773"/>
    <cellStyle name="표준 16 7 2 3 22 6" xfId="28215"/>
    <cellStyle name="표준 16 7 2 3 23" xfId="3373"/>
    <cellStyle name="표준 16 7 2 3 23 2" xfId="6542"/>
    <cellStyle name="표준 16 7 2 3 23 2 2" xfId="19049"/>
    <cellStyle name="표준 16 7 2 3 23 2 3" xfId="31491"/>
    <cellStyle name="표준 16 7 2 3 23 3" xfId="9627"/>
    <cellStyle name="표준 16 7 2 3 23 3 2" xfId="22134"/>
    <cellStyle name="표준 16 7 2 3 23 3 3" xfId="34576"/>
    <cellStyle name="표준 16 7 2 3 23 4" xfId="12712"/>
    <cellStyle name="표준 16 7 2 3 23 4 2" xfId="25219"/>
    <cellStyle name="표준 16 7 2 3 23 4 3" xfId="37661"/>
    <cellStyle name="표준 16 7 2 3 23 5" xfId="15880"/>
    <cellStyle name="표준 16 7 2 3 23 6" xfId="28322"/>
    <cellStyle name="표준 16 7 2 3 24" xfId="3564"/>
    <cellStyle name="표준 16 7 2 3 24 2" xfId="16071"/>
    <cellStyle name="표준 16 7 2 3 24 3" xfId="28513"/>
    <cellStyle name="표준 16 7 2 3 25" xfId="6649"/>
    <cellStyle name="표준 16 7 2 3 25 2" xfId="19156"/>
    <cellStyle name="표준 16 7 2 3 25 3" xfId="31598"/>
    <cellStyle name="표준 16 7 2 3 26" xfId="9734"/>
    <cellStyle name="표준 16 7 2 3 26 2" xfId="22241"/>
    <cellStyle name="표준 16 7 2 3 26 3" xfId="34683"/>
    <cellStyle name="표준 16 7 2 3 27" xfId="12902"/>
    <cellStyle name="표준 16 7 2 3 28" xfId="25344"/>
    <cellStyle name="표준 16 7 2 3 29" xfId="37874"/>
    <cellStyle name="표준 16 7 2 3 3" xfId="906"/>
    <cellStyle name="표준 16 7 2 3 3 2" xfId="4075"/>
    <cellStyle name="표준 16 7 2 3 3 2 2" xfId="16582"/>
    <cellStyle name="표준 16 7 2 3 3 2 3" xfId="29024"/>
    <cellStyle name="표준 16 7 2 3 3 3" xfId="7160"/>
    <cellStyle name="표준 16 7 2 3 3 3 2" xfId="19667"/>
    <cellStyle name="표준 16 7 2 3 3 3 3" xfId="32109"/>
    <cellStyle name="표준 16 7 2 3 3 4" xfId="10245"/>
    <cellStyle name="표준 16 7 2 3 3 4 2" xfId="22752"/>
    <cellStyle name="표준 16 7 2 3 3 4 3" xfId="35194"/>
    <cellStyle name="표준 16 7 2 3 3 5" xfId="13413"/>
    <cellStyle name="표준 16 7 2 3 3 6" xfId="25855"/>
    <cellStyle name="표준 16 7 2 3 4" xfId="1038"/>
    <cellStyle name="표준 16 7 2 3 4 2" xfId="4207"/>
    <cellStyle name="표준 16 7 2 3 4 2 2" xfId="16714"/>
    <cellStyle name="표준 16 7 2 3 4 2 3" xfId="29156"/>
    <cellStyle name="표준 16 7 2 3 4 3" xfId="7292"/>
    <cellStyle name="표준 16 7 2 3 4 3 2" xfId="19799"/>
    <cellStyle name="표준 16 7 2 3 4 3 3" xfId="32241"/>
    <cellStyle name="표준 16 7 2 3 4 4" xfId="10377"/>
    <cellStyle name="표준 16 7 2 3 4 4 2" xfId="22884"/>
    <cellStyle name="표준 16 7 2 3 4 4 3" xfId="35326"/>
    <cellStyle name="표준 16 7 2 3 4 5" xfId="13545"/>
    <cellStyle name="표준 16 7 2 3 4 6" xfId="25987"/>
    <cellStyle name="표준 16 7 2 3 5" xfId="1170"/>
    <cellStyle name="표준 16 7 2 3 5 2" xfId="4339"/>
    <cellStyle name="표준 16 7 2 3 5 2 2" xfId="16846"/>
    <cellStyle name="표준 16 7 2 3 5 2 3" xfId="29288"/>
    <cellStyle name="표준 16 7 2 3 5 3" xfId="7424"/>
    <cellStyle name="표준 16 7 2 3 5 3 2" xfId="19931"/>
    <cellStyle name="표준 16 7 2 3 5 3 3" xfId="32373"/>
    <cellStyle name="표준 16 7 2 3 5 4" xfId="10509"/>
    <cellStyle name="표준 16 7 2 3 5 4 2" xfId="23016"/>
    <cellStyle name="표준 16 7 2 3 5 4 3" xfId="35458"/>
    <cellStyle name="표준 16 7 2 3 5 5" xfId="13677"/>
    <cellStyle name="표준 16 7 2 3 5 6" xfId="26119"/>
    <cellStyle name="표준 16 7 2 3 6" xfId="1302"/>
    <cellStyle name="표준 16 7 2 3 6 2" xfId="4471"/>
    <cellStyle name="표준 16 7 2 3 6 2 2" xfId="16978"/>
    <cellStyle name="표준 16 7 2 3 6 2 3" xfId="29420"/>
    <cellStyle name="표준 16 7 2 3 6 3" xfId="7556"/>
    <cellStyle name="표준 16 7 2 3 6 3 2" xfId="20063"/>
    <cellStyle name="표준 16 7 2 3 6 3 3" xfId="32505"/>
    <cellStyle name="표준 16 7 2 3 6 4" xfId="10641"/>
    <cellStyle name="표준 16 7 2 3 6 4 2" xfId="23148"/>
    <cellStyle name="표준 16 7 2 3 6 4 3" xfId="35590"/>
    <cellStyle name="표준 16 7 2 3 6 5" xfId="13809"/>
    <cellStyle name="표준 16 7 2 3 6 6" xfId="26251"/>
    <cellStyle name="표준 16 7 2 3 7" xfId="1434"/>
    <cellStyle name="표준 16 7 2 3 7 2" xfId="4603"/>
    <cellStyle name="표준 16 7 2 3 7 2 2" xfId="17110"/>
    <cellStyle name="표준 16 7 2 3 7 2 3" xfId="29552"/>
    <cellStyle name="표준 16 7 2 3 7 3" xfId="7688"/>
    <cellStyle name="표준 16 7 2 3 7 3 2" xfId="20195"/>
    <cellStyle name="표준 16 7 2 3 7 3 3" xfId="32637"/>
    <cellStyle name="표준 16 7 2 3 7 4" xfId="10773"/>
    <cellStyle name="표준 16 7 2 3 7 4 2" xfId="23280"/>
    <cellStyle name="표준 16 7 2 3 7 4 3" xfId="35722"/>
    <cellStyle name="표준 16 7 2 3 7 5" xfId="13941"/>
    <cellStyle name="표준 16 7 2 3 7 6" xfId="26383"/>
    <cellStyle name="표준 16 7 2 3 8" xfId="1565"/>
    <cellStyle name="표준 16 7 2 3 8 2" xfId="4734"/>
    <cellStyle name="표준 16 7 2 3 8 2 2" xfId="17241"/>
    <cellStyle name="표준 16 7 2 3 8 2 3" xfId="29683"/>
    <cellStyle name="표준 16 7 2 3 8 3" xfId="7819"/>
    <cellStyle name="표준 16 7 2 3 8 3 2" xfId="20326"/>
    <cellStyle name="표준 16 7 2 3 8 3 3" xfId="32768"/>
    <cellStyle name="표준 16 7 2 3 8 4" xfId="10904"/>
    <cellStyle name="표준 16 7 2 3 8 4 2" xfId="23411"/>
    <cellStyle name="표준 16 7 2 3 8 4 3" xfId="35853"/>
    <cellStyle name="표준 16 7 2 3 8 5" xfId="14072"/>
    <cellStyle name="표준 16 7 2 3 8 6" xfId="26514"/>
    <cellStyle name="표준 16 7 2 3 9" xfId="1694"/>
    <cellStyle name="표준 16 7 2 3 9 2" xfId="4863"/>
    <cellStyle name="표준 16 7 2 3 9 2 2" xfId="17370"/>
    <cellStyle name="표준 16 7 2 3 9 2 3" xfId="29812"/>
    <cellStyle name="표준 16 7 2 3 9 3" xfId="7948"/>
    <cellStyle name="표준 16 7 2 3 9 3 2" xfId="20455"/>
    <cellStyle name="표준 16 7 2 3 9 3 3" xfId="32897"/>
    <cellStyle name="표준 16 7 2 3 9 4" xfId="11033"/>
    <cellStyle name="표준 16 7 2 3 9 4 2" xfId="23540"/>
    <cellStyle name="표준 16 7 2 3 9 4 3" xfId="35982"/>
    <cellStyle name="표준 16 7 2 3 9 5" xfId="14201"/>
    <cellStyle name="표준 16 7 2 3 9 6" xfId="26643"/>
    <cellStyle name="표준 16 7 2 30" xfId="25254"/>
    <cellStyle name="표준 16 7 2 31" xfId="37726"/>
    <cellStyle name="표준 16 7 2 4" xfId="683"/>
    <cellStyle name="표준 16 7 2 4 2" xfId="3852"/>
    <cellStyle name="표준 16 7 2 4 2 2" xfId="16359"/>
    <cellStyle name="표준 16 7 2 4 2 3" xfId="28801"/>
    <cellStyle name="표준 16 7 2 4 3" xfId="6937"/>
    <cellStyle name="표준 16 7 2 4 3 2" xfId="19444"/>
    <cellStyle name="표준 16 7 2 4 3 3" xfId="31886"/>
    <cellStyle name="표준 16 7 2 4 4" xfId="10022"/>
    <cellStyle name="표준 16 7 2 4 4 2" xfId="22529"/>
    <cellStyle name="표준 16 7 2 4 4 3" xfId="34971"/>
    <cellStyle name="표준 16 7 2 4 5" xfId="13190"/>
    <cellStyle name="표준 16 7 2 4 6" xfId="25632"/>
    <cellStyle name="표준 16 7 2 4 7" xfId="37916"/>
    <cellStyle name="표준 16 7 2 5" xfId="816"/>
    <cellStyle name="표준 16 7 2 5 2" xfId="3985"/>
    <cellStyle name="표준 16 7 2 5 2 2" xfId="16492"/>
    <cellStyle name="표준 16 7 2 5 2 3" xfId="28934"/>
    <cellStyle name="표준 16 7 2 5 3" xfId="7070"/>
    <cellStyle name="표준 16 7 2 5 3 2" xfId="19577"/>
    <cellStyle name="표준 16 7 2 5 3 3" xfId="32019"/>
    <cellStyle name="표준 16 7 2 5 4" xfId="10155"/>
    <cellStyle name="표준 16 7 2 5 4 2" xfId="22662"/>
    <cellStyle name="표준 16 7 2 5 4 3" xfId="35104"/>
    <cellStyle name="표준 16 7 2 5 5" xfId="13323"/>
    <cellStyle name="표준 16 7 2 5 6" xfId="25765"/>
    <cellStyle name="표준 16 7 2 5 7" xfId="37958"/>
    <cellStyle name="표준 16 7 2 6" xfId="948"/>
    <cellStyle name="표준 16 7 2 6 2" xfId="4117"/>
    <cellStyle name="표준 16 7 2 6 2 2" xfId="16624"/>
    <cellStyle name="표준 16 7 2 6 2 3" xfId="29066"/>
    <cellStyle name="표준 16 7 2 6 3" xfId="7202"/>
    <cellStyle name="표준 16 7 2 6 3 2" xfId="19709"/>
    <cellStyle name="표준 16 7 2 6 3 3" xfId="32151"/>
    <cellStyle name="표준 16 7 2 6 4" xfId="10287"/>
    <cellStyle name="표준 16 7 2 6 4 2" xfId="22794"/>
    <cellStyle name="표준 16 7 2 6 4 3" xfId="35236"/>
    <cellStyle name="표준 16 7 2 6 5" xfId="13455"/>
    <cellStyle name="표준 16 7 2 6 6" xfId="25897"/>
    <cellStyle name="표준 16 7 2 7" xfId="1080"/>
    <cellStyle name="표준 16 7 2 7 2" xfId="4249"/>
    <cellStyle name="표준 16 7 2 7 2 2" xfId="16756"/>
    <cellStyle name="표준 16 7 2 7 2 3" xfId="29198"/>
    <cellStyle name="표준 16 7 2 7 3" xfId="7334"/>
    <cellStyle name="표준 16 7 2 7 3 2" xfId="19841"/>
    <cellStyle name="표준 16 7 2 7 3 3" xfId="32283"/>
    <cellStyle name="표준 16 7 2 7 4" xfId="10419"/>
    <cellStyle name="표준 16 7 2 7 4 2" xfId="22926"/>
    <cellStyle name="표준 16 7 2 7 4 3" xfId="35368"/>
    <cellStyle name="표준 16 7 2 7 5" xfId="13587"/>
    <cellStyle name="표준 16 7 2 7 6" xfId="26029"/>
    <cellStyle name="표준 16 7 2 8" xfId="1212"/>
    <cellStyle name="표준 16 7 2 8 2" xfId="4381"/>
    <cellStyle name="표준 16 7 2 8 2 2" xfId="16888"/>
    <cellStyle name="표준 16 7 2 8 2 3" xfId="29330"/>
    <cellStyle name="표준 16 7 2 8 3" xfId="7466"/>
    <cellStyle name="표준 16 7 2 8 3 2" xfId="19973"/>
    <cellStyle name="표준 16 7 2 8 3 3" xfId="32415"/>
    <cellStyle name="표준 16 7 2 8 4" xfId="10551"/>
    <cellStyle name="표준 16 7 2 8 4 2" xfId="23058"/>
    <cellStyle name="표준 16 7 2 8 4 3" xfId="35500"/>
    <cellStyle name="표준 16 7 2 8 5" xfId="13719"/>
    <cellStyle name="표준 16 7 2 8 6" xfId="26161"/>
    <cellStyle name="표준 16 7 2 9" xfId="1344"/>
    <cellStyle name="표준 16 7 2 9 2" xfId="4513"/>
    <cellStyle name="표준 16 7 2 9 2 2" xfId="17020"/>
    <cellStyle name="표준 16 7 2 9 2 3" xfId="29462"/>
    <cellStyle name="표준 16 7 2 9 3" xfId="7598"/>
    <cellStyle name="표준 16 7 2 9 3 2" xfId="20105"/>
    <cellStyle name="표준 16 7 2 9 3 3" xfId="32547"/>
    <cellStyle name="표준 16 7 2 9 4" xfId="10683"/>
    <cellStyle name="표준 16 7 2 9 4 2" xfId="23190"/>
    <cellStyle name="표준 16 7 2 9 4 3" xfId="35632"/>
    <cellStyle name="표준 16 7 2 9 5" xfId="13851"/>
    <cellStyle name="표준 16 7 2 9 6" xfId="26293"/>
    <cellStyle name="표준 16 7 20" xfId="1834"/>
    <cellStyle name="표준 16 7 20 2" xfId="5003"/>
    <cellStyle name="표준 16 7 20 2 2" xfId="17510"/>
    <cellStyle name="표준 16 7 20 2 3" xfId="29952"/>
    <cellStyle name="표준 16 7 20 3" xfId="8088"/>
    <cellStyle name="표준 16 7 20 3 2" xfId="20595"/>
    <cellStyle name="표준 16 7 20 3 3" xfId="33037"/>
    <cellStyle name="표준 16 7 20 4" xfId="11173"/>
    <cellStyle name="표준 16 7 20 4 2" xfId="23680"/>
    <cellStyle name="표준 16 7 20 4 3" xfId="36122"/>
    <cellStyle name="표준 16 7 20 5" xfId="14341"/>
    <cellStyle name="표준 16 7 20 6" xfId="26783"/>
    <cellStyle name="표준 16 7 21" xfId="1962"/>
    <cellStyle name="표준 16 7 21 2" xfId="5131"/>
    <cellStyle name="표준 16 7 21 2 2" xfId="17638"/>
    <cellStyle name="표준 16 7 21 2 3" xfId="30080"/>
    <cellStyle name="표준 16 7 21 3" xfId="8216"/>
    <cellStyle name="표준 16 7 21 3 2" xfId="20723"/>
    <cellStyle name="표준 16 7 21 3 3" xfId="33165"/>
    <cellStyle name="표준 16 7 21 4" xfId="11301"/>
    <cellStyle name="표준 16 7 21 4 2" xfId="23808"/>
    <cellStyle name="표준 16 7 21 4 3" xfId="36250"/>
    <cellStyle name="표준 16 7 21 5" xfId="14469"/>
    <cellStyle name="표준 16 7 21 6" xfId="26911"/>
    <cellStyle name="표준 16 7 22" xfId="2090"/>
    <cellStyle name="표준 16 7 22 2" xfId="5259"/>
    <cellStyle name="표준 16 7 22 2 2" xfId="17766"/>
    <cellStyle name="표준 16 7 22 2 3" xfId="30208"/>
    <cellStyle name="표준 16 7 22 3" xfId="8344"/>
    <cellStyle name="표준 16 7 22 3 2" xfId="20851"/>
    <cellStyle name="표준 16 7 22 3 3" xfId="33293"/>
    <cellStyle name="표준 16 7 22 4" xfId="11429"/>
    <cellStyle name="표준 16 7 22 4 2" xfId="23936"/>
    <cellStyle name="표준 16 7 22 4 3" xfId="36378"/>
    <cellStyle name="표준 16 7 22 5" xfId="14597"/>
    <cellStyle name="표준 16 7 22 6" xfId="27039"/>
    <cellStyle name="표준 16 7 23" xfId="2217"/>
    <cellStyle name="표준 16 7 23 2" xfId="5386"/>
    <cellStyle name="표준 16 7 23 2 2" xfId="17893"/>
    <cellStyle name="표준 16 7 23 2 3" xfId="30335"/>
    <cellStyle name="표준 16 7 23 3" xfId="8471"/>
    <cellStyle name="표준 16 7 23 3 2" xfId="20978"/>
    <cellStyle name="표준 16 7 23 3 3" xfId="33420"/>
    <cellStyle name="표준 16 7 23 4" xfId="11556"/>
    <cellStyle name="표준 16 7 23 4 2" xfId="24063"/>
    <cellStyle name="표준 16 7 23 4 3" xfId="36505"/>
    <cellStyle name="표준 16 7 23 5" xfId="14724"/>
    <cellStyle name="표준 16 7 23 6" xfId="27166"/>
    <cellStyle name="표준 16 7 24" xfId="2342"/>
    <cellStyle name="표준 16 7 24 2" xfId="5511"/>
    <cellStyle name="표준 16 7 24 2 2" xfId="18018"/>
    <cellStyle name="표준 16 7 24 2 3" xfId="30460"/>
    <cellStyle name="표준 16 7 24 3" xfId="8596"/>
    <cellStyle name="표준 16 7 24 3 2" xfId="21103"/>
    <cellStyle name="표준 16 7 24 3 3" xfId="33545"/>
    <cellStyle name="표준 16 7 24 4" xfId="11681"/>
    <cellStyle name="표준 16 7 24 4 2" xfId="24188"/>
    <cellStyle name="표준 16 7 24 4 3" xfId="36630"/>
    <cellStyle name="표준 16 7 24 5" xfId="14849"/>
    <cellStyle name="표준 16 7 24 6" xfId="27291"/>
    <cellStyle name="표준 16 7 25" xfId="2467"/>
    <cellStyle name="표준 16 7 25 2" xfId="5636"/>
    <cellStyle name="표준 16 7 25 2 2" xfId="18143"/>
    <cellStyle name="표준 16 7 25 2 3" xfId="30585"/>
    <cellStyle name="표준 16 7 25 3" xfId="8721"/>
    <cellStyle name="표준 16 7 25 3 2" xfId="21228"/>
    <cellStyle name="표준 16 7 25 3 3" xfId="33670"/>
    <cellStyle name="표준 16 7 25 4" xfId="11806"/>
    <cellStyle name="표준 16 7 25 4 2" xfId="24313"/>
    <cellStyle name="표준 16 7 25 4 3" xfId="36755"/>
    <cellStyle name="표준 16 7 25 5" xfId="14974"/>
    <cellStyle name="표준 16 7 25 6" xfId="27416"/>
    <cellStyle name="표준 16 7 26" xfId="2589"/>
    <cellStyle name="표준 16 7 26 2" xfId="5758"/>
    <cellStyle name="표준 16 7 26 2 2" xfId="18265"/>
    <cellStyle name="표준 16 7 26 2 3" xfId="30707"/>
    <cellStyle name="표준 16 7 26 3" xfId="8843"/>
    <cellStyle name="표준 16 7 26 3 2" xfId="21350"/>
    <cellStyle name="표준 16 7 26 3 3" xfId="33792"/>
    <cellStyle name="표준 16 7 26 4" xfId="11928"/>
    <cellStyle name="표준 16 7 26 4 2" xfId="24435"/>
    <cellStyle name="표준 16 7 26 4 3" xfId="36877"/>
    <cellStyle name="표준 16 7 26 5" xfId="15096"/>
    <cellStyle name="표준 16 7 26 6" xfId="27538"/>
    <cellStyle name="표준 16 7 27" xfId="3439"/>
    <cellStyle name="표준 16 7 27 2" xfId="15946"/>
    <cellStyle name="표준 16 7 27 3" xfId="28388"/>
    <cellStyle name="표준 16 7 28" xfId="3387"/>
    <cellStyle name="표준 16 7 28 2" xfId="15894"/>
    <cellStyle name="표준 16 7 28 3" xfId="28336"/>
    <cellStyle name="표준 16 7 29" xfId="3413"/>
    <cellStyle name="표준 16 7 29 2" xfId="15920"/>
    <cellStyle name="표준 16 7 29 3" xfId="28362"/>
    <cellStyle name="표준 16 7 3" xfId="324"/>
    <cellStyle name="표준 16 7 3 10" xfId="1751"/>
    <cellStyle name="표준 16 7 3 10 2" xfId="4920"/>
    <cellStyle name="표준 16 7 3 10 2 2" xfId="17427"/>
    <cellStyle name="표준 16 7 3 10 2 3" xfId="29869"/>
    <cellStyle name="표준 16 7 3 10 3" xfId="8005"/>
    <cellStyle name="표준 16 7 3 10 3 2" xfId="20512"/>
    <cellStyle name="표준 16 7 3 10 3 3" xfId="32954"/>
    <cellStyle name="표준 16 7 3 10 4" xfId="11090"/>
    <cellStyle name="표준 16 7 3 10 4 2" xfId="23597"/>
    <cellStyle name="표준 16 7 3 10 4 3" xfId="36039"/>
    <cellStyle name="표준 16 7 3 10 5" xfId="14258"/>
    <cellStyle name="표준 16 7 3 10 6" xfId="26700"/>
    <cellStyle name="표준 16 7 3 11" xfId="1879"/>
    <cellStyle name="표준 16 7 3 11 2" xfId="5048"/>
    <cellStyle name="표준 16 7 3 11 2 2" xfId="17555"/>
    <cellStyle name="표준 16 7 3 11 2 3" xfId="29997"/>
    <cellStyle name="표준 16 7 3 11 3" xfId="8133"/>
    <cellStyle name="표준 16 7 3 11 3 2" xfId="20640"/>
    <cellStyle name="표준 16 7 3 11 3 3" xfId="33082"/>
    <cellStyle name="표준 16 7 3 11 4" xfId="11218"/>
    <cellStyle name="표준 16 7 3 11 4 2" xfId="23725"/>
    <cellStyle name="표준 16 7 3 11 4 3" xfId="36167"/>
    <cellStyle name="표준 16 7 3 11 5" xfId="14386"/>
    <cellStyle name="표준 16 7 3 11 6" xfId="26828"/>
    <cellStyle name="표준 16 7 3 12" xfId="2007"/>
    <cellStyle name="표준 16 7 3 12 2" xfId="5176"/>
    <cellStyle name="표준 16 7 3 12 2 2" xfId="17683"/>
    <cellStyle name="표준 16 7 3 12 2 3" xfId="30125"/>
    <cellStyle name="표준 16 7 3 12 3" xfId="8261"/>
    <cellStyle name="표준 16 7 3 12 3 2" xfId="20768"/>
    <cellStyle name="표준 16 7 3 12 3 3" xfId="33210"/>
    <cellStyle name="표준 16 7 3 12 4" xfId="11346"/>
    <cellStyle name="표준 16 7 3 12 4 2" xfId="23853"/>
    <cellStyle name="표준 16 7 3 12 4 3" xfId="36295"/>
    <cellStyle name="표준 16 7 3 12 5" xfId="14514"/>
    <cellStyle name="표준 16 7 3 12 6" xfId="26956"/>
    <cellStyle name="표준 16 7 3 13" xfId="2135"/>
    <cellStyle name="표준 16 7 3 13 2" xfId="5304"/>
    <cellStyle name="표준 16 7 3 13 2 2" xfId="17811"/>
    <cellStyle name="표준 16 7 3 13 2 3" xfId="30253"/>
    <cellStyle name="표준 16 7 3 13 3" xfId="8389"/>
    <cellStyle name="표준 16 7 3 13 3 2" xfId="20896"/>
    <cellStyle name="표준 16 7 3 13 3 3" xfId="33338"/>
    <cellStyle name="표준 16 7 3 13 4" xfId="11474"/>
    <cellStyle name="표준 16 7 3 13 4 2" xfId="23981"/>
    <cellStyle name="표준 16 7 3 13 4 3" xfId="36423"/>
    <cellStyle name="표준 16 7 3 13 5" xfId="14642"/>
    <cellStyle name="표준 16 7 3 13 6" xfId="27084"/>
    <cellStyle name="표준 16 7 3 14" xfId="2260"/>
    <cellStyle name="표준 16 7 3 14 2" xfId="5429"/>
    <cellStyle name="표준 16 7 3 14 2 2" xfId="17936"/>
    <cellStyle name="표준 16 7 3 14 2 3" xfId="30378"/>
    <cellStyle name="표준 16 7 3 14 3" xfId="8514"/>
    <cellStyle name="표준 16 7 3 14 3 2" xfId="21021"/>
    <cellStyle name="표준 16 7 3 14 3 3" xfId="33463"/>
    <cellStyle name="표준 16 7 3 14 4" xfId="11599"/>
    <cellStyle name="표준 16 7 3 14 4 2" xfId="24106"/>
    <cellStyle name="표준 16 7 3 14 4 3" xfId="36548"/>
    <cellStyle name="표준 16 7 3 14 5" xfId="14767"/>
    <cellStyle name="표준 16 7 3 14 6" xfId="27209"/>
    <cellStyle name="표준 16 7 3 15" xfId="2385"/>
    <cellStyle name="표준 16 7 3 15 2" xfId="5554"/>
    <cellStyle name="표준 16 7 3 15 2 2" xfId="18061"/>
    <cellStyle name="표준 16 7 3 15 2 3" xfId="30503"/>
    <cellStyle name="표준 16 7 3 15 3" xfId="8639"/>
    <cellStyle name="표준 16 7 3 15 3 2" xfId="21146"/>
    <cellStyle name="표준 16 7 3 15 3 3" xfId="33588"/>
    <cellStyle name="표준 16 7 3 15 4" xfId="11724"/>
    <cellStyle name="표준 16 7 3 15 4 2" xfId="24231"/>
    <cellStyle name="표준 16 7 3 15 4 3" xfId="36673"/>
    <cellStyle name="표준 16 7 3 15 5" xfId="14892"/>
    <cellStyle name="표준 16 7 3 15 6" xfId="27334"/>
    <cellStyle name="표준 16 7 3 16" xfId="2509"/>
    <cellStyle name="표준 16 7 3 16 2" xfId="5678"/>
    <cellStyle name="표준 16 7 3 16 2 2" xfId="18185"/>
    <cellStyle name="표준 16 7 3 16 2 3" xfId="30627"/>
    <cellStyle name="표준 16 7 3 16 3" xfId="8763"/>
    <cellStyle name="표준 16 7 3 16 3 2" xfId="21270"/>
    <cellStyle name="표준 16 7 3 16 3 3" xfId="33712"/>
    <cellStyle name="표준 16 7 3 16 4" xfId="11848"/>
    <cellStyle name="표준 16 7 3 16 4 2" xfId="24355"/>
    <cellStyle name="표준 16 7 3 16 4 3" xfId="36797"/>
    <cellStyle name="표준 16 7 3 16 5" xfId="15016"/>
    <cellStyle name="표준 16 7 3 16 6" xfId="27458"/>
    <cellStyle name="표준 16 7 3 17" xfId="2631"/>
    <cellStyle name="표준 16 7 3 17 2" xfId="5800"/>
    <cellStyle name="표준 16 7 3 17 2 2" xfId="18307"/>
    <cellStyle name="표준 16 7 3 17 2 3" xfId="30749"/>
    <cellStyle name="표준 16 7 3 17 3" xfId="8885"/>
    <cellStyle name="표준 16 7 3 17 3 2" xfId="21392"/>
    <cellStyle name="표준 16 7 3 17 3 3" xfId="33834"/>
    <cellStyle name="표준 16 7 3 17 4" xfId="11970"/>
    <cellStyle name="표준 16 7 3 17 4 2" xfId="24477"/>
    <cellStyle name="표준 16 7 3 17 4 3" xfId="36919"/>
    <cellStyle name="표준 16 7 3 17 5" xfId="15138"/>
    <cellStyle name="표준 16 7 3 17 6" xfId="27580"/>
    <cellStyle name="표준 16 7 3 18" xfId="2751"/>
    <cellStyle name="표준 16 7 3 18 2" xfId="5920"/>
    <cellStyle name="표준 16 7 3 18 2 2" xfId="18427"/>
    <cellStyle name="표준 16 7 3 18 2 3" xfId="30869"/>
    <cellStyle name="표준 16 7 3 18 3" xfId="9005"/>
    <cellStyle name="표준 16 7 3 18 3 2" xfId="21512"/>
    <cellStyle name="표준 16 7 3 18 3 3" xfId="33954"/>
    <cellStyle name="표준 16 7 3 18 4" xfId="12090"/>
    <cellStyle name="표준 16 7 3 18 4 2" xfId="24597"/>
    <cellStyle name="표준 16 7 3 18 4 3" xfId="37039"/>
    <cellStyle name="표준 16 7 3 18 5" xfId="15258"/>
    <cellStyle name="표준 16 7 3 18 6" xfId="27700"/>
    <cellStyle name="표준 16 7 3 19" xfId="2868"/>
    <cellStyle name="표준 16 7 3 19 2" xfId="6037"/>
    <cellStyle name="표준 16 7 3 19 2 2" xfId="18544"/>
    <cellStyle name="표준 16 7 3 19 2 3" xfId="30986"/>
    <cellStyle name="표준 16 7 3 19 3" xfId="9122"/>
    <cellStyle name="표준 16 7 3 19 3 2" xfId="21629"/>
    <cellStyle name="표준 16 7 3 19 3 3" xfId="34071"/>
    <cellStyle name="표준 16 7 3 19 4" xfId="12207"/>
    <cellStyle name="표준 16 7 3 19 4 2" xfId="24714"/>
    <cellStyle name="표준 16 7 3 19 4 3" xfId="37156"/>
    <cellStyle name="표준 16 7 3 19 5" xfId="15375"/>
    <cellStyle name="표준 16 7 3 19 6" xfId="27817"/>
    <cellStyle name="표준 16 7 3 2" xfId="702"/>
    <cellStyle name="표준 16 7 3 2 2" xfId="3871"/>
    <cellStyle name="표준 16 7 3 2 2 2" xfId="16378"/>
    <cellStyle name="표준 16 7 3 2 2 3" xfId="28820"/>
    <cellStyle name="표준 16 7 3 2 3" xfId="6956"/>
    <cellStyle name="표준 16 7 3 2 3 2" xfId="19463"/>
    <cellStyle name="표준 16 7 3 2 3 3" xfId="31905"/>
    <cellStyle name="표준 16 7 3 2 4" xfId="10041"/>
    <cellStyle name="표준 16 7 3 2 4 2" xfId="22548"/>
    <cellStyle name="표준 16 7 3 2 4 3" xfId="34990"/>
    <cellStyle name="표준 16 7 3 2 5" xfId="13209"/>
    <cellStyle name="표준 16 7 3 2 6" xfId="25651"/>
    <cellStyle name="표준 16 7 3 20" xfId="2980"/>
    <cellStyle name="표준 16 7 3 20 2" xfId="6149"/>
    <cellStyle name="표준 16 7 3 20 2 2" xfId="18656"/>
    <cellStyle name="표준 16 7 3 20 2 3" xfId="31098"/>
    <cellStyle name="표준 16 7 3 20 3" xfId="9234"/>
    <cellStyle name="표준 16 7 3 20 3 2" xfId="21741"/>
    <cellStyle name="표준 16 7 3 20 3 3" xfId="34183"/>
    <cellStyle name="표준 16 7 3 20 4" xfId="12319"/>
    <cellStyle name="표준 16 7 3 20 4 2" xfId="24826"/>
    <cellStyle name="표준 16 7 3 20 4 3" xfId="37268"/>
    <cellStyle name="표준 16 7 3 20 5" xfId="15487"/>
    <cellStyle name="표준 16 7 3 20 6" xfId="27929"/>
    <cellStyle name="표준 16 7 3 21" xfId="3088"/>
    <cellStyle name="표준 16 7 3 21 2" xfId="6257"/>
    <cellStyle name="표준 16 7 3 21 2 2" xfId="18764"/>
    <cellStyle name="표준 16 7 3 21 2 3" xfId="31206"/>
    <cellStyle name="표준 16 7 3 21 3" xfId="9342"/>
    <cellStyle name="표준 16 7 3 21 3 2" xfId="21849"/>
    <cellStyle name="표준 16 7 3 21 3 3" xfId="34291"/>
    <cellStyle name="표준 16 7 3 21 4" xfId="12427"/>
    <cellStyle name="표준 16 7 3 21 4 2" xfId="24934"/>
    <cellStyle name="표준 16 7 3 21 4 3" xfId="37376"/>
    <cellStyle name="표준 16 7 3 21 5" xfId="15595"/>
    <cellStyle name="표준 16 7 3 21 6" xfId="28037"/>
    <cellStyle name="표준 16 7 3 22" xfId="3195"/>
    <cellStyle name="표준 16 7 3 22 2" xfId="6364"/>
    <cellStyle name="표준 16 7 3 22 2 2" xfId="18871"/>
    <cellStyle name="표준 16 7 3 22 2 3" xfId="31313"/>
    <cellStyle name="표준 16 7 3 22 3" xfId="9449"/>
    <cellStyle name="표준 16 7 3 22 3 2" xfId="21956"/>
    <cellStyle name="표준 16 7 3 22 3 3" xfId="34398"/>
    <cellStyle name="표준 16 7 3 22 4" xfId="12534"/>
    <cellStyle name="표준 16 7 3 22 4 2" xfId="25041"/>
    <cellStyle name="표준 16 7 3 22 4 3" xfId="37483"/>
    <cellStyle name="표준 16 7 3 22 5" xfId="15702"/>
    <cellStyle name="표준 16 7 3 22 6" xfId="28144"/>
    <cellStyle name="표준 16 7 3 23" xfId="3302"/>
    <cellStyle name="표준 16 7 3 23 2" xfId="6471"/>
    <cellStyle name="표준 16 7 3 23 2 2" xfId="18978"/>
    <cellStyle name="표준 16 7 3 23 2 3" xfId="31420"/>
    <cellStyle name="표준 16 7 3 23 3" xfId="9556"/>
    <cellStyle name="표준 16 7 3 23 3 2" xfId="22063"/>
    <cellStyle name="표준 16 7 3 23 3 3" xfId="34505"/>
    <cellStyle name="표준 16 7 3 23 4" xfId="12641"/>
    <cellStyle name="표준 16 7 3 23 4 2" xfId="25148"/>
    <cellStyle name="표준 16 7 3 23 4 3" xfId="37590"/>
    <cellStyle name="표준 16 7 3 23 5" xfId="15809"/>
    <cellStyle name="표준 16 7 3 23 6" xfId="28251"/>
    <cellStyle name="표준 16 7 3 24" xfId="3493"/>
    <cellStyle name="표준 16 7 3 24 2" xfId="16000"/>
    <cellStyle name="표준 16 7 3 24 3" xfId="28442"/>
    <cellStyle name="표준 16 7 3 25" xfId="6578"/>
    <cellStyle name="표준 16 7 3 25 2" xfId="19085"/>
    <cellStyle name="표준 16 7 3 25 3" xfId="31527"/>
    <cellStyle name="표준 16 7 3 26" xfId="9663"/>
    <cellStyle name="표준 16 7 3 26 2" xfId="22170"/>
    <cellStyle name="표준 16 7 3 26 3" xfId="34612"/>
    <cellStyle name="표준 16 7 3 27" xfId="12831"/>
    <cellStyle name="표준 16 7 3 28" xfId="25273"/>
    <cellStyle name="표준 16 7 3 29" xfId="37800"/>
    <cellStyle name="표준 16 7 3 3" xfId="835"/>
    <cellStyle name="표준 16 7 3 3 2" xfId="4004"/>
    <cellStyle name="표준 16 7 3 3 2 2" xfId="16511"/>
    <cellStyle name="표준 16 7 3 3 2 3" xfId="28953"/>
    <cellStyle name="표준 16 7 3 3 3" xfId="7089"/>
    <cellStyle name="표준 16 7 3 3 3 2" xfId="19596"/>
    <cellStyle name="표준 16 7 3 3 3 3" xfId="32038"/>
    <cellStyle name="표준 16 7 3 3 4" xfId="10174"/>
    <cellStyle name="표준 16 7 3 3 4 2" xfId="22681"/>
    <cellStyle name="표준 16 7 3 3 4 3" xfId="35123"/>
    <cellStyle name="표준 16 7 3 3 5" xfId="13342"/>
    <cellStyle name="표준 16 7 3 3 6" xfId="25784"/>
    <cellStyle name="표준 16 7 3 4" xfId="967"/>
    <cellStyle name="표준 16 7 3 4 2" xfId="4136"/>
    <cellStyle name="표준 16 7 3 4 2 2" xfId="16643"/>
    <cellStyle name="표준 16 7 3 4 2 3" xfId="29085"/>
    <cellStyle name="표준 16 7 3 4 3" xfId="7221"/>
    <cellStyle name="표준 16 7 3 4 3 2" xfId="19728"/>
    <cellStyle name="표준 16 7 3 4 3 3" xfId="32170"/>
    <cellStyle name="표준 16 7 3 4 4" xfId="10306"/>
    <cellStyle name="표준 16 7 3 4 4 2" xfId="22813"/>
    <cellStyle name="표준 16 7 3 4 4 3" xfId="35255"/>
    <cellStyle name="표준 16 7 3 4 5" xfId="13474"/>
    <cellStyle name="표준 16 7 3 4 6" xfId="25916"/>
    <cellStyle name="표준 16 7 3 5" xfId="1099"/>
    <cellStyle name="표준 16 7 3 5 2" xfId="4268"/>
    <cellStyle name="표준 16 7 3 5 2 2" xfId="16775"/>
    <cellStyle name="표준 16 7 3 5 2 3" xfId="29217"/>
    <cellStyle name="표준 16 7 3 5 3" xfId="7353"/>
    <cellStyle name="표준 16 7 3 5 3 2" xfId="19860"/>
    <cellStyle name="표준 16 7 3 5 3 3" xfId="32302"/>
    <cellStyle name="표준 16 7 3 5 4" xfId="10438"/>
    <cellStyle name="표준 16 7 3 5 4 2" xfId="22945"/>
    <cellStyle name="표준 16 7 3 5 4 3" xfId="35387"/>
    <cellStyle name="표준 16 7 3 5 5" xfId="13606"/>
    <cellStyle name="표준 16 7 3 5 6" xfId="26048"/>
    <cellStyle name="표준 16 7 3 6" xfId="1231"/>
    <cellStyle name="표준 16 7 3 6 2" xfId="4400"/>
    <cellStyle name="표준 16 7 3 6 2 2" xfId="16907"/>
    <cellStyle name="표준 16 7 3 6 2 3" xfId="29349"/>
    <cellStyle name="표준 16 7 3 6 3" xfId="7485"/>
    <cellStyle name="표준 16 7 3 6 3 2" xfId="19992"/>
    <cellStyle name="표준 16 7 3 6 3 3" xfId="32434"/>
    <cellStyle name="표준 16 7 3 6 4" xfId="10570"/>
    <cellStyle name="표준 16 7 3 6 4 2" xfId="23077"/>
    <cellStyle name="표준 16 7 3 6 4 3" xfId="35519"/>
    <cellStyle name="표준 16 7 3 6 5" xfId="13738"/>
    <cellStyle name="표준 16 7 3 6 6" xfId="26180"/>
    <cellStyle name="표준 16 7 3 7" xfId="1363"/>
    <cellStyle name="표준 16 7 3 7 2" xfId="4532"/>
    <cellStyle name="표준 16 7 3 7 2 2" xfId="17039"/>
    <cellStyle name="표준 16 7 3 7 2 3" xfId="29481"/>
    <cellStyle name="표준 16 7 3 7 3" xfId="7617"/>
    <cellStyle name="표준 16 7 3 7 3 2" xfId="20124"/>
    <cellStyle name="표준 16 7 3 7 3 3" xfId="32566"/>
    <cellStyle name="표준 16 7 3 7 4" xfId="10702"/>
    <cellStyle name="표준 16 7 3 7 4 2" xfId="23209"/>
    <cellStyle name="표준 16 7 3 7 4 3" xfId="35651"/>
    <cellStyle name="표준 16 7 3 7 5" xfId="13870"/>
    <cellStyle name="표준 16 7 3 7 6" xfId="26312"/>
    <cellStyle name="표준 16 7 3 8" xfId="1494"/>
    <cellStyle name="표준 16 7 3 8 2" xfId="4663"/>
    <cellStyle name="표준 16 7 3 8 2 2" xfId="17170"/>
    <cellStyle name="표준 16 7 3 8 2 3" xfId="29612"/>
    <cellStyle name="표준 16 7 3 8 3" xfId="7748"/>
    <cellStyle name="표준 16 7 3 8 3 2" xfId="20255"/>
    <cellStyle name="표준 16 7 3 8 3 3" xfId="32697"/>
    <cellStyle name="표준 16 7 3 8 4" xfId="10833"/>
    <cellStyle name="표준 16 7 3 8 4 2" xfId="23340"/>
    <cellStyle name="표준 16 7 3 8 4 3" xfId="35782"/>
    <cellStyle name="표준 16 7 3 8 5" xfId="14001"/>
    <cellStyle name="표준 16 7 3 8 6" xfId="26443"/>
    <cellStyle name="표준 16 7 3 9" xfId="1623"/>
    <cellStyle name="표준 16 7 3 9 2" xfId="4792"/>
    <cellStyle name="표준 16 7 3 9 2 2" xfId="17299"/>
    <cellStyle name="표준 16 7 3 9 2 3" xfId="29741"/>
    <cellStyle name="표준 16 7 3 9 3" xfId="7877"/>
    <cellStyle name="표준 16 7 3 9 3 2" xfId="20384"/>
    <cellStyle name="표준 16 7 3 9 3 3" xfId="32826"/>
    <cellStyle name="표준 16 7 3 9 4" xfId="10962"/>
    <cellStyle name="표준 16 7 3 9 4 2" xfId="23469"/>
    <cellStyle name="표준 16 7 3 9 4 3" xfId="35911"/>
    <cellStyle name="표준 16 7 3 9 5" xfId="14130"/>
    <cellStyle name="표준 16 7 3 9 6" xfId="26572"/>
    <cellStyle name="표준 16 7 30" xfId="12783"/>
    <cellStyle name="표준 16 7 31" xfId="25228"/>
    <cellStyle name="표준 16 7 32" xfId="37697"/>
    <cellStyle name="표준 16 7 4" xfId="369"/>
    <cellStyle name="표준 16 7 4 10" xfId="1796"/>
    <cellStyle name="표준 16 7 4 10 2" xfId="4965"/>
    <cellStyle name="표준 16 7 4 10 2 2" xfId="17472"/>
    <cellStyle name="표준 16 7 4 10 2 3" xfId="29914"/>
    <cellStyle name="표준 16 7 4 10 3" xfId="8050"/>
    <cellStyle name="표준 16 7 4 10 3 2" xfId="20557"/>
    <cellStyle name="표준 16 7 4 10 3 3" xfId="32999"/>
    <cellStyle name="표준 16 7 4 10 4" xfId="11135"/>
    <cellStyle name="표준 16 7 4 10 4 2" xfId="23642"/>
    <cellStyle name="표준 16 7 4 10 4 3" xfId="36084"/>
    <cellStyle name="표준 16 7 4 10 5" xfId="14303"/>
    <cellStyle name="표준 16 7 4 10 6" xfId="26745"/>
    <cellStyle name="표준 16 7 4 11" xfId="1924"/>
    <cellStyle name="표준 16 7 4 11 2" xfId="5093"/>
    <cellStyle name="표준 16 7 4 11 2 2" xfId="17600"/>
    <cellStyle name="표준 16 7 4 11 2 3" xfId="30042"/>
    <cellStyle name="표준 16 7 4 11 3" xfId="8178"/>
    <cellStyle name="표준 16 7 4 11 3 2" xfId="20685"/>
    <cellStyle name="표준 16 7 4 11 3 3" xfId="33127"/>
    <cellStyle name="표준 16 7 4 11 4" xfId="11263"/>
    <cellStyle name="표준 16 7 4 11 4 2" xfId="23770"/>
    <cellStyle name="표준 16 7 4 11 4 3" xfId="36212"/>
    <cellStyle name="표준 16 7 4 11 5" xfId="14431"/>
    <cellStyle name="표준 16 7 4 11 6" xfId="26873"/>
    <cellStyle name="표준 16 7 4 12" xfId="2052"/>
    <cellStyle name="표준 16 7 4 12 2" xfId="5221"/>
    <cellStyle name="표준 16 7 4 12 2 2" xfId="17728"/>
    <cellStyle name="표준 16 7 4 12 2 3" xfId="30170"/>
    <cellStyle name="표준 16 7 4 12 3" xfId="8306"/>
    <cellStyle name="표준 16 7 4 12 3 2" xfId="20813"/>
    <cellStyle name="표준 16 7 4 12 3 3" xfId="33255"/>
    <cellStyle name="표준 16 7 4 12 4" xfId="11391"/>
    <cellStyle name="표준 16 7 4 12 4 2" xfId="23898"/>
    <cellStyle name="표준 16 7 4 12 4 3" xfId="36340"/>
    <cellStyle name="표준 16 7 4 12 5" xfId="14559"/>
    <cellStyle name="표준 16 7 4 12 6" xfId="27001"/>
    <cellStyle name="표준 16 7 4 13" xfId="2180"/>
    <cellStyle name="표준 16 7 4 13 2" xfId="5349"/>
    <cellStyle name="표준 16 7 4 13 2 2" xfId="17856"/>
    <cellStyle name="표준 16 7 4 13 2 3" xfId="30298"/>
    <cellStyle name="표준 16 7 4 13 3" xfId="8434"/>
    <cellStyle name="표준 16 7 4 13 3 2" xfId="20941"/>
    <cellStyle name="표준 16 7 4 13 3 3" xfId="33383"/>
    <cellStyle name="표준 16 7 4 13 4" xfId="11519"/>
    <cellStyle name="표준 16 7 4 13 4 2" xfId="24026"/>
    <cellStyle name="표준 16 7 4 13 4 3" xfId="36468"/>
    <cellStyle name="표준 16 7 4 13 5" xfId="14687"/>
    <cellStyle name="표준 16 7 4 13 6" xfId="27129"/>
    <cellStyle name="표준 16 7 4 14" xfId="2305"/>
    <cellStyle name="표준 16 7 4 14 2" xfId="5474"/>
    <cellStyle name="표준 16 7 4 14 2 2" xfId="17981"/>
    <cellStyle name="표준 16 7 4 14 2 3" xfId="30423"/>
    <cellStyle name="표준 16 7 4 14 3" xfId="8559"/>
    <cellStyle name="표준 16 7 4 14 3 2" xfId="21066"/>
    <cellStyle name="표준 16 7 4 14 3 3" xfId="33508"/>
    <cellStyle name="표준 16 7 4 14 4" xfId="11644"/>
    <cellStyle name="표준 16 7 4 14 4 2" xfId="24151"/>
    <cellStyle name="표준 16 7 4 14 4 3" xfId="36593"/>
    <cellStyle name="표준 16 7 4 14 5" xfId="14812"/>
    <cellStyle name="표준 16 7 4 14 6" xfId="27254"/>
    <cellStyle name="표준 16 7 4 15" xfId="2430"/>
    <cellStyle name="표준 16 7 4 15 2" xfId="5599"/>
    <cellStyle name="표준 16 7 4 15 2 2" xfId="18106"/>
    <cellStyle name="표준 16 7 4 15 2 3" xfId="30548"/>
    <cellStyle name="표준 16 7 4 15 3" xfId="8684"/>
    <cellStyle name="표준 16 7 4 15 3 2" xfId="21191"/>
    <cellStyle name="표준 16 7 4 15 3 3" xfId="33633"/>
    <cellStyle name="표준 16 7 4 15 4" xfId="11769"/>
    <cellStyle name="표준 16 7 4 15 4 2" xfId="24276"/>
    <cellStyle name="표준 16 7 4 15 4 3" xfId="36718"/>
    <cellStyle name="표준 16 7 4 15 5" xfId="14937"/>
    <cellStyle name="표준 16 7 4 15 6" xfId="27379"/>
    <cellStyle name="표준 16 7 4 16" xfId="2554"/>
    <cellStyle name="표준 16 7 4 16 2" xfId="5723"/>
    <cellStyle name="표준 16 7 4 16 2 2" xfId="18230"/>
    <cellStyle name="표준 16 7 4 16 2 3" xfId="30672"/>
    <cellStyle name="표준 16 7 4 16 3" xfId="8808"/>
    <cellStyle name="표준 16 7 4 16 3 2" xfId="21315"/>
    <cellStyle name="표준 16 7 4 16 3 3" xfId="33757"/>
    <cellStyle name="표준 16 7 4 16 4" xfId="11893"/>
    <cellStyle name="표준 16 7 4 16 4 2" xfId="24400"/>
    <cellStyle name="표준 16 7 4 16 4 3" xfId="36842"/>
    <cellStyle name="표준 16 7 4 16 5" xfId="15061"/>
    <cellStyle name="표준 16 7 4 16 6" xfId="27503"/>
    <cellStyle name="표준 16 7 4 17" xfId="2676"/>
    <cellStyle name="표준 16 7 4 17 2" xfId="5845"/>
    <cellStyle name="표준 16 7 4 17 2 2" xfId="18352"/>
    <cellStyle name="표준 16 7 4 17 2 3" xfId="30794"/>
    <cellStyle name="표준 16 7 4 17 3" xfId="8930"/>
    <cellStyle name="표준 16 7 4 17 3 2" xfId="21437"/>
    <cellStyle name="표준 16 7 4 17 3 3" xfId="33879"/>
    <cellStyle name="표준 16 7 4 17 4" xfId="12015"/>
    <cellStyle name="표준 16 7 4 17 4 2" xfId="24522"/>
    <cellStyle name="표준 16 7 4 17 4 3" xfId="36964"/>
    <cellStyle name="표준 16 7 4 17 5" xfId="15183"/>
    <cellStyle name="표준 16 7 4 17 6" xfId="27625"/>
    <cellStyle name="표준 16 7 4 18" xfId="2796"/>
    <cellStyle name="표준 16 7 4 18 2" xfId="5965"/>
    <cellStyle name="표준 16 7 4 18 2 2" xfId="18472"/>
    <cellStyle name="표준 16 7 4 18 2 3" xfId="30914"/>
    <cellStyle name="표준 16 7 4 18 3" xfId="9050"/>
    <cellStyle name="표준 16 7 4 18 3 2" xfId="21557"/>
    <cellStyle name="표준 16 7 4 18 3 3" xfId="33999"/>
    <cellStyle name="표준 16 7 4 18 4" xfId="12135"/>
    <cellStyle name="표준 16 7 4 18 4 2" xfId="24642"/>
    <cellStyle name="표준 16 7 4 18 4 3" xfId="37084"/>
    <cellStyle name="표준 16 7 4 18 5" xfId="15303"/>
    <cellStyle name="표준 16 7 4 18 6" xfId="27745"/>
    <cellStyle name="표준 16 7 4 19" xfId="2913"/>
    <cellStyle name="표준 16 7 4 19 2" xfId="6082"/>
    <cellStyle name="표준 16 7 4 19 2 2" xfId="18589"/>
    <cellStyle name="표준 16 7 4 19 2 3" xfId="31031"/>
    <cellStyle name="표준 16 7 4 19 3" xfId="9167"/>
    <cellStyle name="표준 16 7 4 19 3 2" xfId="21674"/>
    <cellStyle name="표준 16 7 4 19 3 3" xfId="34116"/>
    <cellStyle name="표준 16 7 4 19 4" xfId="12252"/>
    <cellStyle name="표준 16 7 4 19 4 2" xfId="24759"/>
    <cellStyle name="표준 16 7 4 19 4 3" xfId="37201"/>
    <cellStyle name="표준 16 7 4 19 5" xfId="15420"/>
    <cellStyle name="표준 16 7 4 19 6" xfId="27862"/>
    <cellStyle name="표준 16 7 4 2" xfId="747"/>
    <cellStyle name="표준 16 7 4 2 2" xfId="3916"/>
    <cellStyle name="표준 16 7 4 2 2 2" xfId="16423"/>
    <cellStyle name="표준 16 7 4 2 2 3" xfId="28865"/>
    <cellStyle name="표준 16 7 4 2 3" xfId="7001"/>
    <cellStyle name="표준 16 7 4 2 3 2" xfId="19508"/>
    <cellStyle name="표준 16 7 4 2 3 3" xfId="31950"/>
    <cellStyle name="표준 16 7 4 2 4" xfId="10086"/>
    <cellStyle name="표준 16 7 4 2 4 2" xfId="22593"/>
    <cellStyle name="표준 16 7 4 2 4 3" xfId="35035"/>
    <cellStyle name="표준 16 7 4 2 5" xfId="13254"/>
    <cellStyle name="표준 16 7 4 2 6" xfId="25696"/>
    <cellStyle name="표준 16 7 4 20" xfId="3025"/>
    <cellStyle name="표준 16 7 4 20 2" xfId="6194"/>
    <cellStyle name="표준 16 7 4 20 2 2" xfId="18701"/>
    <cellStyle name="표준 16 7 4 20 2 3" xfId="31143"/>
    <cellStyle name="표준 16 7 4 20 3" xfId="9279"/>
    <cellStyle name="표준 16 7 4 20 3 2" xfId="21786"/>
    <cellStyle name="표준 16 7 4 20 3 3" xfId="34228"/>
    <cellStyle name="표준 16 7 4 20 4" xfId="12364"/>
    <cellStyle name="표준 16 7 4 20 4 2" xfId="24871"/>
    <cellStyle name="표준 16 7 4 20 4 3" xfId="37313"/>
    <cellStyle name="표준 16 7 4 20 5" xfId="15532"/>
    <cellStyle name="표준 16 7 4 20 6" xfId="27974"/>
    <cellStyle name="표준 16 7 4 21" xfId="3133"/>
    <cellStyle name="표준 16 7 4 21 2" xfId="6302"/>
    <cellStyle name="표준 16 7 4 21 2 2" xfId="18809"/>
    <cellStyle name="표준 16 7 4 21 2 3" xfId="31251"/>
    <cellStyle name="표준 16 7 4 21 3" xfId="9387"/>
    <cellStyle name="표준 16 7 4 21 3 2" xfId="21894"/>
    <cellStyle name="표준 16 7 4 21 3 3" xfId="34336"/>
    <cellStyle name="표준 16 7 4 21 4" xfId="12472"/>
    <cellStyle name="표준 16 7 4 21 4 2" xfId="24979"/>
    <cellStyle name="표준 16 7 4 21 4 3" xfId="37421"/>
    <cellStyle name="표준 16 7 4 21 5" xfId="15640"/>
    <cellStyle name="표준 16 7 4 21 6" xfId="28082"/>
    <cellStyle name="표준 16 7 4 22" xfId="3240"/>
    <cellStyle name="표준 16 7 4 22 2" xfId="6409"/>
    <cellStyle name="표준 16 7 4 22 2 2" xfId="18916"/>
    <cellStyle name="표준 16 7 4 22 2 3" xfId="31358"/>
    <cellStyle name="표준 16 7 4 22 3" xfId="9494"/>
    <cellStyle name="표준 16 7 4 22 3 2" xfId="22001"/>
    <cellStyle name="표준 16 7 4 22 3 3" xfId="34443"/>
    <cellStyle name="표준 16 7 4 22 4" xfId="12579"/>
    <cellStyle name="표준 16 7 4 22 4 2" xfId="25086"/>
    <cellStyle name="표준 16 7 4 22 4 3" xfId="37528"/>
    <cellStyle name="표준 16 7 4 22 5" xfId="15747"/>
    <cellStyle name="표준 16 7 4 22 6" xfId="28189"/>
    <cellStyle name="표준 16 7 4 23" xfId="3347"/>
    <cellStyle name="표준 16 7 4 23 2" xfId="6516"/>
    <cellStyle name="표준 16 7 4 23 2 2" xfId="19023"/>
    <cellStyle name="표준 16 7 4 23 2 3" xfId="31465"/>
    <cellStyle name="표준 16 7 4 23 3" xfId="9601"/>
    <cellStyle name="표준 16 7 4 23 3 2" xfId="22108"/>
    <cellStyle name="표준 16 7 4 23 3 3" xfId="34550"/>
    <cellStyle name="표준 16 7 4 23 4" xfId="12686"/>
    <cellStyle name="표준 16 7 4 23 4 2" xfId="25193"/>
    <cellStyle name="표준 16 7 4 23 4 3" xfId="37635"/>
    <cellStyle name="표준 16 7 4 23 5" xfId="15854"/>
    <cellStyle name="표준 16 7 4 23 6" xfId="28296"/>
    <cellStyle name="표준 16 7 4 24" xfId="3538"/>
    <cellStyle name="표준 16 7 4 24 2" xfId="16045"/>
    <cellStyle name="표준 16 7 4 24 3" xfId="28487"/>
    <cellStyle name="표준 16 7 4 25" xfId="6623"/>
    <cellStyle name="표준 16 7 4 25 2" xfId="19130"/>
    <cellStyle name="표준 16 7 4 25 3" xfId="31572"/>
    <cellStyle name="표준 16 7 4 26" xfId="9708"/>
    <cellStyle name="표준 16 7 4 26 2" xfId="22215"/>
    <cellStyle name="표준 16 7 4 26 3" xfId="34657"/>
    <cellStyle name="표준 16 7 4 27" xfId="12876"/>
    <cellStyle name="표준 16 7 4 28" xfId="25318"/>
    <cellStyle name="표준 16 7 4 29" xfId="37845"/>
    <cellStyle name="표준 16 7 4 3" xfId="880"/>
    <cellStyle name="표준 16 7 4 3 2" xfId="4049"/>
    <cellStyle name="표준 16 7 4 3 2 2" xfId="16556"/>
    <cellStyle name="표준 16 7 4 3 2 3" xfId="28998"/>
    <cellStyle name="표준 16 7 4 3 3" xfId="7134"/>
    <cellStyle name="표준 16 7 4 3 3 2" xfId="19641"/>
    <cellStyle name="표준 16 7 4 3 3 3" xfId="32083"/>
    <cellStyle name="표준 16 7 4 3 4" xfId="10219"/>
    <cellStyle name="표준 16 7 4 3 4 2" xfId="22726"/>
    <cellStyle name="표준 16 7 4 3 4 3" xfId="35168"/>
    <cellStyle name="표준 16 7 4 3 5" xfId="13387"/>
    <cellStyle name="표준 16 7 4 3 6" xfId="25829"/>
    <cellStyle name="표준 16 7 4 4" xfId="1012"/>
    <cellStyle name="표준 16 7 4 4 2" xfId="4181"/>
    <cellStyle name="표준 16 7 4 4 2 2" xfId="16688"/>
    <cellStyle name="표준 16 7 4 4 2 3" xfId="29130"/>
    <cellStyle name="표준 16 7 4 4 3" xfId="7266"/>
    <cellStyle name="표준 16 7 4 4 3 2" xfId="19773"/>
    <cellStyle name="표준 16 7 4 4 3 3" xfId="32215"/>
    <cellStyle name="표준 16 7 4 4 4" xfId="10351"/>
    <cellStyle name="표준 16 7 4 4 4 2" xfId="22858"/>
    <cellStyle name="표준 16 7 4 4 4 3" xfId="35300"/>
    <cellStyle name="표준 16 7 4 4 5" xfId="13519"/>
    <cellStyle name="표준 16 7 4 4 6" xfId="25961"/>
    <cellStyle name="표준 16 7 4 5" xfId="1144"/>
    <cellStyle name="표준 16 7 4 5 2" xfId="4313"/>
    <cellStyle name="표준 16 7 4 5 2 2" xfId="16820"/>
    <cellStyle name="표준 16 7 4 5 2 3" xfId="29262"/>
    <cellStyle name="표준 16 7 4 5 3" xfId="7398"/>
    <cellStyle name="표준 16 7 4 5 3 2" xfId="19905"/>
    <cellStyle name="표준 16 7 4 5 3 3" xfId="32347"/>
    <cellStyle name="표준 16 7 4 5 4" xfId="10483"/>
    <cellStyle name="표준 16 7 4 5 4 2" xfId="22990"/>
    <cellStyle name="표준 16 7 4 5 4 3" xfId="35432"/>
    <cellStyle name="표준 16 7 4 5 5" xfId="13651"/>
    <cellStyle name="표준 16 7 4 5 6" xfId="26093"/>
    <cellStyle name="표준 16 7 4 6" xfId="1276"/>
    <cellStyle name="표준 16 7 4 6 2" xfId="4445"/>
    <cellStyle name="표준 16 7 4 6 2 2" xfId="16952"/>
    <cellStyle name="표준 16 7 4 6 2 3" xfId="29394"/>
    <cellStyle name="표준 16 7 4 6 3" xfId="7530"/>
    <cellStyle name="표준 16 7 4 6 3 2" xfId="20037"/>
    <cellStyle name="표준 16 7 4 6 3 3" xfId="32479"/>
    <cellStyle name="표준 16 7 4 6 4" xfId="10615"/>
    <cellStyle name="표준 16 7 4 6 4 2" xfId="23122"/>
    <cellStyle name="표준 16 7 4 6 4 3" xfId="35564"/>
    <cellStyle name="표준 16 7 4 6 5" xfId="13783"/>
    <cellStyle name="표준 16 7 4 6 6" xfId="26225"/>
    <cellStyle name="표준 16 7 4 7" xfId="1408"/>
    <cellStyle name="표준 16 7 4 7 2" xfId="4577"/>
    <cellStyle name="표준 16 7 4 7 2 2" xfId="17084"/>
    <cellStyle name="표준 16 7 4 7 2 3" xfId="29526"/>
    <cellStyle name="표준 16 7 4 7 3" xfId="7662"/>
    <cellStyle name="표준 16 7 4 7 3 2" xfId="20169"/>
    <cellStyle name="표준 16 7 4 7 3 3" xfId="32611"/>
    <cellStyle name="표준 16 7 4 7 4" xfId="10747"/>
    <cellStyle name="표준 16 7 4 7 4 2" xfId="23254"/>
    <cellStyle name="표준 16 7 4 7 4 3" xfId="35696"/>
    <cellStyle name="표준 16 7 4 7 5" xfId="13915"/>
    <cellStyle name="표준 16 7 4 7 6" xfId="26357"/>
    <cellStyle name="표준 16 7 4 8" xfId="1539"/>
    <cellStyle name="표준 16 7 4 8 2" xfId="4708"/>
    <cellStyle name="표준 16 7 4 8 2 2" xfId="17215"/>
    <cellStyle name="표준 16 7 4 8 2 3" xfId="29657"/>
    <cellStyle name="표준 16 7 4 8 3" xfId="7793"/>
    <cellStyle name="표준 16 7 4 8 3 2" xfId="20300"/>
    <cellStyle name="표준 16 7 4 8 3 3" xfId="32742"/>
    <cellStyle name="표준 16 7 4 8 4" xfId="10878"/>
    <cellStyle name="표준 16 7 4 8 4 2" xfId="23385"/>
    <cellStyle name="표준 16 7 4 8 4 3" xfId="35827"/>
    <cellStyle name="표준 16 7 4 8 5" xfId="14046"/>
    <cellStyle name="표준 16 7 4 8 6" xfId="26488"/>
    <cellStyle name="표준 16 7 4 9" xfId="1668"/>
    <cellStyle name="표준 16 7 4 9 2" xfId="4837"/>
    <cellStyle name="표준 16 7 4 9 2 2" xfId="17344"/>
    <cellStyle name="표준 16 7 4 9 2 3" xfId="29786"/>
    <cellStyle name="표준 16 7 4 9 3" xfId="7922"/>
    <cellStyle name="표준 16 7 4 9 3 2" xfId="20429"/>
    <cellStyle name="표준 16 7 4 9 3 3" xfId="32871"/>
    <cellStyle name="표준 16 7 4 9 4" xfId="11007"/>
    <cellStyle name="표준 16 7 4 9 4 2" xfId="23514"/>
    <cellStyle name="표준 16 7 4 9 4 3" xfId="35956"/>
    <cellStyle name="표준 16 7 4 9 5" xfId="14175"/>
    <cellStyle name="표준 16 7 4 9 6" xfId="26617"/>
    <cellStyle name="표준 16 7 5" xfId="608"/>
    <cellStyle name="표준 16 7 5 2" xfId="3777"/>
    <cellStyle name="표준 16 7 5 2 2" xfId="16284"/>
    <cellStyle name="표준 16 7 5 2 3" xfId="28726"/>
    <cellStyle name="표준 16 7 5 3" xfId="6862"/>
    <cellStyle name="표준 16 7 5 3 2" xfId="19369"/>
    <cellStyle name="표준 16 7 5 3 3" xfId="31811"/>
    <cellStyle name="표준 16 7 5 4" xfId="9947"/>
    <cellStyle name="표준 16 7 5 4 2" xfId="22454"/>
    <cellStyle name="표준 16 7 5 4 3" xfId="34896"/>
    <cellStyle name="표준 16 7 5 5" xfId="13115"/>
    <cellStyle name="표준 16 7 5 6" xfId="25557"/>
    <cellStyle name="표준 16 7 5 7" xfId="37887"/>
    <cellStyle name="표준 16 7 6" xfId="432"/>
    <cellStyle name="표준 16 7 6 2" xfId="3601"/>
    <cellStyle name="표준 16 7 6 2 2" xfId="16108"/>
    <cellStyle name="표준 16 7 6 2 3" xfId="28550"/>
    <cellStyle name="표준 16 7 6 3" xfId="6686"/>
    <cellStyle name="표준 16 7 6 3 2" xfId="19193"/>
    <cellStyle name="표준 16 7 6 3 3" xfId="31635"/>
    <cellStyle name="표준 16 7 6 4" xfId="9771"/>
    <cellStyle name="표준 16 7 6 4 2" xfId="22278"/>
    <cellStyle name="표준 16 7 6 4 3" xfId="34720"/>
    <cellStyle name="표준 16 7 6 5" xfId="12939"/>
    <cellStyle name="표준 16 7 6 6" xfId="25381"/>
    <cellStyle name="표준 16 7 6 7" xfId="37929"/>
    <cellStyle name="표준 16 7 7" xfId="544"/>
    <cellStyle name="표준 16 7 7 2" xfId="3713"/>
    <cellStyle name="표준 16 7 7 2 2" xfId="16220"/>
    <cellStyle name="표준 16 7 7 2 3" xfId="28662"/>
    <cellStyle name="표준 16 7 7 3" xfId="6798"/>
    <cellStyle name="표준 16 7 7 3 2" xfId="19305"/>
    <cellStyle name="표준 16 7 7 3 3" xfId="31747"/>
    <cellStyle name="표준 16 7 7 4" xfId="9883"/>
    <cellStyle name="표준 16 7 7 4 2" xfId="22390"/>
    <cellStyle name="표준 16 7 7 4 3" xfId="34832"/>
    <cellStyle name="표준 16 7 7 5" xfId="13051"/>
    <cellStyle name="표준 16 7 7 6" xfId="25493"/>
    <cellStyle name="표준 16 7 8" xfId="468"/>
    <cellStyle name="표준 16 7 8 2" xfId="3637"/>
    <cellStyle name="표준 16 7 8 2 2" xfId="16144"/>
    <cellStyle name="표준 16 7 8 2 3" xfId="28586"/>
    <cellStyle name="표준 16 7 8 3" xfId="6722"/>
    <cellStyle name="표준 16 7 8 3 2" xfId="19229"/>
    <cellStyle name="표준 16 7 8 3 3" xfId="31671"/>
    <cellStyle name="표준 16 7 8 4" xfId="9807"/>
    <cellStyle name="표준 16 7 8 4 2" xfId="22314"/>
    <cellStyle name="표준 16 7 8 4 3" xfId="34756"/>
    <cellStyle name="표준 16 7 8 5" xfId="12975"/>
    <cellStyle name="표준 16 7 8 6" xfId="25417"/>
    <cellStyle name="표준 16 7 9" xfId="508"/>
    <cellStyle name="표준 16 7 9 2" xfId="3677"/>
    <cellStyle name="표준 16 7 9 2 2" xfId="16184"/>
    <cellStyle name="표준 16 7 9 2 3" xfId="28626"/>
    <cellStyle name="표준 16 7 9 3" xfId="6762"/>
    <cellStyle name="표준 16 7 9 3 2" xfId="19269"/>
    <cellStyle name="표준 16 7 9 3 3" xfId="31711"/>
    <cellStyle name="표준 16 7 9 4" xfId="9847"/>
    <cellStyle name="표준 16 7 9 4 2" xfId="22354"/>
    <cellStyle name="표준 16 7 9 4 3" xfId="34796"/>
    <cellStyle name="표준 16 7 9 5" xfId="13015"/>
    <cellStyle name="표준 16 7 9 6" xfId="25457"/>
    <cellStyle name="표준 16 8" xfId="231"/>
    <cellStyle name="표준 16 8 10" xfId="502"/>
    <cellStyle name="표준 16 8 10 2" xfId="3671"/>
    <cellStyle name="표준 16 8 10 2 2" xfId="16178"/>
    <cellStyle name="표준 16 8 10 2 3" xfId="28620"/>
    <cellStyle name="표준 16 8 10 3" xfId="6756"/>
    <cellStyle name="표준 16 8 10 3 2" xfId="19263"/>
    <cellStyle name="표준 16 8 10 3 3" xfId="31705"/>
    <cellStyle name="표준 16 8 10 4" xfId="9841"/>
    <cellStyle name="표준 16 8 10 4 2" xfId="22348"/>
    <cellStyle name="표준 16 8 10 4 3" xfId="34790"/>
    <cellStyle name="표준 16 8 10 5" xfId="13009"/>
    <cellStyle name="표준 16 8 10 6" xfId="25451"/>
    <cellStyle name="표준 16 8 11" xfId="650"/>
    <cellStyle name="표준 16 8 11 2" xfId="3819"/>
    <cellStyle name="표준 16 8 11 2 2" xfId="16326"/>
    <cellStyle name="표준 16 8 11 2 3" xfId="28768"/>
    <cellStyle name="표준 16 8 11 3" xfId="6904"/>
    <cellStyle name="표준 16 8 11 3 2" xfId="19411"/>
    <cellStyle name="표준 16 8 11 3 3" xfId="31853"/>
    <cellStyle name="표준 16 8 11 4" xfId="9989"/>
    <cellStyle name="표준 16 8 11 4 2" xfId="22496"/>
    <cellStyle name="표준 16 8 11 4 3" xfId="34938"/>
    <cellStyle name="표준 16 8 11 5" xfId="13157"/>
    <cellStyle name="표준 16 8 11 6" xfId="25599"/>
    <cellStyle name="표준 16 8 12" xfId="784"/>
    <cellStyle name="표준 16 8 12 2" xfId="3953"/>
    <cellStyle name="표준 16 8 12 2 2" xfId="16460"/>
    <cellStyle name="표준 16 8 12 2 3" xfId="28902"/>
    <cellStyle name="표준 16 8 12 3" xfId="7038"/>
    <cellStyle name="표준 16 8 12 3 2" xfId="19545"/>
    <cellStyle name="표준 16 8 12 3 3" xfId="31987"/>
    <cellStyle name="표준 16 8 12 4" xfId="10123"/>
    <cellStyle name="표준 16 8 12 4 2" xfId="22630"/>
    <cellStyle name="표준 16 8 12 4 3" xfId="35072"/>
    <cellStyle name="표준 16 8 12 5" xfId="13291"/>
    <cellStyle name="표준 16 8 12 6" xfId="25733"/>
    <cellStyle name="표준 16 8 13" xfId="917"/>
    <cellStyle name="표준 16 8 13 2" xfId="4086"/>
    <cellStyle name="표준 16 8 13 2 2" xfId="16593"/>
    <cellStyle name="표준 16 8 13 2 3" xfId="29035"/>
    <cellStyle name="표준 16 8 13 3" xfId="7171"/>
    <cellStyle name="표준 16 8 13 3 2" xfId="19678"/>
    <cellStyle name="표준 16 8 13 3 3" xfId="32120"/>
    <cellStyle name="표준 16 8 13 4" xfId="10256"/>
    <cellStyle name="표준 16 8 13 4 2" xfId="22763"/>
    <cellStyle name="표준 16 8 13 4 3" xfId="35205"/>
    <cellStyle name="표준 16 8 13 5" xfId="13424"/>
    <cellStyle name="표준 16 8 13 6" xfId="25866"/>
    <cellStyle name="표준 16 8 14" xfId="1049"/>
    <cellStyle name="표준 16 8 14 2" xfId="4218"/>
    <cellStyle name="표준 16 8 14 2 2" xfId="16725"/>
    <cellStyle name="표준 16 8 14 2 3" xfId="29167"/>
    <cellStyle name="표준 16 8 14 3" xfId="7303"/>
    <cellStyle name="표준 16 8 14 3 2" xfId="19810"/>
    <cellStyle name="표준 16 8 14 3 3" xfId="32252"/>
    <cellStyle name="표준 16 8 14 4" xfId="10388"/>
    <cellStyle name="표준 16 8 14 4 2" xfId="22895"/>
    <cellStyle name="표준 16 8 14 4 3" xfId="35337"/>
    <cellStyle name="표준 16 8 14 5" xfId="13556"/>
    <cellStyle name="표준 16 8 14 6" xfId="25998"/>
    <cellStyle name="표준 16 8 15" xfId="1181"/>
    <cellStyle name="표준 16 8 15 2" xfId="4350"/>
    <cellStyle name="표준 16 8 15 2 2" xfId="16857"/>
    <cellStyle name="표준 16 8 15 2 3" xfId="29299"/>
    <cellStyle name="표준 16 8 15 3" xfId="7435"/>
    <cellStyle name="표준 16 8 15 3 2" xfId="19942"/>
    <cellStyle name="표준 16 8 15 3 3" xfId="32384"/>
    <cellStyle name="표준 16 8 15 4" xfId="10520"/>
    <cellStyle name="표준 16 8 15 4 2" xfId="23027"/>
    <cellStyle name="표준 16 8 15 4 3" xfId="35469"/>
    <cellStyle name="표준 16 8 15 5" xfId="13688"/>
    <cellStyle name="표준 16 8 15 6" xfId="26130"/>
    <cellStyle name="표준 16 8 16" xfId="1313"/>
    <cellStyle name="표준 16 8 16 2" xfId="4482"/>
    <cellStyle name="표준 16 8 16 2 2" xfId="16989"/>
    <cellStyle name="표준 16 8 16 2 3" xfId="29431"/>
    <cellStyle name="표준 16 8 16 3" xfId="7567"/>
    <cellStyle name="표준 16 8 16 3 2" xfId="20074"/>
    <cellStyle name="표준 16 8 16 3 3" xfId="32516"/>
    <cellStyle name="표준 16 8 16 4" xfId="10652"/>
    <cellStyle name="표준 16 8 16 4 2" xfId="23159"/>
    <cellStyle name="표준 16 8 16 4 3" xfId="35601"/>
    <cellStyle name="표준 16 8 16 5" xfId="13820"/>
    <cellStyle name="표준 16 8 16 6" xfId="26262"/>
    <cellStyle name="표준 16 8 17" xfId="1445"/>
    <cellStyle name="표준 16 8 17 2" xfId="4614"/>
    <cellStyle name="표준 16 8 17 2 2" xfId="17121"/>
    <cellStyle name="표준 16 8 17 2 3" xfId="29563"/>
    <cellStyle name="표준 16 8 17 3" xfId="7699"/>
    <cellStyle name="표준 16 8 17 3 2" xfId="20206"/>
    <cellStyle name="표준 16 8 17 3 3" xfId="32648"/>
    <cellStyle name="표준 16 8 17 4" xfId="10784"/>
    <cellStyle name="표준 16 8 17 4 2" xfId="23291"/>
    <cellStyle name="표준 16 8 17 4 3" xfId="35733"/>
    <cellStyle name="표준 16 8 17 5" xfId="13952"/>
    <cellStyle name="표준 16 8 17 6" xfId="26394"/>
    <cellStyle name="표준 16 8 18" xfId="1575"/>
    <cellStyle name="표준 16 8 18 2" xfId="4744"/>
    <cellStyle name="표준 16 8 18 2 2" xfId="17251"/>
    <cellStyle name="표준 16 8 18 2 3" xfId="29693"/>
    <cellStyle name="표준 16 8 18 3" xfId="7829"/>
    <cellStyle name="표준 16 8 18 3 2" xfId="20336"/>
    <cellStyle name="표준 16 8 18 3 3" xfId="32778"/>
    <cellStyle name="표준 16 8 18 4" xfId="10914"/>
    <cellStyle name="표준 16 8 18 4 2" xfId="23421"/>
    <cellStyle name="표준 16 8 18 4 3" xfId="35863"/>
    <cellStyle name="표준 16 8 18 5" xfId="14082"/>
    <cellStyle name="표준 16 8 18 6" xfId="26524"/>
    <cellStyle name="표준 16 8 19" xfId="1704"/>
    <cellStyle name="표준 16 8 19 2" xfId="4873"/>
    <cellStyle name="표준 16 8 19 2 2" xfId="17380"/>
    <cellStyle name="표준 16 8 19 2 3" xfId="29822"/>
    <cellStyle name="표준 16 8 19 3" xfId="7958"/>
    <cellStyle name="표준 16 8 19 3 2" xfId="20465"/>
    <cellStyle name="표준 16 8 19 3 3" xfId="32907"/>
    <cellStyle name="표준 16 8 19 4" xfId="11043"/>
    <cellStyle name="표준 16 8 19 4 2" xfId="23550"/>
    <cellStyle name="표준 16 8 19 4 3" xfId="35992"/>
    <cellStyle name="표준 16 8 19 5" xfId="14211"/>
    <cellStyle name="표준 16 8 19 6" xfId="26653"/>
    <cellStyle name="표준 16 8 2" xfId="329"/>
    <cellStyle name="표준 16 8 2 10" xfId="1756"/>
    <cellStyle name="표준 16 8 2 10 2" xfId="4925"/>
    <cellStyle name="표준 16 8 2 10 2 2" xfId="17432"/>
    <cellStyle name="표준 16 8 2 10 2 3" xfId="29874"/>
    <cellStyle name="표준 16 8 2 10 3" xfId="8010"/>
    <cellStyle name="표준 16 8 2 10 3 2" xfId="20517"/>
    <cellStyle name="표준 16 8 2 10 3 3" xfId="32959"/>
    <cellStyle name="표준 16 8 2 10 4" xfId="11095"/>
    <cellStyle name="표준 16 8 2 10 4 2" xfId="23602"/>
    <cellStyle name="표준 16 8 2 10 4 3" xfId="36044"/>
    <cellStyle name="표준 16 8 2 10 5" xfId="14263"/>
    <cellStyle name="표준 16 8 2 10 6" xfId="26705"/>
    <cellStyle name="표준 16 8 2 11" xfId="1884"/>
    <cellStyle name="표준 16 8 2 11 2" xfId="5053"/>
    <cellStyle name="표준 16 8 2 11 2 2" xfId="17560"/>
    <cellStyle name="표준 16 8 2 11 2 3" xfId="30002"/>
    <cellStyle name="표준 16 8 2 11 3" xfId="8138"/>
    <cellStyle name="표준 16 8 2 11 3 2" xfId="20645"/>
    <cellStyle name="표준 16 8 2 11 3 3" xfId="33087"/>
    <cellStyle name="표준 16 8 2 11 4" xfId="11223"/>
    <cellStyle name="표준 16 8 2 11 4 2" xfId="23730"/>
    <cellStyle name="표준 16 8 2 11 4 3" xfId="36172"/>
    <cellStyle name="표준 16 8 2 11 5" xfId="14391"/>
    <cellStyle name="표준 16 8 2 11 6" xfId="26833"/>
    <cellStyle name="표준 16 8 2 12" xfId="2012"/>
    <cellStyle name="표준 16 8 2 12 2" xfId="5181"/>
    <cellStyle name="표준 16 8 2 12 2 2" xfId="17688"/>
    <cellStyle name="표준 16 8 2 12 2 3" xfId="30130"/>
    <cellStyle name="표준 16 8 2 12 3" xfId="8266"/>
    <cellStyle name="표준 16 8 2 12 3 2" xfId="20773"/>
    <cellStyle name="표준 16 8 2 12 3 3" xfId="33215"/>
    <cellStyle name="표준 16 8 2 12 4" xfId="11351"/>
    <cellStyle name="표준 16 8 2 12 4 2" xfId="23858"/>
    <cellStyle name="표준 16 8 2 12 4 3" xfId="36300"/>
    <cellStyle name="표준 16 8 2 12 5" xfId="14519"/>
    <cellStyle name="표준 16 8 2 12 6" xfId="26961"/>
    <cellStyle name="표준 16 8 2 13" xfId="2140"/>
    <cellStyle name="표준 16 8 2 13 2" xfId="5309"/>
    <cellStyle name="표준 16 8 2 13 2 2" xfId="17816"/>
    <cellStyle name="표준 16 8 2 13 2 3" xfId="30258"/>
    <cellStyle name="표준 16 8 2 13 3" xfId="8394"/>
    <cellStyle name="표준 16 8 2 13 3 2" xfId="20901"/>
    <cellStyle name="표준 16 8 2 13 3 3" xfId="33343"/>
    <cellStyle name="표준 16 8 2 13 4" xfId="11479"/>
    <cellStyle name="표준 16 8 2 13 4 2" xfId="23986"/>
    <cellStyle name="표준 16 8 2 13 4 3" xfId="36428"/>
    <cellStyle name="표준 16 8 2 13 5" xfId="14647"/>
    <cellStyle name="표준 16 8 2 13 6" xfId="27089"/>
    <cellStyle name="표준 16 8 2 14" xfId="2265"/>
    <cellStyle name="표준 16 8 2 14 2" xfId="5434"/>
    <cellStyle name="표준 16 8 2 14 2 2" xfId="17941"/>
    <cellStyle name="표준 16 8 2 14 2 3" xfId="30383"/>
    <cellStyle name="표준 16 8 2 14 3" xfId="8519"/>
    <cellStyle name="표준 16 8 2 14 3 2" xfId="21026"/>
    <cellStyle name="표준 16 8 2 14 3 3" xfId="33468"/>
    <cellStyle name="표준 16 8 2 14 4" xfId="11604"/>
    <cellStyle name="표준 16 8 2 14 4 2" xfId="24111"/>
    <cellStyle name="표준 16 8 2 14 4 3" xfId="36553"/>
    <cellStyle name="표준 16 8 2 14 5" xfId="14772"/>
    <cellStyle name="표준 16 8 2 14 6" xfId="27214"/>
    <cellStyle name="표준 16 8 2 15" xfId="2390"/>
    <cellStyle name="표준 16 8 2 15 2" xfId="5559"/>
    <cellStyle name="표준 16 8 2 15 2 2" xfId="18066"/>
    <cellStyle name="표준 16 8 2 15 2 3" xfId="30508"/>
    <cellStyle name="표준 16 8 2 15 3" xfId="8644"/>
    <cellStyle name="표준 16 8 2 15 3 2" xfId="21151"/>
    <cellStyle name="표준 16 8 2 15 3 3" xfId="33593"/>
    <cellStyle name="표준 16 8 2 15 4" xfId="11729"/>
    <cellStyle name="표준 16 8 2 15 4 2" xfId="24236"/>
    <cellStyle name="표준 16 8 2 15 4 3" xfId="36678"/>
    <cellStyle name="표준 16 8 2 15 5" xfId="14897"/>
    <cellStyle name="표준 16 8 2 15 6" xfId="27339"/>
    <cellStyle name="표준 16 8 2 16" xfId="2514"/>
    <cellStyle name="표준 16 8 2 16 2" xfId="5683"/>
    <cellStyle name="표준 16 8 2 16 2 2" xfId="18190"/>
    <cellStyle name="표준 16 8 2 16 2 3" xfId="30632"/>
    <cellStyle name="표준 16 8 2 16 3" xfId="8768"/>
    <cellStyle name="표준 16 8 2 16 3 2" xfId="21275"/>
    <cellStyle name="표준 16 8 2 16 3 3" xfId="33717"/>
    <cellStyle name="표준 16 8 2 16 4" xfId="11853"/>
    <cellStyle name="표준 16 8 2 16 4 2" xfId="24360"/>
    <cellStyle name="표준 16 8 2 16 4 3" xfId="36802"/>
    <cellStyle name="표준 16 8 2 16 5" xfId="15021"/>
    <cellStyle name="표준 16 8 2 16 6" xfId="27463"/>
    <cellStyle name="표준 16 8 2 17" xfId="2636"/>
    <cellStyle name="표준 16 8 2 17 2" xfId="5805"/>
    <cellStyle name="표준 16 8 2 17 2 2" xfId="18312"/>
    <cellStyle name="표준 16 8 2 17 2 3" xfId="30754"/>
    <cellStyle name="표준 16 8 2 17 3" xfId="8890"/>
    <cellStyle name="표준 16 8 2 17 3 2" xfId="21397"/>
    <cellStyle name="표준 16 8 2 17 3 3" xfId="33839"/>
    <cellStyle name="표준 16 8 2 17 4" xfId="11975"/>
    <cellStyle name="표준 16 8 2 17 4 2" xfId="24482"/>
    <cellStyle name="표준 16 8 2 17 4 3" xfId="36924"/>
    <cellStyle name="표준 16 8 2 17 5" xfId="15143"/>
    <cellStyle name="표준 16 8 2 17 6" xfId="27585"/>
    <cellStyle name="표준 16 8 2 18" xfId="2756"/>
    <cellStyle name="표준 16 8 2 18 2" xfId="5925"/>
    <cellStyle name="표준 16 8 2 18 2 2" xfId="18432"/>
    <cellStyle name="표준 16 8 2 18 2 3" xfId="30874"/>
    <cellStyle name="표준 16 8 2 18 3" xfId="9010"/>
    <cellStyle name="표준 16 8 2 18 3 2" xfId="21517"/>
    <cellStyle name="표준 16 8 2 18 3 3" xfId="33959"/>
    <cellStyle name="표준 16 8 2 18 4" xfId="12095"/>
    <cellStyle name="표준 16 8 2 18 4 2" xfId="24602"/>
    <cellStyle name="표준 16 8 2 18 4 3" xfId="37044"/>
    <cellStyle name="표준 16 8 2 18 5" xfId="15263"/>
    <cellStyle name="표준 16 8 2 18 6" xfId="27705"/>
    <cellStyle name="표준 16 8 2 19" xfId="2873"/>
    <cellStyle name="표준 16 8 2 19 2" xfId="6042"/>
    <cellStyle name="표준 16 8 2 19 2 2" xfId="18549"/>
    <cellStyle name="표준 16 8 2 19 2 3" xfId="30991"/>
    <cellStyle name="표준 16 8 2 19 3" xfId="9127"/>
    <cellStyle name="표준 16 8 2 19 3 2" xfId="21634"/>
    <cellStyle name="표준 16 8 2 19 3 3" xfId="34076"/>
    <cellStyle name="표준 16 8 2 19 4" xfId="12212"/>
    <cellStyle name="표준 16 8 2 19 4 2" xfId="24719"/>
    <cellStyle name="표준 16 8 2 19 4 3" xfId="37161"/>
    <cellStyle name="표준 16 8 2 19 5" xfId="15380"/>
    <cellStyle name="표준 16 8 2 19 6" xfId="27822"/>
    <cellStyle name="표준 16 8 2 2" xfId="707"/>
    <cellStyle name="표준 16 8 2 2 2" xfId="3876"/>
    <cellStyle name="표준 16 8 2 2 2 2" xfId="16383"/>
    <cellStyle name="표준 16 8 2 2 2 3" xfId="28825"/>
    <cellStyle name="표준 16 8 2 2 3" xfId="6961"/>
    <cellStyle name="표준 16 8 2 2 3 2" xfId="19468"/>
    <cellStyle name="표준 16 8 2 2 3 3" xfId="31910"/>
    <cellStyle name="표준 16 8 2 2 4" xfId="10046"/>
    <cellStyle name="표준 16 8 2 2 4 2" xfId="22553"/>
    <cellStyle name="표준 16 8 2 2 4 3" xfId="34995"/>
    <cellStyle name="표준 16 8 2 2 5" xfId="13214"/>
    <cellStyle name="표준 16 8 2 2 6" xfId="25656"/>
    <cellStyle name="표준 16 8 2 2 7" xfId="37834"/>
    <cellStyle name="표준 16 8 2 20" xfId="2985"/>
    <cellStyle name="표준 16 8 2 20 2" xfId="6154"/>
    <cellStyle name="표준 16 8 2 20 2 2" xfId="18661"/>
    <cellStyle name="표준 16 8 2 20 2 3" xfId="31103"/>
    <cellStyle name="표준 16 8 2 20 3" xfId="9239"/>
    <cellStyle name="표준 16 8 2 20 3 2" xfId="21746"/>
    <cellStyle name="표준 16 8 2 20 3 3" xfId="34188"/>
    <cellStyle name="표준 16 8 2 20 4" xfId="12324"/>
    <cellStyle name="표준 16 8 2 20 4 2" xfId="24831"/>
    <cellStyle name="표준 16 8 2 20 4 3" xfId="37273"/>
    <cellStyle name="표준 16 8 2 20 5" xfId="15492"/>
    <cellStyle name="표준 16 8 2 20 6" xfId="27934"/>
    <cellStyle name="표준 16 8 2 21" xfId="3093"/>
    <cellStyle name="표준 16 8 2 21 2" xfId="6262"/>
    <cellStyle name="표준 16 8 2 21 2 2" xfId="18769"/>
    <cellStyle name="표준 16 8 2 21 2 3" xfId="31211"/>
    <cellStyle name="표준 16 8 2 21 3" xfId="9347"/>
    <cellStyle name="표준 16 8 2 21 3 2" xfId="21854"/>
    <cellStyle name="표준 16 8 2 21 3 3" xfId="34296"/>
    <cellStyle name="표준 16 8 2 21 4" xfId="12432"/>
    <cellStyle name="표준 16 8 2 21 4 2" xfId="24939"/>
    <cellStyle name="표준 16 8 2 21 4 3" xfId="37381"/>
    <cellStyle name="표준 16 8 2 21 5" xfId="15600"/>
    <cellStyle name="표준 16 8 2 21 6" xfId="28042"/>
    <cellStyle name="표준 16 8 2 22" xfId="3200"/>
    <cellStyle name="표준 16 8 2 22 2" xfId="6369"/>
    <cellStyle name="표준 16 8 2 22 2 2" xfId="18876"/>
    <cellStyle name="표준 16 8 2 22 2 3" xfId="31318"/>
    <cellStyle name="표준 16 8 2 22 3" xfId="9454"/>
    <cellStyle name="표준 16 8 2 22 3 2" xfId="21961"/>
    <cellStyle name="표준 16 8 2 22 3 3" xfId="34403"/>
    <cellStyle name="표준 16 8 2 22 4" xfId="12539"/>
    <cellStyle name="표준 16 8 2 22 4 2" xfId="25046"/>
    <cellStyle name="표준 16 8 2 22 4 3" xfId="37488"/>
    <cellStyle name="표준 16 8 2 22 5" xfId="15707"/>
    <cellStyle name="표준 16 8 2 22 6" xfId="28149"/>
    <cellStyle name="표준 16 8 2 23" xfId="3307"/>
    <cellStyle name="표준 16 8 2 23 2" xfId="6476"/>
    <cellStyle name="표준 16 8 2 23 2 2" xfId="18983"/>
    <cellStyle name="표준 16 8 2 23 2 3" xfId="31425"/>
    <cellStyle name="표준 16 8 2 23 3" xfId="9561"/>
    <cellStyle name="표준 16 8 2 23 3 2" xfId="22068"/>
    <cellStyle name="표준 16 8 2 23 3 3" xfId="34510"/>
    <cellStyle name="표준 16 8 2 23 4" xfId="12646"/>
    <cellStyle name="표준 16 8 2 23 4 2" xfId="25153"/>
    <cellStyle name="표준 16 8 2 23 4 3" xfId="37595"/>
    <cellStyle name="표준 16 8 2 23 5" xfId="15814"/>
    <cellStyle name="표준 16 8 2 23 6" xfId="28256"/>
    <cellStyle name="표준 16 8 2 24" xfId="3498"/>
    <cellStyle name="표준 16 8 2 24 2" xfId="16005"/>
    <cellStyle name="표준 16 8 2 24 3" xfId="28447"/>
    <cellStyle name="표준 16 8 2 25" xfId="6583"/>
    <cellStyle name="표준 16 8 2 25 2" xfId="19090"/>
    <cellStyle name="표준 16 8 2 25 3" xfId="31532"/>
    <cellStyle name="표준 16 8 2 26" xfId="9668"/>
    <cellStyle name="표준 16 8 2 26 2" xfId="22175"/>
    <cellStyle name="표준 16 8 2 26 3" xfId="34617"/>
    <cellStyle name="표준 16 8 2 27" xfId="12836"/>
    <cellStyle name="표준 16 8 2 28" xfId="25278"/>
    <cellStyle name="표준 16 8 2 29" xfId="37731"/>
    <cellStyle name="표준 16 8 2 3" xfId="840"/>
    <cellStyle name="표준 16 8 2 3 2" xfId="4009"/>
    <cellStyle name="표준 16 8 2 3 2 2" xfId="16516"/>
    <cellStyle name="표준 16 8 2 3 2 3" xfId="28958"/>
    <cellStyle name="표준 16 8 2 3 3" xfId="7094"/>
    <cellStyle name="표준 16 8 2 3 3 2" xfId="19601"/>
    <cellStyle name="표준 16 8 2 3 3 3" xfId="32043"/>
    <cellStyle name="표준 16 8 2 3 4" xfId="10179"/>
    <cellStyle name="표준 16 8 2 3 4 2" xfId="22686"/>
    <cellStyle name="표준 16 8 2 3 4 3" xfId="35128"/>
    <cellStyle name="표준 16 8 2 3 5" xfId="13347"/>
    <cellStyle name="표준 16 8 2 3 6" xfId="25789"/>
    <cellStyle name="표준 16 8 2 3 7" xfId="37879"/>
    <cellStyle name="표준 16 8 2 4" xfId="972"/>
    <cellStyle name="표준 16 8 2 4 2" xfId="4141"/>
    <cellStyle name="표준 16 8 2 4 2 2" xfId="16648"/>
    <cellStyle name="표준 16 8 2 4 2 3" xfId="29090"/>
    <cellStyle name="표준 16 8 2 4 3" xfId="7226"/>
    <cellStyle name="표준 16 8 2 4 3 2" xfId="19733"/>
    <cellStyle name="표준 16 8 2 4 3 3" xfId="32175"/>
    <cellStyle name="표준 16 8 2 4 4" xfId="10311"/>
    <cellStyle name="표준 16 8 2 4 4 2" xfId="22818"/>
    <cellStyle name="표준 16 8 2 4 4 3" xfId="35260"/>
    <cellStyle name="표준 16 8 2 4 5" xfId="13479"/>
    <cellStyle name="표준 16 8 2 4 6" xfId="25921"/>
    <cellStyle name="표준 16 8 2 4 7" xfId="37921"/>
    <cellStyle name="표준 16 8 2 5" xfId="1104"/>
    <cellStyle name="표준 16 8 2 5 2" xfId="4273"/>
    <cellStyle name="표준 16 8 2 5 2 2" xfId="16780"/>
    <cellStyle name="표준 16 8 2 5 2 3" xfId="29222"/>
    <cellStyle name="표준 16 8 2 5 3" xfId="7358"/>
    <cellStyle name="표준 16 8 2 5 3 2" xfId="19865"/>
    <cellStyle name="표준 16 8 2 5 3 3" xfId="32307"/>
    <cellStyle name="표준 16 8 2 5 4" xfId="10443"/>
    <cellStyle name="표준 16 8 2 5 4 2" xfId="22950"/>
    <cellStyle name="표준 16 8 2 5 4 3" xfId="35392"/>
    <cellStyle name="표준 16 8 2 5 5" xfId="13611"/>
    <cellStyle name="표준 16 8 2 5 6" xfId="26053"/>
    <cellStyle name="표준 16 8 2 5 7" xfId="37963"/>
    <cellStyle name="표준 16 8 2 6" xfId="1236"/>
    <cellStyle name="표준 16 8 2 6 2" xfId="4405"/>
    <cellStyle name="표준 16 8 2 6 2 2" xfId="16912"/>
    <cellStyle name="표준 16 8 2 6 2 3" xfId="29354"/>
    <cellStyle name="표준 16 8 2 6 3" xfId="7490"/>
    <cellStyle name="표준 16 8 2 6 3 2" xfId="19997"/>
    <cellStyle name="표준 16 8 2 6 3 3" xfId="32439"/>
    <cellStyle name="표준 16 8 2 6 4" xfId="10575"/>
    <cellStyle name="표준 16 8 2 6 4 2" xfId="23082"/>
    <cellStyle name="표준 16 8 2 6 4 3" xfId="35524"/>
    <cellStyle name="표준 16 8 2 6 5" xfId="13743"/>
    <cellStyle name="표준 16 8 2 6 6" xfId="26185"/>
    <cellStyle name="표준 16 8 2 7" xfId="1368"/>
    <cellStyle name="표준 16 8 2 7 2" xfId="4537"/>
    <cellStyle name="표준 16 8 2 7 2 2" xfId="17044"/>
    <cellStyle name="표준 16 8 2 7 2 3" xfId="29486"/>
    <cellStyle name="표준 16 8 2 7 3" xfId="7622"/>
    <cellStyle name="표준 16 8 2 7 3 2" xfId="20129"/>
    <cellStyle name="표준 16 8 2 7 3 3" xfId="32571"/>
    <cellStyle name="표준 16 8 2 7 4" xfId="10707"/>
    <cellStyle name="표준 16 8 2 7 4 2" xfId="23214"/>
    <cellStyle name="표준 16 8 2 7 4 3" xfId="35656"/>
    <cellStyle name="표준 16 8 2 7 5" xfId="13875"/>
    <cellStyle name="표준 16 8 2 7 6" xfId="26317"/>
    <cellStyle name="표준 16 8 2 8" xfId="1499"/>
    <cellStyle name="표준 16 8 2 8 2" xfId="4668"/>
    <cellStyle name="표준 16 8 2 8 2 2" xfId="17175"/>
    <cellStyle name="표준 16 8 2 8 2 3" xfId="29617"/>
    <cellStyle name="표준 16 8 2 8 3" xfId="7753"/>
    <cellStyle name="표준 16 8 2 8 3 2" xfId="20260"/>
    <cellStyle name="표준 16 8 2 8 3 3" xfId="32702"/>
    <cellStyle name="표준 16 8 2 8 4" xfId="10838"/>
    <cellStyle name="표준 16 8 2 8 4 2" xfId="23345"/>
    <cellStyle name="표준 16 8 2 8 4 3" xfId="35787"/>
    <cellStyle name="표준 16 8 2 8 5" xfId="14006"/>
    <cellStyle name="표준 16 8 2 8 6" xfId="26448"/>
    <cellStyle name="표준 16 8 2 9" xfId="1628"/>
    <cellStyle name="표준 16 8 2 9 2" xfId="4797"/>
    <cellStyle name="표준 16 8 2 9 2 2" xfId="17304"/>
    <cellStyle name="표준 16 8 2 9 2 3" xfId="29746"/>
    <cellStyle name="표준 16 8 2 9 3" xfId="7882"/>
    <cellStyle name="표준 16 8 2 9 3 2" xfId="20389"/>
    <cellStyle name="표준 16 8 2 9 3 3" xfId="32831"/>
    <cellStyle name="표준 16 8 2 9 4" xfId="10967"/>
    <cellStyle name="표준 16 8 2 9 4 2" xfId="23474"/>
    <cellStyle name="표준 16 8 2 9 4 3" xfId="35916"/>
    <cellStyle name="표준 16 8 2 9 5" xfId="14135"/>
    <cellStyle name="표준 16 8 2 9 6" xfId="26577"/>
    <cellStyle name="표준 16 8 20" xfId="1832"/>
    <cellStyle name="표준 16 8 20 2" xfId="5001"/>
    <cellStyle name="표준 16 8 20 2 2" xfId="17508"/>
    <cellStyle name="표준 16 8 20 2 3" xfId="29950"/>
    <cellStyle name="표준 16 8 20 3" xfId="8086"/>
    <cellStyle name="표준 16 8 20 3 2" xfId="20593"/>
    <cellStyle name="표준 16 8 20 3 3" xfId="33035"/>
    <cellStyle name="표준 16 8 20 4" xfId="11171"/>
    <cellStyle name="표준 16 8 20 4 2" xfId="23678"/>
    <cellStyle name="표준 16 8 20 4 3" xfId="36120"/>
    <cellStyle name="표준 16 8 20 5" xfId="14339"/>
    <cellStyle name="표준 16 8 20 6" xfId="26781"/>
    <cellStyle name="표준 16 8 21" xfId="1960"/>
    <cellStyle name="표준 16 8 21 2" xfId="5129"/>
    <cellStyle name="표준 16 8 21 2 2" xfId="17636"/>
    <cellStyle name="표준 16 8 21 2 3" xfId="30078"/>
    <cellStyle name="표준 16 8 21 3" xfId="8214"/>
    <cellStyle name="표준 16 8 21 3 2" xfId="20721"/>
    <cellStyle name="표준 16 8 21 3 3" xfId="33163"/>
    <cellStyle name="표준 16 8 21 4" xfId="11299"/>
    <cellStyle name="표준 16 8 21 4 2" xfId="23806"/>
    <cellStyle name="표준 16 8 21 4 3" xfId="36248"/>
    <cellStyle name="표준 16 8 21 5" xfId="14467"/>
    <cellStyle name="표준 16 8 21 6" xfId="26909"/>
    <cellStyle name="표준 16 8 22" xfId="2088"/>
    <cellStyle name="표준 16 8 22 2" xfId="5257"/>
    <cellStyle name="표준 16 8 22 2 2" xfId="17764"/>
    <cellStyle name="표준 16 8 22 2 3" xfId="30206"/>
    <cellStyle name="표준 16 8 22 3" xfId="8342"/>
    <cellStyle name="표준 16 8 22 3 2" xfId="20849"/>
    <cellStyle name="표준 16 8 22 3 3" xfId="33291"/>
    <cellStyle name="표준 16 8 22 4" xfId="11427"/>
    <cellStyle name="표준 16 8 22 4 2" xfId="23934"/>
    <cellStyle name="표준 16 8 22 4 3" xfId="36376"/>
    <cellStyle name="표준 16 8 22 5" xfId="14595"/>
    <cellStyle name="표준 16 8 22 6" xfId="27037"/>
    <cellStyle name="표준 16 8 23" xfId="2215"/>
    <cellStyle name="표준 16 8 23 2" xfId="5384"/>
    <cellStyle name="표준 16 8 23 2 2" xfId="17891"/>
    <cellStyle name="표준 16 8 23 2 3" xfId="30333"/>
    <cellStyle name="표준 16 8 23 3" xfId="8469"/>
    <cellStyle name="표준 16 8 23 3 2" xfId="20976"/>
    <cellStyle name="표준 16 8 23 3 3" xfId="33418"/>
    <cellStyle name="표준 16 8 23 4" xfId="11554"/>
    <cellStyle name="표준 16 8 23 4 2" xfId="24061"/>
    <cellStyle name="표준 16 8 23 4 3" xfId="36503"/>
    <cellStyle name="표준 16 8 23 5" xfId="14722"/>
    <cellStyle name="표준 16 8 23 6" xfId="27164"/>
    <cellStyle name="표준 16 8 24" xfId="2340"/>
    <cellStyle name="표준 16 8 24 2" xfId="5509"/>
    <cellStyle name="표준 16 8 24 2 2" xfId="18016"/>
    <cellStyle name="표준 16 8 24 2 3" xfId="30458"/>
    <cellStyle name="표준 16 8 24 3" xfId="8594"/>
    <cellStyle name="표준 16 8 24 3 2" xfId="21101"/>
    <cellStyle name="표준 16 8 24 3 3" xfId="33543"/>
    <cellStyle name="표준 16 8 24 4" xfId="11679"/>
    <cellStyle name="표준 16 8 24 4 2" xfId="24186"/>
    <cellStyle name="표준 16 8 24 4 3" xfId="36628"/>
    <cellStyle name="표준 16 8 24 5" xfId="14847"/>
    <cellStyle name="표준 16 8 24 6" xfId="27289"/>
    <cellStyle name="표준 16 8 25" xfId="2465"/>
    <cellStyle name="표준 16 8 25 2" xfId="5634"/>
    <cellStyle name="표준 16 8 25 2 2" xfId="18141"/>
    <cellStyle name="표준 16 8 25 2 3" xfId="30583"/>
    <cellStyle name="표준 16 8 25 3" xfId="8719"/>
    <cellStyle name="표준 16 8 25 3 2" xfId="21226"/>
    <cellStyle name="표준 16 8 25 3 3" xfId="33668"/>
    <cellStyle name="표준 16 8 25 4" xfId="11804"/>
    <cellStyle name="표준 16 8 25 4 2" xfId="24311"/>
    <cellStyle name="표준 16 8 25 4 3" xfId="36753"/>
    <cellStyle name="표준 16 8 25 5" xfId="14972"/>
    <cellStyle name="표준 16 8 25 6" xfId="27414"/>
    <cellStyle name="표준 16 8 26" xfId="3444"/>
    <cellStyle name="표준 16 8 26 2" xfId="15951"/>
    <cellStyle name="표준 16 8 26 3" xfId="28393"/>
    <cellStyle name="표준 16 8 27" xfId="3429"/>
    <cellStyle name="표준 16 8 27 2" xfId="15936"/>
    <cellStyle name="표준 16 8 27 3" xfId="28378"/>
    <cellStyle name="표준 16 8 28" xfId="3392"/>
    <cellStyle name="표준 16 8 28 2" xfId="15899"/>
    <cellStyle name="표준 16 8 28 3" xfId="28341"/>
    <cellStyle name="표준 16 8 29" xfId="12788"/>
    <cellStyle name="표준 16 8 3" xfId="374"/>
    <cellStyle name="표준 16 8 3 10" xfId="1801"/>
    <cellStyle name="표준 16 8 3 10 2" xfId="4970"/>
    <cellStyle name="표준 16 8 3 10 2 2" xfId="17477"/>
    <cellStyle name="표준 16 8 3 10 2 3" xfId="29919"/>
    <cellStyle name="표준 16 8 3 10 3" xfId="8055"/>
    <cellStyle name="표준 16 8 3 10 3 2" xfId="20562"/>
    <cellStyle name="표준 16 8 3 10 3 3" xfId="33004"/>
    <cellStyle name="표준 16 8 3 10 4" xfId="11140"/>
    <cellStyle name="표준 16 8 3 10 4 2" xfId="23647"/>
    <cellStyle name="표준 16 8 3 10 4 3" xfId="36089"/>
    <cellStyle name="표준 16 8 3 10 5" xfId="14308"/>
    <cellStyle name="표준 16 8 3 10 6" xfId="26750"/>
    <cellStyle name="표준 16 8 3 11" xfId="1929"/>
    <cellStyle name="표준 16 8 3 11 2" xfId="5098"/>
    <cellStyle name="표준 16 8 3 11 2 2" xfId="17605"/>
    <cellStyle name="표준 16 8 3 11 2 3" xfId="30047"/>
    <cellStyle name="표준 16 8 3 11 3" xfId="8183"/>
    <cellStyle name="표준 16 8 3 11 3 2" xfId="20690"/>
    <cellStyle name="표준 16 8 3 11 3 3" xfId="33132"/>
    <cellStyle name="표준 16 8 3 11 4" xfId="11268"/>
    <cellStyle name="표준 16 8 3 11 4 2" xfId="23775"/>
    <cellStyle name="표준 16 8 3 11 4 3" xfId="36217"/>
    <cellStyle name="표준 16 8 3 11 5" xfId="14436"/>
    <cellStyle name="표준 16 8 3 11 6" xfId="26878"/>
    <cellStyle name="표준 16 8 3 12" xfId="2057"/>
    <cellStyle name="표준 16 8 3 12 2" xfId="5226"/>
    <cellStyle name="표준 16 8 3 12 2 2" xfId="17733"/>
    <cellStyle name="표준 16 8 3 12 2 3" xfId="30175"/>
    <cellStyle name="표준 16 8 3 12 3" xfId="8311"/>
    <cellStyle name="표준 16 8 3 12 3 2" xfId="20818"/>
    <cellStyle name="표준 16 8 3 12 3 3" xfId="33260"/>
    <cellStyle name="표준 16 8 3 12 4" xfId="11396"/>
    <cellStyle name="표준 16 8 3 12 4 2" xfId="23903"/>
    <cellStyle name="표준 16 8 3 12 4 3" xfId="36345"/>
    <cellStyle name="표준 16 8 3 12 5" xfId="14564"/>
    <cellStyle name="표준 16 8 3 12 6" xfId="27006"/>
    <cellStyle name="표준 16 8 3 13" xfId="2185"/>
    <cellStyle name="표준 16 8 3 13 2" xfId="5354"/>
    <cellStyle name="표준 16 8 3 13 2 2" xfId="17861"/>
    <cellStyle name="표준 16 8 3 13 2 3" xfId="30303"/>
    <cellStyle name="표준 16 8 3 13 3" xfId="8439"/>
    <cellStyle name="표준 16 8 3 13 3 2" xfId="20946"/>
    <cellStyle name="표준 16 8 3 13 3 3" xfId="33388"/>
    <cellStyle name="표준 16 8 3 13 4" xfId="11524"/>
    <cellStyle name="표준 16 8 3 13 4 2" xfId="24031"/>
    <cellStyle name="표준 16 8 3 13 4 3" xfId="36473"/>
    <cellStyle name="표준 16 8 3 13 5" xfId="14692"/>
    <cellStyle name="표준 16 8 3 13 6" xfId="27134"/>
    <cellStyle name="표준 16 8 3 14" xfId="2310"/>
    <cellStyle name="표준 16 8 3 14 2" xfId="5479"/>
    <cellStyle name="표준 16 8 3 14 2 2" xfId="17986"/>
    <cellStyle name="표준 16 8 3 14 2 3" xfId="30428"/>
    <cellStyle name="표준 16 8 3 14 3" xfId="8564"/>
    <cellStyle name="표준 16 8 3 14 3 2" xfId="21071"/>
    <cellStyle name="표준 16 8 3 14 3 3" xfId="33513"/>
    <cellStyle name="표준 16 8 3 14 4" xfId="11649"/>
    <cellStyle name="표준 16 8 3 14 4 2" xfId="24156"/>
    <cellStyle name="표준 16 8 3 14 4 3" xfId="36598"/>
    <cellStyle name="표준 16 8 3 14 5" xfId="14817"/>
    <cellStyle name="표준 16 8 3 14 6" xfId="27259"/>
    <cellStyle name="표준 16 8 3 15" xfId="2435"/>
    <cellStyle name="표준 16 8 3 15 2" xfId="5604"/>
    <cellStyle name="표준 16 8 3 15 2 2" xfId="18111"/>
    <cellStyle name="표준 16 8 3 15 2 3" xfId="30553"/>
    <cellStyle name="표준 16 8 3 15 3" xfId="8689"/>
    <cellStyle name="표준 16 8 3 15 3 2" xfId="21196"/>
    <cellStyle name="표준 16 8 3 15 3 3" xfId="33638"/>
    <cellStyle name="표준 16 8 3 15 4" xfId="11774"/>
    <cellStyle name="표준 16 8 3 15 4 2" xfId="24281"/>
    <cellStyle name="표준 16 8 3 15 4 3" xfId="36723"/>
    <cellStyle name="표준 16 8 3 15 5" xfId="14942"/>
    <cellStyle name="표준 16 8 3 15 6" xfId="27384"/>
    <cellStyle name="표준 16 8 3 16" xfId="2559"/>
    <cellStyle name="표준 16 8 3 16 2" xfId="5728"/>
    <cellStyle name="표준 16 8 3 16 2 2" xfId="18235"/>
    <cellStyle name="표준 16 8 3 16 2 3" xfId="30677"/>
    <cellStyle name="표준 16 8 3 16 3" xfId="8813"/>
    <cellStyle name="표준 16 8 3 16 3 2" xfId="21320"/>
    <cellStyle name="표준 16 8 3 16 3 3" xfId="33762"/>
    <cellStyle name="표준 16 8 3 16 4" xfId="11898"/>
    <cellStyle name="표준 16 8 3 16 4 2" xfId="24405"/>
    <cellStyle name="표준 16 8 3 16 4 3" xfId="36847"/>
    <cellStyle name="표준 16 8 3 16 5" xfId="15066"/>
    <cellStyle name="표준 16 8 3 16 6" xfId="27508"/>
    <cellStyle name="표준 16 8 3 17" xfId="2681"/>
    <cellStyle name="표준 16 8 3 17 2" xfId="5850"/>
    <cellStyle name="표준 16 8 3 17 2 2" xfId="18357"/>
    <cellStyle name="표준 16 8 3 17 2 3" xfId="30799"/>
    <cellStyle name="표준 16 8 3 17 3" xfId="8935"/>
    <cellStyle name="표준 16 8 3 17 3 2" xfId="21442"/>
    <cellStyle name="표준 16 8 3 17 3 3" xfId="33884"/>
    <cellStyle name="표준 16 8 3 17 4" xfId="12020"/>
    <cellStyle name="표준 16 8 3 17 4 2" xfId="24527"/>
    <cellStyle name="표준 16 8 3 17 4 3" xfId="36969"/>
    <cellStyle name="표준 16 8 3 17 5" xfId="15188"/>
    <cellStyle name="표준 16 8 3 17 6" xfId="27630"/>
    <cellStyle name="표준 16 8 3 18" xfId="2801"/>
    <cellStyle name="표준 16 8 3 18 2" xfId="5970"/>
    <cellStyle name="표준 16 8 3 18 2 2" xfId="18477"/>
    <cellStyle name="표준 16 8 3 18 2 3" xfId="30919"/>
    <cellStyle name="표준 16 8 3 18 3" xfId="9055"/>
    <cellStyle name="표준 16 8 3 18 3 2" xfId="21562"/>
    <cellStyle name="표준 16 8 3 18 3 3" xfId="34004"/>
    <cellStyle name="표준 16 8 3 18 4" xfId="12140"/>
    <cellStyle name="표준 16 8 3 18 4 2" xfId="24647"/>
    <cellStyle name="표준 16 8 3 18 4 3" xfId="37089"/>
    <cellStyle name="표준 16 8 3 18 5" xfId="15308"/>
    <cellStyle name="표준 16 8 3 18 6" xfId="27750"/>
    <cellStyle name="표준 16 8 3 19" xfId="2918"/>
    <cellStyle name="표준 16 8 3 19 2" xfId="6087"/>
    <cellStyle name="표준 16 8 3 19 2 2" xfId="18594"/>
    <cellStyle name="표준 16 8 3 19 2 3" xfId="31036"/>
    <cellStyle name="표준 16 8 3 19 3" xfId="9172"/>
    <cellStyle name="표준 16 8 3 19 3 2" xfId="21679"/>
    <cellStyle name="표준 16 8 3 19 3 3" xfId="34121"/>
    <cellStyle name="표준 16 8 3 19 4" xfId="12257"/>
    <cellStyle name="표준 16 8 3 19 4 2" xfId="24764"/>
    <cellStyle name="표준 16 8 3 19 4 3" xfId="37206"/>
    <cellStyle name="표준 16 8 3 19 5" xfId="15425"/>
    <cellStyle name="표준 16 8 3 19 6" xfId="27867"/>
    <cellStyle name="표준 16 8 3 2" xfId="752"/>
    <cellStyle name="표준 16 8 3 2 2" xfId="3921"/>
    <cellStyle name="표준 16 8 3 2 2 2" xfId="16428"/>
    <cellStyle name="표준 16 8 3 2 2 3" xfId="28870"/>
    <cellStyle name="표준 16 8 3 2 3" xfId="7006"/>
    <cellStyle name="표준 16 8 3 2 3 2" xfId="19513"/>
    <cellStyle name="표준 16 8 3 2 3 3" xfId="31955"/>
    <cellStyle name="표준 16 8 3 2 4" xfId="10091"/>
    <cellStyle name="표준 16 8 3 2 4 2" xfId="22598"/>
    <cellStyle name="표준 16 8 3 2 4 3" xfId="35040"/>
    <cellStyle name="표준 16 8 3 2 5" xfId="13259"/>
    <cellStyle name="표준 16 8 3 2 6" xfId="25701"/>
    <cellStyle name="표준 16 8 3 20" xfId="3030"/>
    <cellStyle name="표준 16 8 3 20 2" xfId="6199"/>
    <cellStyle name="표준 16 8 3 20 2 2" xfId="18706"/>
    <cellStyle name="표준 16 8 3 20 2 3" xfId="31148"/>
    <cellStyle name="표준 16 8 3 20 3" xfId="9284"/>
    <cellStyle name="표준 16 8 3 20 3 2" xfId="21791"/>
    <cellStyle name="표준 16 8 3 20 3 3" xfId="34233"/>
    <cellStyle name="표준 16 8 3 20 4" xfId="12369"/>
    <cellStyle name="표준 16 8 3 20 4 2" xfId="24876"/>
    <cellStyle name="표준 16 8 3 20 4 3" xfId="37318"/>
    <cellStyle name="표준 16 8 3 20 5" xfId="15537"/>
    <cellStyle name="표준 16 8 3 20 6" xfId="27979"/>
    <cellStyle name="표준 16 8 3 21" xfId="3138"/>
    <cellStyle name="표준 16 8 3 21 2" xfId="6307"/>
    <cellStyle name="표준 16 8 3 21 2 2" xfId="18814"/>
    <cellStyle name="표준 16 8 3 21 2 3" xfId="31256"/>
    <cellStyle name="표준 16 8 3 21 3" xfId="9392"/>
    <cellStyle name="표준 16 8 3 21 3 2" xfId="21899"/>
    <cellStyle name="표준 16 8 3 21 3 3" xfId="34341"/>
    <cellStyle name="표준 16 8 3 21 4" xfId="12477"/>
    <cellStyle name="표준 16 8 3 21 4 2" xfId="24984"/>
    <cellStyle name="표준 16 8 3 21 4 3" xfId="37426"/>
    <cellStyle name="표준 16 8 3 21 5" xfId="15645"/>
    <cellStyle name="표준 16 8 3 21 6" xfId="28087"/>
    <cellStyle name="표준 16 8 3 22" xfId="3245"/>
    <cellStyle name="표준 16 8 3 22 2" xfId="6414"/>
    <cellStyle name="표준 16 8 3 22 2 2" xfId="18921"/>
    <cellStyle name="표준 16 8 3 22 2 3" xfId="31363"/>
    <cellStyle name="표준 16 8 3 22 3" xfId="9499"/>
    <cellStyle name="표준 16 8 3 22 3 2" xfId="22006"/>
    <cellStyle name="표준 16 8 3 22 3 3" xfId="34448"/>
    <cellStyle name="표준 16 8 3 22 4" xfId="12584"/>
    <cellStyle name="표준 16 8 3 22 4 2" xfId="25091"/>
    <cellStyle name="표준 16 8 3 22 4 3" xfId="37533"/>
    <cellStyle name="표준 16 8 3 22 5" xfId="15752"/>
    <cellStyle name="표준 16 8 3 22 6" xfId="28194"/>
    <cellStyle name="표준 16 8 3 23" xfId="3352"/>
    <cellStyle name="표준 16 8 3 23 2" xfId="6521"/>
    <cellStyle name="표준 16 8 3 23 2 2" xfId="19028"/>
    <cellStyle name="표준 16 8 3 23 2 3" xfId="31470"/>
    <cellStyle name="표준 16 8 3 23 3" xfId="9606"/>
    <cellStyle name="표준 16 8 3 23 3 2" xfId="22113"/>
    <cellStyle name="표준 16 8 3 23 3 3" xfId="34555"/>
    <cellStyle name="표준 16 8 3 23 4" xfId="12691"/>
    <cellStyle name="표준 16 8 3 23 4 2" xfId="25198"/>
    <cellStyle name="표준 16 8 3 23 4 3" xfId="37640"/>
    <cellStyle name="표준 16 8 3 23 5" xfId="15859"/>
    <cellStyle name="표준 16 8 3 23 6" xfId="28301"/>
    <cellStyle name="표준 16 8 3 24" xfId="3543"/>
    <cellStyle name="표준 16 8 3 24 2" xfId="16050"/>
    <cellStyle name="표준 16 8 3 24 3" xfId="28492"/>
    <cellStyle name="표준 16 8 3 25" xfId="6628"/>
    <cellStyle name="표준 16 8 3 25 2" xfId="19135"/>
    <cellStyle name="표준 16 8 3 25 3" xfId="31577"/>
    <cellStyle name="표준 16 8 3 26" xfId="9713"/>
    <cellStyle name="표준 16 8 3 26 2" xfId="22220"/>
    <cellStyle name="표준 16 8 3 26 3" xfId="34662"/>
    <cellStyle name="표준 16 8 3 27" xfId="12881"/>
    <cellStyle name="표준 16 8 3 28" xfId="25323"/>
    <cellStyle name="표준 16 8 3 29" xfId="37805"/>
    <cellStyle name="표준 16 8 3 3" xfId="885"/>
    <cellStyle name="표준 16 8 3 3 2" xfId="4054"/>
    <cellStyle name="표준 16 8 3 3 2 2" xfId="16561"/>
    <cellStyle name="표준 16 8 3 3 2 3" xfId="29003"/>
    <cellStyle name="표준 16 8 3 3 3" xfId="7139"/>
    <cellStyle name="표준 16 8 3 3 3 2" xfId="19646"/>
    <cellStyle name="표준 16 8 3 3 3 3" xfId="32088"/>
    <cellStyle name="표준 16 8 3 3 4" xfId="10224"/>
    <cellStyle name="표준 16 8 3 3 4 2" xfId="22731"/>
    <cellStyle name="표준 16 8 3 3 4 3" xfId="35173"/>
    <cellStyle name="표준 16 8 3 3 5" xfId="13392"/>
    <cellStyle name="표준 16 8 3 3 6" xfId="25834"/>
    <cellStyle name="표준 16 8 3 4" xfId="1017"/>
    <cellStyle name="표준 16 8 3 4 2" xfId="4186"/>
    <cellStyle name="표준 16 8 3 4 2 2" xfId="16693"/>
    <cellStyle name="표준 16 8 3 4 2 3" xfId="29135"/>
    <cellStyle name="표준 16 8 3 4 3" xfId="7271"/>
    <cellStyle name="표준 16 8 3 4 3 2" xfId="19778"/>
    <cellStyle name="표준 16 8 3 4 3 3" xfId="32220"/>
    <cellStyle name="표준 16 8 3 4 4" xfId="10356"/>
    <cellStyle name="표준 16 8 3 4 4 2" xfId="22863"/>
    <cellStyle name="표준 16 8 3 4 4 3" xfId="35305"/>
    <cellStyle name="표준 16 8 3 4 5" xfId="13524"/>
    <cellStyle name="표준 16 8 3 4 6" xfId="25966"/>
    <cellStyle name="표준 16 8 3 5" xfId="1149"/>
    <cellStyle name="표준 16 8 3 5 2" xfId="4318"/>
    <cellStyle name="표준 16 8 3 5 2 2" xfId="16825"/>
    <cellStyle name="표준 16 8 3 5 2 3" xfId="29267"/>
    <cellStyle name="표준 16 8 3 5 3" xfId="7403"/>
    <cellStyle name="표준 16 8 3 5 3 2" xfId="19910"/>
    <cellStyle name="표준 16 8 3 5 3 3" xfId="32352"/>
    <cellStyle name="표준 16 8 3 5 4" xfId="10488"/>
    <cellStyle name="표준 16 8 3 5 4 2" xfId="22995"/>
    <cellStyle name="표준 16 8 3 5 4 3" xfId="35437"/>
    <cellStyle name="표준 16 8 3 5 5" xfId="13656"/>
    <cellStyle name="표준 16 8 3 5 6" xfId="26098"/>
    <cellStyle name="표준 16 8 3 6" xfId="1281"/>
    <cellStyle name="표준 16 8 3 6 2" xfId="4450"/>
    <cellStyle name="표준 16 8 3 6 2 2" xfId="16957"/>
    <cellStyle name="표준 16 8 3 6 2 3" xfId="29399"/>
    <cellStyle name="표준 16 8 3 6 3" xfId="7535"/>
    <cellStyle name="표준 16 8 3 6 3 2" xfId="20042"/>
    <cellStyle name="표준 16 8 3 6 3 3" xfId="32484"/>
    <cellStyle name="표준 16 8 3 6 4" xfId="10620"/>
    <cellStyle name="표준 16 8 3 6 4 2" xfId="23127"/>
    <cellStyle name="표준 16 8 3 6 4 3" xfId="35569"/>
    <cellStyle name="표준 16 8 3 6 5" xfId="13788"/>
    <cellStyle name="표준 16 8 3 6 6" xfId="26230"/>
    <cellStyle name="표준 16 8 3 7" xfId="1413"/>
    <cellStyle name="표준 16 8 3 7 2" xfId="4582"/>
    <cellStyle name="표준 16 8 3 7 2 2" xfId="17089"/>
    <cellStyle name="표준 16 8 3 7 2 3" xfId="29531"/>
    <cellStyle name="표준 16 8 3 7 3" xfId="7667"/>
    <cellStyle name="표준 16 8 3 7 3 2" xfId="20174"/>
    <cellStyle name="표준 16 8 3 7 3 3" xfId="32616"/>
    <cellStyle name="표준 16 8 3 7 4" xfId="10752"/>
    <cellStyle name="표준 16 8 3 7 4 2" xfId="23259"/>
    <cellStyle name="표준 16 8 3 7 4 3" xfId="35701"/>
    <cellStyle name="표준 16 8 3 7 5" xfId="13920"/>
    <cellStyle name="표준 16 8 3 7 6" xfId="26362"/>
    <cellStyle name="표준 16 8 3 8" xfId="1544"/>
    <cellStyle name="표준 16 8 3 8 2" xfId="4713"/>
    <cellStyle name="표준 16 8 3 8 2 2" xfId="17220"/>
    <cellStyle name="표준 16 8 3 8 2 3" xfId="29662"/>
    <cellStyle name="표준 16 8 3 8 3" xfId="7798"/>
    <cellStyle name="표준 16 8 3 8 3 2" xfId="20305"/>
    <cellStyle name="표준 16 8 3 8 3 3" xfId="32747"/>
    <cellStyle name="표준 16 8 3 8 4" xfId="10883"/>
    <cellStyle name="표준 16 8 3 8 4 2" xfId="23390"/>
    <cellStyle name="표준 16 8 3 8 4 3" xfId="35832"/>
    <cellStyle name="표준 16 8 3 8 5" xfId="14051"/>
    <cellStyle name="표준 16 8 3 8 6" xfId="26493"/>
    <cellStyle name="표준 16 8 3 9" xfId="1673"/>
    <cellStyle name="표준 16 8 3 9 2" xfId="4842"/>
    <cellStyle name="표준 16 8 3 9 2 2" xfId="17349"/>
    <cellStyle name="표준 16 8 3 9 2 3" xfId="29791"/>
    <cellStyle name="표준 16 8 3 9 3" xfId="7927"/>
    <cellStyle name="표준 16 8 3 9 3 2" xfId="20434"/>
    <cellStyle name="표준 16 8 3 9 3 3" xfId="32876"/>
    <cellStyle name="표준 16 8 3 9 4" xfId="11012"/>
    <cellStyle name="표준 16 8 3 9 4 2" xfId="23519"/>
    <cellStyle name="표준 16 8 3 9 4 3" xfId="35961"/>
    <cellStyle name="표준 16 8 3 9 5" xfId="14180"/>
    <cellStyle name="표준 16 8 3 9 6" xfId="26622"/>
    <cellStyle name="표준 16 8 30" xfId="25233"/>
    <cellStyle name="표준 16 8 31" xfId="37702"/>
    <cellStyle name="표준 16 8 4" xfId="613"/>
    <cellStyle name="표준 16 8 4 2" xfId="3782"/>
    <cellStyle name="표준 16 8 4 2 2" xfId="16289"/>
    <cellStyle name="표준 16 8 4 2 3" xfId="28731"/>
    <cellStyle name="표준 16 8 4 3" xfId="6867"/>
    <cellStyle name="표준 16 8 4 3 2" xfId="19374"/>
    <cellStyle name="표준 16 8 4 3 3" xfId="31816"/>
    <cellStyle name="표준 16 8 4 4" xfId="9952"/>
    <cellStyle name="표준 16 8 4 4 2" xfId="22459"/>
    <cellStyle name="표준 16 8 4 4 3" xfId="34901"/>
    <cellStyle name="표준 16 8 4 5" xfId="13120"/>
    <cellStyle name="표준 16 8 4 6" xfId="25562"/>
    <cellStyle name="표준 16 8 4 7" xfId="37850"/>
    <cellStyle name="표준 16 8 5" xfId="574"/>
    <cellStyle name="표준 16 8 5 2" xfId="3743"/>
    <cellStyle name="표준 16 8 5 2 2" xfId="16250"/>
    <cellStyle name="표준 16 8 5 2 3" xfId="28692"/>
    <cellStyle name="표준 16 8 5 3" xfId="6828"/>
    <cellStyle name="표준 16 8 5 3 2" xfId="19335"/>
    <cellStyle name="표준 16 8 5 3 3" xfId="31777"/>
    <cellStyle name="표준 16 8 5 4" xfId="9913"/>
    <cellStyle name="표준 16 8 5 4 2" xfId="22420"/>
    <cellStyle name="표준 16 8 5 4 3" xfId="34862"/>
    <cellStyle name="표준 16 8 5 5" xfId="13081"/>
    <cellStyle name="표준 16 8 5 6" xfId="25523"/>
    <cellStyle name="표준 16 8 5 7" xfId="37892"/>
    <cellStyle name="표준 16 8 6" xfId="446"/>
    <cellStyle name="표준 16 8 6 2" xfId="3615"/>
    <cellStyle name="표준 16 8 6 2 2" xfId="16122"/>
    <cellStyle name="표준 16 8 6 2 3" xfId="28564"/>
    <cellStyle name="표준 16 8 6 3" xfId="6700"/>
    <cellStyle name="표준 16 8 6 3 2" xfId="19207"/>
    <cellStyle name="표준 16 8 6 3 3" xfId="31649"/>
    <cellStyle name="표준 16 8 6 4" xfId="9785"/>
    <cellStyle name="표준 16 8 6 4 2" xfId="22292"/>
    <cellStyle name="표준 16 8 6 4 3" xfId="34734"/>
    <cellStyle name="표준 16 8 6 5" xfId="12953"/>
    <cellStyle name="표준 16 8 6 6" xfId="25395"/>
    <cellStyle name="표준 16 8 6 7" xfId="37934"/>
    <cellStyle name="표준 16 8 7" xfId="408"/>
    <cellStyle name="표준 16 8 7 2" xfId="3577"/>
    <cellStyle name="표준 16 8 7 2 2" xfId="16084"/>
    <cellStyle name="표준 16 8 7 2 3" xfId="28526"/>
    <cellStyle name="표준 16 8 7 3" xfId="6662"/>
    <cellStyle name="표준 16 8 7 3 2" xfId="19169"/>
    <cellStyle name="표준 16 8 7 3 3" xfId="31611"/>
    <cellStyle name="표준 16 8 7 4" xfId="9747"/>
    <cellStyle name="표준 16 8 7 4 2" xfId="22254"/>
    <cellStyle name="표준 16 8 7 4 3" xfId="34696"/>
    <cellStyle name="표준 16 8 7 5" xfId="12915"/>
    <cellStyle name="표준 16 8 7 6" xfId="25357"/>
    <cellStyle name="표준 16 8 8" xfId="528"/>
    <cellStyle name="표준 16 8 8 2" xfId="3697"/>
    <cellStyle name="표준 16 8 8 2 2" xfId="16204"/>
    <cellStyle name="표준 16 8 8 2 3" xfId="28646"/>
    <cellStyle name="표준 16 8 8 3" xfId="6782"/>
    <cellStyle name="표준 16 8 8 3 2" xfId="19289"/>
    <cellStyle name="표준 16 8 8 3 3" xfId="31731"/>
    <cellStyle name="표준 16 8 8 4" xfId="9867"/>
    <cellStyle name="표준 16 8 8 4 2" xfId="22374"/>
    <cellStyle name="표준 16 8 8 4 3" xfId="34816"/>
    <cellStyle name="표준 16 8 8 5" xfId="13035"/>
    <cellStyle name="표준 16 8 8 6" xfId="25477"/>
    <cellStyle name="표준 16 8 9" xfId="483"/>
    <cellStyle name="표준 16 8 9 2" xfId="3652"/>
    <cellStyle name="표준 16 8 9 2 2" xfId="16159"/>
    <cellStyle name="표준 16 8 9 2 3" xfId="28601"/>
    <cellStyle name="표준 16 8 9 3" xfId="6737"/>
    <cellStyle name="표준 16 8 9 3 2" xfId="19244"/>
    <cellStyle name="표준 16 8 9 3 3" xfId="31686"/>
    <cellStyle name="표준 16 8 9 4" xfId="9822"/>
    <cellStyle name="표준 16 8 9 4 2" xfId="22329"/>
    <cellStyle name="표준 16 8 9 4 3" xfId="34771"/>
    <cellStyle name="표준 16 8 9 5" xfId="12990"/>
    <cellStyle name="표준 16 8 9 6" xfId="25432"/>
    <cellStyle name="표준 16 9" xfId="293"/>
    <cellStyle name="표준 16 9 10" xfId="1463"/>
    <cellStyle name="표준 16 9 10 2" xfId="4632"/>
    <cellStyle name="표준 16 9 10 2 2" xfId="17139"/>
    <cellStyle name="표준 16 9 10 2 3" xfId="29581"/>
    <cellStyle name="표준 16 9 10 3" xfId="7717"/>
    <cellStyle name="표준 16 9 10 3 2" xfId="20224"/>
    <cellStyle name="표준 16 9 10 3 3" xfId="32666"/>
    <cellStyle name="표준 16 9 10 4" xfId="10802"/>
    <cellStyle name="표준 16 9 10 4 2" xfId="23309"/>
    <cellStyle name="표준 16 9 10 4 3" xfId="35751"/>
    <cellStyle name="표준 16 9 10 5" xfId="13970"/>
    <cellStyle name="표준 16 9 10 6" xfId="26412"/>
    <cellStyle name="표준 16 9 11" xfId="1592"/>
    <cellStyle name="표준 16 9 11 2" xfId="4761"/>
    <cellStyle name="표준 16 9 11 2 2" xfId="17268"/>
    <cellStyle name="표준 16 9 11 2 3" xfId="29710"/>
    <cellStyle name="표준 16 9 11 3" xfId="7846"/>
    <cellStyle name="표준 16 9 11 3 2" xfId="20353"/>
    <cellStyle name="표준 16 9 11 3 3" xfId="32795"/>
    <cellStyle name="표준 16 9 11 4" xfId="10931"/>
    <cellStyle name="표준 16 9 11 4 2" xfId="23438"/>
    <cellStyle name="표준 16 9 11 4 3" xfId="35880"/>
    <cellStyle name="표준 16 9 11 5" xfId="14099"/>
    <cellStyle name="표준 16 9 11 6" xfId="26541"/>
    <cellStyle name="표준 16 9 12" xfId="1720"/>
    <cellStyle name="표준 16 9 12 2" xfId="4889"/>
    <cellStyle name="표준 16 9 12 2 2" xfId="17396"/>
    <cellStyle name="표준 16 9 12 2 3" xfId="29838"/>
    <cellStyle name="표준 16 9 12 3" xfId="7974"/>
    <cellStyle name="표준 16 9 12 3 2" xfId="20481"/>
    <cellStyle name="표준 16 9 12 3 3" xfId="32923"/>
    <cellStyle name="표준 16 9 12 4" xfId="11059"/>
    <cellStyle name="표준 16 9 12 4 2" xfId="23566"/>
    <cellStyle name="표준 16 9 12 4 3" xfId="36008"/>
    <cellStyle name="표준 16 9 12 5" xfId="14227"/>
    <cellStyle name="표준 16 9 12 6" xfId="26669"/>
    <cellStyle name="표준 16 9 13" xfId="1848"/>
    <cellStyle name="표준 16 9 13 2" xfId="5017"/>
    <cellStyle name="표준 16 9 13 2 2" xfId="17524"/>
    <cellStyle name="표준 16 9 13 2 3" xfId="29966"/>
    <cellStyle name="표준 16 9 13 3" xfId="8102"/>
    <cellStyle name="표준 16 9 13 3 2" xfId="20609"/>
    <cellStyle name="표준 16 9 13 3 3" xfId="33051"/>
    <cellStyle name="표준 16 9 13 4" xfId="11187"/>
    <cellStyle name="표준 16 9 13 4 2" xfId="23694"/>
    <cellStyle name="표준 16 9 13 4 3" xfId="36136"/>
    <cellStyle name="표준 16 9 13 5" xfId="14355"/>
    <cellStyle name="표준 16 9 13 6" xfId="26797"/>
    <cellStyle name="표준 16 9 14" xfId="1976"/>
    <cellStyle name="표준 16 9 14 2" xfId="5145"/>
    <cellStyle name="표준 16 9 14 2 2" xfId="17652"/>
    <cellStyle name="표준 16 9 14 2 3" xfId="30094"/>
    <cellStyle name="표준 16 9 14 3" xfId="8230"/>
    <cellStyle name="표준 16 9 14 3 2" xfId="20737"/>
    <cellStyle name="표준 16 9 14 3 3" xfId="33179"/>
    <cellStyle name="표준 16 9 14 4" xfId="11315"/>
    <cellStyle name="표준 16 9 14 4 2" xfId="23822"/>
    <cellStyle name="표준 16 9 14 4 3" xfId="36264"/>
    <cellStyle name="표준 16 9 14 5" xfId="14483"/>
    <cellStyle name="표준 16 9 14 6" xfId="26925"/>
    <cellStyle name="표준 16 9 15" xfId="2104"/>
    <cellStyle name="표준 16 9 15 2" xfId="5273"/>
    <cellStyle name="표준 16 9 15 2 2" xfId="17780"/>
    <cellStyle name="표준 16 9 15 2 3" xfId="30222"/>
    <cellStyle name="표준 16 9 15 3" xfId="8358"/>
    <cellStyle name="표준 16 9 15 3 2" xfId="20865"/>
    <cellStyle name="표준 16 9 15 3 3" xfId="33307"/>
    <cellStyle name="표준 16 9 15 4" xfId="11443"/>
    <cellStyle name="표준 16 9 15 4 2" xfId="23950"/>
    <cellStyle name="표준 16 9 15 4 3" xfId="36392"/>
    <cellStyle name="표준 16 9 15 5" xfId="14611"/>
    <cellStyle name="표준 16 9 15 6" xfId="27053"/>
    <cellStyle name="표준 16 9 16" xfId="2229"/>
    <cellStyle name="표준 16 9 16 2" xfId="5398"/>
    <cellStyle name="표준 16 9 16 2 2" xfId="17905"/>
    <cellStyle name="표준 16 9 16 2 3" xfId="30347"/>
    <cellStyle name="표준 16 9 16 3" xfId="8483"/>
    <cellStyle name="표준 16 9 16 3 2" xfId="20990"/>
    <cellStyle name="표준 16 9 16 3 3" xfId="33432"/>
    <cellStyle name="표준 16 9 16 4" xfId="11568"/>
    <cellStyle name="표준 16 9 16 4 2" xfId="24075"/>
    <cellStyle name="표준 16 9 16 4 3" xfId="36517"/>
    <cellStyle name="표준 16 9 16 5" xfId="14736"/>
    <cellStyle name="표준 16 9 16 6" xfId="27178"/>
    <cellStyle name="표준 16 9 17" xfId="2354"/>
    <cellStyle name="표준 16 9 17 2" xfId="5523"/>
    <cellStyle name="표준 16 9 17 2 2" xfId="18030"/>
    <cellStyle name="표준 16 9 17 2 3" xfId="30472"/>
    <cellStyle name="표준 16 9 17 3" xfId="8608"/>
    <cellStyle name="표준 16 9 17 3 2" xfId="21115"/>
    <cellStyle name="표준 16 9 17 3 3" xfId="33557"/>
    <cellStyle name="표준 16 9 17 4" xfId="11693"/>
    <cellStyle name="표준 16 9 17 4 2" xfId="24200"/>
    <cellStyle name="표준 16 9 17 4 3" xfId="36642"/>
    <cellStyle name="표준 16 9 17 5" xfId="14861"/>
    <cellStyle name="표준 16 9 17 6" xfId="27303"/>
    <cellStyle name="표준 16 9 18" xfId="2478"/>
    <cellStyle name="표준 16 9 18 2" xfId="5647"/>
    <cellStyle name="표준 16 9 18 2 2" xfId="18154"/>
    <cellStyle name="표준 16 9 18 2 3" xfId="30596"/>
    <cellStyle name="표준 16 9 18 3" xfId="8732"/>
    <cellStyle name="표준 16 9 18 3 2" xfId="21239"/>
    <cellStyle name="표준 16 9 18 3 3" xfId="33681"/>
    <cellStyle name="표준 16 9 18 4" xfId="11817"/>
    <cellStyle name="표준 16 9 18 4 2" xfId="24324"/>
    <cellStyle name="표준 16 9 18 4 3" xfId="36766"/>
    <cellStyle name="표준 16 9 18 5" xfId="14985"/>
    <cellStyle name="표준 16 9 18 6" xfId="27427"/>
    <cellStyle name="표준 16 9 19" xfId="2600"/>
    <cellStyle name="표준 16 9 19 2" xfId="5769"/>
    <cellStyle name="표준 16 9 19 2 2" xfId="18276"/>
    <cellStyle name="표준 16 9 19 2 3" xfId="30718"/>
    <cellStyle name="표준 16 9 19 3" xfId="8854"/>
    <cellStyle name="표준 16 9 19 3 2" xfId="21361"/>
    <cellStyle name="표준 16 9 19 3 3" xfId="33803"/>
    <cellStyle name="표준 16 9 19 4" xfId="11939"/>
    <cellStyle name="표준 16 9 19 4 2" xfId="24446"/>
    <cellStyle name="표준 16 9 19 4 3" xfId="36888"/>
    <cellStyle name="표준 16 9 19 5" xfId="15107"/>
    <cellStyle name="표준 16 9 19 6" xfId="27549"/>
    <cellStyle name="표준 16 9 2" xfId="338"/>
    <cellStyle name="표준 16 9 2 10" xfId="1765"/>
    <cellStyle name="표준 16 9 2 10 2" xfId="4934"/>
    <cellStyle name="표준 16 9 2 10 2 2" xfId="17441"/>
    <cellStyle name="표준 16 9 2 10 2 3" xfId="29883"/>
    <cellStyle name="표준 16 9 2 10 3" xfId="8019"/>
    <cellStyle name="표준 16 9 2 10 3 2" xfId="20526"/>
    <cellStyle name="표준 16 9 2 10 3 3" xfId="32968"/>
    <cellStyle name="표준 16 9 2 10 4" xfId="11104"/>
    <cellStyle name="표준 16 9 2 10 4 2" xfId="23611"/>
    <cellStyle name="표준 16 9 2 10 4 3" xfId="36053"/>
    <cellStyle name="표준 16 9 2 10 5" xfId="14272"/>
    <cellStyle name="표준 16 9 2 10 6" xfId="26714"/>
    <cellStyle name="표준 16 9 2 11" xfId="1893"/>
    <cellStyle name="표준 16 9 2 11 2" xfId="5062"/>
    <cellStyle name="표준 16 9 2 11 2 2" xfId="17569"/>
    <cellStyle name="표준 16 9 2 11 2 3" xfId="30011"/>
    <cellStyle name="표준 16 9 2 11 3" xfId="8147"/>
    <cellStyle name="표준 16 9 2 11 3 2" xfId="20654"/>
    <cellStyle name="표준 16 9 2 11 3 3" xfId="33096"/>
    <cellStyle name="표준 16 9 2 11 4" xfId="11232"/>
    <cellStyle name="표준 16 9 2 11 4 2" xfId="23739"/>
    <cellStyle name="표준 16 9 2 11 4 3" xfId="36181"/>
    <cellStyle name="표준 16 9 2 11 5" xfId="14400"/>
    <cellStyle name="표준 16 9 2 11 6" xfId="26842"/>
    <cellStyle name="표준 16 9 2 12" xfId="2021"/>
    <cellStyle name="표준 16 9 2 12 2" xfId="5190"/>
    <cellStyle name="표준 16 9 2 12 2 2" xfId="17697"/>
    <cellStyle name="표준 16 9 2 12 2 3" xfId="30139"/>
    <cellStyle name="표준 16 9 2 12 3" xfId="8275"/>
    <cellStyle name="표준 16 9 2 12 3 2" xfId="20782"/>
    <cellStyle name="표준 16 9 2 12 3 3" xfId="33224"/>
    <cellStyle name="표준 16 9 2 12 4" xfId="11360"/>
    <cellStyle name="표준 16 9 2 12 4 2" xfId="23867"/>
    <cellStyle name="표준 16 9 2 12 4 3" xfId="36309"/>
    <cellStyle name="표준 16 9 2 12 5" xfId="14528"/>
    <cellStyle name="표준 16 9 2 12 6" xfId="26970"/>
    <cellStyle name="표준 16 9 2 13" xfId="2149"/>
    <cellStyle name="표준 16 9 2 13 2" xfId="5318"/>
    <cellStyle name="표준 16 9 2 13 2 2" xfId="17825"/>
    <cellStyle name="표준 16 9 2 13 2 3" xfId="30267"/>
    <cellStyle name="표준 16 9 2 13 3" xfId="8403"/>
    <cellStyle name="표준 16 9 2 13 3 2" xfId="20910"/>
    <cellStyle name="표준 16 9 2 13 3 3" xfId="33352"/>
    <cellStyle name="표준 16 9 2 13 4" xfId="11488"/>
    <cellStyle name="표준 16 9 2 13 4 2" xfId="23995"/>
    <cellStyle name="표준 16 9 2 13 4 3" xfId="36437"/>
    <cellStyle name="표준 16 9 2 13 5" xfId="14656"/>
    <cellStyle name="표준 16 9 2 13 6" xfId="27098"/>
    <cellStyle name="표준 16 9 2 14" xfId="2274"/>
    <cellStyle name="표준 16 9 2 14 2" xfId="5443"/>
    <cellStyle name="표준 16 9 2 14 2 2" xfId="17950"/>
    <cellStyle name="표준 16 9 2 14 2 3" xfId="30392"/>
    <cellStyle name="표준 16 9 2 14 3" xfId="8528"/>
    <cellStyle name="표준 16 9 2 14 3 2" xfId="21035"/>
    <cellStyle name="표준 16 9 2 14 3 3" xfId="33477"/>
    <cellStyle name="표준 16 9 2 14 4" xfId="11613"/>
    <cellStyle name="표준 16 9 2 14 4 2" xfId="24120"/>
    <cellStyle name="표준 16 9 2 14 4 3" xfId="36562"/>
    <cellStyle name="표준 16 9 2 14 5" xfId="14781"/>
    <cellStyle name="표준 16 9 2 14 6" xfId="27223"/>
    <cellStyle name="표준 16 9 2 15" xfId="2399"/>
    <cellStyle name="표준 16 9 2 15 2" xfId="5568"/>
    <cellStyle name="표준 16 9 2 15 2 2" xfId="18075"/>
    <cellStyle name="표준 16 9 2 15 2 3" xfId="30517"/>
    <cellStyle name="표준 16 9 2 15 3" xfId="8653"/>
    <cellStyle name="표준 16 9 2 15 3 2" xfId="21160"/>
    <cellStyle name="표준 16 9 2 15 3 3" xfId="33602"/>
    <cellStyle name="표준 16 9 2 15 4" xfId="11738"/>
    <cellStyle name="표준 16 9 2 15 4 2" xfId="24245"/>
    <cellStyle name="표준 16 9 2 15 4 3" xfId="36687"/>
    <cellStyle name="표준 16 9 2 15 5" xfId="14906"/>
    <cellStyle name="표준 16 9 2 15 6" xfId="27348"/>
    <cellStyle name="표준 16 9 2 16" xfId="2523"/>
    <cellStyle name="표준 16 9 2 16 2" xfId="5692"/>
    <cellStyle name="표준 16 9 2 16 2 2" xfId="18199"/>
    <cellStyle name="표준 16 9 2 16 2 3" xfId="30641"/>
    <cellStyle name="표준 16 9 2 16 3" xfId="8777"/>
    <cellStyle name="표준 16 9 2 16 3 2" xfId="21284"/>
    <cellStyle name="표준 16 9 2 16 3 3" xfId="33726"/>
    <cellStyle name="표준 16 9 2 16 4" xfId="11862"/>
    <cellStyle name="표준 16 9 2 16 4 2" xfId="24369"/>
    <cellStyle name="표준 16 9 2 16 4 3" xfId="36811"/>
    <cellStyle name="표준 16 9 2 16 5" xfId="15030"/>
    <cellStyle name="표준 16 9 2 16 6" xfId="27472"/>
    <cellStyle name="표준 16 9 2 17" xfId="2645"/>
    <cellStyle name="표준 16 9 2 17 2" xfId="5814"/>
    <cellStyle name="표준 16 9 2 17 2 2" xfId="18321"/>
    <cellStyle name="표준 16 9 2 17 2 3" xfId="30763"/>
    <cellStyle name="표준 16 9 2 17 3" xfId="8899"/>
    <cellStyle name="표준 16 9 2 17 3 2" xfId="21406"/>
    <cellStyle name="표준 16 9 2 17 3 3" xfId="33848"/>
    <cellStyle name="표준 16 9 2 17 4" xfId="11984"/>
    <cellStyle name="표준 16 9 2 17 4 2" xfId="24491"/>
    <cellStyle name="표준 16 9 2 17 4 3" xfId="36933"/>
    <cellStyle name="표준 16 9 2 17 5" xfId="15152"/>
    <cellStyle name="표준 16 9 2 17 6" xfId="27594"/>
    <cellStyle name="표준 16 9 2 18" xfId="2765"/>
    <cellStyle name="표준 16 9 2 18 2" xfId="5934"/>
    <cellStyle name="표준 16 9 2 18 2 2" xfId="18441"/>
    <cellStyle name="표준 16 9 2 18 2 3" xfId="30883"/>
    <cellStyle name="표준 16 9 2 18 3" xfId="9019"/>
    <cellStyle name="표준 16 9 2 18 3 2" xfId="21526"/>
    <cellStyle name="표준 16 9 2 18 3 3" xfId="33968"/>
    <cellStyle name="표준 16 9 2 18 4" xfId="12104"/>
    <cellStyle name="표준 16 9 2 18 4 2" xfId="24611"/>
    <cellStyle name="표준 16 9 2 18 4 3" xfId="37053"/>
    <cellStyle name="표준 16 9 2 18 5" xfId="15272"/>
    <cellStyle name="표준 16 9 2 18 6" xfId="27714"/>
    <cellStyle name="표준 16 9 2 19" xfId="2882"/>
    <cellStyle name="표준 16 9 2 19 2" xfId="6051"/>
    <cellStyle name="표준 16 9 2 19 2 2" xfId="18558"/>
    <cellStyle name="표준 16 9 2 19 2 3" xfId="31000"/>
    <cellStyle name="표준 16 9 2 19 3" xfId="9136"/>
    <cellStyle name="표준 16 9 2 19 3 2" xfId="21643"/>
    <cellStyle name="표준 16 9 2 19 3 3" xfId="34085"/>
    <cellStyle name="표준 16 9 2 19 4" xfId="12221"/>
    <cellStyle name="표준 16 9 2 19 4 2" xfId="24728"/>
    <cellStyle name="표준 16 9 2 19 4 3" xfId="37170"/>
    <cellStyle name="표준 16 9 2 19 5" xfId="15389"/>
    <cellStyle name="표준 16 9 2 19 6" xfId="27831"/>
    <cellStyle name="표준 16 9 2 2" xfId="716"/>
    <cellStyle name="표준 16 9 2 2 2" xfId="3885"/>
    <cellStyle name="표준 16 9 2 2 2 2" xfId="16392"/>
    <cellStyle name="표준 16 9 2 2 2 3" xfId="28834"/>
    <cellStyle name="표준 16 9 2 2 3" xfId="6970"/>
    <cellStyle name="표준 16 9 2 2 3 2" xfId="19477"/>
    <cellStyle name="표준 16 9 2 2 3 3" xfId="31919"/>
    <cellStyle name="표준 16 9 2 2 4" xfId="10055"/>
    <cellStyle name="표준 16 9 2 2 4 2" xfId="22562"/>
    <cellStyle name="표준 16 9 2 2 4 3" xfId="35004"/>
    <cellStyle name="표준 16 9 2 2 5" xfId="13223"/>
    <cellStyle name="표준 16 9 2 2 6" xfId="25665"/>
    <cellStyle name="표준 16 9 2 2 7" xfId="37815"/>
    <cellStyle name="표준 16 9 2 20" xfId="2994"/>
    <cellStyle name="표준 16 9 2 20 2" xfId="6163"/>
    <cellStyle name="표준 16 9 2 20 2 2" xfId="18670"/>
    <cellStyle name="표준 16 9 2 20 2 3" xfId="31112"/>
    <cellStyle name="표준 16 9 2 20 3" xfId="9248"/>
    <cellStyle name="표준 16 9 2 20 3 2" xfId="21755"/>
    <cellStyle name="표준 16 9 2 20 3 3" xfId="34197"/>
    <cellStyle name="표준 16 9 2 20 4" xfId="12333"/>
    <cellStyle name="표준 16 9 2 20 4 2" xfId="24840"/>
    <cellStyle name="표준 16 9 2 20 4 3" xfId="37282"/>
    <cellStyle name="표준 16 9 2 20 5" xfId="15501"/>
    <cellStyle name="표준 16 9 2 20 6" xfId="27943"/>
    <cellStyle name="표준 16 9 2 21" xfId="3102"/>
    <cellStyle name="표준 16 9 2 21 2" xfId="6271"/>
    <cellStyle name="표준 16 9 2 21 2 2" xfId="18778"/>
    <cellStyle name="표준 16 9 2 21 2 3" xfId="31220"/>
    <cellStyle name="표준 16 9 2 21 3" xfId="9356"/>
    <cellStyle name="표준 16 9 2 21 3 2" xfId="21863"/>
    <cellStyle name="표준 16 9 2 21 3 3" xfId="34305"/>
    <cellStyle name="표준 16 9 2 21 4" xfId="12441"/>
    <cellStyle name="표준 16 9 2 21 4 2" xfId="24948"/>
    <cellStyle name="표준 16 9 2 21 4 3" xfId="37390"/>
    <cellStyle name="표준 16 9 2 21 5" xfId="15609"/>
    <cellStyle name="표준 16 9 2 21 6" xfId="28051"/>
    <cellStyle name="표준 16 9 2 22" xfId="3209"/>
    <cellStyle name="표준 16 9 2 22 2" xfId="6378"/>
    <cellStyle name="표준 16 9 2 22 2 2" xfId="18885"/>
    <cellStyle name="표준 16 9 2 22 2 3" xfId="31327"/>
    <cellStyle name="표준 16 9 2 22 3" xfId="9463"/>
    <cellStyle name="표준 16 9 2 22 3 2" xfId="21970"/>
    <cellStyle name="표준 16 9 2 22 3 3" xfId="34412"/>
    <cellStyle name="표준 16 9 2 22 4" xfId="12548"/>
    <cellStyle name="표준 16 9 2 22 4 2" xfId="25055"/>
    <cellStyle name="표준 16 9 2 22 4 3" xfId="37497"/>
    <cellStyle name="표준 16 9 2 22 5" xfId="15716"/>
    <cellStyle name="표준 16 9 2 22 6" xfId="28158"/>
    <cellStyle name="표준 16 9 2 23" xfId="3316"/>
    <cellStyle name="표준 16 9 2 23 2" xfId="6485"/>
    <cellStyle name="표준 16 9 2 23 2 2" xfId="18992"/>
    <cellStyle name="표준 16 9 2 23 2 3" xfId="31434"/>
    <cellStyle name="표준 16 9 2 23 3" xfId="9570"/>
    <cellStyle name="표준 16 9 2 23 3 2" xfId="22077"/>
    <cellStyle name="표준 16 9 2 23 3 3" xfId="34519"/>
    <cellStyle name="표준 16 9 2 23 4" xfId="12655"/>
    <cellStyle name="표준 16 9 2 23 4 2" xfId="25162"/>
    <cellStyle name="표준 16 9 2 23 4 3" xfId="37604"/>
    <cellStyle name="표준 16 9 2 23 5" xfId="15823"/>
    <cellStyle name="표준 16 9 2 23 6" xfId="28265"/>
    <cellStyle name="표준 16 9 2 24" xfId="3507"/>
    <cellStyle name="표준 16 9 2 24 2" xfId="16014"/>
    <cellStyle name="표준 16 9 2 24 3" xfId="28456"/>
    <cellStyle name="표준 16 9 2 25" xfId="6592"/>
    <cellStyle name="표준 16 9 2 25 2" xfId="19099"/>
    <cellStyle name="표준 16 9 2 25 3" xfId="31541"/>
    <cellStyle name="표준 16 9 2 26" xfId="9677"/>
    <cellStyle name="표준 16 9 2 26 2" xfId="22184"/>
    <cellStyle name="표준 16 9 2 26 3" xfId="34626"/>
    <cellStyle name="표준 16 9 2 27" xfId="12845"/>
    <cellStyle name="표준 16 9 2 28" xfId="25287"/>
    <cellStyle name="표준 16 9 2 29" xfId="37712"/>
    <cellStyle name="표준 16 9 2 3" xfId="849"/>
    <cellStyle name="표준 16 9 2 3 2" xfId="4018"/>
    <cellStyle name="표준 16 9 2 3 2 2" xfId="16525"/>
    <cellStyle name="표준 16 9 2 3 2 3" xfId="28967"/>
    <cellStyle name="표준 16 9 2 3 3" xfId="7103"/>
    <cellStyle name="표준 16 9 2 3 3 2" xfId="19610"/>
    <cellStyle name="표준 16 9 2 3 3 3" xfId="32052"/>
    <cellStyle name="표준 16 9 2 3 4" xfId="10188"/>
    <cellStyle name="표준 16 9 2 3 4 2" xfId="22695"/>
    <cellStyle name="표준 16 9 2 3 4 3" xfId="35137"/>
    <cellStyle name="표준 16 9 2 3 5" xfId="13356"/>
    <cellStyle name="표준 16 9 2 3 6" xfId="25798"/>
    <cellStyle name="표준 16 9 2 3 7" xfId="37860"/>
    <cellStyle name="표준 16 9 2 4" xfId="981"/>
    <cellStyle name="표준 16 9 2 4 2" xfId="4150"/>
    <cellStyle name="표준 16 9 2 4 2 2" xfId="16657"/>
    <cellStyle name="표준 16 9 2 4 2 3" xfId="29099"/>
    <cellStyle name="표준 16 9 2 4 3" xfId="7235"/>
    <cellStyle name="표준 16 9 2 4 3 2" xfId="19742"/>
    <cellStyle name="표준 16 9 2 4 3 3" xfId="32184"/>
    <cellStyle name="표준 16 9 2 4 4" xfId="10320"/>
    <cellStyle name="표준 16 9 2 4 4 2" xfId="22827"/>
    <cellStyle name="표준 16 9 2 4 4 3" xfId="35269"/>
    <cellStyle name="표준 16 9 2 4 5" xfId="13488"/>
    <cellStyle name="표준 16 9 2 4 6" xfId="25930"/>
    <cellStyle name="표준 16 9 2 4 7" xfId="37902"/>
    <cellStyle name="표준 16 9 2 5" xfId="1113"/>
    <cellStyle name="표준 16 9 2 5 2" xfId="4282"/>
    <cellStyle name="표준 16 9 2 5 2 2" xfId="16789"/>
    <cellStyle name="표준 16 9 2 5 2 3" xfId="29231"/>
    <cellStyle name="표준 16 9 2 5 3" xfId="7367"/>
    <cellStyle name="표준 16 9 2 5 3 2" xfId="19874"/>
    <cellStyle name="표준 16 9 2 5 3 3" xfId="32316"/>
    <cellStyle name="표준 16 9 2 5 4" xfId="10452"/>
    <cellStyle name="표준 16 9 2 5 4 2" xfId="22959"/>
    <cellStyle name="표준 16 9 2 5 4 3" xfId="35401"/>
    <cellStyle name="표준 16 9 2 5 5" xfId="13620"/>
    <cellStyle name="표준 16 9 2 5 6" xfId="26062"/>
    <cellStyle name="표준 16 9 2 5 7" xfId="37944"/>
    <cellStyle name="표준 16 9 2 6" xfId="1245"/>
    <cellStyle name="표준 16 9 2 6 2" xfId="4414"/>
    <cellStyle name="표준 16 9 2 6 2 2" xfId="16921"/>
    <cellStyle name="표준 16 9 2 6 2 3" xfId="29363"/>
    <cellStyle name="표준 16 9 2 6 3" xfId="7499"/>
    <cellStyle name="표준 16 9 2 6 3 2" xfId="20006"/>
    <cellStyle name="표준 16 9 2 6 3 3" xfId="32448"/>
    <cellStyle name="표준 16 9 2 6 4" xfId="10584"/>
    <cellStyle name="표준 16 9 2 6 4 2" xfId="23091"/>
    <cellStyle name="표준 16 9 2 6 4 3" xfId="35533"/>
    <cellStyle name="표준 16 9 2 6 5" xfId="13752"/>
    <cellStyle name="표준 16 9 2 6 6" xfId="26194"/>
    <cellStyle name="표준 16 9 2 7" xfId="1377"/>
    <cellStyle name="표준 16 9 2 7 2" xfId="4546"/>
    <cellStyle name="표준 16 9 2 7 2 2" xfId="17053"/>
    <cellStyle name="표준 16 9 2 7 2 3" xfId="29495"/>
    <cellStyle name="표준 16 9 2 7 3" xfId="7631"/>
    <cellStyle name="표준 16 9 2 7 3 2" xfId="20138"/>
    <cellStyle name="표준 16 9 2 7 3 3" xfId="32580"/>
    <cellStyle name="표준 16 9 2 7 4" xfId="10716"/>
    <cellStyle name="표준 16 9 2 7 4 2" xfId="23223"/>
    <cellStyle name="표준 16 9 2 7 4 3" xfId="35665"/>
    <cellStyle name="표준 16 9 2 7 5" xfId="13884"/>
    <cellStyle name="표준 16 9 2 7 6" xfId="26326"/>
    <cellStyle name="표준 16 9 2 8" xfId="1508"/>
    <cellStyle name="표준 16 9 2 8 2" xfId="4677"/>
    <cellStyle name="표준 16 9 2 8 2 2" xfId="17184"/>
    <cellStyle name="표준 16 9 2 8 2 3" xfId="29626"/>
    <cellStyle name="표준 16 9 2 8 3" xfId="7762"/>
    <cellStyle name="표준 16 9 2 8 3 2" xfId="20269"/>
    <cellStyle name="표준 16 9 2 8 3 3" xfId="32711"/>
    <cellStyle name="표준 16 9 2 8 4" xfId="10847"/>
    <cellStyle name="표준 16 9 2 8 4 2" xfId="23354"/>
    <cellStyle name="표준 16 9 2 8 4 3" xfId="35796"/>
    <cellStyle name="표준 16 9 2 8 5" xfId="14015"/>
    <cellStyle name="표준 16 9 2 8 6" xfId="26457"/>
    <cellStyle name="표준 16 9 2 9" xfId="1637"/>
    <cellStyle name="표준 16 9 2 9 2" xfId="4806"/>
    <cellStyle name="표준 16 9 2 9 2 2" xfId="17313"/>
    <cellStyle name="표준 16 9 2 9 2 3" xfId="29755"/>
    <cellStyle name="표준 16 9 2 9 3" xfId="7891"/>
    <cellStyle name="표준 16 9 2 9 3 2" xfId="20398"/>
    <cellStyle name="표준 16 9 2 9 3 3" xfId="32840"/>
    <cellStyle name="표준 16 9 2 9 4" xfId="10976"/>
    <cellStyle name="표준 16 9 2 9 4 2" xfId="23483"/>
    <cellStyle name="표준 16 9 2 9 4 3" xfId="35925"/>
    <cellStyle name="표준 16 9 2 9 5" xfId="14144"/>
    <cellStyle name="표준 16 9 2 9 6" xfId="26586"/>
    <cellStyle name="표준 16 9 20" xfId="2720"/>
    <cellStyle name="표준 16 9 20 2" xfId="5889"/>
    <cellStyle name="표준 16 9 20 2 2" xfId="18396"/>
    <cellStyle name="표준 16 9 20 2 3" xfId="30838"/>
    <cellStyle name="표준 16 9 20 3" xfId="8974"/>
    <cellStyle name="표준 16 9 20 3 2" xfId="21481"/>
    <cellStyle name="표준 16 9 20 3 3" xfId="33923"/>
    <cellStyle name="표준 16 9 20 4" xfId="12059"/>
    <cellStyle name="표준 16 9 20 4 2" xfId="24566"/>
    <cellStyle name="표준 16 9 20 4 3" xfId="37008"/>
    <cellStyle name="표준 16 9 20 5" xfId="15227"/>
    <cellStyle name="표준 16 9 20 6" xfId="27669"/>
    <cellStyle name="표준 16 9 21" xfId="2837"/>
    <cellStyle name="표준 16 9 21 2" xfId="6006"/>
    <cellStyle name="표준 16 9 21 2 2" xfId="18513"/>
    <cellStyle name="표준 16 9 21 2 3" xfId="30955"/>
    <cellStyle name="표준 16 9 21 3" xfId="9091"/>
    <cellStyle name="표준 16 9 21 3 2" xfId="21598"/>
    <cellStyle name="표준 16 9 21 3 3" xfId="34040"/>
    <cellStyle name="표준 16 9 21 4" xfId="12176"/>
    <cellStyle name="표준 16 9 21 4 2" xfId="24683"/>
    <cellStyle name="표준 16 9 21 4 3" xfId="37125"/>
    <cellStyle name="표준 16 9 21 5" xfId="15344"/>
    <cellStyle name="표준 16 9 21 6" xfId="27786"/>
    <cellStyle name="표준 16 9 22" xfId="2949"/>
    <cellStyle name="표준 16 9 22 2" xfId="6118"/>
    <cellStyle name="표준 16 9 22 2 2" xfId="18625"/>
    <cellStyle name="표준 16 9 22 2 3" xfId="31067"/>
    <cellStyle name="표준 16 9 22 3" xfId="9203"/>
    <cellStyle name="표준 16 9 22 3 2" xfId="21710"/>
    <cellStyle name="표준 16 9 22 3 3" xfId="34152"/>
    <cellStyle name="표준 16 9 22 4" xfId="12288"/>
    <cellStyle name="표준 16 9 22 4 2" xfId="24795"/>
    <cellStyle name="표준 16 9 22 4 3" xfId="37237"/>
    <cellStyle name="표준 16 9 22 5" xfId="15456"/>
    <cellStyle name="표준 16 9 22 6" xfId="27898"/>
    <cellStyle name="표준 16 9 23" xfId="3057"/>
    <cellStyle name="표준 16 9 23 2" xfId="6226"/>
    <cellStyle name="표준 16 9 23 2 2" xfId="18733"/>
    <cellStyle name="표준 16 9 23 2 3" xfId="31175"/>
    <cellStyle name="표준 16 9 23 3" xfId="9311"/>
    <cellStyle name="표준 16 9 23 3 2" xfId="21818"/>
    <cellStyle name="표준 16 9 23 3 3" xfId="34260"/>
    <cellStyle name="표준 16 9 23 4" xfId="12396"/>
    <cellStyle name="표준 16 9 23 4 2" xfId="24903"/>
    <cellStyle name="표준 16 9 23 4 3" xfId="37345"/>
    <cellStyle name="표준 16 9 23 5" xfId="15564"/>
    <cellStyle name="표준 16 9 23 6" xfId="28006"/>
    <cellStyle name="표준 16 9 24" xfId="3164"/>
    <cellStyle name="표준 16 9 24 2" xfId="6333"/>
    <cellStyle name="표준 16 9 24 2 2" xfId="18840"/>
    <cellStyle name="표준 16 9 24 2 3" xfId="31282"/>
    <cellStyle name="표준 16 9 24 3" xfId="9418"/>
    <cellStyle name="표준 16 9 24 3 2" xfId="21925"/>
    <cellStyle name="표준 16 9 24 3 3" xfId="34367"/>
    <cellStyle name="표준 16 9 24 4" xfId="12503"/>
    <cellStyle name="표준 16 9 24 4 2" xfId="25010"/>
    <cellStyle name="표준 16 9 24 4 3" xfId="37452"/>
    <cellStyle name="표준 16 9 24 5" xfId="15671"/>
    <cellStyle name="표준 16 9 24 6" xfId="28113"/>
    <cellStyle name="표준 16 9 25" xfId="3271"/>
    <cellStyle name="표준 16 9 25 2" xfId="6440"/>
    <cellStyle name="표준 16 9 25 2 2" xfId="18947"/>
    <cellStyle name="표준 16 9 25 2 3" xfId="31389"/>
    <cellStyle name="표준 16 9 25 3" xfId="9525"/>
    <cellStyle name="표준 16 9 25 3 2" xfId="22032"/>
    <cellStyle name="표준 16 9 25 3 3" xfId="34474"/>
    <cellStyle name="표준 16 9 25 4" xfId="12610"/>
    <cellStyle name="표준 16 9 25 4 2" xfId="25117"/>
    <cellStyle name="표준 16 9 25 4 3" xfId="37559"/>
    <cellStyle name="표준 16 9 25 5" xfId="15778"/>
    <cellStyle name="표준 16 9 25 6" xfId="28220"/>
    <cellStyle name="표준 16 9 26" xfId="3462"/>
    <cellStyle name="표준 16 9 26 2" xfId="15969"/>
    <cellStyle name="표준 16 9 26 3" xfId="28411"/>
    <cellStyle name="표준 16 9 27" xfId="6547"/>
    <cellStyle name="표준 16 9 27 2" xfId="19054"/>
    <cellStyle name="표준 16 9 27 3" xfId="31496"/>
    <cellStyle name="표준 16 9 28" xfId="9632"/>
    <cellStyle name="표준 16 9 28 2" xfId="22139"/>
    <cellStyle name="표준 16 9 28 3" xfId="34581"/>
    <cellStyle name="표준 16 9 29" xfId="12800"/>
    <cellStyle name="표준 16 9 3" xfId="383"/>
    <cellStyle name="표준 16 9 3 10" xfId="1810"/>
    <cellStyle name="표준 16 9 3 10 2" xfId="4979"/>
    <cellStyle name="표준 16 9 3 10 2 2" xfId="17486"/>
    <cellStyle name="표준 16 9 3 10 2 3" xfId="29928"/>
    <cellStyle name="표준 16 9 3 10 3" xfId="8064"/>
    <cellStyle name="표준 16 9 3 10 3 2" xfId="20571"/>
    <cellStyle name="표준 16 9 3 10 3 3" xfId="33013"/>
    <cellStyle name="표준 16 9 3 10 4" xfId="11149"/>
    <cellStyle name="표준 16 9 3 10 4 2" xfId="23656"/>
    <cellStyle name="표준 16 9 3 10 4 3" xfId="36098"/>
    <cellStyle name="표준 16 9 3 10 5" xfId="14317"/>
    <cellStyle name="표준 16 9 3 10 6" xfId="26759"/>
    <cellStyle name="표준 16 9 3 11" xfId="1938"/>
    <cellStyle name="표준 16 9 3 11 2" xfId="5107"/>
    <cellStyle name="표준 16 9 3 11 2 2" xfId="17614"/>
    <cellStyle name="표준 16 9 3 11 2 3" xfId="30056"/>
    <cellStyle name="표준 16 9 3 11 3" xfId="8192"/>
    <cellStyle name="표준 16 9 3 11 3 2" xfId="20699"/>
    <cellStyle name="표준 16 9 3 11 3 3" xfId="33141"/>
    <cellStyle name="표준 16 9 3 11 4" xfId="11277"/>
    <cellStyle name="표준 16 9 3 11 4 2" xfId="23784"/>
    <cellStyle name="표준 16 9 3 11 4 3" xfId="36226"/>
    <cellStyle name="표준 16 9 3 11 5" xfId="14445"/>
    <cellStyle name="표준 16 9 3 11 6" xfId="26887"/>
    <cellStyle name="표준 16 9 3 12" xfId="2066"/>
    <cellStyle name="표준 16 9 3 12 2" xfId="5235"/>
    <cellStyle name="표준 16 9 3 12 2 2" xfId="17742"/>
    <cellStyle name="표준 16 9 3 12 2 3" xfId="30184"/>
    <cellStyle name="표준 16 9 3 12 3" xfId="8320"/>
    <cellStyle name="표준 16 9 3 12 3 2" xfId="20827"/>
    <cellStyle name="표준 16 9 3 12 3 3" xfId="33269"/>
    <cellStyle name="표준 16 9 3 12 4" xfId="11405"/>
    <cellStyle name="표준 16 9 3 12 4 2" xfId="23912"/>
    <cellStyle name="표준 16 9 3 12 4 3" xfId="36354"/>
    <cellStyle name="표준 16 9 3 12 5" xfId="14573"/>
    <cellStyle name="표준 16 9 3 12 6" xfId="27015"/>
    <cellStyle name="표준 16 9 3 13" xfId="2194"/>
    <cellStyle name="표준 16 9 3 13 2" xfId="5363"/>
    <cellStyle name="표준 16 9 3 13 2 2" xfId="17870"/>
    <cellStyle name="표준 16 9 3 13 2 3" xfId="30312"/>
    <cellStyle name="표준 16 9 3 13 3" xfId="8448"/>
    <cellStyle name="표준 16 9 3 13 3 2" xfId="20955"/>
    <cellStyle name="표준 16 9 3 13 3 3" xfId="33397"/>
    <cellStyle name="표준 16 9 3 13 4" xfId="11533"/>
    <cellStyle name="표준 16 9 3 13 4 2" xfId="24040"/>
    <cellStyle name="표준 16 9 3 13 4 3" xfId="36482"/>
    <cellStyle name="표준 16 9 3 13 5" xfId="14701"/>
    <cellStyle name="표준 16 9 3 13 6" xfId="27143"/>
    <cellStyle name="표준 16 9 3 14" xfId="2319"/>
    <cellStyle name="표준 16 9 3 14 2" xfId="5488"/>
    <cellStyle name="표준 16 9 3 14 2 2" xfId="17995"/>
    <cellStyle name="표준 16 9 3 14 2 3" xfId="30437"/>
    <cellStyle name="표준 16 9 3 14 3" xfId="8573"/>
    <cellStyle name="표준 16 9 3 14 3 2" xfId="21080"/>
    <cellStyle name="표준 16 9 3 14 3 3" xfId="33522"/>
    <cellStyle name="표준 16 9 3 14 4" xfId="11658"/>
    <cellStyle name="표준 16 9 3 14 4 2" xfId="24165"/>
    <cellStyle name="표준 16 9 3 14 4 3" xfId="36607"/>
    <cellStyle name="표준 16 9 3 14 5" xfId="14826"/>
    <cellStyle name="표준 16 9 3 14 6" xfId="27268"/>
    <cellStyle name="표준 16 9 3 15" xfId="2444"/>
    <cellStyle name="표준 16 9 3 15 2" xfId="5613"/>
    <cellStyle name="표준 16 9 3 15 2 2" xfId="18120"/>
    <cellStyle name="표준 16 9 3 15 2 3" xfId="30562"/>
    <cellStyle name="표준 16 9 3 15 3" xfId="8698"/>
    <cellStyle name="표준 16 9 3 15 3 2" xfId="21205"/>
    <cellStyle name="표준 16 9 3 15 3 3" xfId="33647"/>
    <cellStyle name="표준 16 9 3 15 4" xfId="11783"/>
    <cellStyle name="표준 16 9 3 15 4 2" xfId="24290"/>
    <cellStyle name="표준 16 9 3 15 4 3" xfId="36732"/>
    <cellStyle name="표준 16 9 3 15 5" xfId="14951"/>
    <cellStyle name="표준 16 9 3 15 6" xfId="27393"/>
    <cellStyle name="표준 16 9 3 16" xfId="2568"/>
    <cellStyle name="표준 16 9 3 16 2" xfId="5737"/>
    <cellStyle name="표준 16 9 3 16 2 2" xfId="18244"/>
    <cellStyle name="표준 16 9 3 16 2 3" xfId="30686"/>
    <cellStyle name="표준 16 9 3 16 3" xfId="8822"/>
    <cellStyle name="표준 16 9 3 16 3 2" xfId="21329"/>
    <cellStyle name="표준 16 9 3 16 3 3" xfId="33771"/>
    <cellStyle name="표준 16 9 3 16 4" xfId="11907"/>
    <cellStyle name="표준 16 9 3 16 4 2" xfId="24414"/>
    <cellStyle name="표준 16 9 3 16 4 3" xfId="36856"/>
    <cellStyle name="표준 16 9 3 16 5" xfId="15075"/>
    <cellStyle name="표준 16 9 3 16 6" xfId="27517"/>
    <cellStyle name="표준 16 9 3 17" xfId="2690"/>
    <cellStyle name="표준 16 9 3 17 2" xfId="5859"/>
    <cellStyle name="표준 16 9 3 17 2 2" xfId="18366"/>
    <cellStyle name="표준 16 9 3 17 2 3" xfId="30808"/>
    <cellStyle name="표준 16 9 3 17 3" xfId="8944"/>
    <cellStyle name="표준 16 9 3 17 3 2" xfId="21451"/>
    <cellStyle name="표준 16 9 3 17 3 3" xfId="33893"/>
    <cellStyle name="표준 16 9 3 17 4" xfId="12029"/>
    <cellStyle name="표준 16 9 3 17 4 2" xfId="24536"/>
    <cellStyle name="표준 16 9 3 17 4 3" xfId="36978"/>
    <cellStyle name="표준 16 9 3 17 5" xfId="15197"/>
    <cellStyle name="표준 16 9 3 17 6" xfId="27639"/>
    <cellStyle name="표준 16 9 3 18" xfId="2810"/>
    <cellStyle name="표준 16 9 3 18 2" xfId="5979"/>
    <cellStyle name="표준 16 9 3 18 2 2" xfId="18486"/>
    <cellStyle name="표준 16 9 3 18 2 3" xfId="30928"/>
    <cellStyle name="표준 16 9 3 18 3" xfId="9064"/>
    <cellStyle name="표준 16 9 3 18 3 2" xfId="21571"/>
    <cellStyle name="표준 16 9 3 18 3 3" xfId="34013"/>
    <cellStyle name="표준 16 9 3 18 4" xfId="12149"/>
    <cellStyle name="표준 16 9 3 18 4 2" xfId="24656"/>
    <cellStyle name="표준 16 9 3 18 4 3" xfId="37098"/>
    <cellStyle name="표준 16 9 3 18 5" xfId="15317"/>
    <cellStyle name="표준 16 9 3 18 6" xfId="27759"/>
    <cellStyle name="표준 16 9 3 19" xfId="2927"/>
    <cellStyle name="표준 16 9 3 19 2" xfId="6096"/>
    <cellStyle name="표준 16 9 3 19 2 2" xfId="18603"/>
    <cellStyle name="표준 16 9 3 19 2 3" xfId="31045"/>
    <cellStyle name="표준 16 9 3 19 3" xfId="9181"/>
    <cellStyle name="표준 16 9 3 19 3 2" xfId="21688"/>
    <cellStyle name="표준 16 9 3 19 3 3" xfId="34130"/>
    <cellStyle name="표준 16 9 3 19 4" xfId="12266"/>
    <cellStyle name="표준 16 9 3 19 4 2" xfId="24773"/>
    <cellStyle name="표준 16 9 3 19 4 3" xfId="37215"/>
    <cellStyle name="표준 16 9 3 19 5" xfId="15434"/>
    <cellStyle name="표준 16 9 3 19 6" xfId="27876"/>
    <cellStyle name="표준 16 9 3 2" xfId="761"/>
    <cellStyle name="표준 16 9 3 2 2" xfId="3930"/>
    <cellStyle name="표준 16 9 3 2 2 2" xfId="16437"/>
    <cellStyle name="표준 16 9 3 2 2 3" xfId="28879"/>
    <cellStyle name="표준 16 9 3 2 3" xfId="7015"/>
    <cellStyle name="표준 16 9 3 2 3 2" xfId="19522"/>
    <cellStyle name="표준 16 9 3 2 3 3" xfId="31964"/>
    <cellStyle name="표준 16 9 3 2 4" xfId="10100"/>
    <cellStyle name="표준 16 9 3 2 4 2" xfId="22607"/>
    <cellStyle name="표준 16 9 3 2 4 3" xfId="35049"/>
    <cellStyle name="표준 16 9 3 2 5" xfId="13268"/>
    <cellStyle name="표준 16 9 3 2 6" xfId="25710"/>
    <cellStyle name="표준 16 9 3 20" xfId="3039"/>
    <cellStyle name="표준 16 9 3 20 2" xfId="6208"/>
    <cellStyle name="표준 16 9 3 20 2 2" xfId="18715"/>
    <cellStyle name="표준 16 9 3 20 2 3" xfId="31157"/>
    <cellStyle name="표준 16 9 3 20 3" xfId="9293"/>
    <cellStyle name="표준 16 9 3 20 3 2" xfId="21800"/>
    <cellStyle name="표준 16 9 3 20 3 3" xfId="34242"/>
    <cellStyle name="표준 16 9 3 20 4" xfId="12378"/>
    <cellStyle name="표준 16 9 3 20 4 2" xfId="24885"/>
    <cellStyle name="표준 16 9 3 20 4 3" xfId="37327"/>
    <cellStyle name="표준 16 9 3 20 5" xfId="15546"/>
    <cellStyle name="표준 16 9 3 20 6" xfId="27988"/>
    <cellStyle name="표준 16 9 3 21" xfId="3147"/>
    <cellStyle name="표준 16 9 3 21 2" xfId="6316"/>
    <cellStyle name="표준 16 9 3 21 2 2" xfId="18823"/>
    <cellStyle name="표준 16 9 3 21 2 3" xfId="31265"/>
    <cellStyle name="표준 16 9 3 21 3" xfId="9401"/>
    <cellStyle name="표준 16 9 3 21 3 2" xfId="21908"/>
    <cellStyle name="표준 16 9 3 21 3 3" xfId="34350"/>
    <cellStyle name="표준 16 9 3 21 4" xfId="12486"/>
    <cellStyle name="표준 16 9 3 21 4 2" xfId="24993"/>
    <cellStyle name="표준 16 9 3 21 4 3" xfId="37435"/>
    <cellStyle name="표준 16 9 3 21 5" xfId="15654"/>
    <cellStyle name="표준 16 9 3 21 6" xfId="28096"/>
    <cellStyle name="표준 16 9 3 22" xfId="3254"/>
    <cellStyle name="표준 16 9 3 22 2" xfId="6423"/>
    <cellStyle name="표준 16 9 3 22 2 2" xfId="18930"/>
    <cellStyle name="표준 16 9 3 22 2 3" xfId="31372"/>
    <cellStyle name="표준 16 9 3 22 3" xfId="9508"/>
    <cellStyle name="표준 16 9 3 22 3 2" xfId="22015"/>
    <cellStyle name="표준 16 9 3 22 3 3" xfId="34457"/>
    <cellStyle name="표준 16 9 3 22 4" xfId="12593"/>
    <cellStyle name="표준 16 9 3 22 4 2" xfId="25100"/>
    <cellStyle name="표준 16 9 3 22 4 3" xfId="37542"/>
    <cellStyle name="표준 16 9 3 22 5" xfId="15761"/>
    <cellStyle name="표준 16 9 3 22 6" xfId="28203"/>
    <cellStyle name="표준 16 9 3 23" xfId="3361"/>
    <cellStyle name="표준 16 9 3 23 2" xfId="6530"/>
    <cellStyle name="표준 16 9 3 23 2 2" xfId="19037"/>
    <cellStyle name="표준 16 9 3 23 2 3" xfId="31479"/>
    <cellStyle name="표준 16 9 3 23 3" xfId="9615"/>
    <cellStyle name="표준 16 9 3 23 3 2" xfId="22122"/>
    <cellStyle name="표준 16 9 3 23 3 3" xfId="34564"/>
    <cellStyle name="표준 16 9 3 23 4" xfId="12700"/>
    <cellStyle name="표준 16 9 3 23 4 2" xfId="25207"/>
    <cellStyle name="표준 16 9 3 23 4 3" xfId="37649"/>
    <cellStyle name="표준 16 9 3 23 5" xfId="15868"/>
    <cellStyle name="표준 16 9 3 23 6" xfId="28310"/>
    <cellStyle name="표준 16 9 3 24" xfId="3552"/>
    <cellStyle name="표준 16 9 3 24 2" xfId="16059"/>
    <cellStyle name="표준 16 9 3 24 3" xfId="28501"/>
    <cellStyle name="표준 16 9 3 25" xfId="6637"/>
    <cellStyle name="표준 16 9 3 25 2" xfId="19144"/>
    <cellStyle name="표준 16 9 3 25 3" xfId="31586"/>
    <cellStyle name="표준 16 9 3 26" xfId="9722"/>
    <cellStyle name="표준 16 9 3 26 2" xfId="22229"/>
    <cellStyle name="표준 16 9 3 26 3" xfId="34671"/>
    <cellStyle name="표준 16 9 3 27" xfId="12890"/>
    <cellStyle name="표준 16 9 3 28" xfId="25332"/>
    <cellStyle name="표준 16 9 3 29" xfId="37773"/>
    <cellStyle name="표준 16 9 3 3" xfId="894"/>
    <cellStyle name="표준 16 9 3 3 2" xfId="4063"/>
    <cellStyle name="표준 16 9 3 3 2 2" xfId="16570"/>
    <cellStyle name="표준 16 9 3 3 2 3" xfId="29012"/>
    <cellStyle name="표준 16 9 3 3 3" xfId="7148"/>
    <cellStyle name="표준 16 9 3 3 3 2" xfId="19655"/>
    <cellStyle name="표준 16 9 3 3 3 3" xfId="32097"/>
    <cellStyle name="표준 16 9 3 3 4" xfId="10233"/>
    <cellStyle name="표준 16 9 3 3 4 2" xfId="22740"/>
    <cellStyle name="표준 16 9 3 3 4 3" xfId="35182"/>
    <cellStyle name="표준 16 9 3 3 5" xfId="13401"/>
    <cellStyle name="표준 16 9 3 3 6" xfId="25843"/>
    <cellStyle name="표준 16 9 3 4" xfId="1026"/>
    <cellStyle name="표준 16 9 3 4 2" xfId="4195"/>
    <cellStyle name="표준 16 9 3 4 2 2" xfId="16702"/>
    <cellStyle name="표준 16 9 3 4 2 3" xfId="29144"/>
    <cellStyle name="표준 16 9 3 4 3" xfId="7280"/>
    <cellStyle name="표준 16 9 3 4 3 2" xfId="19787"/>
    <cellStyle name="표준 16 9 3 4 3 3" xfId="32229"/>
    <cellStyle name="표준 16 9 3 4 4" xfId="10365"/>
    <cellStyle name="표준 16 9 3 4 4 2" xfId="22872"/>
    <cellStyle name="표준 16 9 3 4 4 3" xfId="35314"/>
    <cellStyle name="표준 16 9 3 4 5" xfId="13533"/>
    <cellStyle name="표준 16 9 3 4 6" xfId="25975"/>
    <cellStyle name="표준 16 9 3 5" xfId="1158"/>
    <cellStyle name="표준 16 9 3 5 2" xfId="4327"/>
    <cellStyle name="표준 16 9 3 5 2 2" xfId="16834"/>
    <cellStyle name="표준 16 9 3 5 2 3" xfId="29276"/>
    <cellStyle name="표준 16 9 3 5 3" xfId="7412"/>
    <cellStyle name="표준 16 9 3 5 3 2" xfId="19919"/>
    <cellStyle name="표준 16 9 3 5 3 3" xfId="32361"/>
    <cellStyle name="표준 16 9 3 5 4" xfId="10497"/>
    <cellStyle name="표준 16 9 3 5 4 2" xfId="23004"/>
    <cellStyle name="표준 16 9 3 5 4 3" xfId="35446"/>
    <cellStyle name="표준 16 9 3 5 5" xfId="13665"/>
    <cellStyle name="표준 16 9 3 5 6" xfId="26107"/>
    <cellStyle name="표준 16 9 3 6" xfId="1290"/>
    <cellStyle name="표준 16 9 3 6 2" xfId="4459"/>
    <cellStyle name="표준 16 9 3 6 2 2" xfId="16966"/>
    <cellStyle name="표준 16 9 3 6 2 3" xfId="29408"/>
    <cellStyle name="표준 16 9 3 6 3" xfId="7544"/>
    <cellStyle name="표준 16 9 3 6 3 2" xfId="20051"/>
    <cellStyle name="표준 16 9 3 6 3 3" xfId="32493"/>
    <cellStyle name="표준 16 9 3 6 4" xfId="10629"/>
    <cellStyle name="표준 16 9 3 6 4 2" xfId="23136"/>
    <cellStyle name="표준 16 9 3 6 4 3" xfId="35578"/>
    <cellStyle name="표준 16 9 3 6 5" xfId="13797"/>
    <cellStyle name="표준 16 9 3 6 6" xfId="26239"/>
    <cellStyle name="표준 16 9 3 7" xfId="1422"/>
    <cellStyle name="표준 16 9 3 7 2" xfId="4591"/>
    <cellStyle name="표준 16 9 3 7 2 2" xfId="17098"/>
    <cellStyle name="표준 16 9 3 7 2 3" xfId="29540"/>
    <cellStyle name="표준 16 9 3 7 3" xfId="7676"/>
    <cellStyle name="표준 16 9 3 7 3 2" xfId="20183"/>
    <cellStyle name="표준 16 9 3 7 3 3" xfId="32625"/>
    <cellStyle name="표준 16 9 3 7 4" xfId="10761"/>
    <cellStyle name="표준 16 9 3 7 4 2" xfId="23268"/>
    <cellStyle name="표준 16 9 3 7 4 3" xfId="35710"/>
    <cellStyle name="표준 16 9 3 7 5" xfId="13929"/>
    <cellStyle name="표준 16 9 3 7 6" xfId="26371"/>
    <cellStyle name="표준 16 9 3 8" xfId="1553"/>
    <cellStyle name="표준 16 9 3 8 2" xfId="4722"/>
    <cellStyle name="표준 16 9 3 8 2 2" xfId="17229"/>
    <cellStyle name="표준 16 9 3 8 2 3" xfId="29671"/>
    <cellStyle name="표준 16 9 3 8 3" xfId="7807"/>
    <cellStyle name="표준 16 9 3 8 3 2" xfId="20314"/>
    <cellStyle name="표준 16 9 3 8 3 3" xfId="32756"/>
    <cellStyle name="표준 16 9 3 8 4" xfId="10892"/>
    <cellStyle name="표준 16 9 3 8 4 2" xfId="23399"/>
    <cellStyle name="표준 16 9 3 8 4 3" xfId="35841"/>
    <cellStyle name="표준 16 9 3 8 5" xfId="14060"/>
    <cellStyle name="표준 16 9 3 8 6" xfId="26502"/>
    <cellStyle name="표준 16 9 3 9" xfId="1682"/>
    <cellStyle name="표준 16 9 3 9 2" xfId="4851"/>
    <cellStyle name="표준 16 9 3 9 2 2" xfId="17358"/>
    <cellStyle name="표준 16 9 3 9 2 3" xfId="29800"/>
    <cellStyle name="표준 16 9 3 9 3" xfId="7936"/>
    <cellStyle name="표준 16 9 3 9 3 2" xfId="20443"/>
    <cellStyle name="표준 16 9 3 9 3 3" xfId="32885"/>
    <cellStyle name="표준 16 9 3 9 4" xfId="11021"/>
    <cellStyle name="표준 16 9 3 9 4 2" xfId="23528"/>
    <cellStyle name="표준 16 9 3 9 4 3" xfId="35970"/>
    <cellStyle name="표준 16 9 3 9 5" xfId="14189"/>
    <cellStyle name="표준 16 9 3 9 6" xfId="26631"/>
    <cellStyle name="표준 16 9 30" xfId="25242"/>
    <cellStyle name="표준 16 9 31" xfId="37684"/>
    <cellStyle name="표준 16 9 4" xfId="671"/>
    <cellStyle name="표준 16 9 4 2" xfId="3840"/>
    <cellStyle name="표준 16 9 4 2 2" xfId="16347"/>
    <cellStyle name="표준 16 9 4 2 3" xfId="28789"/>
    <cellStyle name="표준 16 9 4 3" xfId="6925"/>
    <cellStyle name="표준 16 9 4 3 2" xfId="19432"/>
    <cellStyle name="표준 16 9 4 3 3" xfId="31874"/>
    <cellStyle name="표준 16 9 4 4" xfId="10010"/>
    <cellStyle name="표준 16 9 4 4 2" xfId="22517"/>
    <cellStyle name="표준 16 9 4 4 3" xfId="34959"/>
    <cellStyle name="표준 16 9 4 5" xfId="13178"/>
    <cellStyle name="표준 16 9 4 6" xfId="25620"/>
    <cellStyle name="표준 16 9 4 7" xfId="37790"/>
    <cellStyle name="표준 16 9 5" xfId="804"/>
    <cellStyle name="표준 16 9 5 2" xfId="3973"/>
    <cellStyle name="표준 16 9 5 2 2" xfId="16480"/>
    <cellStyle name="표준 16 9 5 2 3" xfId="28922"/>
    <cellStyle name="표준 16 9 5 3" xfId="7058"/>
    <cellStyle name="표준 16 9 5 3 2" xfId="19565"/>
    <cellStyle name="표준 16 9 5 3 3" xfId="32007"/>
    <cellStyle name="표준 16 9 5 4" xfId="10143"/>
    <cellStyle name="표준 16 9 5 4 2" xfId="22650"/>
    <cellStyle name="표준 16 9 5 4 3" xfId="35092"/>
    <cellStyle name="표준 16 9 5 5" xfId="13311"/>
    <cellStyle name="표준 16 9 5 6" xfId="25753"/>
    <cellStyle name="표준 16 9 5 7" xfId="37735"/>
    <cellStyle name="표준 16 9 6" xfId="936"/>
    <cellStyle name="표준 16 9 6 2" xfId="4105"/>
    <cellStyle name="표준 16 9 6 2 2" xfId="16612"/>
    <cellStyle name="표준 16 9 6 2 3" xfId="29054"/>
    <cellStyle name="표준 16 9 6 3" xfId="7190"/>
    <cellStyle name="표준 16 9 6 3 2" xfId="19697"/>
    <cellStyle name="표준 16 9 6 3 3" xfId="32139"/>
    <cellStyle name="표준 16 9 6 4" xfId="10275"/>
    <cellStyle name="표준 16 9 6 4 2" xfId="22782"/>
    <cellStyle name="표준 16 9 6 4 3" xfId="35224"/>
    <cellStyle name="표준 16 9 6 5" xfId="13443"/>
    <cellStyle name="표준 16 9 6 6" xfId="25885"/>
    <cellStyle name="표준 16 9 6 7" xfId="37754"/>
    <cellStyle name="표준 16 9 7" xfId="1068"/>
    <cellStyle name="표준 16 9 7 2" xfId="4237"/>
    <cellStyle name="표준 16 9 7 2 2" xfId="16744"/>
    <cellStyle name="표준 16 9 7 2 3" xfId="29186"/>
    <cellStyle name="표준 16 9 7 3" xfId="7322"/>
    <cellStyle name="표준 16 9 7 3 2" xfId="19829"/>
    <cellStyle name="표준 16 9 7 3 3" xfId="32271"/>
    <cellStyle name="표준 16 9 7 4" xfId="10407"/>
    <cellStyle name="표준 16 9 7 4 2" xfId="22914"/>
    <cellStyle name="표준 16 9 7 4 3" xfId="35356"/>
    <cellStyle name="표준 16 9 7 5" xfId="13575"/>
    <cellStyle name="표준 16 9 7 6" xfId="26017"/>
    <cellStyle name="표준 16 9 8" xfId="1200"/>
    <cellStyle name="표준 16 9 8 2" xfId="4369"/>
    <cellStyle name="표준 16 9 8 2 2" xfId="16876"/>
    <cellStyle name="표준 16 9 8 2 3" xfId="29318"/>
    <cellStyle name="표준 16 9 8 3" xfId="7454"/>
    <cellStyle name="표준 16 9 8 3 2" xfId="19961"/>
    <cellStyle name="표준 16 9 8 3 3" xfId="32403"/>
    <cellStyle name="표준 16 9 8 4" xfId="10539"/>
    <cellStyle name="표준 16 9 8 4 2" xfId="23046"/>
    <cellStyle name="표준 16 9 8 4 3" xfId="35488"/>
    <cellStyle name="표준 16 9 8 5" xfId="13707"/>
    <cellStyle name="표준 16 9 8 6" xfId="26149"/>
    <cellStyle name="표준 16 9 9" xfId="1332"/>
    <cellStyle name="표준 16 9 9 2" xfId="4501"/>
    <cellStyle name="표준 16 9 9 2 2" xfId="17008"/>
    <cellStyle name="표준 16 9 9 2 3" xfId="29450"/>
    <cellStyle name="표준 16 9 9 3" xfId="7586"/>
    <cellStyle name="표준 16 9 9 3 2" xfId="20093"/>
    <cellStyle name="표준 16 9 9 3 3" xfId="32535"/>
    <cellStyle name="표준 16 9 9 4" xfId="10671"/>
    <cellStyle name="표준 16 9 9 4 2" xfId="23178"/>
    <cellStyle name="표준 16 9 9 4 3" xfId="35620"/>
    <cellStyle name="표준 16 9 9 5" xfId="13839"/>
    <cellStyle name="표준 16 9 9 6" xfId="26281"/>
    <cellStyle name="표준 17" xfId="163"/>
    <cellStyle name="표준 17 10" xfId="553"/>
    <cellStyle name="표준 17 10 2" xfId="3722"/>
    <cellStyle name="표준 17 10 2 2" xfId="16229"/>
    <cellStyle name="표준 17 10 2 3" xfId="28671"/>
    <cellStyle name="표준 17 10 3" xfId="6807"/>
    <cellStyle name="표준 17 10 3 2" xfId="19314"/>
    <cellStyle name="표준 17 10 3 3" xfId="31756"/>
    <cellStyle name="표준 17 10 4" xfId="9892"/>
    <cellStyle name="표준 17 10 4 2" xfId="22399"/>
    <cellStyle name="표준 17 10 4 3" xfId="34841"/>
    <cellStyle name="표준 17 10 5" xfId="13060"/>
    <cellStyle name="표준 17 10 6" xfId="25502"/>
    <cellStyle name="표준 17 10 7" xfId="37749"/>
    <cellStyle name="표준 17 11" xfId="461"/>
    <cellStyle name="표준 17 11 2" xfId="3630"/>
    <cellStyle name="표준 17 11 2 2" xfId="16137"/>
    <cellStyle name="표준 17 11 2 3" xfId="28579"/>
    <cellStyle name="표준 17 11 3" xfId="6715"/>
    <cellStyle name="표준 17 11 3 2" xfId="19222"/>
    <cellStyle name="표준 17 11 3 3" xfId="31664"/>
    <cellStyle name="표준 17 11 4" xfId="9800"/>
    <cellStyle name="표준 17 11 4 2" xfId="22307"/>
    <cellStyle name="표준 17 11 4 3" xfId="34749"/>
    <cellStyle name="표준 17 11 5" xfId="12968"/>
    <cellStyle name="표준 17 11 6" xfId="25410"/>
    <cellStyle name="표준 17 11 7" xfId="37793"/>
    <cellStyle name="표준 17 12" xfId="600"/>
    <cellStyle name="표준 17 12 2" xfId="3769"/>
    <cellStyle name="표준 17 12 2 2" xfId="16276"/>
    <cellStyle name="표준 17 12 2 3" xfId="28718"/>
    <cellStyle name="표준 17 12 3" xfId="6854"/>
    <cellStyle name="표준 17 12 3 2" xfId="19361"/>
    <cellStyle name="표준 17 12 3 3" xfId="31803"/>
    <cellStyle name="표준 17 12 4" xfId="9939"/>
    <cellStyle name="표준 17 12 4 2" xfId="22446"/>
    <cellStyle name="표준 17 12 4 3" xfId="34888"/>
    <cellStyle name="표준 17 12 5" xfId="13107"/>
    <cellStyle name="표준 17 12 6" xfId="25549"/>
    <cellStyle name="표준 17 12 7" xfId="37838"/>
    <cellStyle name="표준 17 13" xfId="635"/>
    <cellStyle name="표준 17 13 2" xfId="3804"/>
    <cellStyle name="표준 17 13 2 2" xfId="16311"/>
    <cellStyle name="표준 17 13 2 3" xfId="28753"/>
    <cellStyle name="표준 17 13 3" xfId="6889"/>
    <cellStyle name="표준 17 13 3 2" xfId="19396"/>
    <cellStyle name="표준 17 13 3 3" xfId="31838"/>
    <cellStyle name="표준 17 13 4" xfId="9974"/>
    <cellStyle name="표준 17 13 4 2" xfId="22481"/>
    <cellStyle name="표준 17 13 4 3" xfId="34923"/>
    <cellStyle name="표준 17 13 5" xfId="13142"/>
    <cellStyle name="표준 17 13 6" xfId="25584"/>
    <cellStyle name="표준 17 14" xfId="417"/>
    <cellStyle name="표준 17 14 2" xfId="3586"/>
    <cellStyle name="표준 17 14 2 2" xfId="16093"/>
    <cellStyle name="표준 17 14 2 3" xfId="28535"/>
    <cellStyle name="표준 17 14 3" xfId="6671"/>
    <cellStyle name="표준 17 14 3 2" xfId="19178"/>
    <cellStyle name="표준 17 14 3 3" xfId="31620"/>
    <cellStyle name="표준 17 14 4" xfId="9756"/>
    <cellStyle name="표준 17 14 4 2" xfId="22263"/>
    <cellStyle name="표준 17 14 4 3" xfId="34705"/>
    <cellStyle name="표준 17 14 5" xfId="12924"/>
    <cellStyle name="표준 17 14 6" xfId="25366"/>
    <cellStyle name="표준 17 15" xfId="667"/>
    <cellStyle name="표준 17 15 2" xfId="3836"/>
    <cellStyle name="표준 17 15 2 2" xfId="16343"/>
    <cellStyle name="표준 17 15 2 3" xfId="28785"/>
    <cellStyle name="표준 17 15 3" xfId="6921"/>
    <cellStyle name="표준 17 15 3 2" xfId="19428"/>
    <cellStyle name="표준 17 15 3 3" xfId="31870"/>
    <cellStyle name="표준 17 15 4" xfId="10006"/>
    <cellStyle name="표준 17 15 4 2" xfId="22513"/>
    <cellStyle name="표준 17 15 4 3" xfId="34955"/>
    <cellStyle name="표준 17 15 5" xfId="13174"/>
    <cellStyle name="표준 17 15 6" xfId="25616"/>
    <cellStyle name="표준 17 16" xfId="800"/>
    <cellStyle name="표준 17 16 2" xfId="3969"/>
    <cellStyle name="표준 17 16 2 2" xfId="16476"/>
    <cellStyle name="표준 17 16 2 3" xfId="28918"/>
    <cellStyle name="표준 17 16 3" xfId="7054"/>
    <cellStyle name="표준 17 16 3 2" xfId="19561"/>
    <cellStyle name="표준 17 16 3 3" xfId="32003"/>
    <cellStyle name="표준 17 16 4" xfId="10139"/>
    <cellStyle name="표준 17 16 4 2" xfId="22646"/>
    <cellStyle name="표준 17 16 4 3" xfId="35088"/>
    <cellStyle name="표준 17 16 5" xfId="13307"/>
    <cellStyle name="표준 17 16 6" xfId="25749"/>
    <cellStyle name="표준 17 17" xfId="932"/>
    <cellStyle name="표준 17 17 2" xfId="4101"/>
    <cellStyle name="표준 17 17 2 2" xfId="16608"/>
    <cellStyle name="표준 17 17 2 3" xfId="29050"/>
    <cellStyle name="표준 17 17 3" xfId="7186"/>
    <cellStyle name="표준 17 17 3 2" xfId="19693"/>
    <cellStyle name="표준 17 17 3 3" xfId="32135"/>
    <cellStyle name="표준 17 17 4" xfId="10271"/>
    <cellStyle name="표준 17 17 4 2" xfId="22778"/>
    <cellStyle name="표준 17 17 4 3" xfId="35220"/>
    <cellStyle name="표준 17 17 5" xfId="13439"/>
    <cellStyle name="표준 17 17 6" xfId="25881"/>
    <cellStyle name="표준 17 18" xfId="1064"/>
    <cellStyle name="표준 17 18 2" xfId="4233"/>
    <cellStyle name="표준 17 18 2 2" xfId="16740"/>
    <cellStyle name="표준 17 18 2 3" xfId="29182"/>
    <cellStyle name="표준 17 18 3" xfId="7318"/>
    <cellStyle name="표준 17 18 3 2" xfId="19825"/>
    <cellStyle name="표준 17 18 3 3" xfId="32267"/>
    <cellStyle name="표준 17 18 4" xfId="10403"/>
    <cellStyle name="표준 17 18 4 2" xfId="22910"/>
    <cellStyle name="표준 17 18 4 3" xfId="35352"/>
    <cellStyle name="표준 17 18 5" xfId="13571"/>
    <cellStyle name="표준 17 18 6" xfId="26013"/>
    <cellStyle name="표준 17 19" xfId="1196"/>
    <cellStyle name="표준 17 19 2" xfId="4365"/>
    <cellStyle name="표준 17 19 2 2" xfId="16872"/>
    <cellStyle name="표준 17 19 2 3" xfId="29314"/>
    <cellStyle name="표준 17 19 3" xfId="7450"/>
    <cellStyle name="표준 17 19 3 2" xfId="19957"/>
    <cellStyle name="표준 17 19 3 3" xfId="32399"/>
    <cellStyle name="표준 17 19 4" xfId="10535"/>
    <cellStyle name="표준 17 19 4 2" xfId="23042"/>
    <cellStyle name="표준 17 19 4 3" xfId="35484"/>
    <cellStyle name="표준 17 19 5" xfId="13703"/>
    <cellStyle name="표준 17 19 6" xfId="26145"/>
    <cellStyle name="표준 17 2" xfId="176"/>
    <cellStyle name="표준 17 2 10" xfId="621"/>
    <cellStyle name="표준 17 2 10 2" xfId="3790"/>
    <cellStyle name="표준 17 2 10 2 2" xfId="16297"/>
    <cellStyle name="표준 17 2 10 2 3" xfId="28739"/>
    <cellStyle name="표준 17 2 10 3" xfId="6875"/>
    <cellStyle name="표준 17 2 10 3 2" xfId="19382"/>
    <cellStyle name="표준 17 2 10 3 3" xfId="31824"/>
    <cellStyle name="표준 17 2 10 4" xfId="9960"/>
    <cellStyle name="표준 17 2 10 4 2" xfId="22467"/>
    <cellStyle name="표준 17 2 10 4 3" xfId="34909"/>
    <cellStyle name="표준 17 2 10 5" xfId="13128"/>
    <cellStyle name="표준 17 2 10 6" xfId="25570"/>
    <cellStyle name="표준 17 2 11" xfId="628"/>
    <cellStyle name="표준 17 2 11 2" xfId="3797"/>
    <cellStyle name="표준 17 2 11 2 2" xfId="16304"/>
    <cellStyle name="표준 17 2 11 2 3" xfId="28746"/>
    <cellStyle name="표준 17 2 11 3" xfId="6882"/>
    <cellStyle name="표준 17 2 11 3 2" xfId="19389"/>
    <cellStyle name="표준 17 2 11 3 3" xfId="31831"/>
    <cellStyle name="표준 17 2 11 4" xfId="9967"/>
    <cellStyle name="표준 17 2 11 4 2" xfId="22474"/>
    <cellStyle name="표준 17 2 11 4 3" xfId="34916"/>
    <cellStyle name="표준 17 2 11 5" xfId="13135"/>
    <cellStyle name="표준 17 2 11 6" xfId="25577"/>
    <cellStyle name="표준 17 2 12" xfId="424"/>
    <cellStyle name="표준 17 2 12 2" xfId="3593"/>
    <cellStyle name="표준 17 2 12 2 2" xfId="16100"/>
    <cellStyle name="표준 17 2 12 2 3" xfId="28542"/>
    <cellStyle name="표준 17 2 12 3" xfId="6678"/>
    <cellStyle name="표준 17 2 12 3 2" xfId="19185"/>
    <cellStyle name="표준 17 2 12 3 3" xfId="31627"/>
    <cellStyle name="표준 17 2 12 4" xfId="9763"/>
    <cellStyle name="표준 17 2 12 4 2" xfId="22270"/>
    <cellStyle name="표준 17 2 12 4 3" xfId="34712"/>
    <cellStyle name="표준 17 2 12 5" xfId="12931"/>
    <cellStyle name="표준 17 2 12 6" xfId="25373"/>
    <cellStyle name="표준 17 2 13" xfId="521"/>
    <cellStyle name="표준 17 2 13 2" xfId="3690"/>
    <cellStyle name="표준 17 2 13 2 2" xfId="16197"/>
    <cellStyle name="표준 17 2 13 2 3" xfId="28639"/>
    <cellStyle name="표준 17 2 13 3" xfId="6775"/>
    <cellStyle name="표준 17 2 13 3 2" xfId="19282"/>
    <cellStyle name="표준 17 2 13 3 3" xfId="31724"/>
    <cellStyle name="표준 17 2 13 4" xfId="9860"/>
    <cellStyle name="표준 17 2 13 4 2" xfId="22367"/>
    <cellStyle name="표준 17 2 13 4 3" xfId="34809"/>
    <cellStyle name="표준 17 2 13 5" xfId="13028"/>
    <cellStyle name="표준 17 2 13 6" xfId="25470"/>
    <cellStyle name="표준 17 2 14" xfId="586"/>
    <cellStyle name="표준 17 2 14 2" xfId="3755"/>
    <cellStyle name="표준 17 2 14 2 2" xfId="16262"/>
    <cellStyle name="표준 17 2 14 2 3" xfId="28704"/>
    <cellStyle name="표준 17 2 14 3" xfId="6840"/>
    <cellStyle name="표준 17 2 14 3 2" xfId="19347"/>
    <cellStyle name="표준 17 2 14 3 3" xfId="31789"/>
    <cellStyle name="표준 17 2 14 4" xfId="9925"/>
    <cellStyle name="표준 17 2 14 4 2" xfId="22432"/>
    <cellStyle name="표준 17 2 14 4 3" xfId="34874"/>
    <cellStyle name="표준 17 2 14 5" xfId="13093"/>
    <cellStyle name="표준 17 2 14 6" xfId="25535"/>
    <cellStyle name="표준 17 2 15" xfId="641"/>
    <cellStyle name="표준 17 2 15 2" xfId="3810"/>
    <cellStyle name="표준 17 2 15 2 2" xfId="16317"/>
    <cellStyle name="표준 17 2 15 2 3" xfId="28759"/>
    <cellStyle name="표준 17 2 15 3" xfId="6895"/>
    <cellStyle name="표준 17 2 15 3 2" xfId="19402"/>
    <cellStyle name="표준 17 2 15 3 3" xfId="31844"/>
    <cellStyle name="표준 17 2 15 4" xfId="9980"/>
    <cellStyle name="표준 17 2 15 4 2" xfId="22487"/>
    <cellStyle name="표준 17 2 15 4 3" xfId="34929"/>
    <cellStyle name="표준 17 2 15 5" xfId="13148"/>
    <cellStyle name="표준 17 2 15 6" xfId="25590"/>
    <cellStyle name="표준 17 2 16" xfId="411"/>
    <cellStyle name="표준 17 2 16 2" xfId="3580"/>
    <cellStyle name="표준 17 2 16 2 2" xfId="16087"/>
    <cellStyle name="표준 17 2 16 2 3" xfId="28529"/>
    <cellStyle name="표준 17 2 16 3" xfId="6665"/>
    <cellStyle name="표준 17 2 16 3 2" xfId="19172"/>
    <cellStyle name="표준 17 2 16 3 3" xfId="31614"/>
    <cellStyle name="표준 17 2 16 4" xfId="9750"/>
    <cellStyle name="표준 17 2 16 4 2" xfId="22257"/>
    <cellStyle name="표준 17 2 16 4 3" xfId="34699"/>
    <cellStyle name="표준 17 2 16 5" xfId="12918"/>
    <cellStyle name="표준 17 2 16 6" xfId="25360"/>
    <cellStyle name="표준 17 2 17" xfId="669"/>
    <cellStyle name="표준 17 2 17 2" xfId="3838"/>
    <cellStyle name="표준 17 2 17 2 2" xfId="16345"/>
    <cellStyle name="표준 17 2 17 2 3" xfId="28787"/>
    <cellStyle name="표준 17 2 17 3" xfId="6923"/>
    <cellStyle name="표준 17 2 17 3 2" xfId="19430"/>
    <cellStyle name="표준 17 2 17 3 3" xfId="31872"/>
    <cellStyle name="표준 17 2 17 4" xfId="10008"/>
    <cellStyle name="표준 17 2 17 4 2" xfId="22515"/>
    <cellStyle name="표준 17 2 17 4 3" xfId="34957"/>
    <cellStyle name="표준 17 2 17 5" xfId="13176"/>
    <cellStyle name="표준 17 2 17 6" xfId="25618"/>
    <cellStyle name="표준 17 2 18" xfId="802"/>
    <cellStyle name="표준 17 2 18 2" xfId="3971"/>
    <cellStyle name="표준 17 2 18 2 2" xfId="16478"/>
    <cellStyle name="표준 17 2 18 2 3" xfId="28920"/>
    <cellStyle name="표준 17 2 18 3" xfId="7056"/>
    <cellStyle name="표준 17 2 18 3 2" xfId="19563"/>
    <cellStyle name="표준 17 2 18 3 3" xfId="32005"/>
    <cellStyle name="표준 17 2 18 4" xfId="10141"/>
    <cellStyle name="표준 17 2 18 4 2" xfId="22648"/>
    <cellStyle name="표준 17 2 18 4 3" xfId="35090"/>
    <cellStyle name="표준 17 2 18 5" xfId="13309"/>
    <cellStyle name="표준 17 2 18 6" xfId="25751"/>
    <cellStyle name="표준 17 2 19" xfId="934"/>
    <cellStyle name="표준 17 2 19 2" xfId="4103"/>
    <cellStyle name="표준 17 2 19 2 2" xfId="16610"/>
    <cellStyle name="표준 17 2 19 2 3" xfId="29052"/>
    <cellStyle name="표준 17 2 19 3" xfId="7188"/>
    <cellStyle name="표준 17 2 19 3 2" xfId="19695"/>
    <cellStyle name="표준 17 2 19 3 3" xfId="32137"/>
    <cellStyle name="표준 17 2 19 4" xfId="10273"/>
    <cellStyle name="표준 17 2 19 4 2" xfId="22780"/>
    <cellStyle name="표준 17 2 19 4 3" xfId="35222"/>
    <cellStyle name="표준 17 2 19 5" xfId="13441"/>
    <cellStyle name="표준 17 2 19 6" xfId="25883"/>
    <cellStyle name="표준 17 2 2" xfId="230"/>
    <cellStyle name="표준 17 2 2 10" xfId="464"/>
    <cellStyle name="표준 17 2 2 10 2" xfId="3633"/>
    <cellStyle name="표준 17 2 2 10 2 2" xfId="16140"/>
    <cellStyle name="표준 17 2 2 10 2 3" xfId="28582"/>
    <cellStyle name="표준 17 2 2 10 3" xfId="6718"/>
    <cellStyle name="표준 17 2 2 10 3 2" xfId="19225"/>
    <cellStyle name="표준 17 2 2 10 3 3" xfId="31667"/>
    <cellStyle name="표준 17 2 2 10 4" xfId="9803"/>
    <cellStyle name="표준 17 2 2 10 4 2" xfId="22310"/>
    <cellStyle name="표준 17 2 2 10 4 3" xfId="34752"/>
    <cellStyle name="표준 17 2 2 10 5" xfId="12971"/>
    <cellStyle name="표준 17 2 2 10 6" xfId="25413"/>
    <cellStyle name="표준 17 2 2 11" xfId="599"/>
    <cellStyle name="표준 17 2 2 11 2" xfId="3768"/>
    <cellStyle name="표준 17 2 2 11 2 2" xfId="16275"/>
    <cellStyle name="표준 17 2 2 11 2 3" xfId="28717"/>
    <cellStyle name="표준 17 2 2 11 3" xfId="6853"/>
    <cellStyle name="표준 17 2 2 11 3 2" xfId="19360"/>
    <cellStyle name="표준 17 2 2 11 3 3" xfId="31802"/>
    <cellStyle name="표준 17 2 2 11 4" xfId="9938"/>
    <cellStyle name="표준 17 2 2 11 4 2" xfId="22445"/>
    <cellStyle name="표준 17 2 2 11 4 3" xfId="34887"/>
    <cellStyle name="표준 17 2 2 11 5" xfId="13106"/>
    <cellStyle name="표준 17 2 2 11 6" xfId="25548"/>
    <cellStyle name="표준 17 2 2 12" xfId="435"/>
    <cellStyle name="표준 17 2 2 12 2" xfId="3604"/>
    <cellStyle name="표준 17 2 2 12 2 2" xfId="16111"/>
    <cellStyle name="표준 17 2 2 12 2 3" xfId="28553"/>
    <cellStyle name="표준 17 2 2 12 3" xfId="6689"/>
    <cellStyle name="표준 17 2 2 12 3 2" xfId="19196"/>
    <cellStyle name="표준 17 2 2 12 3 3" xfId="31638"/>
    <cellStyle name="표준 17 2 2 12 4" xfId="9774"/>
    <cellStyle name="표준 17 2 2 12 4 2" xfId="22281"/>
    <cellStyle name="표준 17 2 2 12 4 3" xfId="34723"/>
    <cellStyle name="표준 17 2 2 12 5" xfId="12942"/>
    <cellStyle name="표준 17 2 2 12 6" xfId="25384"/>
    <cellStyle name="표준 17 2 2 13" xfId="559"/>
    <cellStyle name="표준 17 2 2 13 2" xfId="3728"/>
    <cellStyle name="표준 17 2 2 13 2 2" xfId="16235"/>
    <cellStyle name="표준 17 2 2 13 2 3" xfId="28677"/>
    <cellStyle name="표준 17 2 2 13 3" xfId="6813"/>
    <cellStyle name="표준 17 2 2 13 3 2" xfId="19320"/>
    <cellStyle name="표준 17 2 2 13 3 3" xfId="31762"/>
    <cellStyle name="표준 17 2 2 13 4" xfId="9898"/>
    <cellStyle name="표준 17 2 2 13 4 2" xfId="22405"/>
    <cellStyle name="표준 17 2 2 13 4 3" xfId="34847"/>
    <cellStyle name="표준 17 2 2 13 5" xfId="13066"/>
    <cellStyle name="표준 17 2 2 13 6" xfId="25508"/>
    <cellStyle name="표준 17 2 2 14" xfId="456"/>
    <cellStyle name="표준 17 2 2 14 2" xfId="3625"/>
    <cellStyle name="표준 17 2 2 14 2 2" xfId="16132"/>
    <cellStyle name="표준 17 2 2 14 2 3" xfId="28574"/>
    <cellStyle name="표준 17 2 2 14 3" xfId="6710"/>
    <cellStyle name="표준 17 2 2 14 3 2" xfId="19217"/>
    <cellStyle name="표준 17 2 2 14 3 3" xfId="31659"/>
    <cellStyle name="표준 17 2 2 14 4" xfId="9795"/>
    <cellStyle name="표준 17 2 2 14 4 2" xfId="22302"/>
    <cellStyle name="표준 17 2 2 14 4 3" xfId="34744"/>
    <cellStyle name="표준 17 2 2 14 5" xfId="12963"/>
    <cellStyle name="표준 17 2 2 14 6" xfId="25405"/>
    <cellStyle name="표준 17 2 2 15" xfId="597"/>
    <cellStyle name="표준 17 2 2 15 2" xfId="3766"/>
    <cellStyle name="표준 17 2 2 15 2 2" xfId="16273"/>
    <cellStyle name="표준 17 2 2 15 2 3" xfId="28715"/>
    <cellStyle name="표준 17 2 2 15 3" xfId="6851"/>
    <cellStyle name="표준 17 2 2 15 3 2" xfId="19358"/>
    <cellStyle name="표준 17 2 2 15 3 3" xfId="31800"/>
    <cellStyle name="표준 17 2 2 15 4" xfId="9936"/>
    <cellStyle name="표준 17 2 2 15 4 2" xfId="22443"/>
    <cellStyle name="표준 17 2 2 15 4 3" xfId="34885"/>
    <cellStyle name="표준 17 2 2 15 5" xfId="13104"/>
    <cellStyle name="표준 17 2 2 15 6" xfId="25546"/>
    <cellStyle name="표준 17 2 2 16" xfId="636"/>
    <cellStyle name="표준 17 2 2 16 2" xfId="3805"/>
    <cellStyle name="표준 17 2 2 16 2 2" xfId="16312"/>
    <cellStyle name="표준 17 2 2 16 2 3" xfId="28754"/>
    <cellStyle name="표준 17 2 2 16 3" xfId="6890"/>
    <cellStyle name="표준 17 2 2 16 3 2" xfId="19397"/>
    <cellStyle name="표준 17 2 2 16 3 3" xfId="31839"/>
    <cellStyle name="표준 17 2 2 16 4" xfId="9975"/>
    <cellStyle name="표준 17 2 2 16 4 2" xfId="22482"/>
    <cellStyle name="표준 17 2 2 16 4 3" xfId="34924"/>
    <cellStyle name="표준 17 2 2 16 5" xfId="13143"/>
    <cellStyle name="표준 17 2 2 16 6" xfId="25585"/>
    <cellStyle name="표준 17 2 2 17" xfId="416"/>
    <cellStyle name="표준 17 2 2 17 2" xfId="3585"/>
    <cellStyle name="표준 17 2 2 17 2 2" xfId="16092"/>
    <cellStyle name="표준 17 2 2 17 2 3" xfId="28534"/>
    <cellStyle name="표준 17 2 2 17 3" xfId="6670"/>
    <cellStyle name="표준 17 2 2 17 3 2" xfId="19177"/>
    <cellStyle name="표준 17 2 2 17 3 3" xfId="31619"/>
    <cellStyle name="표준 17 2 2 17 4" xfId="9755"/>
    <cellStyle name="표준 17 2 2 17 4 2" xfId="22262"/>
    <cellStyle name="표준 17 2 2 17 4 3" xfId="34704"/>
    <cellStyle name="표준 17 2 2 17 5" xfId="12923"/>
    <cellStyle name="표준 17 2 2 17 6" xfId="25365"/>
    <cellStyle name="표준 17 2 2 18" xfId="525"/>
    <cellStyle name="표준 17 2 2 18 2" xfId="3694"/>
    <cellStyle name="표준 17 2 2 18 2 2" xfId="16201"/>
    <cellStyle name="표준 17 2 2 18 2 3" xfId="28643"/>
    <cellStyle name="표준 17 2 2 18 3" xfId="6779"/>
    <cellStyle name="표준 17 2 2 18 3 2" xfId="19286"/>
    <cellStyle name="표준 17 2 2 18 3 3" xfId="31728"/>
    <cellStyle name="표준 17 2 2 18 4" xfId="9864"/>
    <cellStyle name="표준 17 2 2 18 4 2" xfId="22371"/>
    <cellStyle name="표준 17 2 2 18 4 3" xfId="34813"/>
    <cellStyle name="표준 17 2 2 18 5" xfId="13032"/>
    <cellStyle name="표준 17 2 2 18 6" xfId="25474"/>
    <cellStyle name="표준 17 2 2 19" xfId="486"/>
    <cellStyle name="표준 17 2 2 19 2" xfId="3655"/>
    <cellStyle name="표준 17 2 2 19 2 2" xfId="16162"/>
    <cellStyle name="표준 17 2 2 19 2 3" xfId="28604"/>
    <cellStyle name="표준 17 2 2 19 3" xfId="6740"/>
    <cellStyle name="표준 17 2 2 19 3 2" xfId="19247"/>
    <cellStyle name="표준 17 2 2 19 3 3" xfId="31689"/>
    <cellStyle name="표준 17 2 2 19 4" xfId="9825"/>
    <cellStyle name="표준 17 2 2 19 4 2" xfId="22332"/>
    <cellStyle name="표준 17 2 2 19 4 3" xfId="34774"/>
    <cellStyle name="표준 17 2 2 19 5" xfId="12993"/>
    <cellStyle name="표준 17 2 2 19 6" xfId="25435"/>
    <cellStyle name="표준 17 2 2 2" xfId="309"/>
    <cellStyle name="표준 17 2 2 2 10" xfId="1479"/>
    <cellStyle name="표준 17 2 2 2 10 2" xfId="4648"/>
    <cellStyle name="표준 17 2 2 2 10 2 2" xfId="17155"/>
    <cellStyle name="표준 17 2 2 2 10 2 3" xfId="29597"/>
    <cellStyle name="표준 17 2 2 2 10 3" xfId="7733"/>
    <cellStyle name="표준 17 2 2 2 10 3 2" xfId="20240"/>
    <cellStyle name="표준 17 2 2 2 10 3 3" xfId="32682"/>
    <cellStyle name="표준 17 2 2 2 10 4" xfId="10818"/>
    <cellStyle name="표준 17 2 2 2 10 4 2" xfId="23325"/>
    <cellStyle name="표준 17 2 2 2 10 4 3" xfId="35767"/>
    <cellStyle name="표준 17 2 2 2 10 5" xfId="13986"/>
    <cellStyle name="표준 17 2 2 2 10 6" xfId="26428"/>
    <cellStyle name="표준 17 2 2 2 11" xfId="1608"/>
    <cellStyle name="표준 17 2 2 2 11 2" xfId="4777"/>
    <cellStyle name="표준 17 2 2 2 11 2 2" xfId="17284"/>
    <cellStyle name="표준 17 2 2 2 11 2 3" xfId="29726"/>
    <cellStyle name="표준 17 2 2 2 11 3" xfId="7862"/>
    <cellStyle name="표준 17 2 2 2 11 3 2" xfId="20369"/>
    <cellStyle name="표준 17 2 2 2 11 3 3" xfId="32811"/>
    <cellStyle name="표준 17 2 2 2 11 4" xfId="10947"/>
    <cellStyle name="표준 17 2 2 2 11 4 2" xfId="23454"/>
    <cellStyle name="표준 17 2 2 2 11 4 3" xfId="35896"/>
    <cellStyle name="표준 17 2 2 2 11 5" xfId="14115"/>
    <cellStyle name="표준 17 2 2 2 11 6" xfId="26557"/>
    <cellStyle name="표준 17 2 2 2 12" xfId="1736"/>
    <cellStyle name="표준 17 2 2 2 12 2" xfId="4905"/>
    <cellStyle name="표준 17 2 2 2 12 2 2" xfId="17412"/>
    <cellStyle name="표준 17 2 2 2 12 2 3" xfId="29854"/>
    <cellStyle name="표준 17 2 2 2 12 3" xfId="7990"/>
    <cellStyle name="표준 17 2 2 2 12 3 2" xfId="20497"/>
    <cellStyle name="표준 17 2 2 2 12 3 3" xfId="32939"/>
    <cellStyle name="표준 17 2 2 2 12 4" xfId="11075"/>
    <cellStyle name="표준 17 2 2 2 12 4 2" xfId="23582"/>
    <cellStyle name="표준 17 2 2 2 12 4 3" xfId="36024"/>
    <cellStyle name="표준 17 2 2 2 12 5" xfId="14243"/>
    <cellStyle name="표준 17 2 2 2 12 6" xfId="26685"/>
    <cellStyle name="표준 17 2 2 2 13" xfId="1864"/>
    <cellStyle name="표준 17 2 2 2 13 2" xfId="5033"/>
    <cellStyle name="표준 17 2 2 2 13 2 2" xfId="17540"/>
    <cellStyle name="표준 17 2 2 2 13 2 3" xfId="29982"/>
    <cellStyle name="표준 17 2 2 2 13 3" xfId="8118"/>
    <cellStyle name="표준 17 2 2 2 13 3 2" xfId="20625"/>
    <cellStyle name="표준 17 2 2 2 13 3 3" xfId="33067"/>
    <cellStyle name="표준 17 2 2 2 13 4" xfId="11203"/>
    <cellStyle name="표준 17 2 2 2 13 4 2" xfId="23710"/>
    <cellStyle name="표준 17 2 2 2 13 4 3" xfId="36152"/>
    <cellStyle name="표준 17 2 2 2 13 5" xfId="14371"/>
    <cellStyle name="표준 17 2 2 2 13 6" xfId="26813"/>
    <cellStyle name="표준 17 2 2 2 14" xfId="1992"/>
    <cellStyle name="표준 17 2 2 2 14 2" xfId="5161"/>
    <cellStyle name="표준 17 2 2 2 14 2 2" xfId="17668"/>
    <cellStyle name="표준 17 2 2 2 14 2 3" xfId="30110"/>
    <cellStyle name="표준 17 2 2 2 14 3" xfId="8246"/>
    <cellStyle name="표준 17 2 2 2 14 3 2" xfId="20753"/>
    <cellStyle name="표준 17 2 2 2 14 3 3" xfId="33195"/>
    <cellStyle name="표준 17 2 2 2 14 4" xfId="11331"/>
    <cellStyle name="표준 17 2 2 2 14 4 2" xfId="23838"/>
    <cellStyle name="표준 17 2 2 2 14 4 3" xfId="36280"/>
    <cellStyle name="표준 17 2 2 2 14 5" xfId="14499"/>
    <cellStyle name="표준 17 2 2 2 14 6" xfId="26941"/>
    <cellStyle name="표준 17 2 2 2 15" xfId="2120"/>
    <cellStyle name="표준 17 2 2 2 15 2" xfId="5289"/>
    <cellStyle name="표준 17 2 2 2 15 2 2" xfId="17796"/>
    <cellStyle name="표준 17 2 2 2 15 2 3" xfId="30238"/>
    <cellStyle name="표준 17 2 2 2 15 3" xfId="8374"/>
    <cellStyle name="표준 17 2 2 2 15 3 2" xfId="20881"/>
    <cellStyle name="표준 17 2 2 2 15 3 3" xfId="33323"/>
    <cellStyle name="표준 17 2 2 2 15 4" xfId="11459"/>
    <cellStyle name="표준 17 2 2 2 15 4 2" xfId="23966"/>
    <cellStyle name="표준 17 2 2 2 15 4 3" xfId="36408"/>
    <cellStyle name="표준 17 2 2 2 15 5" xfId="14627"/>
    <cellStyle name="표준 17 2 2 2 15 6" xfId="27069"/>
    <cellStyle name="표준 17 2 2 2 16" xfId="2245"/>
    <cellStyle name="표준 17 2 2 2 16 2" xfId="5414"/>
    <cellStyle name="표준 17 2 2 2 16 2 2" xfId="17921"/>
    <cellStyle name="표준 17 2 2 2 16 2 3" xfId="30363"/>
    <cellStyle name="표준 17 2 2 2 16 3" xfId="8499"/>
    <cellStyle name="표준 17 2 2 2 16 3 2" xfId="21006"/>
    <cellStyle name="표준 17 2 2 2 16 3 3" xfId="33448"/>
    <cellStyle name="표준 17 2 2 2 16 4" xfId="11584"/>
    <cellStyle name="표준 17 2 2 2 16 4 2" xfId="24091"/>
    <cellStyle name="표준 17 2 2 2 16 4 3" xfId="36533"/>
    <cellStyle name="표준 17 2 2 2 16 5" xfId="14752"/>
    <cellStyle name="표준 17 2 2 2 16 6" xfId="27194"/>
    <cellStyle name="표준 17 2 2 2 17" xfId="2370"/>
    <cellStyle name="표준 17 2 2 2 17 2" xfId="5539"/>
    <cellStyle name="표준 17 2 2 2 17 2 2" xfId="18046"/>
    <cellStyle name="표준 17 2 2 2 17 2 3" xfId="30488"/>
    <cellStyle name="표준 17 2 2 2 17 3" xfId="8624"/>
    <cellStyle name="표준 17 2 2 2 17 3 2" xfId="21131"/>
    <cellStyle name="표준 17 2 2 2 17 3 3" xfId="33573"/>
    <cellStyle name="표준 17 2 2 2 17 4" xfId="11709"/>
    <cellStyle name="표준 17 2 2 2 17 4 2" xfId="24216"/>
    <cellStyle name="표준 17 2 2 2 17 4 3" xfId="36658"/>
    <cellStyle name="표준 17 2 2 2 17 5" xfId="14877"/>
    <cellStyle name="표준 17 2 2 2 17 6" xfId="27319"/>
    <cellStyle name="표준 17 2 2 2 18" xfId="2494"/>
    <cellStyle name="표준 17 2 2 2 18 2" xfId="5663"/>
    <cellStyle name="표준 17 2 2 2 18 2 2" xfId="18170"/>
    <cellStyle name="표준 17 2 2 2 18 2 3" xfId="30612"/>
    <cellStyle name="표준 17 2 2 2 18 3" xfId="8748"/>
    <cellStyle name="표준 17 2 2 2 18 3 2" xfId="21255"/>
    <cellStyle name="표준 17 2 2 2 18 3 3" xfId="33697"/>
    <cellStyle name="표준 17 2 2 2 18 4" xfId="11833"/>
    <cellStyle name="표준 17 2 2 2 18 4 2" xfId="24340"/>
    <cellStyle name="표준 17 2 2 2 18 4 3" xfId="36782"/>
    <cellStyle name="표준 17 2 2 2 18 5" xfId="15001"/>
    <cellStyle name="표준 17 2 2 2 18 6" xfId="27443"/>
    <cellStyle name="표준 17 2 2 2 19" xfId="2616"/>
    <cellStyle name="표준 17 2 2 2 19 2" xfId="5785"/>
    <cellStyle name="표준 17 2 2 2 19 2 2" xfId="18292"/>
    <cellStyle name="표준 17 2 2 2 19 2 3" xfId="30734"/>
    <cellStyle name="표준 17 2 2 2 19 3" xfId="8870"/>
    <cellStyle name="표준 17 2 2 2 19 3 2" xfId="21377"/>
    <cellStyle name="표준 17 2 2 2 19 3 3" xfId="33819"/>
    <cellStyle name="표준 17 2 2 2 19 4" xfId="11955"/>
    <cellStyle name="표준 17 2 2 2 19 4 2" xfId="24462"/>
    <cellStyle name="표준 17 2 2 2 19 4 3" xfId="36904"/>
    <cellStyle name="표준 17 2 2 2 19 5" xfId="15123"/>
    <cellStyle name="표준 17 2 2 2 19 6" xfId="27565"/>
    <cellStyle name="표준 17 2 2 2 2" xfId="354"/>
    <cellStyle name="표준 17 2 2 2 2 10" xfId="1781"/>
    <cellStyle name="표준 17 2 2 2 2 10 2" xfId="4950"/>
    <cellStyle name="표준 17 2 2 2 2 10 2 2" xfId="17457"/>
    <cellStyle name="표준 17 2 2 2 2 10 2 3" xfId="29899"/>
    <cellStyle name="표준 17 2 2 2 2 10 3" xfId="8035"/>
    <cellStyle name="표준 17 2 2 2 2 10 3 2" xfId="20542"/>
    <cellStyle name="표준 17 2 2 2 2 10 3 3" xfId="32984"/>
    <cellStyle name="표준 17 2 2 2 2 10 4" xfId="11120"/>
    <cellStyle name="표준 17 2 2 2 2 10 4 2" xfId="23627"/>
    <cellStyle name="표준 17 2 2 2 2 10 4 3" xfId="36069"/>
    <cellStyle name="표준 17 2 2 2 2 10 5" xfId="14288"/>
    <cellStyle name="표준 17 2 2 2 2 10 6" xfId="26730"/>
    <cellStyle name="표준 17 2 2 2 2 11" xfId="1909"/>
    <cellStyle name="표준 17 2 2 2 2 11 2" xfId="5078"/>
    <cellStyle name="표준 17 2 2 2 2 11 2 2" xfId="17585"/>
    <cellStyle name="표준 17 2 2 2 2 11 2 3" xfId="30027"/>
    <cellStyle name="표준 17 2 2 2 2 11 3" xfId="8163"/>
    <cellStyle name="표준 17 2 2 2 2 11 3 2" xfId="20670"/>
    <cellStyle name="표준 17 2 2 2 2 11 3 3" xfId="33112"/>
    <cellStyle name="표준 17 2 2 2 2 11 4" xfId="11248"/>
    <cellStyle name="표준 17 2 2 2 2 11 4 2" xfId="23755"/>
    <cellStyle name="표준 17 2 2 2 2 11 4 3" xfId="36197"/>
    <cellStyle name="표준 17 2 2 2 2 11 5" xfId="14416"/>
    <cellStyle name="표준 17 2 2 2 2 11 6" xfId="26858"/>
    <cellStyle name="표준 17 2 2 2 2 12" xfId="2037"/>
    <cellStyle name="표준 17 2 2 2 2 12 2" xfId="5206"/>
    <cellStyle name="표준 17 2 2 2 2 12 2 2" xfId="17713"/>
    <cellStyle name="표준 17 2 2 2 2 12 2 3" xfId="30155"/>
    <cellStyle name="표준 17 2 2 2 2 12 3" xfId="8291"/>
    <cellStyle name="표준 17 2 2 2 2 12 3 2" xfId="20798"/>
    <cellStyle name="표준 17 2 2 2 2 12 3 3" xfId="33240"/>
    <cellStyle name="표준 17 2 2 2 2 12 4" xfId="11376"/>
    <cellStyle name="표준 17 2 2 2 2 12 4 2" xfId="23883"/>
    <cellStyle name="표준 17 2 2 2 2 12 4 3" xfId="36325"/>
    <cellStyle name="표준 17 2 2 2 2 12 5" xfId="14544"/>
    <cellStyle name="표준 17 2 2 2 2 12 6" xfId="26986"/>
    <cellStyle name="표준 17 2 2 2 2 13" xfId="2165"/>
    <cellStyle name="표준 17 2 2 2 2 13 2" xfId="5334"/>
    <cellStyle name="표준 17 2 2 2 2 13 2 2" xfId="17841"/>
    <cellStyle name="표준 17 2 2 2 2 13 2 3" xfId="30283"/>
    <cellStyle name="표준 17 2 2 2 2 13 3" xfId="8419"/>
    <cellStyle name="표준 17 2 2 2 2 13 3 2" xfId="20926"/>
    <cellStyle name="표준 17 2 2 2 2 13 3 3" xfId="33368"/>
    <cellStyle name="표준 17 2 2 2 2 13 4" xfId="11504"/>
    <cellStyle name="표준 17 2 2 2 2 13 4 2" xfId="24011"/>
    <cellStyle name="표준 17 2 2 2 2 13 4 3" xfId="36453"/>
    <cellStyle name="표준 17 2 2 2 2 13 5" xfId="14672"/>
    <cellStyle name="표준 17 2 2 2 2 13 6" xfId="27114"/>
    <cellStyle name="표준 17 2 2 2 2 14" xfId="2290"/>
    <cellStyle name="표준 17 2 2 2 2 14 2" xfId="5459"/>
    <cellStyle name="표준 17 2 2 2 2 14 2 2" xfId="17966"/>
    <cellStyle name="표준 17 2 2 2 2 14 2 3" xfId="30408"/>
    <cellStyle name="표준 17 2 2 2 2 14 3" xfId="8544"/>
    <cellStyle name="표준 17 2 2 2 2 14 3 2" xfId="21051"/>
    <cellStyle name="표준 17 2 2 2 2 14 3 3" xfId="33493"/>
    <cellStyle name="표준 17 2 2 2 2 14 4" xfId="11629"/>
    <cellStyle name="표준 17 2 2 2 2 14 4 2" xfId="24136"/>
    <cellStyle name="표준 17 2 2 2 2 14 4 3" xfId="36578"/>
    <cellStyle name="표준 17 2 2 2 2 14 5" xfId="14797"/>
    <cellStyle name="표준 17 2 2 2 2 14 6" xfId="27239"/>
    <cellStyle name="표준 17 2 2 2 2 15" xfId="2415"/>
    <cellStyle name="표준 17 2 2 2 2 15 2" xfId="5584"/>
    <cellStyle name="표준 17 2 2 2 2 15 2 2" xfId="18091"/>
    <cellStyle name="표준 17 2 2 2 2 15 2 3" xfId="30533"/>
    <cellStyle name="표준 17 2 2 2 2 15 3" xfId="8669"/>
    <cellStyle name="표준 17 2 2 2 2 15 3 2" xfId="21176"/>
    <cellStyle name="표준 17 2 2 2 2 15 3 3" xfId="33618"/>
    <cellStyle name="표준 17 2 2 2 2 15 4" xfId="11754"/>
    <cellStyle name="표준 17 2 2 2 2 15 4 2" xfId="24261"/>
    <cellStyle name="표준 17 2 2 2 2 15 4 3" xfId="36703"/>
    <cellStyle name="표준 17 2 2 2 2 15 5" xfId="14922"/>
    <cellStyle name="표준 17 2 2 2 2 15 6" xfId="27364"/>
    <cellStyle name="표준 17 2 2 2 2 16" xfId="2539"/>
    <cellStyle name="표준 17 2 2 2 2 16 2" xfId="5708"/>
    <cellStyle name="표준 17 2 2 2 2 16 2 2" xfId="18215"/>
    <cellStyle name="표준 17 2 2 2 2 16 2 3" xfId="30657"/>
    <cellStyle name="표준 17 2 2 2 2 16 3" xfId="8793"/>
    <cellStyle name="표준 17 2 2 2 2 16 3 2" xfId="21300"/>
    <cellStyle name="표준 17 2 2 2 2 16 3 3" xfId="33742"/>
    <cellStyle name="표준 17 2 2 2 2 16 4" xfId="11878"/>
    <cellStyle name="표준 17 2 2 2 2 16 4 2" xfId="24385"/>
    <cellStyle name="표준 17 2 2 2 2 16 4 3" xfId="36827"/>
    <cellStyle name="표준 17 2 2 2 2 16 5" xfId="15046"/>
    <cellStyle name="표준 17 2 2 2 2 16 6" xfId="27488"/>
    <cellStyle name="표준 17 2 2 2 2 17" xfId="2661"/>
    <cellStyle name="표준 17 2 2 2 2 17 2" xfId="5830"/>
    <cellStyle name="표준 17 2 2 2 2 17 2 2" xfId="18337"/>
    <cellStyle name="표준 17 2 2 2 2 17 2 3" xfId="30779"/>
    <cellStyle name="표준 17 2 2 2 2 17 3" xfId="8915"/>
    <cellStyle name="표준 17 2 2 2 2 17 3 2" xfId="21422"/>
    <cellStyle name="표준 17 2 2 2 2 17 3 3" xfId="33864"/>
    <cellStyle name="표준 17 2 2 2 2 17 4" xfId="12000"/>
    <cellStyle name="표준 17 2 2 2 2 17 4 2" xfId="24507"/>
    <cellStyle name="표준 17 2 2 2 2 17 4 3" xfId="36949"/>
    <cellStyle name="표준 17 2 2 2 2 17 5" xfId="15168"/>
    <cellStyle name="표준 17 2 2 2 2 17 6" xfId="27610"/>
    <cellStyle name="표준 17 2 2 2 2 18" xfId="2781"/>
    <cellStyle name="표준 17 2 2 2 2 18 2" xfId="5950"/>
    <cellStyle name="표준 17 2 2 2 2 18 2 2" xfId="18457"/>
    <cellStyle name="표준 17 2 2 2 2 18 2 3" xfId="30899"/>
    <cellStyle name="표준 17 2 2 2 2 18 3" xfId="9035"/>
    <cellStyle name="표준 17 2 2 2 2 18 3 2" xfId="21542"/>
    <cellStyle name="표준 17 2 2 2 2 18 3 3" xfId="33984"/>
    <cellStyle name="표준 17 2 2 2 2 18 4" xfId="12120"/>
    <cellStyle name="표준 17 2 2 2 2 18 4 2" xfId="24627"/>
    <cellStyle name="표준 17 2 2 2 2 18 4 3" xfId="37069"/>
    <cellStyle name="표준 17 2 2 2 2 18 5" xfId="15288"/>
    <cellStyle name="표준 17 2 2 2 2 18 6" xfId="27730"/>
    <cellStyle name="표준 17 2 2 2 2 19" xfId="2898"/>
    <cellStyle name="표준 17 2 2 2 2 19 2" xfId="6067"/>
    <cellStyle name="표준 17 2 2 2 2 19 2 2" xfId="18574"/>
    <cellStyle name="표준 17 2 2 2 2 19 2 3" xfId="31016"/>
    <cellStyle name="표준 17 2 2 2 2 19 3" xfId="9152"/>
    <cellStyle name="표준 17 2 2 2 2 19 3 2" xfId="21659"/>
    <cellStyle name="표준 17 2 2 2 2 19 3 3" xfId="34101"/>
    <cellStyle name="표준 17 2 2 2 2 19 4" xfId="12237"/>
    <cellStyle name="표준 17 2 2 2 2 19 4 2" xfId="24744"/>
    <cellStyle name="표준 17 2 2 2 2 19 4 3" xfId="37186"/>
    <cellStyle name="표준 17 2 2 2 2 19 5" xfId="15405"/>
    <cellStyle name="표준 17 2 2 2 2 19 6" xfId="27847"/>
    <cellStyle name="표준 17 2 2 2 2 2" xfId="732"/>
    <cellStyle name="표준 17 2 2 2 2 2 2" xfId="3901"/>
    <cellStyle name="표준 17 2 2 2 2 2 2 2" xfId="16408"/>
    <cellStyle name="표준 17 2 2 2 2 2 2 3" xfId="28850"/>
    <cellStyle name="표준 17 2 2 2 2 2 3" xfId="6986"/>
    <cellStyle name="표준 17 2 2 2 2 2 3 2" xfId="19493"/>
    <cellStyle name="표준 17 2 2 2 2 2 3 3" xfId="31935"/>
    <cellStyle name="표준 17 2 2 2 2 2 4" xfId="10071"/>
    <cellStyle name="표준 17 2 2 2 2 2 4 2" xfId="22578"/>
    <cellStyle name="표준 17 2 2 2 2 2 4 3" xfId="35020"/>
    <cellStyle name="표준 17 2 2 2 2 2 5" xfId="13239"/>
    <cellStyle name="표준 17 2 2 2 2 2 6" xfId="25681"/>
    <cellStyle name="표준 17 2 2 2 2 2 7" xfId="37833"/>
    <cellStyle name="표준 17 2 2 2 2 20" xfId="3010"/>
    <cellStyle name="표준 17 2 2 2 2 20 2" xfId="6179"/>
    <cellStyle name="표준 17 2 2 2 2 20 2 2" xfId="18686"/>
    <cellStyle name="표준 17 2 2 2 2 20 2 3" xfId="31128"/>
    <cellStyle name="표준 17 2 2 2 2 20 3" xfId="9264"/>
    <cellStyle name="표준 17 2 2 2 2 20 3 2" xfId="21771"/>
    <cellStyle name="표준 17 2 2 2 2 20 3 3" xfId="34213"/>
    <cellStyle name="표준 17 2 2 2 2 20 4" xfId="12349"/>
    <cellStyle name="표준 17 2 2 2 2 20 4 2" xfId="24856"/>
    <cellStyle name="표준 17 2 2 2 2 20 4 3" xfId="37298"/>
    <cellStyle name="표준 17 2 2 2 2 20 5" xfId="15517"/>
    <cellStyle name="표준 17 2 2 2 2 20 6" xfId="27959"/>
    <cellStyle name="표준 17 2 2 2 2 21" xfId="3118"/>
    <cellStyle name="표준 17 2 2 2 2 21 2" xfId="6287"/>
    <cellStyle name="표준 17 2 2 2 2 21 2 2" xfId="18794"/>
    <cellStyle name="표준 17 2 2 2 2 21 2 3" xfId="31236"/>
    <cellStyle name="표준 17 2 2 2 2 21 3" xfId="9372"/>
    <cellStyle name="표준 17 2 2 2 2 21 3 2" xfId="21879"/>
    <cellStyle name="표준 17 2 2 2 2 21 3 3" xfId="34321"/>
    <cellStyle name="표준 17 2 2 2 2 21 4" xfId="12457"/>
    <cellStyle name="표준 17 2 2 2 2 21 4 2" xfId="24964"/>
    <cellStyle name="표준 17 2 2 2 2 21 4 3" xfId="37406"/>
    <cellStyle name="표준 17 2 2 2 2 21 5" xfId="15625"/>
    <cellStyle name="표준 17 2 2 2 2 21 6" xfId="28067"/>
    <cellStyle name="표준 17 2 2 2 2 22" xfId="3225"/>
    <cellStyle name="표준 17 2 2 2 2 22 2" xfId="6394"/>
    <cellStyle name="표준 17 2 2 2 2 22 2 2" xfId="18901"/>
    <cellStyle name="표준 17 2 2 2 2 22 2 3" xfId="31343"/>
    <cellStyle name="표준 17 2 2 2 2 22 3" xfId="9479"/>
    <cellStyle name="표준 17 2 2 2 2 22 3 2" xfId="21986"/>
    <cellStyle name="표준 17 2 2 2 2 22 3 3" xfId="34428"/>
    <cellStyle name="표준 17 2 2 2 2 22 4" xfId="12564"/>
    <cellStyle name="표준 17 2 2 2 2 22 4 2" xfId="25071"/>
    <cellStyle name="표준 17 2 2 2 2 22 4 3" xfId="37513"/>
    <cellStyle name="표준 17 2 2 2 2 22 5" xfId="15732"/>
    <cellStyle name="표준 17 2 2 2 2 22 6" xfId="28174"/>
    <cellStyle name="표준 17 2 2 2 2 23" xfId="3332"/>
    <cellStyle name="표준 17 2 2 2 2 23 2" xfId="6501"/>
    <cellStyle name="표준 17 2 2 2 2 23 2 2" xfId="19008"/>
    <cellStyle name="표준 17 2 2 2 2 23 2 3" xfId="31450"/>
    <cellStyle name="표준 17 2 2 2 2 23 3" xfId="9586"/>
    <cellStyle name="표준 17 2 2 2 2 23 3 2" xfId="22093"/>
    <cellStyle name="표준 17 2 2 2 2 23 3 3" xfId="34535"/>
    <cellStyle name="표준 17 2 2 2 2 23 4" xfId="12671"/>
    <cellStyle name="표준 17 2 2 2 2 23 4 2" xfId="25178"/>
    <cellStyle name="표준 17 2 2 2 2 23 4 3" xfId="37620"/>
    <cellStyle name="표준 17 2 2 2 2 23 5" xfId="15839"/>
    <cellStyle name="표준 17 2 2 2 2 23 6" xfId="28281"/>
    <cellStyle name="표준 17 2 2 2 2 24" xfId="3523"/>
    <cellStyle name="표준 17 2 2 2 2 24 2" xfId="16030"/>
    <cellStyle name="표준 17 2 2 2 2 24 3" xfId="28472"/>
    <cellStyle name="표준 17 2 2 2 2 25" xfId="6608"/>
    <cellStyle name="표준 17 2 2 2 2 25 2" xfId="19115"/>
    <cellStyle name="표준 17 2 2 2 2 25 3" xfId="31557"/>
    <cellStyle name="표준 17 2 2 2 2 26" xfId="9693"/>
    <cellStyle name="표준 17 2 2 2 2 26 2" xfId="22200"/>
    <cellStyle name="표준 17 2 2 2 2 26 3" xfId="34642"/>
    <cellStyle name="표준 17 2 2 2 2 27" xfId="12861"/>
    <cellStyle name="표준 17 2 2 2 2 28" xfId="25303"/>
    <cellStyle name="표준 17 2 2 2 2 29" xfId="37730"/>
    <cellStyle name="표준 17 2 2 2 2 3" xfId="865"/>
    <cellStyle name="표준 17 2 2 2 2 3 2" xfId="4034"/>
    <cellStyle name="표준 17 2 2 2 2 3 2 2" xfId="16541"/>
    <cellStyle name="표준 17 2 2 2 2 3 2 3" xfId="28983"/>
    <cellStyle name="표준 17 2 2 2 2 3 3" xfId="7119"/>
    <cellStyle name="표준 17 2 2 2 2 3 3 2" xfId="19626"/>
    <cellStyle name="표준 17 2 2 2 2 3 3 3" xfId="32068"/>
    <cellStyle name="표준 17 2 2 2 2 3 4" xfId="10204"/>
    <cellStyle name="표준 17 2 2 2 2 3 4 2" xfId="22711"/>
    <cellStyle name="표준 17 2 2 2 2 3 4 3" xfId="35153"/>
    <cellStyle name="표준 17 2 2 2 2 3 5" xfId="13372"/>
    <cellStyle name="표준 17 2 2 2 2 3 6" xfId="25814"/>
    <cellStyle name="표준 17 2 2 2 2 3 7" xfId="37878"/>
    <cellStyle name="표준 17 2 2 2 2 4" xfId="997"/>
    <cellStyle name="표준 17 2 2 2 2 4 2" xfId="4166"/>
    <cellStyle name="표준 17 2 2 2 2 4 2 2" xfId="16673"/>
    <cellStyle name="표준 17 2 2 2 2 4 2 3" xfId="29115"/>
    <cellStyle name="표준 17 2 2 2 2 4 3" xfId="7251"/>
    <cellStyle name="표준 17 2 2 2 2 4 3 2" xfId="19758"/>
    <cellStyle name="표준 17 2 2 2 2 4 3 3" xfId="32200"/>
    <cellStyle name="표준 17 2 2 2 2 4 4" xfId="10336"/>
    <cellStyle name="표준 17 2 2 2 2 4 4 2" xfId="22843"/>
    <cellStyle name="표준 17 2 2 2 2 4 4 3" xfId="35285"/>
    <cellStyle name="표준 17 2 2 2 2 4 5" xfId="13504"/>
    <cellStyle name="표준 17 2 2 2 2 4 6" xfId="25946"/>
    <cellStyle name="표준 17 2 2 2 2 4 7" xfId="37920"/>
    <cellStyle name="표준 17 2 2 2 2 5" xfId="1129"/>
    <cellStyle name="표준 17 2 2 2 2 5 2" xfId="4298"/>
    <cellStyle name="표준 17 2 2 2 2 5 2 2" xfId="16805"/>
    <cellStyle name="표준 17 2 2 2 2 5 2 3" xfId="29247"/>
    <cellStyle name="표준 17 2 2 2 2 5 3" xfId="7383"/>
    <cellStyle name="표준 17 2 2 2 2 5 3 2" xfId="19890"/>
    <cellStyle name="표준 17 2 2 2 2 5 3 3" xfId="32332"/>
    <cellStyle name="표준 17 2 2 2 2 5 4" xfId="10468"/>
    <cellStyle name="표준 17 2 2 2 2 5 4 2" xfId="22975"/>
    <cellStyle name="표준 17 2 2 2 2 5 4 3" xfId="35417"/>
    <cellStyle name="표준 17 2 2 2 2 5 5" xfId="13636"/>
    <cellStyle name="표준 17 2 2 2 2 5 6" xfId="26078"/>
    <cellStyle name="표준 17 2 2 2 2 5 7" xfId="37962"/>
    <cellStyle name="표준 17 2 2 2 2 6" xfId="1261"/>
    <cellStyle name="표준 17 2 2 2 2 6 2" xfId="4430"/>
    <cellStyle name="표준 17 2 2 2 2 6 2 2" xfId="16937"/>
    <cellStyle name="표준 17 2 2 2 2 6 2 3" xfId="29379"/>
    <cellStyle name="표준 17 2 2 2 2 6 3" xfId="7515"/>
    <cellStyle name="표준 17 2 2 2 2 6 3 2" xfId="20022"/>
    <cellStyle name="표준 17 2 2 2 2 6 3 3" xfId="32464"/>
    <cellStyle name="표준 17 2 2 2 2 6 4" xfId="10600"/>
    <cellStyle name="표준 17 2 2 2 2 6 4 2" xfId="23107"/>
    <cellStyle name="표준 17 2 2 2 2 6 4 3" xfId="35549"/>
    <cellStyle name="표준 17 2 2 2 2 6 5" xfId="13768"/>
    <cellStyle name="표준 17 2 2 2 2 6 6" xfId="26210"/>
    <cellStyle name="표준 17 2 2 2 2 7" xfId="1393"/>
    <cellStyle name="표준 17 2 2 2 2 7 2" xfId="4562"/>
    <cellStyle name="표준 17 2 2 2 2 7 2 2" xfId="17069"/>
    <cellStyle name="표준 17 2 2 2 2 7 2 3" xfId="29511"/>
    <cellStyle name="표준 17 2 2 2 2 7 3" xfId="7647"/>
    <cellStyle name="표준 17 2 2 2 2 7 3 2" xfId="20154"/>
    <cellStyle name="표준 17 2 2 2 2 7 3 3" xfId="32596"/>
    <cellStyle name="표준 17 2 2 2 2 7 4" xfId="10732"/>
    <cellStyle name="표준 17 2 2 2 2 7 4 2" xfId="23239"/>
    <cellStyle name="표준 17 2 2 2 2 7 4 3" xfId="35681"/>
    <cellStyle name="표준 17 2 2 2 2 7 5" xfId="13900"/>
    <cellStyle name="표준 17 2 2 2 2 7 6" xfId="26342"/>
    <cellStyle name="표준 17 2 2 2 2 8" xfId="1524"/>
    <cellStyle name="표준 17 2 2 2 2 8 2" xfId="4693"/>
    <cellStyle name="표준 17 2 2 2 2 8 2 2" xfId="17200"/>
    <cellStyle name="표준 17 2 2 2 2 8 2 3" xfId="29642"/>
    <cellStyle name="표준 17 2 2 2 2 8 3" xfId="7778"/>
    <cellStyle name="표준 17 2 2 2 2 8 3 2" xfId="20285"/>
    <cellStyle name="표준 17 2 2 2 2 8 3 3" xfId="32727"/>
    <cellStyle name="표준 17 2 2 2 2 8 4" xfId="10863"/>
    <cellStyle name="표준 17 2 2 2 2 8 4 2" xfId="23370"/>
    <cellStyle name="표준 17 2 2 2 2 8 4 3" xfId="35812"/>
    <cellStyle name="표준 17 2 2 2 2 8 5" xfId="14031"/>
    <cellStyle name="표준 17 2 2 2 2 8 6" xfId="26473"/>
    <cellStyle name="표준 17 2 2 2 2 9" xfId="1653"/>
    <cellStyle name="표준 17 2 2 2 2 9 2" xfId="4822"/>
    <cellStyle name="표준 17 2 2 2 2 9 2 2" xfId="17329"/>
    <cellStyle name="표준 17 2 2 2 2 9 2 3" xfId="29771"/>
    <cellStyle name="표준 17 2 2 2 2 9 3" xfId="7907"/>
    <cellStyle name="표준 17 2 2 2 2 9 3 2" xfId="20414"/>
    <cellStyle name="표준 17 2 2 2 2 9 3 3" xfId="32856"/>
    <cellStyle name="표준 17 2 2 2 2 9 4" xfId="10992"/>
    <cellStyle name="표준 17 2 2 2 2 9 4 2" xfId="23499"/>
    <cellStyle name="표준 17 2 2 2 2 9 4 3" xfId="35941"/>
    <cellStyle name="표준 17 2 2 2 2 9 5" xfId="14160"/>
    <cellStyle name="표준 17 2 2 2 2 9 6" xfId="26602"/>
    <cellStyle name="표준 17 2 2 2 20" xfId="2736"/>
    <cellStyle name="표준 17 2 2 2 20 2" xfId="5905"/>
    <cellStyle name="표준 17 2 2 2 20 2 2" xfId="18412"/>
    <cellStyle name="표준 17 2 2 2 20 2 3" xfId="30854"/>
    <cellStyle name="표준 17 2 2 2 20 3" xfId="8990"/>
    <cellStyle name="표준 17 2 2 2 20 3 2" xfId="21497"/>
    <cellStyle name="표준 17 2 2 2 20 3 3" xfId="33939"/>
    <cellStyle name="표준 17 2 2 2 20 4" xfId="12075"/>
    <cellStyle name="표준 17 2 2 2 20 4 2" xfId="24582"/>
    <cellStyle name="표준 17 2 2 2 20 4 3" xfId="37024"/>
    <cellStyle name="표준 17 2 2 2 20 5" xfId="15243"/>
    <cellStyle name="표준 17 2 2 2 20 6" xfId="27685"/>
    <cellStyle name="표준 17 2 2 2 21" xfId="2853"/>
    <cellStyle name="표준 17 2 2 2 21 2" xfId="6022"/>
    <cellStyle name="표준 17 2 2 2 21 2 2" xfId="18529"/>
    <cellStyle name="표준 17 2 2 2 21 2 3" xfId="30971"/>
    <cellStyle name="표준 17 2 2 2 21 3" xfId="9107"/>
    <cellStyle name="표준 17 2 2 2 21 3 2" xfId="21614"/>
    <cellStyle name="표준 17 2 2 2 21 3 3" xfId="34056"/>
    <cellStyle name="표준 17 2 2 2 21 4" xfId="12192"/>
    <cellStyle name="표준 17 2 2 2 21 4 2" xfId="24699"/>
    <cellStyle name="표준 17 2 2 2 21 4 3" xfId="37141"/>
    <cellStyle name="표준 17 2 2 2 21 5" xfId="15360"/>
    <cellStyle name="표준 17 2 2 2 21 6" xfId="27802"/>
    <cellStyle name="표준 17 2 2 2 22" xfId="2965"/>
    <cellStyle name="표준 17 2 2 2 22 2" xfId="6134"/>
    <cellStyle name="표준 17 2 2 2 22 2 2" xfId="18641"/>
    <cellStyle name="표준 17 2 2 2 22 2 3" xfId="31083"/>
    <cellStyle name="표준 17 2 2 2 22 3" xfId="9219"/>
    <cellStyle name="표준 17 2 2 2 22 3 2" xfId="21726"/>
    <cellStyle name="표준 17 2 2 2 22 3 3" xfId="34168"/>
    <cellStyle name="표준 17 2 2 2 22 4" xfId="12304"/>
    <cellStyle name="표준 17 2 2 2 22 4 2" xfId="24811"/>
    <cellStyle name="표준 17 2 2 2 22 4 3" xfId="37253"/>
    <cellStyle name="표준 17 2 2 2 22 5" xfId="15472"/>
    <cellStyle name="표준 17 2 2 2 22 6" xfId="27914"/>
    <cellStyle name="표준 17 2 2 2 23" xfId="3073"/>
    <cellStyle name="표준 17 2 2 2 23 2" xfId="6242"/>
    <cellStyle name="표준 17 2 2 2 23 2 2" xfId="18749"/>
    <cellStyle name="표준 17 2 2 2 23 2 3" xfId="31191"/>
    <cellStyle name="표준 17 2 2 2 23 3" xfId="9327"/>
    <cellStyle name="표준 17 2 2 2 23 3 2" xfId="21834"/>
    <cellStyle name="표준 17 2 2 2 23 3 3" xfId="34276"/>
    <cellStyle name="표준 17 2 2 2 23 4" xfId="12412"/>
    <cellStyle name="표준 17 2 2 2 23 4 2" xfId="24919"/>
    <cellStyle name="표준 17 2 2 2 23 4 3" xfId="37361"/>
    <cellStyle name="표준 17 2 2 2 23 5" xfId="15580"/>
    <cellStyle name="표준 17 2 2 2 23 6" xfId="28022"/>
    <cellStyle name="표준 17 2 2 2 24" xfId="3180"/>
    <cellStyle name="표준 17 2 2 2 24 2" xfId="6349"/>
    <cellStyle name="표준 17 2 2 2 24 2 2" xfId="18856"/>
    <cellStyle name="표준 17 2 2 2 24 2 3" xfId="31298"/>
    <cellStyle name="표준 17 2 2 2 24 3" xfId="9434"/>
    <cellStyle name="표준 17 2 2 2 24 3 2" xfId="21941"/>
    <cellStyle name="표준 17 2 2 2 24 3 3" xfId="34383"/>
    <cellStyle name="표준 17 2 2 2 24 4" xfId="12519"/>
    <cellStyle name="표준 17 2 2 2 24 4 2" xfId="25026"/>
    <cellStyle name="표준 17 2 2 2 24 4 3" xfId="37468"/>
    <cellStyle name="표준 17 2 2 2 24 5" xfId="15687"/>
    <cellStyle name="표준 17 2 2 2 24 6" xfId="28129"/>
    <cellStyle name="표준 17 2 2 2 25" xfId="3287"/>
    <cellStyle name="표준 17 2 2 2 25 2" xfId="6456"/>
    <cellStyle name="표준 17 2 2 2 25 2 2" xfId="18963"/>
    <cellStyle name="표준 17 2 2 2 25 2 3" xfId="31405"/>
    <cellStyle name="표준 17 2 2 2 25 3" xfId="9541"/>
    <cellStyle name="표준 17 2 2 2 25 3 2" xfId="22048"/>
    <cellStyle name="표준 17 2 2 2 25 3 3" xfId="34490"/>
    <cellStyle name="표준 17 2 2 2 25 4" xfId="12626"/>
    <cellStyle name="표준 17 2 2 2 25 4 2" xfId="25133"/>
    <cellStyle name="표준 17 2 2 2 25 4 3" xfId="37575"/>
    <cellStyle name="표준 17 2 2 2 25 5" xfId="15794"/>
    <cellStyle name="표준 17 2 2 2 25 6" xfId="28236"/>
    <cellStyle name="표준 17 2 2 2 26" xfId="3478"/>
    <cellStyle name="표준 17 2 2 2 26 2" xfId="15985"/>
    <cellStyle name="표준 17 2 2 2 26 3" xfId="28427"/>
    <cellStyle name="표준 17 2 2 2 27" xfId="6563"/>
    <cellStyle name="표준 17 2 2 2 27 2" xfId="19070"/>
    <cellStyle name="표준 17 2 2 2 27 3" xfId="31512"/>
    <cellStyle name="표준 17 2 2 2 28" xfId="9648"/>
    <cellStyle name="표준 17 2 2 2 28 2" xfId="22155"/>
    <cellStyle name="표준 17 2 2 2 28 3" xfId="34597"/>
    <cellStyle name="표준 17 2 2 2 29" xfId="12816"/>
    <cellStyle name="표준 17 2 2 2 3" xfId="399"/>
    <cellStyle name="표준 17 2 2 2 3 10" xfId="1826"/>
    <cellStyle name="표준 17 2 2 2 3 10 2" xfId="4995"/>
    <cellStyle name="표준 17 2 2 2 3 10 2 2" xfId="17502"/>
    <cellStyle name="표준 17 2 2 2 3 10 2 3" xfId="29944"/>
    <cellStyle name="표준 17 2 2 2 3 10 3" xfId="8080"/>
    <cellStyle name="표준 17 2 2 2 3 10 3 2" xfId="20587"/>
    <cellStyle name="표준 17 2 2 2 3 10 3 3" xfId="33029"/>
    <cellStyle name="표준 17 2 2 2 3 10 4" xfId="11165"/>
    <cellStyle name="표준 17 2 2 2 3 10 4 2" xfId="23672"/>
    <cellStyle name="표준 17 2 2 2 3 10 4 3" xfId="36114"/>
    <cellStyle name="표준 17 2 2 2 3 10 5" xfId="14333"/>
    <cellStyle name="표준 17 2 2 2 3 10 6" xfId="26775"/>
    <cellStyle name="표준 17 2 2 2 3 11" xfId="1954"/>
    <cellStyle name="표준 17 2 2 2 3 11 2" xfId="5123"/>
    <cellStyle name="표준 17 2 2 2 3 11 2 2" xfId="17630"/>
    <cellStyle name="표준 17 2 2 2 3 11 2 3" xfId="30072"/>
    <cellStyle name="표준 17 2 2 2 3 11 3" xfId="8208"/>
    <cellStyle name="표준 17 2 2 2 3 11 3 2" xfId="20715"/>
    <cellStyle name="표준 17 2 2 2 3 11 3 3" xfId="33157"/>
    <cellStyle name="표준 17 2 2 2 3 11 4" xfId="11293"/>
    <cellStyle name="표준 17 2 2 2 3 11 4 2" xfId="23800"/>
    <cellStyle name="표준 17 2 2 2 3 11 4 3" xfId="36242"/>
    <cellStyle name="표준 17 2 2 2 3 11 5" xfId="14461"/>
    <cellStyle name="표준 17 2 2 2 3 11 6" xfId="26903"/>
    <cellStyle name="표준 17 2 2 2 3 12" xfId="2082"/>
    <cellStyle name="표준 17 2 2 2 3 12 2" xfId="5251"/>
    <cellStyle name="표준 17 2 2 2 3 12 2 2" xfId="17758"/>
    <cellStyle name="표준 17 2 2 2 3 12 2 3" xfId="30200"/>
    <cellStyle name="표준 17 2 2 2 3 12 3" xfId="8336"/>
    <cellStyle name="표준 17 2 2 2 3 12 3 2" xfId="20843"/>
    <cellStyle name="표준 17 2 2 2 3 12 3 3" xfId="33285"/>
    <cellStyle name="표준 17 2 2 2 3 12 4" xfId="11421"/>
    <cellStyle name="표준 17 2 2 2 3 12 4 2" xfId="23928"/>
    <cellStyle name="표준 17 2 2 2 3 12 4 3" xfId="36370"/>
    <cellStyle name="표준 17 2 2 2 3 12 5" xfId="14589"/>
    <cellStyle name="표준 17 2 2 2 3 12 6" xfId="27031"/>
    <cellStyle name="표준 17 2 2 2 3 13" xfId="2210"/>
    <cellStyle name="표준 17 2 2 2 3 13 2" xfId="5379"/>
    <cellStyle name="표준 17 2 2 2 3 13 2 2" xfId="17886"/>
    <cellStyle name="표준 17 2 2 2 3 13 2 3" xfId="30328"/>
    <cellStyle name="표준 17 2 2 2 3 13 3" xfId="8464"/>
    <cellStyle name="표준 17 2 2 2 3 13 3 2" xfId="20971"/>
    <cellStyle name="표준 17 2 2 2 3 13 3 3" xfId="33413"/>
    <cellStyle name="표준 17 2 2 2 3 13 4" xfId="11549"/>
    <cellStyle name="표준 17 2 2 2 3 13 4 2" xfId="24056"/>
    <cellStyle name="표준 17 2 2 2 3 13 4 3" xfId="36498"/>
    <cellStyle name="표준 17 2 2 2 3 13 5" xfId="14717"/>
    <cellStyle name="표준 17 2 2 2 3 13 6" xfId="27159"/>
    <cellStyle name="표준 17 2 2 2 3 14" xfId="2335"/>
    <cellStyle name="표준 17 2 2 2 3 14 2" xfId="5504"/>
    <cellStyle name="표준 17 2 2 2 3 14 2 2" xfId="18011"/>
    <cellStyle name="표준 17 2 2 2 3 14 2 3" xfId="30453"/>
    <cellStyle name="표준 17 2 2 2 3 14 3" xfId="8589"/>
    <cellStyle name="표준 17 2 2 2 3 14 3 2" xfId="21096"/>
    <cellStyle name="표준 17 2 2 2 3 14 3 3" xfId="33538"/>
    <cellStyle name="표준 17 2 2 2 3 14 4" xfId="11674"/>
    <cellStyle name="표준 17 2 2 2 3 14 4 2" xfId="24181"/>
    <cellStyle name="표준 17 2 2 2 3 14 4 3" xfId="36623"/>
    <cellStyle name="표준 17 2 2 2 3 14 5" xfId="14842"/>
    <cellStyle name="표준 17 2 2 2 3 14 6" xfId="27284"/>
    <cellStyle name="표준 17 2 2 2 3 15" xfId="2460"/>
    <cellStyle name="표준 17 2 2 2 3 15 2" xfId="5629"/>
    <cellStyle name="표준 17 2 2 2 3 15 2 2" xfId="18136"/>
    <cellStyle name="표준 17 2 2 2 3 15 2 3" xfId="30578"/>
    <cellStyle name="표준 17 2 2 2 3 15 3" xfId="8714"/>
    <cellStyle name="표준 17 2 2 2 3 15 3 2" xfId="21221"/>
    <cellStyle name="표준 17 2 2 2 3 15 3 3" xfId="33663"/>
    <cellStyle name="표준 17 2 2 2 3 15 4" xfId="11799"/>
    <cellStyle name="표준 17 2 2 2 3 15 4 2" xfId="24306"/>
    <cellStyle name="표준 17 2 2 2 3 15 4 3" xfId="36748"/>
    <cellStyle name="표준 17 2 2 2 3 15 5" xfId="14967"/>
    <cellStyle name="표준 17 2 2 2 3 15 6" xfId="27409"/>
    <cellStyle name="표준 17 2 2 2 3 16" xfId="2584"/>
    <cellStyle name="표준 17 2 2 2 3 16 2" xfId="5753"/>
    <cellStyle name="표준 17 2 2 2 3 16 2 2" xfId="18260"/>
    <cellStyle name="표준 17 2 2 2 3 16 2 3" xfId="30702"/>
    <cellStyle name="표준 17 2 2 2 3 16 3" xfId="8838"/>
    <cellStyle name="표준 17 2 2 2 3 16 3 2" xfId="21345"/>
    <cellStyle name="표준 17 2 2 2 3 16 3 3" xfId="33787"/>
    <cellStyle name="표준 17 2 2 2 3 16 4" xfId="11923"/>
    <cellStyle name="표준 17 2 2 2 3 16 4 2" xfId="24430"/>
    <cellStyle name="표준 17 2 2 2 3 16 4 3" xfId="36872"/>
    <cellStyle name="표준 17 2 2 2 3 16 5" xfId="15091"/>
    <cellStyle name="표준 17 2 2 2 3 16 6" xfId="27533"/>
    <cellStyle name="표준 17 2 2 2 3 17" xfId="2706"/>
    <cellStyle name="표준 17 2 2 2 3 17 2" xfId="5875"/>
    <cellStyle name="표준 17 2 2 2 3 17 2 2" xfId="18382"/>
    <cellStyle name="표준 17 2 2 2 3 17 2 3" xfId="30824"/>
    <cellStyle name="표준 17 2 2 2 3 17 3" xfId="8960"/>
    <cellStyle name="표준 17 2 2 2 3 17 3 2" xfId="21467"/>
    <cellStyle name="표준 17 2 2 2 3 17 3 3" xfId="33909"/>
    <cellStyle name="표준 17 2 2 2 3 17 4" xfId="12045"/>
    <cellStyle name="표준 17 2 2 2 3 17 4 2" xfId="24552"/>
    <cellStyle name="표준 17 2 2 2 3 17 4 3" xfId="36994"/>
    <cellStyle name="표준 17 2 2 2 3 17 5" xfId="15213"/>
    <cellStyle name="표준 17 2 2 2 3 17 6" xfId="27655"/>
    <cellStyle name="표준 17 2 2 2 3 18" xfId="2826"/>
    <cellStyle name="표준 17 2 2 2 3 18 2" xfId="5995"/>
    <cellStyle name="표준 17 2 2 2 3 18 2 2" xfId="18502"/>
    <cellStyle name="표준 17 2 2 2 3 18 2 3" xfId="30944"/>
    <cellStyle name="표준 17 2 2 2 3 18 3" xfId="9080"/>
    <cellStyle name="표준 17 2 2 2 3 18 3 2" xfId="21587"/>
    <cellStyle name="표준 17 2 2 2 3 18 3 3" xfId="34029"/>
    <cellStyle name="표준 17 2 2 2 3 18 4" xfId="12165"/>
    <cellStyle name="표준 17 2 2 2 3 18 4 2" xfId="24672"/>
    <cellStyle name="표준 17 2 2 2 3 18 4 3" xfId="37114"/>
    <cellStyle name="표준 17 2 2 2 3 18 5" xfId="15333"/>
    <cellStyle name="표준 17 2 2 2 3 18 6" xfId="27775"/>
    <cellStyle name="표준 17 2 2 2 3 19" xfId="2943"/>
    <cellStyle name="표준 17 2 2 2 3 19 2" xfId="6112"/>
    <cellStyle name="표준 17 2 2 2 3 19 2 2" xfId="18619"/>
    <cellStyle name="표준 17 2 2 2 3 19 2 3" xfId="31061"/>
    <cellStyle name="표준 17 2 2 2 3 19 3" xfId="9197"/>
    <cellStyle name="표준 17 2 2 2 3 19 3 2" xfId="21704"/>
    <cellStyle name="표준 17 2 2 2 3 19 3 3" xfId="34146"/>
    <cellStyle name="표준 17 2 2 2 3 19 4" xfId="12282"/>
    <cellStyle name="표준 17 2 2 2 3 19 4 2" xfId="24789"/>
    <cellStyle name="표준 17 2 2 2 3 19 4 3" xfId="37231"/>
    <cellStyle name="표준 17 2 2 2 3 19 5" xfId="15450"/>
    <cellStyle name="표준 17 2 2 2 3 19 6" xfId="27892"/>
    <cellStyle name="표준 17 2 2 2 3 2" xfId="777"/>
    <cellStyle name="표준 17 2 2 2 3 2 2" xfId="3946"/>
    <cellStyle name="표준 17 2 2 2 3 2 2 2" xfId="16453"/>
    <cellStyle name="표준 17 2 2 2 3 2 2 3" xfId="28895"/>
    <cellStyle name="표준 17 2 2 2 3 2 3" xfId="7031"/>
    <cellStyle name="표준 17 2 2 2 3 2 3 2" xfId="19538"/>
    <cellStyle name="표준 17 2 2 2 3 2 3 3" xfId="31980"/>
    <cellStyle name="표준 17 2 2 2 3 2 4" xfId="10116"/>
    <cellStyle name="표준 17 2 2 2 3 2 4 2" xfId="22623"/>
    <cellStyle name="표준 17 2 2 2 3 2 4 3" xfId="35065"/>
    <cellStyle name="표준 17 2 2 2 3 2 5" xfId="13284"/>
    <cellStyle name="표준 17 2 2 2 3 2 6" xfId="25726"/>
    <cellStyle name="표준 17 2 2 2 3 20" xfId="3055"/>
    <cellStyle name="표준 17 2 2 2 3 20 2" xfId="6224"/>
    <cellStyle name="표준 17 2 2 2 3 20 2 2" xfId="18731"/>
    <cellStyle name="표준 17 2 2 2 3 20 2 3" xfId="31173"/>
    <cellStyle name="표준 17 2 2 2 3 20 3" xfId="9309"/>
    <cellStyle name="표준 17 2 2 2 3 20 3 2" xfId="21816"/>
    <cellStyle name="표준 17 2 2 2 3 20 3 3" xfId="34258"/>
    <cellStyle name="표준 17 2 2 2 3 20 4" xfId="12394"/>
    <cellStyle name="표준 17 2 2 2 3 20 4 2" xfId="24901"/>
    <cellStyle name="표준 17 2 2 2 3 20 4 3" xfId="37343"/>
    <cellStyle name="표준 17 2 2 2 3 20 5" xfId="15562"/>
    <cellStyle name="표준 17 2 2 2 3 20 6" xfId="28004"/>
    <cellStyle name="표준 17 2 2 2 3 21" xfId="3163"/>
    <cellStyle name="표준 17 2 2 2 3 21 2" xfId="6332"/>
    <cellStyle name="표준 17 2 2 2 3 21 2 2" xfId="18839"/>
    <cellStyle name="표준 17 2 2 2 3 21 2 3" xfId="31281"/>
    <cellStyle name="표준 17 2 2 2 3 21 3" xfId="9417"/>
    <cellStyle name="표준 17 2 2 2 3 21 3 2" xfId="21924"/>
    <cellStyle name="표준 17 2 2 2 3 21 3 3" xfId="34366"/>
    <cellStyle name="표준 17 2 2 2 3 21 4" xfId="12502"/>
    <cellStyle name="표준 17 2 2 2 3 21 4 2" xfId="25009"/>
    <cellStyle name="표준 17 2 2 2 3 21 4 3" xfId="37451"/>
    <cellStyle name="표준 17 2 2 2 3 21 5" xfId="15670"/>
    <cellStyle name="표준 17 2 2 2 3 21 6" xfId="28112"/>
    <cellStyle name="표준 17 2 2 2 3 22" xfId="3270"/>
    <cellStyle name="표준 17 2 2 2 3 22 2" xfId="6439"/>
    <cellStyle name="표준 17 2 2 2 3 22 2 2" xfId="18946"/>
    <cellStyle name="표준 17 2 2 2 3 22 2 3" xfId="31388"/>
    <cellStyle name="표준 17 2 2 2 3 22 3" xfId="9524"/>
    <cellStyle name="표준 17 2 2 2 3 22 3 2" xfId="22031"/>
    <cellStyle name="표준 17 2 2 2 3 22 3 3" xfId="34473"/>
    <cellStyle name="표준 17 2 2 2 3 22 4" xfId="12609"/>
    <cellStyle name="표준 17 2 2 2 3 22 4 2" xfId="25116"/>
    <cellStyle name="표준 17 2 2 2 3 22 4 3" xfId="37558"/>
    <cellStyle name="표준 17 2 2 2 3 22 5" xfId="15777"/>
    <cellStyle name="표준 17 2 2 2 3 22 6" xfId="28219"/>
    <cellStyle name="표준 17 2 2 2 3 23" xfId="3377"/>
    <cellStyle name="표준 17 2 2 2 3 23 2" xfId="6546"/>
    <cellStyle name="표준 17 2 2 2 3 23 2 2" xfId="19053"/>
    <cellStyle name="표준 17 2 2 2 3 23 2 3" xfId="31495"/>
    <cellStyle name="표준 17 2 2 2 3 23 3" xfId="9631"/>
    <cellStyle name="표준 17 2 2 2 3 23 3 2" xfId="22138"/>
    <cellStyle name="표준 17 2 2 2 3 23 3 3" xfId="34580"/>
    <cellStyle name="표준 17 2 2 2 3 23 4" xfId="12716"/>
    <cellStyle name="표준 17 2 2 2 3 23 4 2" xfId="25223"/>
    <cellStyle name="표준 17 2 2 2 3 23 4 3" xfId="37665"/>
    <cellStyle name="표준 17 2 2 2 3 23 5" xfId="15884"/>
    <cellStyle name="표준 17 2 2 2 3 23 6" xfId="28326"/>
    <cellStyle name="표준 17 2 2 2 3 24" xfId="3568"/>
    <cellStyle name="표준 17 2 2 2 3 24 2" xfId="16075"/>
    <cellStyle name="표준 17 2 2 2 3 24 3" xfId="28517"/>
    <cellStyle name="표준 17 2 2 2 3 25" xfId="6653"/>
    <cellStyle name="표준 17 2 2 2 3 25 2" xfId="19160"/>
    <cellStyle name="표준 17 2 2 2 3 25 3" xfId="31602"/>
    <cellStyle name="표준 17 2 2 2 3 26" xfId="9738"/>
    <cellStyle name="표준 17 2 2 2 3 26 2" xfId="22245"/>
    <cellStyle name="표준 17 2 2 2 3 26 3" xfId="34687"/>
    <cellStyle name="표준 17 2 2 2 3 27" xfId="12906"/>
    <cellStyle name="표준 17 2 2 2 3 28" xfId="25348"/>
    <cellStyle name="표준 17 2 2 2 3 29" xfId="37804"/>
    <cellStyle name="표준 17 2 2 2 3 3" xfId="910"/>
    <cellStyle name="표준 17 2 2 2 3 3 2" xfId="4079"/>
    <cellStyle name="표준 17 2 2 2 3 3 2 2" xfId="16586"/>
    <cellStyle name="표준 17 2 2 2 3 3 2 3" xfId="29028"/>
    <cellStyle name="표준 17 2 2 2 3 3 3" xfId="7164"/>
    <cellStyle name="표준 17 2 2 2 3 3 3 2" xfId="19671"/>
    <cellStyle name="표준 17 2 2 2 3 3 3 3" xfId="32113"/>
    <cellStyle name="표준 17 2 2 2 3 3 4" xfId="10249"/>
    <cellStyle name="표준 17 2 2 2 3 3 4 2" xfId="22756"/>
    <cellStyle name="표준 17 2 2 2 3 3 4 3" xfId="35198"/>
    <cellStyle name="표준 17 2 2 2 3 3 5" xfId="13417"/>
    <cellStyle name="표준 17 2 2 2 3 3 6" xfId="25859"/>
    <cellStyle name="표준 17 2 2 2 3 4" xfId="1042"/>
    <cellStyle name="표준 17 2 2 2 3 4 2" xfId="4211"/>
    <cellStyle name="표준 17 2 2 2 3 4 2 2" xfId="16718"/>
    <cellStyle name="표준 17 2 2 2 3 4 2 3" xfId="29160"/>
    <cellStyle name="표준 17 2 2 2 3 4 3" xfId="7296"/>
    <cellStyle name="표준 17 2 2 2 3 4 3 2" xfId="19803"/>
    <cellStyle name="표준 17 2 2 2 3 4 3 3" xfId="32245"/>
    <cellStyle name="표준 17 2 2 2 3 4 4" xfId="10381"/>
    <cellStyle name="표준 17 2 2 2 3 4 4 2" xfId="22888"/>
    <cellStyle name="표준 17 2 2 2 3 4 4 3" xfId="35330"/>
    <cellStyle name="표준 17 2 2 2 3 4 5" xfId="13549"/>
    <cellStyle name="표준 17 2 2 2 3 4 6" xfId="25991"/>
    <cellStyle name="표준 17 2 2 2 3 5" xfId="1174"/>
    <cellStyle name="표준 17 2 2 2 3 5 2" xfId="4343"/>
    <cellStyle name="표준 17 2 2 2 3 5 2 2" xfId="16850"/>
    <cellStyle name="표준 17 2 2 2 3 5 2 3" xfId="29292"/>
    <cellStyle name="표준 17 2 2 2 3 5 3" xfId="7428"/>
    <cellStyle name="표준 17 2 2 2 3 5 3 2" xfId="19935"/>
    <cellStyle name="표준 17 2 2 2 3 5 3 3" xfId="32377"/>
    <cellStyle name="표준 17 2 2 2 3 5 4" xfId="10513"/>
    <cellStyle name="표준 17 2 2 2 3 5 4 2" xfId="23020"/>
    <cellStyle name="표준 17 2 2 2 3 5 4 3" xfId="35462"/>
    <cellStyle name="표준 17 2 2 2 3 5 5" xfId="13681"/>
    <cellStyle name="표준 17 2 2 2 3 5 6" xfId="26123"/>
    <cellStyle name="표준 17 2 2 2 3 6" xfId="1306"/>
    <cellStyle name="표준 17 2 2 2 3 6 2" xfId="4475"/>
    <cellStyle name="표준 17 2 2 2 3 6 2 2" xfId="16982"/>
    <cellStyle name="표준 17 2 2 2 3 6 2 3" xfId="29424"/>
    <cellStyle name="표준 17 2 2 2 3 6 3" xfId="7560"/>
    <cellStyle name="표준 17 2 2 2 3 6 3 2" xfId="20067"/>
    <cellStyle name="표준 17 2 2 2 3 6 3 3" xfId="32509"/>
    <cellStyle name="표준 17 2 2 2 3 6 4" xfId="10645"/>
    <cellStyle name="표준 17 2 2 2 3 6 4 2" xfId="23152"/>
    <cellStyle name="표준 17 2 2 2 3 6 4 3" xfId="35594"/>
    <cellStyle name="표준 17 2 2 2 3 6 5" xfId="13813"/>
    <cellStyle name="표준 17 2 2 2 3 6 6" xfId="26255"/>
    <cellStyle name="표준 17 2 2 2 3 7" xfId="1438"/>
    <cellStyle name="표준 17 2 2 2 3 7 2" xfId="4607"/>
    <cellStyle name="표준 17 2 2 2 3 7 2 2" xfId="17114"/>
    <cellStyle name="표준 17 2 2 2 3 7 2 3" xfId="29556"/>
    <cellStyle name="표준 17 2 2 2 3 7 3" xfId="7692"/>
    <cellStyle name="표준 17 2 2 2 3 7 3 2" xfId="20199"/>
    <cellStyle name="표준 17 2 2 2 3 7 3 3" xfId="32641"/>
    <cellStyle name="표준 17 2 2 2 3 7 4" xfId="10777"/>
    <cellStyle name="표준 17 2 2 2 3 7 4 2" xfId="23284"/>
    <cellStyle name="표준 17 2 2 2 3 7 4 3" xfId="35726"/>
    <cellStyle name="표준 17 2 2 2 3 7 5" xfId="13945"/>
    <cellStyle name="표준 17 2 2 2 3 7 6" xfId="26387"/>
    <cellStyle name="표준 17 2 2 2 3 8" xfId="1569"/>
    <cellStyle name="표준 17 2 2 2 3 8 2" xfId="4738"/>
    <cellStyle name="표준 17 2 2 2 3 8 2 2" xfId="17245"/>
    <cellStyle name="표준 17 2 2 2 3 8 2 3" xfId="29687"/>
    <cellStyle name="표준 17 2 2 2 3 8 3" xfId="7823"/>
    <cellStyle name="표준 17 2 2 2 3 8 3 2" xfId="20330"/>
    <cellStyle name="표준 17 2 2 2 3 8 3 3" xfId="32772"/>
    <cellStyle name="표준 17 2 2 2 3 8 4" xfId="10908"/>
    <cellStyle name="표준 17 2 2 2 3 8 4 2" xfId="23415"/>
    <cellStyle name="표준 17 2 2 2 3 8 4 3" xfId="35857"/>
    <cellStyle name="표준 17 2 2 2 3 8 5" xfId="14076"/>
    <cellStyle name="표준 17 2 2 2 3 8 6" xfId="26518"/>
    <cellStyle name="표준 17 2 2 2 3 9" xfId="1698"/>
    <cellStyle name="표준 17 2 2 2 3 9 2" xfId="4867"/>
    <cellStyle name="표준 17 2 2 2 3 9 2 2" xfId="17374"/>
    <cellStyle name="표준 17 2 2 2 3 9 2 3" xfId="29816"/>
    <cellStyle name="표준 17 2 2 2 3 9 3" xfId="7952"/>
    <cellStyle name="표준 17 2 2 2 3 9 3 2" xfId="20459"/>
    <cellStyle name="표준 17 2 2 2 3 9 3 3" xfId="32901"/>
    <cellStyle name="표준 17 2 2 2 3 9 4" xfId="11037"/>
    <cellStyle name="표준 17 2 2 2 3 9 4 2" xfId="23544"/>
    <cellStyle name="표준 17 2 2 2 3 9 4 3" xfId="35986"/>
    <cellStyle name="표준 17 2 2 2 3 9 5" xfId="14205"/>
    <cellStyle name="표준 17 2 2 2 3 9 6" xfId="26647"/>
    <cellStyle name="표준 17 2 2 2 30" xfId="25258"/>
    <cellStyle name="표준 17 2 2 2 31" xfId="37701"/>
    <cellStyle name="표준 17 2 2 2 4" xfId="687"/>
    <cellStyle name="표준 17 2 2 2 4 2" xfId="3856"/>
    <cellStyle name="표준 17 2 2 2 4 2 2" xfId="16363"/>
    <cellStyle name="표준 17 2 2 2 4 2 3" xfId="28805"/>
    <cellStyle name="표준 17 2 2 2 4 3" xfId="6941"/>
    <cellStyle name="표준 17 2 2 2 4 3 2" xfId="19448"/>
    <cellStyle name="표준 17 2 2 2 4 3 3" xfId="31890"/>
    <cellStyle name="표준 17 2 2 2 4 4" xfId="10026"/>
    <cellStyle name="표준 17 2 2 2 4 4 2" xfId="22533"/>
    <cellStyle name="표준 17 2 2 2 4 4 3" xfId="34975"/>
    <cellStyle name="표준 17 2 2 2 4 5" xfId="13194"/>
    <cellStyle name="표준 17 2 2 2 4 6" xfId="25636"/>
    <cellStyle name="표준 17 2 2 2 4 7" xfId="37849"/>
    <cellStyle name="표준 17 2 2 2 5" xfId="820"/>
    <cellStyle name="표준 17 2 2 2 5 2" xfId="3989"/>
    <cellStyle name="표준 17 2 2 2 5 2 2" xfId="16496"/>
    <cellStyle name="표준 17 2 2 2 5 2 3" xfId="28938"/>
    <cellStyle name="표준 17 2 2 2 5 3" xfId="7074"/>
    <cellStyle name="표준 17 2 2 2 5 3 2" xfId="19581"/>
    <cellStyle name="표준 17 2 2 2 5 3 3" xfId="32023"/>
    <cellStyle name="표준 17 2 2 2 5 4" xfId="10159"/>
    <cellStyle name="표준 17 2 2 2 5 4 2" xfId="22666"/>
    <cellStyle name="표준 17 2 2 2 5 4 3" xfId="35108"/>
    <cellStyle name="표준 17 2 2 2 5 5" xfId="13327"/>
    <cellStyle name="표준 17 2 2 2 5 6" xfId="25769"/>
    <cellStyle name="표준 17 2 2 2 5 7" xfId="37891"/>
    <cellStyle name="표준 17 2 2 2 6" xfId="952"/>
    <cellStyle name="표준 17 2 2 2 6 2" xfId="4121"/>
    <cellStyle name="표준 17 2 2 2 6 2 2" xfId="16628"/>
    <cellStyle name="표준 17 2 2 2 6 2 3" xfId="29070"/>
    <cellStyle name="표준 17 2 2 2 6 3" xfId="7206"/>
    <cellStyle name="표준 17 2 2 2 6 3 2" xfId="19713"/>
    <cellStyle name="표준 17 2 2 2 6 3 3" xfId="32155"/>
    <cellStyle name="표준 17 2 2 2 6 4" xfId="10291"/>
    <cellStyle name="표준 17 2 2 2 6 4 2" xfId="22798"/>
    <cellStyle name="표준 17 2 2 2 6 4 3" xfId="35240"/>
    <cellStyle name="표준 17 2 2 2 6 5" xfId="13459"/>
    <cellStyle name="표준 17 2 2 2 6 6" xfId="25901"/>
    <cellStyle name="표준 17 2 2 2 6 7" xfId="37933"/>
    <cellStyle name="표준 17 2 2 2 7" xfId="1084"/>
    <cellStyle name="표준 17 2 2 2 7 2" xfId="4253"/>
    <cellStyle name="표준 17 2 2 2 7 2 2" xfId="16760"/>
    <cellStyle name="표준 17 2 2 2 7 2 3" xfId="29202"/>
    <cellStyle name="표준 17 2 2 2 7 3" xfId="7338"/>
    <cellStyle name="표준 17 2 2 2 7 3 2" xfId="19845"/>
    <cellStyle name="표준 17 2 2 2 7 3 3" xfId="32287"/>
    <cellStyle name="표준 17 2 2 2 7 4" xfId="10423"/>
    <cellStyle name="표준 17 2 2 2 7 4 2" xfId="22930"/>
    <cellStyle name="표준 17 2 2 2 7 4 3" xfId="35372"/>
    <cellStyle name="표준 17 2 2 2 7 5" xfId="13591"/>
    <cellStyle name="표준 17 2 2 2 7 6" xfId="26033"/>
    <cellStyle name="표준 17 2 2 2 8" xfId="1216"/>
    <cellStyle name="표준 17 2 2 2 8 2" xfId="4385"/>
    <cellStyle name="표준 17 2 2 2 8 2 2" xfId="16892"/>
    <cellStyle name="표준 17 2 2 2 8 2 3" xfId="29334"/>
    <cellStyle name="표준 17 2 2 2 8 3" xfId="7470"/>
    <cellStyle name="표준 17 2 2 2 8 3 2" xfId="19977"/>
    <cellStyle name="표준 17 2 2 2 8 3 3" xfId="32419"/>
    <cellStyle name="표준 17 2 2 2 8 4" xfId="10555"/>
    <cellStyle name="표준 17 2 2 2 8 4 2" xfId="23062"/>
    <cellStyle name="표준 17 2 2 2 8 4 3" xfId="35504"/>
    <cellStyle name="표준 17 2 2 2 8 5" xfId="13723"/>
    <cellStyle name="표준 17 2 2 2 8 6" xfId="26165"/>
    <cellStyle name="표준 17 2 2 2 9" xfId="1348"/>
    <cellStyle name="표준 17 2 2 2 9 2" xfId="4517"/>
    <cellStyle name="표준 17 2 2 2 9 2 2" xfId="17024"/>
    <cellStyle name="표준 17 2 2 2 9 2 3" xfId="29466"/>
    <cellStyle name="표준 17 2 2 2 9 3" xfId="7602"/>
    <cellStyle name="표준 17 2 2 2 9 3 2" xfId="20109"/>
    <cellStyle name="표준 17 2 2 2 9 3 3" xfId="32551"/>
    <cellStyle name="표준 17 2 2 2 9 4" xfId="10687"/>
    <cellStyle name="표준 17 2 2 2 9 4 2" xfId="23194"/>
    <cellStyle name="표준 17 2 2 2 9 4 3" xfId="35636"/>
    <cellStyle name="표준 17 2 2 2 9 5" xfId="13855"/>
    <cellStyle name="표준 17 2 2 2 9 6" xfId="26297"/>
    <cellStyle name="표준 17 2 2 20" xfId="501"/>
    <cellStyle name="표준 17 2 2 20 2" xfId="3670"/>
    <cellStyle name="표준 17 2 2 20 2 2" xfId="16177"/>
    <cellStyle name="표준 17 2 2 20 2 3" xfId="28619"/>
    <cellStyle name="표준 17 2 2 20 3" xfId="6755"/>
    <cellStyle name="표준 17 2 2 20 3 2" xfId="19262"/>
    <cellStyle name="표준 17 2 2 20 3 3" xfId="31704"/>
    <cellStyle name="표준 17 2 2 20 4" xfId="9840"/>
    <cellStyle name="표준 17 2 2 20 4 2" xfId="22347"/>
    <cellStyle name="표준 17 2 2 20 4 3" xfId="34789"/>
    <cellStyle name="표준 17 2 2 20 5" xfId="13008"/>
    <cellStyle name="표준 17 2 2 20 6" xfId="25450"/>
    <cellStyle name="표준 17 2 2 21" xfId="495"/>
    <cellStyle name="표준 17 2 2 21 2" xfId="3664"/>
    <cellStyle name="표준 17 2 2 21 2 2" xfId="16171"/>
    <cellStyle name="표준 17 2 2 21 2 3" xfId="28613"/>
    <cellStyle name="표준 17 2 2 21 3" xfId="6749"/>
    <cellStyle name="표준 17 2 2 21 3 2" xfId="19256"/>
    <cellStyle name="표준 17 2 2 21 3 3" xfId="31698"/>
    <cellStyle name="표준 17 2 2 21 4" xfId="9834"/>
    <cellStyle name="표준 17 2 2 21 4 2" xfId="22341"/>
    <cellStyle name="표준 17 2 2 21 4 3" xfId="34783"/>
    <cellStyle name="표준 17 2 2 21 5" xfId="13002"/>
    <cellStyle name="표준 17 2 2 21 6" xfId="25444"/>
    <cellStyle name="표준 17 2 2 22" xfId="670"/>
    <cellStyle name="표준 17 2 2 22 2" xfId="3839"/>
    <cellStyle name="표준 17 2 2 22 2 2" xfId="16346"/>
    <cellStyle name="표준 17 2 2 22 2 3" xfId="28788"/>
    <cellStyle name="표준 17 2 2 22 3" xfId="6924"/>
    <cellStyle name="표준 17 2 2 22 3 2" xfId="19431"/>
    <cellStyle name="표준 17 2 2 22 3 3" xfId="31873"/>
    <cellStyle name="표준 17 2 2 22 4" xfId="10009"/>
    <cellStyle name="표준 17 2 2 22 4 2" xfId="22516"/>
    <cellStyle name="표준 17 2 2 22 4 3" xfId="34958"/>
    <cellStyle name="표준 17 2 2 22 5" xfId="13177"/>
    <cellStyle name="표준 17 2 2 22 6" xfId="25619"/>
    <cellStyle name="표준 17 2 2 23" xfId="803"/>
    <cellStyle name="표준 17 2 2 23 2" xfId="3972"/>
    <cellStyle name="표준 17 2 2 23 2 2" xfId="16479"/>
    <cellStyle name="표준 17 2 2 23 2 3" xfId="28921"/>
    <cellStyle name="표준 17 2 2 23 3" xfId="7057"/>
    <cellStyle name="표준 17 2 2 23 3 2" xfId="19564"/>
    <cellStyle name="표준 17 2 2 23 3 3" xfId="32006"/>
    <cellStyle name="표준 17 2 2 23 4" xfId="10142"/>
    <cellStyle name="표준 17 2 2 23 4 2" xfId="22649"/>
    <cellStyle name="표준 17 2 2 23 4 3" xfId="35091"/>
    <cellStyle name="표준 17 2 2 23 5" xfId="13310"/>
    <cellStyle name="표준 17 2 2 23 6" xfId="25752"/>
    <cellStyle name="표준 17 2 2 24" xfId="935"/>
    <cellStyle name="표준 17 2 2 24 2" xfId="4104"/>
    <cellStyle name="표준 17 2 2 24 2 2" xfId="16611"/>
    <cellStyle name="표준 17 2 2 24 2 3" xfId="29053"/>
    <cellStyle name="표준 17 2 2 24 3" xfId="7189"/>
    <cellStyle name="표준 17 2 2 24 3 2" xfId="19696"/>
    <cellStyle name="표준 17 2 2 24 3 3" xfId="32138"/>
    <cellStyle name="표준 17 2 2 24 4" xfId="10274"/>
    <cellStyle name="표준 17 2 2 24 4 2" xfId="22781"/>
    <cellStyle name="표준 17 2 2 24 4 3" xfId="35223"/>
    <cellStyle name="표준 17 2 2 24 5" xfId="13442"/>
    <cellStyle name="표준 17 2 2 24 6" xfId="25884"/>
    <cellStyle name="표준 17 2 2 25" xfId="1067"/>
    <cellStyle name="표준 17 2 2 25 2" xfId="4236"/>
    <cellStyle name="표준 17 2 2 25 2 2" xfId="16743"/>
    <cellStyle name="표준 17 2 2 25 2 3" xfId="29185"/>
    <cellStyle name="표준 17 2 2 25 3" xfId="7321"/>
    <cellStyle name="표준 17 2 2 25 3 2" xfId="19828"/>
    <cellStyle name="표준 17 2 2 25 3 3" xfId="32270"/>
    <cellStyle name="표준 17 2 2 25 4" xfId="10406"/>
    <cellStyle name="표준 17 2 2 25 4 2" xfId="22913"/>
    <cellStyle name="표준 17 2 2 25 4 3" xfId="35355"/>
    <cellStyle name="표준 17 2 2 25 5" xfId="13574"/>
    <cellStyle name="표준 17 2 2 25 6" xfId="26016"/>
    <cellStyle name="표준 17 2 2 26" xfId="1199"/>
    <cellStyle name="표준 17 2 2 26 2" xfId="4368"/>
    <cellStyle name="표준 17 2 2 26 2 2" xfId="16875"/>
    <cellStyle name="표준 17 2 2 26 2 3" xfId="29317"/>
    <cellStyle name="표준 17 2 2 26 3" xfId="7453"/>
    <cellStyle name="표준 17 2 2 26 3 2" xfId="19960"/>
    <cellStyle name="표준 17 2 2 26 3 3" xfId="32402"/>
    <cellStyle name="표준 17 2 2 26 4" xfId="10538"/>
    <cellStyle name="표준 17 2 2 26 4 2" xfId="23045"/>
    <cellStyle name="표준 17 2 2 26 4 3" xfId="35487"/>
    <cellStyle name="표준 17 2 2 26 5" xfId="13706"/>
    <cellStyle name="표준 17 2 2 26 6" xfId="26148"/>
    <cellStyle name="표준 17 2 2 27" xfId="1331"/>
    <cellStyle name="표준 17 2 2 27 2" xfId="4500"/>
    <cellStyle name="표준 17 2 2 27 2 2" xfId="17007"/>
    <cellStyle name="표준 17 2 2 27 2 3" xfId="29449"/>
    <cellStyle name="표준 17 2 2 27 3" xfId="7585"/>
    <cellStyle name="표준 17 2 2 27 3 2" xfId="20092"/>
    <cellStyle name="표준 17 2 2 27 3 3" xfId="32534"/>
    <cellStyle name="표준 17 2 2 27 4" xfId="10670"/>
    <cellStyle name="표준 17 2 2 27 4 2" xfId="23177"/>
    <cellStyle name="표준 17 2 2 27 4 3" xfId="35619"/>
    <cellStyle name="표준 17 2 2 27 5" xfId="13838"/>
    <cellStyle name="표준 17 2 2 27 6" xfId="26280"/>
    <cellStyle name="표준 17 2 2 28" xfId="3443"/>
    <cellStyle name="표준 17 2 2 28 2" xfId="15950"/>
    <cellStyle name="표준 17 2 2 28 3" xfId="28392"/>
    <cellStyle name="표준 17 2 2 29" xfId="3458"/>
    <cellStyle name="표준 17 2 2 29 2" xfId="15965"/>
    <cellStyle name="표준 17 2 2 29 3" xfId="28407"/>
    <cellStyle name="표준 17 2 2 3" xfId="243"/>
    <cellStyle name="표준 17 2 2 3 10" xfId="929"/>
    <cellStyle name="표준 17 2 2 3 10 2" xfId="4098"/>
    <cellStyle name="표준 17 2 2 3 10 2 2" xfId="16605"/>
    <cellStyle name="표준 17 2 2 3 10 2 3" xfId="29047"/>
    <cellStyle name="표준 17 2 2 3 10 3" xfId="7183"/>
    <cellStyle name="표준 17 2 2 3 10 3 2" xfId="19690"/>
    <cellStyle name="표준 17 2 2 3 10 3 3" xfId="32132"/>
    <cellStyle name="표준 17 2 2 3 10 4" xfId="10268"/>
    <cellStyle name="표준 17 2 2 3 10 4 2" xfId="22775"/>
    <cellStyle name="표준 17 2 2 3 10 4 3" xfId="35217"/>
    <cellStyle name="표준 17 2 2 3 10 5" xfId="13436"/>
    <cellStyle name="표준 17 2 2 3 10 6" xfId="25878"/>
    <cellStyle name="표준 17 2 2 3 11" xfId="1061"/>
    <cellStyle name="표준 17 2 2 3 11 2" xfId="4230"/>
    <cellStyle name="표준 17 2 2 3 11 2 2" xfId="16737"/>
    <cellStyle name="표준 17 2 2 3 11 2 3" xfId="29179"/>
    <cellStyle name="표준 17 2 2 3 11 3" xfId="7315"/>
    <cellStyle name="표준 17 2 2 3 11 3 2" xfId="19822"/>
    <cellStyle name="표준 17 2 2 3 11 3 3" xfId="32264"/>
    <cellStyle name="표준 17 2 2 3 11 4" xfId="10400"/>
    <cellStyle name="표준 17 2 2 3 11 4 2" xfId="22907"/>
    <cellStyle name="표준 17 2 2 3 11 4 3" xfId="35349"/>
    <cellStyle name="표준 17 2 2 3 11 5" xfId="13568"/>
    <cellStyle name="표준 17 2 2 3 11 6" xfId="26010"/>
    <cellStyle name="표준 17 2 2 3 12" xfId="1193"/>
    <cellStyle name="표준 17 2 2 3 12 2" xfId="4362"/>
    <cellStyle name="표준 17 2 2 3 12 2 2" xfId="16869"/>
    <cellStyle name="표준 17 2 2 3 12 2 3" xfId="29311"/>
    <cellStyle name="표준 17 2 2 3 12 3" xfId="7447"/>
    <cellStyle name="표준 17 2 2 3 12 3 2" xfId="19954"/>
    <cellStyle name="표준 17 2 2 3 12 3 3" xfId="32396"/>
    <cellStyle name="표준 17 2 2 3 12 4" xfId="10532"/>
    <cellStyle name="표준 17 2 2 3 12 4 2" xfId="23039"/>
    <cellStyle name="표준 17 2 2 3 12 4 3" xfId="35481"/>
    <cellStyle name="표준 17 2 2 3 12 5" xfId="13700"/>
    <cellStyle name="표준 17 2 2 3 12 6" xfId="26142"/>
    <cellStyle name="표준 17 2 2 3 13" xfId="1325"/>
    <cellStyle name="표준 17 2 2 3 13 2" xfId="4494"/>
    <cellStyle name="표준 17 2 2 3 13 2 2" xfId="17001"/>
    <cellStyle name="표준 17 2 2 3 13 2 3" xfId="29443"/>
    <cellStyle name="표준 17 2 2 3 13 3" xfId="7579"/>
    <cellStyle name="표준 17 2 2 3 13 3 2" xfId="20086"/>
    <cellStyle name="표준 17 2 2 3 13 3 3" xfId="32528"/>
    <cellStyle name="표준 17 2 2 3 13 4" xfId="10664"/>
    <cellStyle name="표준 17 2 2 3 13 4 2" xfId="23171"/>
    <cellStyle name="표준 17 2 2 3 13 4 3" xfId="35613"/>
    <cellStyle name="표준 17 2 2 3 13 5" xfId="13832"/>
    <cellStyle name="표준 17 2 2 3 13 6" xfId="26274"/>
    <cellStyle name="표준 17 2 2 3 14" xfId="1457"/>
    <cellStyle name="표준 17 2 2 3 14 2" xfId="4626"/>
    <cellStyle name="표준 17 2 2 3 14 2 2" xfId="17133"/>
    <cellStyle name="표준 17 2 2 3 14 2 3" xfId="29575"/>
    <cellStyle name="표준 17 2 2 3 14 3" xfId="7711"/>
    <cellStyle name="표준 17 2 2 3 14 3 2" xfId="20218"/>
    <cellStyle name="표준 17 2 2 3 14 3 3" xfId="32660"/>
    <cellStyle name="표준 17 2 2 3 14 4" xfId="10796"/>
    <cellStyle name="표준 17 2 2 3 14 4 2" xfId="23303"/>
    <cellStyle name="표준 17 2 2 3 14 4 3" xfId="35745"/>
    <cellStyle name="표준 17 2 2 3 14 5" xfId="13964"/>
    <cellStyle name="표준 17 2 2 3 14 6" xfId="26406"/>
    <cellStyle name="표준 17 2 2 3 15" xfId="1586"/>
    <cellStyle name="표준 17 2 2 3 15 2" xfId="4755"/>
    <cellStyle name="표준 17 2 2 3 15 2 2" xfId="17262"/>
    <cellStyle name="표준 17 2 2 3 15 2 3" xfId="29704"/>
    <cellStyle name="표준 17 2 2 3 15 3" xfId="7840"/>
    <cellStyle name="표준 17 2 2 3 15 3 2" xfId="20347"/>
    <cellStyle name="표준 17 2 2 3 15 3 3" xfId="32789"/>
    <cellStyle name="표준 17 2 2 3 15 4" xfId="10925"/>
    <cellStyle name="표준 17 2 2 3 15 4 2" xfId="23432"/>
    <cellStyle name="표준 17 2 2 3 15 4 3" xfId="35874"/>
    <cellStyle name="표준 17 2 2 3 15 5" xfId="14093"/>
    <cellStyle name="표준 17 2 2 3 15 6" xfId="26535"/>
    <cellStyle name="표준 17 2 2 3 16" xfId="1714"/>
    <cellStyle name="표준 17 2 2 3 16 2" xfId="4883"/>
    <cellStyle name="표준 17 2 2 3 16 2 2" xfId="17390"/>
    <cellStyle name="표준 17 2 2 3 16 2 3" xfId="29832"/>
    <cellStyle name="표준 17 2 2 3 16 3" xfId="7968"/>
    <cellStyle name="표준 17 2 2 3 16 3 2" xfId="20475"/>
    <cellStyle name="표준 17 2 2 3 16 3 3" xfId="32917"/>
    <cellStyle name="표준 17 2 2 3 16 4" xfId="11053"/>
    <cellStyle name="표준 17 2 2 3 16 4 2" xfId="23560"/>
    <cellStyle name="표준 17 2 2 3 16 4 3" xfId="36002"/>
    <cellStyle name="표준 17 2 2 3 16 5" xfId="14221"/>
    <cellStyle name="표준 17 2 2 3 16 6" xfId="26663"/>
    <cellStyle name="표준 17 2 2 3 17" xfId="1842"/>
    <cellStyle name="표준 17 2 2 3 17 2" xfId="5011"/>
    <cellStyle name="표준 17 2 2 3 17 2 2" xfId="17518"/>
    <cellStyle name="표준 17 2 2 3 17 2 3" xfId="29960"/>
    <cellStyle name="표준 17 2 2 3 17 3" xfId="8096"/>
    <cellStyle name="표준 17 2 2 3 17 3 2" xfId="20603"/>
    <cellStyle name="표준 17 2 2 3 17 3 3" xfId="33045"/>
    <cellStyle name="표준 17 2 2 3 17 4" xfId="11181"/>
    <cellStyle name="표준 17 2 2 3 17 4 2" xfId="23688"/>
    <cellStyle name="표준 17 2 2 3 17 4 3" xfId="36130"/>
    <cellStyle name="표준 17 2 2 3 17 5" xfId="14349"/>
    <cellStyle name="표준 17 2 2 3 17 6" xfId="26791"/>
    <cellStyle name="표준 17 2 2 3 18" xfId="1970"/>
    <cellStyle name="표준 17 2 2 3 18 2" xfId="5139"/>
    <cellStyle name="표준 17 2 2 3 18 2 2" xfId="17646"/>
    <cellStyle name="표준 17 2 2 3 18 2 3" xfId="30088"/>
    <cellStyle name="표준 17 2 2 3 18 3" xfId="8224"/>
    <cellStyle name="표준 17 2 2 3 18 3 2" xfId="20731"/>
    <cellStyle name="표준 17 2 2 3 18 3 3" xfId="33173"/>
    <cellStyle name="표준 17 2 2 3 18 4" xfId="11309"/>
    <cellStyle name="표준 17 2 2 3 18 4 2" xfId="23816"/>
    <cellStyle name="표준 17 2 2 3 18 4 3" xfId="36258"/>
    <cellStyle name="표준 17 2 2 3 18 5" xfId="14477"/>
    <cellStyle name="표준 17 2 2 3 18 6" xfId="26919"/>
    <cellStyle name="표준 17 2 2 3 19" xfId="2098"/>
    <cellStyle name="표준 17 2 2 3 19 2" xfId="5267"/>
    <cellStyle name="표준 17 2 2 3 19 2 2" xfId="17774"/>
    <cellStyle name="표준 17 2 2 3 19 2 3" xfId="30216"/>
    <cellStyle name="표준 17 2 2 3 19 3" xfId="8352"/>
    <cellStyle name="표준 17 2 2 3 19 3 2" xfId="20859"/>
    <cellStyle name="표준 17 2 2 3 19 3 3" xfId="33301"/>
    <cellStyle name="표준 17 2 2 3 19 4" xfId="11437"/>
    <cellStyle name="표준 17 2 2 3 19 4 2" xfId="23944"/>
    <cellStyle name="표준 17 2 2 3 19 4 3" xfId="36386"/>
    <cellStyle name="표준 17 2 2 3 19 5" xfId="14605"/>
    <cellStyle name="표준 17 2 2 3 19 6" xfId="27047"/>
    <cellStyle name="표준 17 2 2 3 2" xfId="336"/>
    <cellStyle name="표준 17 2 2 3 2 10" xfId="1763"/>
    <cellStyle name="표준 17 2 2 3 2 10 2" xfId="4932"/>
    <cellStyle name="표준 17 2 2 3 2 10 2 2" xfId="17439"/>
    <cellStyle name="표준 17 2 2 3 2 10 2 3" xfId="29881"/>
    <cellStyle name="표준 17 2 2 3 2 10 3" xfId="8017"/>
    <cellStyle name="표준 17 2 2 3 2 10 3 2" xfId="20524"/>
    <cellStyle name="표준 17 2 2 3 2 10 3 3" xfId="32966"/>
    <cellStyle name="표준 17 2 2 3 2 10 4" xfId="11102"/>
    <cellStyle name="표준 17 2 2 3 2 10 4 2" xfId="23609"/>
    <cellStyle name="표준 17 2 2 3 2 10 4 3" xfId="36051"/>
    <cellStyle name="표준 17 2 2 3 2 10 5" xfId="14270"/>
    <cellStyle name="표준 17 2 2 3 2 10 6" xfId="26712"/>
    <cellStyle name="표준 17 2 2 3 2 11" xfId="1891"/>
    <cellStyle name="표준 17 2 2 3 2 11 2" xfId="5060"/>
    <cellStyle name="표준 17 2 2 3 2 11 2 2" xfId="17567"/>
    <cellStyle name="표준 17 2 2 3 2 11 2 3" xfId="30009"/>
    <cellStyle name="표준 17 2 2 3 2 11 3" xfId="8145"/>
    <cellStyle name="표준 17 2 2 3 2 11 3 2" xfId="20652"/>
    <cellStyle name="표준 17 2 2 3 2 11 3 3" xfId="33094"/>
    <cellStyle name="표준 17 2 2 3 2 11 4" xfId="11230"/>
    <cellStyle name="표준 17 2 2 3 2 11 4 2" xfId="23737"/>
    <cellStyle name="표준 17 2 2 3 2 11 4 3" xfId="36179"/>
    <cellStyle name="표준 17 2 2 3 2 11 5" xfId="14398"/>
    <cellStyle name="표준 17 2 2 3 2 11 6" xfId="26840"/>
    <cellStyle name="표준 17 2 2 3 2 12" xfId="2019"/>
    <cellStyle name="표준 17 2 2 3 2 12 2" xfId="5188"/>
    <cellStyle name="표준 17 2 2 3 2 12 2 2" xfId="17695"/>
    <cellStyle name="표준 17 2 2 3 2 12 2 3" xfId="30137"/>
    <cellStyle name="표준 17 2 2 3 2 12 3" xfId="8273"/>
    <cellStyle name="표준 17 2 2 3 2 12 3 2" xfId="20780"/>
    <cellStyle name="표준 17 2 2 3 2 12 3 3" xfId="33222"/>
    <cellStyle name="표준 17 2 2 3 2 12 4" xfId="11358"/>
    <cellStyle name="표준 17 2 2 3 2 12 4 2" xfId="23865"/>
    <cellStyle name="표준 17 2 2 3 2 12 4 3" xfId="36307"/>
    <cellStyle name="표준 17 2 2 3 2 12 5" xfId="14526"/>
    <cellStyle name="표준 17 2 2 3 2 12 6" xfId="26968"/>
    <cellStyle name="표준 17 2 2 3 2 13" xfId="2147"/>
    <cellStyle name="표준 17 2 2 3 2 13 2" xfId="5316"/>
    <cellStyle name="표준 17 2 2 3 2 13 2 2" xfId="17823"/>
    <cellStyle name="표준 17 2 2 3 2 13 2 3" xfId="30265"/>
    <cellStyle name="표준 17 2 2 3 2 13 3" xfId="8401"/>
    <cellStyle name="표준 17 2 2 3 2 13 3 2" xfId="20908"/>
    <cellStyle name="표준 17 2 2 3 2 13 3 3" xfId="33350"/>
    <cellStyle name="표준 17 2 2 3 2 13 4" xfId="11486"/>
    <cellStyle name="표준 17 2 2 3 2 13 4 2" xfId="23993"/>
    <cellStyle name="표준 17 2 2 3 2 13 4 3" xfId="36435"/>
    <cellStyle name="표준 17 2 2 3 2 13 5" xfId="14654"/>
    <cellStyle name="표준 17 2 2 3 2 13 6" xfId="27096"/>
    <cellStyle name="표준 17 2 2 3 2 14" xfId="2272"/>
    <cellStyle name="표준 17 2 2 3 2 14 2" xfId="5441"/>
    <cellStyle name="표준 17 2 2 3 2 14 2 2" xfId="17948"/>
    <cellStyle name="표준 17 2 2 3 2 14 2 3" xfId="30390"/>
    <cellStyle name="표준 17 2 2 3 2 14 3" xfId="8526"/>
    <cellStyle name="표준 17 2 2 3 2 14 3 2" xfId="21033"/>
    <cellStyle name="표준 17 2 2 3 2 14 3 3" xfId="33475"/>
    <cellStyle name="표준 17 2 2 3 2 14 4" xfId="11611"/>
    <cellStyle name="표준 17 2 2 3 2 14 4 2" xfId="24118"/>
    <cellStyle name="표준 17 2 2 3 2 14 4 3" xfId="36560"/>
    <cellStyle name="표준 17 2 2 3 2 14 5" xfId="14779"/>
    <cellStyle name="표준 17 2 2 3 2 14 6" xfId="27221"/>
    <cellStyle name="표준 17 2 2 3 2 15" xfId="2397"/>
    <cellStyle name="표준 17 2 2 3 2 15 2" xfId="5566"/>
    <cellStyle name="표준 17 2 2 3 2 15 2 2" xfId="18073"/>
    <cellStyle name="표준 17 2 2 3 2 15 2 3" xfId="30515"/>
    <cellStyle name="표준 17 2 2 3 2 15 3" xfId="8651"/>
    <cellStyle name="표준 17 2 2 3 2 15 3 2" xfId="21158"/>
    <cellStyle name="표준 17 2 2 3 2 15 3 3" xfId="33600"/>
    <cellStyle name="표준 17 2 2 3 2 15 4" xfId="11736"/>
    <cellStyle name="표준 17 2 2 3 2 15 4 2" xfId="24243"/>
    <cellStyle name="표준 17 2 2 3 2 15 4 3" xfId="36685"/>
    <cellStyle name="표준 17 2 2 3 2 15 5" xfId="14904"/>
    <cellStyle name="표준 17 2 2 3 2 15 6" xfId="27346"/>
    <cellStyle name="표준 17 2 2 3 2 16" xfId="2521"/>
    <cellStyle name="표준 17 2 2 3 2 16 2" xfId="5690"/>
    <cellStyle name="표준 17 2 2 3 2 16 2 2" xfId="18197"/>
    <cellStyle name="표준 17 2 2 3 2 16 2 3" xfId="30639"/>
    <cellStyle name="표준 17 2 2 3 2 16 3" xfId="8775"/>
    <cellStyle name="표준 17 2 2 3 2 16 3 2" xfId="21282"/>
    <cellStyle name="표준 17 2 2 3 2 16 3 3" xfId="33724"/>
    <cellStyle name="표준 17 2 2 3 2 16 4" xfId="11860"/>
    <cellStyle name="표준 17 2 2 3 2 16 4 2" xfId="24367"/>
    <cellStyle name="표준 17 2 2 3 2 16 4 3" xfId="36809"/>
    <cellStyle name="표준 17 2 2 3 2 16 5" xfId="15028"/>
    <cellStyle name="표준 17 2 2 3 2 16 6" xfId="27470"/>
    <cellStyle name="표준 17 2 2 3 2 17" xfId="2643"/>
    <cellStyle name="표준 17 2 2 3 2 17 2" xfId="5812"/>
    <cellStyle name="표준 17 2 2 3 2 17 2 2" xfId="18319"/>
    <cellStyle name="표준 17 2 2 3 2 17 2 3" xfId="30761"/>
    <cellStyle name="표준 17 2 2 3 2 17 3" xfId="8897"/>
    <cellStyle name="표준 17 2 2 3 2 17 3 2" xfId="21404"/>
    <cellStyle name="표준 17 2 2 3 2 17 3 3" xfId="33846"/>
    <cellStyle name="표준 17 2 2 3 2 17 4" xfId="11982"/>
    <cellStyle name="표준 17 2 2 3 2 17 4 2" xfId="24489"/>
    <cellStyle name="표준 17 2 2 3 2 17 4 3" xfId="36931"/>
    <cellStyle name="표준 17 2 2 3 2 17 5" xfId="15150"/>
    <cellStyle name="표준 17 2 2 3 2 17 6" xfId="27592"/>
    <cellStyle name="표준 17 2 2 3 2 18" xfId="2763"/>
    <cellStyle name="표준 17 2 2 3 2 18 2" xfId="5932"/>
    <cellStyle name="표준 17 2 2 3 2 18 2 2" xfId="18439"/>
    <cellStyle name="표준 17 2 2 3 2 18 2 3" xfId="30881"/>
    <cellStyle name="표준 17 2 2 3 2 18 3" xfId="9017"/>
    <cellStyle name="표준 17 2 2 3 2 18 3 2" xfId="21524"/>
    <cellStyle name="표준 17 2 2 3 2 18 3 3" xfId="33966"/>
    <cellStyle name="표준 17 2 2 3 2 18 4" xfId="12102"/>
    <cellStyle name="표준 17 2 2 3 2 18 4 2" xfId="24609"/>
    <cellStyle name="표준 17 2 2 3 2 18 4 3" xfId="37051"/>
    <cellStyle name="표준 17 2 2 3 2 18 5" xfId="15270"/>
    <cellStyle name="표준 17 2 2 3 2 18 6" xfId="27712"/>
    <cellStyle name="표준 17 2 2 3 2 19" xfId="2880"/>
    <cellStyle name="표준 17 2 2 3 2 19 2" xfId="6049"/>
    <cellStyle name="표준 17 2 2 3 2 19 2 2" xfId="18556"/>
    <cellStyle name="표준 17 2 2 3 2 19 2 3" xfId="30998"/>
    <cellStyle name="표준 17 2 2 3 2 19 3" xfId="9134"/>
    <cellStyle name="표준 17 2 2 3 2 19 3 2" xfId="21641"/>
    <cellStyle name="표준 17 2 2 3 2 19 3 3" xfId="34083"/>
    <cellStyle name="표준 17 2 2 3 2 19 4" xfId="12219"/>
    <cellStyle name="표준 17 2 2 3 2 19 4 2" xfId="24726"/>
    <cellStyle name="표준 17 2 2 3 2 19 4 3" xfId="37168"/>
    <cellStyle name="표준 17 2 2 3 2 19 5" xfId="15387"/>
    <cellStyle name="표준 17 2 2 3 2 19 6" xfId="27829"/>
    <cellStyle name="표준 17 2 2 3 2 2" xfId="714"/>
    <cellStyle name="표준 17 2 2 3 2 2 2" xfId="3883"/>
    <cellStyle name="표준 17 2 2 3 2 2 2 2" xfId="16390"/>
    <cellStyle name="표준 17 2 2 3 2 2 2 3" xfId="28832"/>
    <cellStyle name="표준 17 2 2 3 2 2 3" xfId="6968"/>
    <cellStyle name="표준 17 2 2 3 2 2 3 2" xfId="19475"/>
    <cellStyle name="표준 17 2 2 3 2 2 3 3" xfId="31917"/>
    <cellStyle name="표준 17 2 2 3 2 2 4" xfId="10053"/>
    <cellStyle name="표준 17 2 2 3 2 2 4 2" xfId="22560"/>
    <cellStyle name="표준 17 2 2 3 2 2 4 3" xfId="35002"/>
    <cellStyle name="표준 17 2 2 3 2 2 5" xfId="13221"/>
    <cellStyle name="표준 17 2 2 3 2 2 6" xfId="25663"/>
    <cellStyle name="표준 17 2 2 3 2 20" xfId="2992"/>
    <cellStyle name="표준 17 2 2 3 2 20 2" xfId="6161"/>
    <cellStyle name="표준 17 2 2 3 2 20 2 2" xfId="18668"/>
    <cellStyle name="표준 17 2 2 3 2 20 2 3" xfId="31110"/>
    <cellStyle name="표준 17 2 2 3 2 20 3" xfId="9246"/>
    <cellStyle name="표준 17 2 2 3 2 20 3 2" xfId="21753"/>
    <cellStyle name="표준 17 2 2 3 2 20 3 3" xfId="34195"/>
    <cellStyle name="표준 17 2 2 3 2 20 4" xfId="12331"/>
    <cellStyle name="표준 17 2 2 3 2 20 4 2" xfId="24838"/>
    <cellStyle name="표준 17 2 2 3 2 20 4 3" xfId="37280"/>
    <cellStyle name="표준 17 2 2 3 2 20 5" xfId="15499"/>
    <cellStyle name="표준 17 2 2 3 2 20 6" xfId="27941"/>
    <cellStyle name="표준 17 2 2 3 2 21" xfId="3100"/>
    <cellStyle name="표준 17 2 2 3 2 21 2" xfId="6269"/>
    <cellStyle name="표준 17 2 2 3 2 21 2 2" xfId="18776"/>
    <cellStyle name="표준 17 2 2 3 2 21 2 3" xfId="31218"/>
    <cellStyle name="표준 17 2 2 3 2 21 3" xfId="9354"/>
    <cellStyle name="표준 17 2 2 3 2 21 3 2" xfId="21861"/>
    <cellStyle name="표준 17 2 2 3 2 21 3 3" xfId="34303"/>
    <cellStyle name="표준 17 2 2 3 2 21 4" xfId="12439"/>
    <cellStyle name="표준 17 2 2 3 2 21 4 2" xfId="24946"/>
    <cellStyle name="표준 17 2 2 3 2 21 4 3" xfId="37388"/>
    <cellStyle name="표준 17 2 2 3 2 21 5" xfId="15607"/>
    <cellStyle name="표준 17 2 2 3 2 21 6" xfId="28049"/>
    <cellStyle name="표준 17 2 2 3 2 22" xfId="3207"/>
    <cellStyle name="표준 17 2 2 3 2 22 2" xfId="6376"/>
    <cellStyle name="표준 17 2 2 3 2 22 2 2" xfId="18883"/>
    <cellStyle name="표준 17 2 2 3 2 22 2 3" xfId="31325"/>
    <cellStyle name="표준 17 2 2 3 2 22 3" xfId="9461"/>
    <cellStyle name="표준 17 2 2 3 2 22 3 2" xfId="21968"/>
    <cellStyle name="표준 17 2 2 3 2 22 3 3" xfId="34410"/>
    <cellStyle name="표준 17 2 2 3 2 22 4" xfId="12546"/>
    <cellStyle name="표준 17 2 2 3 2 22 4 2" xfId="25053"/>
    <cellStyle name="표준 17 2 2 3 2 22 4 3" xfId="37495"/>
    <cellStyle name="표준 17 2 2 3 2 22 5" xfId="15714"/>
    <cellStyle name="표준 17 2 2 3 2 22 6" xfId="28156"/>
    <cellStyle name="표준 17 2 2 3 2 23" xfId="3314"/>
    <cellStyle name="표준 17 2 2 3 2 23 2" xfId="6483"/>
    <cellStyle name="표준 17 2 2 3 2 23 2 2" xfId="18990"/>
    <cellStyle name="표준 17 2 2 3 2 23 2 3" xfId="31432"/>
    <cellStyle name="표준 17 2 2 3 2 23 3" xfId="9568"/>
    <cellStyle name="표준 17 2 2 3 2 23 3 2" xfId="22075"/>
    <cellStyle name="표준 17 2 2 3 2 23 3 3" xfId="34517"/>
    <cellStyle name="표준 17 2 2 3 2 23 4" xfId="12653"/>
    <cellStyle name="표준 17 2 2 3 2 23 4 2" xfId="25160"/>
    <cellStyle name="표준 17 2 2 3 2 23 4 3" xfId="37602"/>
    <cellStyle name="표준 17 2 2 3 2 23 5" xfId="15821"/>
    <cellStyle name="표준 17 2 2 3 2 23 6" xfId="28263"/>
    <cellStyle name="표준 17 2 2 3 2 24" xfId="3505"/>
    <cellStyle name="표준 17 2 2 3 2 24 2" xfId="16012"/>
    <cellStyle name="표준 17 2 2 3 2 24 3" xfId="28454"/>
    <cellStyle name="표준 17 2 2 3 2 25" xfId="6590"/>
    <cellStyle name="표준 17 2 2 3 2 25 2" xfId="19097"/>
    <cellStyle name="표준 17 2 2 3 2 25 3" xfId="31539"/>
    <cellStyle name="표준 17 2 2 3 2 26" xfId="9675"/>
    <cellStyle name="표준 17 2 2 3 2 26 2" xfId="22182"/>
    <cellStyle name="표준 17 2 2 3 2 26 3" xfId="34624"/>
    <cellStyle name="표준 17 2 2 3 2 27" xfId="12843"/>
    <cellStyle name="표준 17 2 2 3 2 28" xfId="25285"/>
    <cellStyle name="표준 17 2 2 3 2 29" xfId="37813"/>
    <cellStyle name="표준 17 2 2 3 2 3" xfId="847"/>
    <cellStyle name="표준 17 2 2 3 2 3 2" xfId="4016"/>
    <cellStyle name="표준 17 2 2 3 2 3 2 2" xfId="16523"/>
    <cellStyle name="표준 17 2 2 3 2 3 2 3" xfId="28965"/>
    <cellStyle name="표준 17 2 2 3 2 3 3" xfId="7101"/>
    <cellStyle name="표준 17 2 2 3 2 3 3 2" xfId="19608"/>
    <cellStyle name="표준 17 2 2 3 2 3 3 3" xfId="32050"/>
    <cellStyle name="표준 17 2 2 3 2 3 4" xfId="10186"/>
    <cellStyle name="표준 17 2 2 3 2 3 4 2" xfId="22693"/>
    <cellStyle name="표준 17 2 2 3 2 3 4 3" xfId="35135"/>
    <cellStyle name="표준 17 2 2 3 2 3 5" xfId="13354"/>
    <cellStyle name="표준 17 2 2 3 2 3 6" xfId="25796"/>
    <cellStyle name="표준 17 2 2 3 2 4" xfId="979"/>
    <cellStyle name="표준 17 2 2 3 2 4 2" xfId="4148"/>
    <cellStyle name="표준 17 2 2 3 2 4 2 2" xfId="16655"/>
    <cellStyle name="표준 17 2 2 3 2 4 2 3" xfId="29097"/>
    <cellStyle name="표준 17 2 2 3 2 4 3" xfId="7233"/>
    <cellStyle name="표준 17 2 2 3 2 4 3 2" xfId="19740"/>
    <cellStyle name="표준 17 2 2 3 2 4 3 3" xfId="32182"/>
    <cellStyle name="표준 17 2 2 3 2 4 4" xfId="10318"/>
    <cellStyle name="표준 17 2 2 3 2 4 4 2" xfId="22825"/>
    <cellStyle name="표준 17 2 2 3 2 4 4 3" xfId="35267"/>
    <cellStyle name="표준 17 2 2 3 2 4 5" xfId="13486"/>
    <cellStyle name="표준 17 2 2 3 2 4 6" xfId="25928"/>
    <cellStyle name="표준 17 2 2 3 2 5" xfId="1111"/>
    <cellStyle name="표준 17 2 2 3 2 5 2" xfId="4280"/>
    <cellStyle name="표준 17 2 2 3 2 5 2 2" xfId="16787"/>
    <cellStyle name="표준 17 2 2 3 2 5 2 3" xfId="29229"/>
    <cellStyle name="표준 17 2 2 3 2 5 3" xfId="7365"/>
    <cellStyle name="표준 17 2 2 3 2 5 3 2" xfId="19872"/>
    <cellStyle name="표준 17 2 2 3 2 5 3 3" xfId="32314"/>
    <cellStyle name="표준 17 2 2 3 2 5 4" xfId="10450"/>
    <cellStyle name="표준 17 2 2 3 2 5 4 2" xfId="22957"/>
    <cellStyle name="표준 17 2 2 3 2 5 4 3" xfId="35399"/>
    <cellStyle name="표준 17 2 2 3 2 5 5" xfId="13618"/>
    <cellStyle name="표준 17 2 2 3 2 5 6" xfId="26060"/>
    <cellStyle name="표준 17 2 2 3 2 6" xfId="1243"/>
    <cellStyle name="표준 17 2 2 3 2 6 2" xfId="4412"/>
    <cellStyle name="표준 17 2 2 3 2 6 2 2" xfId="16919"/>
    <cellStyle name="표준 17 2 2 3 2 6 2 3" xfId="29361"/>
    <cellStyle name="표준 17 2 2 3 2 6 3" xfId="7497"/>
    <cellStyle name="표준 17 2 2 3 2 6 3 2" xfId="20004"/>
    <cellStyle name="표준 17 2 2 3 2 6 3 3" xfId="32446"/>
    <cellStyle name="표준 17 2 2 3 2 6 4" xfId="10582"/>
    <cellStyle name="표준 17 2 2 3 2 6 4 2" xfId="23089"/>
    <cellStyle name="표준 17 2 2 3 2 6 4 3" xfId="35531"/>
    <cellStyle name="표준 17 2 2 3 2 6 5" xfId="13750"/>
    <cellStyle name="표준 17 2 2 3 2 6 6" xfId="26192"/>
    <cellStyle name="표준 17 2 2 3 2 7" xfId="1375"/>
    <cellStyle name="표준 17 2 2 3 2 7 2" xfId="4544"/>
    <cellStyle name="표준 17 2 2 3 2 7 2 2" xfId="17051"/>
    <cellStyle name="표준 17 2 2 3 2 7 2 3" xfId="29493"/>
    <cellStyle name="표준 17 2 2 3 2 7 3" xfId="7629"/>
    <cellStyle name="표준 17 2 2 3 2 7 3 2" xfId="20136"/>
    <cellStyle name="표준 17 2 2 3 2 7 3 3" xfId="32578"/>
    <cellStyle name="표준 17 2 2 3 2 7 4" xfId="10714"/>
    <cellStyle name="표준 17 2 2 3 2 7 4 2" xfId="23221"/>
    <cellStyle name="표준 17 2 2 3 2 7 4 3" xfId="35663"/>
    <cellStyle name="표준 17 2 2 3 2 7 5" xfId="13882"/>
    <cellStyle name="표준 17 2 2 3 2 7 6" xfId="26324"/>
    <cellStyle name="표준 17 2 2 3 2 8" xfId="1506"/>
    <cellStyle name="표준 17 2 2 3 2 8 2" xfId="4675"/>
    <cellStyle name="표준 17 2 2 3 2 8 2 2" xfId="17182"/>
    <cellStyle name="표준 17 2 2 3 2 8 2 3" xfId="29624"/>
    <cellStyle name="표준 17 2 2 3 2 8 3" xfId="7760"/>
    <cellStyle name="표준 17 2 2 3 2 8 3 2" xfId="20267"/>
    <cellStyle name="표준 17 2 2 3 2 8 3 3" xfId="32709"/>
    <cellStyle name="표준 17 2 2 3 2 8 4" xfId="10845"/>
    <cellStyle name="표준 17 2 2 3 2 8 4 2" xfId="23352"/>
    <cellStyle name="표준 17 2 2 3 2 8 4 3" xfId="35794"/>
    <cellStyle name="표준 17 2 2 3 2 8 5" xfId="14013"/>
    <cellStyle name="표준 17 2 2 3 2 8 6" xfId="26455"/>
    <cellStyle name="표준 17 2 2 3 2 9" xfId="1635"/>
    <cellStyle name="표준 17 2 2 3 2 9 2" xfId="4804"/>
    <cellStyle name="표준 17 2 2 3 2 9 2 2" xfId="17311"/>
    <cellStyle name="표준 17 2 2 3 2 9 2 3" xfId="29753"/>
    <cellStyle name="표준 17 2 2 3 2 9 3" xfId="7889"/>
    <cellStyle name="표준 17 2 2 3 2 9 3 2" xfId="20396"/>
    <cellStyle name="표준 17 2 2 3 2 9 3 3" xfId="32838"/>
    <cellStyle name="표준 17 2 2 3 2 9 4" xfId="10974"/>
    <cellStyle name="표준 17 2 2 3 2 9 4 2" xfId="23481"/>
    <cellStyle name="표준 17 2 2 3 2 9 4 3" xfId="35923"/>
    <cellStyle name="표준 17 2 2 3 2 9 5" xfId="14142"/>
    <cellStyle name="표준 17 2 2 3 2 9 6" xfId="26584"/>
    <cellStyle name="표준 17 2 2 3 20" xfId="2225"/>
    <cellStyle name="표준 17 2 2 3 20 2" xfId="5394"/>
    <cellStyle name="표준 17 2 2 3 20 2 2" xfId="17901"/>
    <cellStyle name="표준 17 2 2 3 20 2 3" xfId="30343"/>
    <cellStyle name="표준 17 2 2 3 20 3" xfId="8479"/>
    <cellStyle name="표준 17 2 2 3 20 3 2" xfId="20986"/>
    <cellStyle name="표준 17 2 2 3 20 3 3" xfId="33428"/>
    <cellStyle name="표준 17 2 2 3 20 4" xfId="11564"/>
    <cellStyle name="표준 17 2 2 3 20 4 2" xfId="24071"/>
    <cellStyle name="표준 17 2 2 3 20 4 3" xfId="36513"/>
    <cellStyle name="표준 17 2 2 3 20 5" xfId="14732"/>
    <cellStyle name="표준 17 2 2 3 20 6" xfId="27174"/>
    <cellStyle name="표준 17 2 2 3 21" xfId="2350"/>
    <cellStyle name="표준 17 2 2 3 21 2" xfId="5519"/>
    <cellStyle name="표준 17 2 2 3 21 2 2" xfId="18026"/>
    <cellStyle name="표준 17 2 2 3 21 2 3" xfId="30468"/>
    <cellStyle name="표준 17 2 2 3 21 3" xfId="8604"/>
    <cellStyle name="표준 17 2 2 3 21 3 2" xfId="21111"/>
    <cellStyle name="표준 17 2 2 3 21 3 3" xfId="33553"/>
    <cellStyle name="표준 17 2 2 3 21 4" xfId="11689"/>
    <cellStyle name="표준 17 2 2 3 21 4 2" xfId="24196"/>
    <cellStyle name="표준 17 2 2 3 21 4 3" xfId="36638"/>
    <cellStyle name="표준 17 2 2 3 21 5" xfId="14857"/>
    <cellStyle name="표준 17 2 2 3 21 6" xfId="27299"/>
    <cellStyle name="표준 17 2 2 3 22" xfId="2474"/>
    <cellStyle name="표준 17 2 2 3 22 2" xfId="5643"/>
    <cellStyle name="표준 17 2 2 3 22 2 2" xfId="18150"/>
    <cellStyle name="표준 17 2 2 3 22 2 3" xfId="30592"/>
    <cellStyle name="표준 17 2 2 3 22 3" xfId="8728"/>
    <cellStyle name="표준 17 2 2 3 22 3 2" xfId="21235"/>
    <cellStyle name="표준 17 2 2 3 22 3 3" xfId="33677"/>
    <cellStyle name="표준 17 2 2 3 22 4" xfId="11813"/>
    <cellStyle name="표준 17 2 2 3 22 4 2" xfId="24320"/>
    <cellStyle name="표준 17 2 2 3 22 4 3" xfId="36762"/>
    <cellStyle name="표준 17 2 2 3 22 5" xfId="14981"/>
    <cellStyle name="표준 17 2 2 3 22 6" xfId="27423"/>
    <cellStyle name="표준 17 2 2 3 23" xfId="2596"/>
    <cellStyle name="표준 17 2 2 3 23 2" xfId="5765"/>
    <cellStyle name="표준 17 2 2 3 23 2 2" xfId="18272"/>
    <cellStyle name="표준 17 2 2 3 23 2 3" xfId="30714"/>
    <cellStyle name="표준 17 2 2 3 23 3" xfId="8850"/>
    <cellStyle name="표준 17 2 2 3 23 3 2" xfId="21357"/>
    <cellStyle name="표준 17 2 2 3 23 3 3" xfId="33799"/>
    <cellStyle name="표준 17 2 2 3 23 4" xfId="11935"/>
    <cellStyle name="표준 17 2 2 3 23 4 2" xfId="24442"/>
    <cellStyle name="표준 17 2 2 3 23 4 3" xfId="36884"/>
    <cellStyle name="표준 17 2 2 3 23 5" xfId="15103"/>
    <cellStyle name="표준 17 2 2 3 23 6" xfId="27545"/>
    <cellStyle name="표준 17 2 2 3 24" xfId="2716"/>
    <cellStyle name="표준 17 2 2 3 24 2" xfId="5885"/>
    <cellStyle name="표준 17 2 2 3 24 2 2" xfId="18392"/>
    <cellStyle name="표준 17 2 2 3 24 2 3" xfId="30834"/>
    <cellStyle name="표준 17 2 2 3 24 3" xfId="8970"/>
    <cellStyle name="표준 17 2 2 3 24 3 2" xfId="21477"/>
    <cellStyle name="표준 17 2 2 3 24 3 3" xfId="33919"/>
    <cellStyle name="표준 17 2 2 3 24 4" xfId="12055"/>
    <cellStyle name="표준 17 2 2 3 24 4 2" xfId="24562"/>
    <cellStyle name="표준 17 2 2 3 24 4 3" xfId="37004"/>
    <cellStyle name="표준 17 2 2 3 24 5" xfId="15223"/>
    <cellStyle name="표준 17 2 2 3 24 6" xfId="27665"/>
    <cellStyle name="표준 17 2 2 3 25" xfId="2834"/>
    <cellStyle name="표준 17 2 2 3 25 2" xfId="6003"/>
    <cellStyle name="표준 17 2 2 3 25 2 2" xfId="18510"/>
    <cellStyle name="표준 17 2 2 3 25 2 3" xfId="30952"/>
    <cellStyle name="표준 17 2 2 3 25 3" xfId="9088"/>
    <cellStyle name="표준 17 2 2 3 25 3 2" xfId="21595"/>
    <cellStyle name="표준 17 2 2 3 25 3 3" xfId="34037"/>
    <cellStyle name="표준 17 2 2 3 25 4" xfId="12173"/>
    <cellStyle name="표준 17 2 2 3 25 4 2" xfId="24680"/>
    <cellStyle name="표준 17 2 2 3 25 4 3" xfId="37122"/>
    <cellStyle name="표준 17 2 2 3 25 5" xfId="15341"/>
    <cellStyle name="표준 17 2 2 3 25 6" xfId="27783"/>
    <cellStyle name="표준 17 2 2 3 26" xfId="3453"/>
    <cellStyle name="표준 17 2 2 3 26 2" xfId="15960"/>
    <cellStyle name="표준 17 2 2 3 26 3" xfId="28402"/>
    <cellStyle name="표준 17 2 2 3 27" xfId="3426"/>
    <cellStyle name="표준 17 2 2 3 27 2" xfId="15933"/>
    <cellStyle name="표준 17 2 2 3 27 3" xfId="28375"/>
    <cellStyle name="표준 17 2 2 3 28" xfId="3423"/>
    <cellStyle name="표준 17 2 2 3 28 2" xfId="15930"/>
    <cellStyle name="표준 17 2 2 3 28 3" xfId="28372"/>
    <cellStyle name="표준 17 2 2 3 29" xfId="12795"/>
    <cellStyle name="표준 17 2 2 3 3" xfId="381"/>
    <cellStyle name="표준 17 2 2 3 3 10" xfId="1808"/>
    <cellStyle name="표준 17 2 2 3 3 10 2" xfId="4977"/>
    <cellStyle name="표준 17 2 2 3 3 10 2 2" xfId="17484"/>
    <cellStyle name="표준 17 2 2 3 3 10 2 3" xfId="29926"/>
    <cellStyle name="표준 17 2 2 3 3 10 3" xfId="8062"/>
    <cellStyle name="표준 17 2 2 3 3 10 3 2" xfId="20569"/>
    <cellStyle name="표준 17 2 2 3 3 10 3 3" xfId="33011"/>
    <cellStyle name="표준 17 2 2 3 3 10 4" xfId="11147"/>
    <cellStyle name="표준 17 2 2 3 3 10 4 2" xfId="23654"/>
    <cellStyle name="표준 17 2 2 3 3 10 4 3" xfId="36096"/>
    <cellStyle name="표준 17 2 2 3 3 10 5" xfId="14315"/>
    <cellStyle name="표준 17 2 2 3 3 10 6" xfId="26757"/>
    <cellStyle name="표준 17 2 2 3 3 11" xfId="1936"/>
    <cellStyle name="표준 17 2 2 3 3 11 2" xfId="5105"/>
    <cellStyle name="표준 17 2 2 3 3 11 2 2" xfId="17612"/>
    <cellStyle name="표준 17 2 2 3 3 11 2 3" xfId="30054"/>
    <cellStyle name="표준 17 2 2 3 3 11 3" xfId="8190"/>
    <cellStyle name="표준 17 2 2 3 3 11 3 2" xfId="20697"/>
    <cellStyle name="표준 17 2 2 3 3 11 3 3" xfId="33139"/>
    <cellStyle name="표준 17 2 2 3 3 11 4" xfId="11275"/>
    <cellStyle name="표준 17 2 2 3 3 11 4 2" xfId="23782"/>
    <cellStyle name="표준 17 2 2 3 3 11 4 3" xfId="36224"/>
    <cellStyle name="표준 17 2 2 3 3 11 5" xfId="14443"/>
    <cellStyle name="표준 17 2 2 3 3 11 6" xfId="26885"/>
    <cellStyle name="표준 17 2 2 3 3 12" xfId="2064"/>
    <cellStyle name="표준 17 2 2 3 3 12 2" xfId="5233"/>
    <cellStyle name="표준 17 2 2 3 3 12 2 2" xfId="17740"/>
    <cellStyle name="표준 17 2 2 3 3 12 2 3" xfId="30182"/>
    <cellStyle name="표준 17 2 2 3 3 12 3" xfId="8318"/>
    <cellStyle name="표준 17 2 2 3 3 12 3 2" xfId="20825"/>
    <cellStyle name="표준 17 2 2 3 3 12 3 3" xfId="33267"/>
    <cellStyle name="표준 17 2 2 3 3 12 4" xfId="11403"/>
    <cellStyle name="표준 17 2 2 3 3 12 4 2" xfId="23910"/>
    <cellStyle name="표준 17 2 2 3 3 12 4 3" xfId="36352"/>
    <cellStyle name="표준 17 2 2 3 3 12 5" xfId="14571"/>
    <cellStyle name="표준 17 2 2 3 3 12 6" xfId="27013"/>
    <cellStyle name="표준 17 2 2 3 3 13" xfId="2192"/>
    <cellStyle name="표준 17 2 2 3 3 13 2" xfId="5361"/>
    <cellStyle name="표준 17 2 2 3 3 13 2 2" xfId="17868"/>
    <cellStyle name="표준 17 2 2 3 3 13 2 3" xfId="30310"/>
    <cellStyle name="표준 17 2 2 3 3 13 3" xfId="8446"/>
    <cellStyle name="표준 17 2 2 3 3 13 3 2" xfId="20953"/>
    <cellStyle name="표준 17 2 2 3 3 13 3 3" xfId="33395"/>
    <cellStyle name="표준 17 2 2 3 3 13 4" xfId="11531"/>
    <cellStyle name="표준 17 2 2 3 3 13 4 2" xfId="24038"/>
    <cellStyle name="표준 17 2 2 3 3 13 4 3" xfId="36480"/>
    <cellStyle name="표준 17 2 2 3 3 13 5" xfId="14699"/>
    <cellStyle name="표준 17 2 2 3 3 13 6" xfId="27141"/>
    <cellStyle name="표준 17 2 2 3 3 14" xfId="2317"/>
    <cellStyle name="표준 17 2 2 3 3 14 2" xfId="5486"/>
    <cellStyle name="표준 17 2 2 3 3 14 2 2" xfId="17993"/>
    <cellStyle name="표준 17 2 2 3 3 14 2 3" xfId="30435"/>
    <cellStyle name="표준 17 2 2 3 3 14 3" xfId="8571"/>
    <cellStyle name="표준 17 2 2 3 3 14 3 2" xfId="21078"/>
    <cellStyle name="표준 17 2 2 3 3 14 3 3" xfId="33520"/>
    <cellStyle name="표준 17 2 2 3 3 14 4" xfId="11656"/>
    <cellStyle name="표준 17 2 2 3 3 14 4 2" xfId="24163"/>
    <cellStyle name="표준 17 2 2 3 3 14 4 3" xfId="36605"/>
    <cellStyle name="표준 17 2 2 3 3 14 5" xfId="14824"/>
    <cellStyle name="표준 17 2 2 3 3 14 6" xfId="27266"/>
    <cellStyle name="표준 17 2 2 3 3 15" xfId="2442"/>
    <cellStyle name="표준 17 2 2 3 3 15 2" xfId="5611"/>
    <cellStyle name="표준 17 2 2 3 3 15 2 2" xfId="18118"/>
    <cellStyle name="표준 17 2 2 3 3 15 2 3" xfId="30560"/>
    <cellStyle name="표준 17 2 2 3 3 15 3" xfId="8696"/>
    <cellStyle name="표준 17 2 2 3 3 15 3 2" xfId="21203"/>
    <cellStyle name="표준 17 2 2 3 3 15 3 3" xfId="33645"/>
    <cellStyle name="표준 17 2 2 3 3 15 4" xfId="11781"/>
    <cellStyle name="표준 17 2 2 3 3 15 4 2" xfId="24288"/>
    <cellStyle name="표준 17 2 2 3 3 15 4 3" xfId="36730"/>
    <cellStyle name="표준 17 2 2 3 3 15 5" xfId="14949"/>
    <cellStyle name="표준 17 2 2 3 3 15 6" xfId="27391"/>
    <cellStyle name="표준 17 2 2 3 3 16" xfId="2566"/>
    <cellStyle name="표준 17 2 2 3 3 16 2" xfId="5735"/>
    <cellStyle name="표준 17 2 2 3 3 16 2 2" xfId="18242"/>
    <cellStyle name="표준 17 2 2 3 3 16 2 3" xfId="30684"/>
    <cellStyle name="표준 17 2 2 3 3 16 3" xfId="8820"/>
    <cellStyle name="표준 17 2 2 3 3 16 3 2" xfId="21327"/>
    <cellStyle name="표준 17 2 2 3 3 16 3 3" xfId="33769"/>
    <cellStyle name="표준 17 2 2 3 3 16 4" xfId="11905"/>
    <cellStyle name="표준 17 2 2 3 3 16 4 2" xfId="24412"/>
    <cellStyle name="표준 17 2 2 3 3 16 4 3" xfId="36854"/>
    <cellStyle name="표준 17 2 2 3 3 16 5" xfId="15073"/>
    <cellStyle name="표준 17 2 2 3 3 16 6" xfId="27515"/>
    <cellStyle name="표준 17 2 2 3 3 17" xfId="2688"/>
    <cellStyle name="표준 17 2 2 3 3 17 2" xfId="5857"/>
    <cellStyle name="표준 17 2 2 3 3 17 2 2" xfId="18364"/>
    <cellStyle name="표준 17 2 2 3 3 17 2 3" xfId="30806"/>
    <cellStyle name="표준 17 2 2 3 3 17 3" xfId="8942"/>
    <cellStyle name="표준 17 2 2 3 3 17 3 2" xfId="21449"/>
    <cellStyle name="표준 17 2 2 3 3 17 3 3" xfId="33891"/>
    <cellStyle name="표준 17 2 2 3 3 17 4" xfId="12027"/>
    <cellStyle name="표준 17 2 2 3 3 17 4 2" xfId="24534"/>
    <cellStyle name="표준 17 2 2 3 3 17 4 3" xfId="36976"/>
    <cellStyle name="표준 17 2 2 3 3 17 5" xfId="15195"/>
    <cellStyle name="표준 17 2 2 3 3 17 6" xfId="27637"/>
    <cellStyle name="표준 17 2 2 3 3 18" xfId="2808"/>
    <cellStyle name="표준 17 2 2 3 3 18 2" xfId="5977"/>
    <cellStyle name="표준 17 2 2 3 3 18 2 2" xfId="18484"/>
    <cellStyle name="표준 17 2 2 3 3 18 2 3" xfId="30926"/>
    <cellStyle name="표준 17 2 2 3 3 18 3" xfId="9062"/>
    <cellStyle name="표준 17 2 2 3 3 18 3 2" xfId="21569"/>
    <cellStyle name="표준 17 2 2 3 3 18 3 3" xfId="34011"/>
    <cellStyle name="표준 17 2 2 3 3 18 4" xfId="12147"/>
    <cellStyle name="표준 17 2 2 3 3 18 4 2" xfId="24654"/>
    <cellStyle name="표준 17 2 2 3 3 18 4 3" xfId="37096"/>
    <cellStyle name="표준 17 2 2 3 3 18 5" xfId="15315"/>
    <cellStyle name="표준 17 2 2 3 3 18 6" xfId="27757"/>
    <cellStyle name="표준 17 2 2 3 3 19" xfId="2925"/>
    <cellStyle name="표준 17 2 2 3 3 19 2" xfId="6094"/>
    <cellStyle name="표준 17 2 2 3 3 19 2 2" xfId="18601"/>
    <cellStyle name="표준 17 2 2 3 3 19 2 3" xfId="31043"/>
    <cellStyle name="표준 17 2 2 3 3 19 3" xfId="9179"/>
    <cellStyle name="표준 17 2 2 3 3 19 3 2" xfId="21686"/>
    <cellStyle name="표준 17 2 2 3 3 19 3 3" xfId="34128"/>
    <cellStyle name="표준 17 2 2 3 3 19 4" xfId="12264"/>
    <cellStyle name="표준 17 2 2 3 3 19 4 2" xfId="24771"/>
    <cellStyle name="표준 17 2 2 3 3 19 4 3" xfId="37213"/>
    <cellStyle name="표준 17 2 2 3 3 19 5" xfId="15432"/>
    <cellStyle name="표준 17 2 2 3 3 19 6" xfId="27874"/>
    <cellStyle name="표준 17 2 2 3 3 2" xfId="759"/>
    <cellStyle name="표준 17 2 2 3 3 2 2" xfId="3928"/>
    <cellStyle name="표준 17 2 2 3 3 2 2 2" xfId="16435"/>
    <cellStyle name="표준 17 2 2 3 3 2 2 3" xfId="28877"/>
    <cellStyle name="표준 17 2 2 3 3 2 3" xfId="7013"/>
    <cellStyle name="표준 17 2 2 3 3 2 3 2" xfId="19520"/>
    <cellStyle name="표준 17 2 2 3 3 2 3 3" xfId="31962"/>
    <cellStyle name="표준 17 2 2 3 3 2 4" xfId="10098"/>
    <cellStyle name="표준 17 2 2 3 3 2 4 2" xfId="22605"/>
    <cellStyle name="표준 17 2 2 3 3 2 4 3" xfId="35047"/>
    <cellStyle name="표준 17 2 2 3 3 2 5" xfId="13266"/>
    <cellStyle name="표준 17 2 2 3 3 2 6" xfId="25708"/>
    <cellStyle name="표준 17 2 2 3 3 20" xfId="3037"/>
    <cellStyle name="표준 17 2 2 3 3 20 2" xfId="6206"/>
    <cellStyle name="표준 17 2 2 3 3 20 2 2" xfId="18713"/>
    <cellStyle name="표준 17 2 2 3 3 20 2 3" xfId="31155"/>
    <cellStyle name="표준 17 2 2 3 3 20 3" xfId="9291"/>
    <cellStyle name="표준 17 2 2 3 3 20 3 2" xfId="21798"/>
    <cellStyle name="표준 17 2 2 3 3 20 3 3" xfId="34240"/>
    <cellStyle name="표준 17 2 2 3 3 20 4" xfId="12376"/>
    <cellStyle name="표준 17 2 2 3 3 20 4 2" xfId="24883"/>
    <cellStyle name="표준 17 2 2 3 3 20 4 3" xfId="37325"/>
    <cellStyle name="표준 17 2 2 3 3 20 5" xfId="15544"/>
    <cellStyle name="표준 17 2 2 3 3 20 6" xfId="27986"/>
    <cellStyle name="표준 17 2 2 3 3 21" xfId="3145"/>
    <cellStyle name="표준 17 2 2 3 3 21 2" xfId="6314"/>
    <cellStyle name="표준 17 2 2 3 3 21 2 2" xfId="18821"/>
    <cellStyle name="표준 17 2 2 3 3 21 2 3" xfId="31263"/>
    <cellStyle name="표준 17 2 2 3 3 21 3" xfId="9399"/>
    <cellStyle name="표준 17 2 2 3 3 21 3 2" xfId="21906"/>
    <cellStyle name="표준 17 2 2 3 3 21 3 3" xfId="34348"/>
    <cellStyle name="표준 17 2 2 3 3 21 4" xfId="12484"/>
    <cellStyle name="표준 17 2 2 3 3 21 4 2" xfId="24991"/>
    <cellStyle name="표준 17 2 2 3 3 21 4 3" xfId="37433"/>
    <cellStyle name="표준 17 2 2 3 3 21 5" xfId="15652"/>
    <cellStyle name="표준 17 2 2 3 3 21 6" xfId="28094"/>
    <cellStyle name="표준 17 2 2 3 3 22" xfId="3252"/>
    <cellStyle name="표준 17 2 2 3 3 22 2" xfId="6421"/>
    <cellStyle name="표준 17 2 2 3 3 22 2 2" xfId="18928"/>
    <cellStyle name="표준 17 2 2 3 3 22 2 3" xfId="31370"/>
    <cellStyle name="표준 17 2 2 3 3 22 3" xfId="9506"/>
    <cellStyle name="표준 17 2 2 3 3 22 3 2" xfId="22013"/>
    <cellStyle name="표준 17 2 2 3 3 22 3 3" xfId="34455"/>
    <cellStyle name="표준 17 2 2 3 3 22 4" xfId="12591"/>
    <cellStyle name="표준 17 2 2 3 3 22 4 2" xfId="25098"/>
    <cellStyle name="표준 17 2 2 3 3 22 4 3" xfId="37540"/>
    <cellStyle name="표준 17 2 2 3 3 22 5" xfId="15759"/>
    <cellStyle name="표준 17 2 2 3 3 22 6" xfId="28201"/>
    <cellStyle name="표준 17 2 2 3 3 23" xfId="3359"/>
    <cellStyle name="표준 17 2 2 3 3 23 2" xfId="6528"/>
    <cellStyle name="표준 17 2 2 3 3 23 2 2" xfId="19035"/>
    <cellStyle name="표준 17 2 2 3 3 23 2 3" xfId="31477"/>
    <cellStyle name="표준 17 2 2 3 3 23 3" xfId="9613"/>
    <cellStyle name="표준 17 2 2 3 3 23 3 2" xfId="22120"/>
    <cellStyle name="표준 17 2 2 3 3 23 3 3" xfId="34562"/>
    <cellStyle name="표준 17 2 2 3 3 23 4" xfId="12698"/>
    <cellStyle name="표준 17 2 2 3 3 23 4 2" xfId="25205"/>
    <cellStyle name="표준 17 2 2 3 3 23 4 3" xfId="37647"/>
    <cellStyle name="표준 17 2 2 3 3 23 5" xfId="15866"/>
    <cellStyle name="표준 17 2 2 3 3 23 6" xfId="28308"/>
    <cellStyle name="표준 17 2 2 3 3 24" xfId="3550"/>
    <cellStyle name="표준 17 2 2 3 3 24 2" xfId="16057"/>
    <cellStyle name="표준 17 2 2 3 3 24 3" xfId="28499"/>
    <cellStyle name="표준 17 2 2 3 3 25" xfId="6635"/>
    <cellStyle name="표준 17 2 2 3 3 25 2" xfId="19142"/>
    <cellStyle name="표준 17 2 2 3 3 25 3" xfId="31584"/>
    <cellStyle name="표준 17 2 2 3 3 26" xfId="9720"/>
    <cellStyle name="표준 17 2 2 3 3 26 2" xfId="22227"/>
    <cellStyle name="표준 17 2 2 3 3 26 3" xfId="34669"/>
    <cellStyle name="표준 17 2 2 3 3 27" xfId="12888"/>
    <cellStyle name="표준 17 2 2 3 3 28" xfId="25330"/>
    <cellStyle name="표준 17 2 2 3 3 29" xfId="37858"/>
    <cellStyle name="표준 17 2 2 3 3 3" xfId="892"/>
    <cellStyle name="표준 17 2 2 3 3 3 2" xfId="4061"/>
    <cellStyle name="표준 17 2 2 3 3 3 2 2" xfId="16568"/>
    <cellStyle name="표준 17 2 2 3 3 3 2 3" xfId="29010"/>
    <cellStyle name="표준 17 2 2 3 3 3 3" xfId="7146"/>
    <cellStyle name="표준 17 2 2 3 3 3 3 2" xfId="19653"/>
    <cellStyle name="표준 17 2 2 3 3 3 3 3" xfId="32095"/>
    <cellStyle name="표준 17 2 2 3 3 3 4" xfId="10231"/>
    <cellStyle name="표준 17 2 2 3 3 3 4 2" xfId="22738"/>
    <cellStyle name="표준 17 2 2 3 3 3 4 3" xfId="35180"/>
    <cellStyle name="표준 17 2 2 3 3 3 5" xfId="13399"/>
    <cellStyle name="표준 17 2 2 3 3 3 6" xfId="25841"/>
    <cellStyle name="표준 17 2 2 3 3 4" xfId="1024"/>
    <cellStyle name="표준 17 2 2 3 3 4 2" xfId="4193"/>
    <cellStyle name="표준 17 2 2 3 3 4 2 2" xfId="16700"/>
    <cellStyle name="표준 17 2 2 3 3 4 2 3" xfId="29142"/>
    <cellStyle name="표준 17 2 2 3 3 4 3" xfId="7278"/>
    <cellStyle name="표준 17 2 2 3 3 4 3 2" xfId="19785"/>
    <cellStyle name="표준 17 2 2 3 3 4 3 3" xfId="32227"/>
    <cellStyle name="표준 17 2 2 3 3 4 4" xfId="10363"/>
    <cellStyle name="표준 17 2 2 3 3 4 4 2" xfId="22870"/>
    <cellStyle name="표준 17 2 2 3 3 4 4 3" xfId="35312"/>
    <cellStyle name="표준 17 2 2 3 3 4 5" xfId="13531"/>
    <cellStyle name="표준 17 2 2 3 3 4 6" xfId="25973"/>
    <cellStyle name="표준 17 2 2 3 3 5" xfId="1156"/>
    <cellStyle name="표준 17 2 2 3 3 5 2" xfId="4325"/>
    <cellStyle name="표준 17 2 2 3 3 5 2 2" xfId="16832"/>
    <cellStyle name="표준 17 2 2 3 3 5 2 3" xfId="29274"/>
    <cellStyle name="표준 17 2 2 3 3 5 3" xfId="7410"/>
    <cellStyle name="표준 17 2 2 3 3 5 3 2" xfId="19917"/>
    <cellStyle name="표준 17 2 2 3 3 5 3 3" xfId="32359"/>
    <cellStyle name="표준 17 2 2 3 3 5 4" xfId="10495"/>
    <cellStyle name="표준 17 2 2 3 3 5 4 2" xfId="23002"/>
    <cellStyle name="표준 17 2 2 3 3 5 4 3" xfId="35444"/>
    <cellStyle name="표준 17 2 2 3 3 5 5" xfId="13663"/>
    <cellStyle name="표준 17 2 2 3 3 5 6" xfId="26105"/>
    <cellStyle name="표준 17 2 2 3 3 6" xfId="1288"/>
    <cellStyle name="표준 17 2 2 3 3 6 2" xfId="4457"/>
    <cellStyle name="표준 17 2 2 3 3 6 2 2" xfId="16964"/>
    <cellStyle name="표준 17 2 2 3 3 6 2 3" xfId="29406"/>
    <cellStyle name="표준 17 2 2 3 3 6 3" xfId="7542"/>
    <cellStyle name="표준 17 2 2 3 3 6 3 2" xfId="20049"/>
    <cellStyle name="표준 17 2 2 3 3 6 3 3" xfId="32491"/>
    <cellStyle name="표준 17 2 2 3 3 6 4" xfId="10627"/>
    <cellStyle name="표준 17 2 2 3 3 6 4 2" xfId="23134"/>
    <cellStyle name="표준 17 2 2 3 3 6 4 3" xfId="35576"/>
    <cellStyle name="표준 17 2 2 3 3 6 5" xfId="13795"/>
    <cellStyle name="표준 17 2 2 3 3 6 6" xfId="26237"/>
    <cellStyle name="표준 17 2 2 3 3 7" xfId="1420"/>
    <cellStyle name="표준 17 2 2 3 3 7 2" xfId="4589"/>
    <cellStyle name="표준 17 2 2 3 3 7 2 2" xfId="17096"/>
    <cellStyle name="표준 17 2 2 3 3 7 2 3" xfId="29538"/>
    <cellStyle name="표준 17 2 2 3 3 7 3" xfId="7674"/>
    <cellStyle name="표준 17 2 2 3 3 7 3 2" xfId="20181"/>
    <cellStyle name="표준 17 2 2 3 3 7 3 3" xfId="32623"/>
    <cellStyle name="표준 17 2 2 3 3 7 4" xfId="10759"/>
    <cellStyle name="표준 17 2 2 3 3 7 4 2" xfId="23266"/>
    <cellStyle name="표준 17 2 2 3 3 7 4 3" xfId="35708"/>
    <cellStyle name="표준 17 2 2 3 3 7 5" xfId="13927"/>
    <cellStyle name="표준 17 2 2 3 3 7 6" xfId="26369"/>
    <cellStyle name="표준 17 2 2 3 3 8" xfId="1551"/>
    <cellStyle name="표준 17 2 2 3 3 8 2" xfId="4720"/>
    <cellStyle name="표준 17 2 2 3 3 8 2 2" xfId="17227"/>
    <cellStyle name="표준 17 2 2 3 3 8 2 3" xfId="29669"/>
    <cellStyle name="표준 17 2 2 3 3 8 3" xfId="7805"/>
    <cellStyle name="표준 17 2 2 3 3 8 3 2" xfId="20312"/>
    <cellStyle name="표준 17 2 2 3 3 8 3 3" xfId="32754"/>
    <cellStyle name="표준 17 2 2 3 3 8 4" xfId="10890"/>
    <cellStyle name="표준 17 2 2 3 3 8 4 2" xfId="23397"/>
    <cellStyle name="표준 17 2 2 3 3 8 4 3" xfId="35839"/>
    <cellStyle name="표준 17 2 2 3 3 8 5" xfId="14058"/>
    <cellStyle name="표준 17 2 2 3 3 8 6" xfId="26500"/>
    <cellStyle name="표준 17 2 2 3 3 9" xfId="1680"/>
    <cellStyle name="표준 17 2 2 3 3 9 2" xfId="4849"/>
    <cellStyle name="표준 17 2 2 3 3 9 2 2" xfId="17356"/>
    <cellStyle name="표준 17 2 2 3 3 9 2 3" xfId="29798"/>
    <cellStyle name="표준 17 2 2 3 3 9 3" xfId="7934"/>
    <cellStyle name="표준 17 2 2 3 3 9 3 2" xfId="20441"/>
    <cellStyle name="표준 17 2 2 3 3 9 3 3" xfId="32883"/>
    <cellStyle name="표준 17 2 2 3 3 9 4" xfId="11019"/>
    <cellStyle name="표준 17 2 2 3 3 9 4 2" xfId="23526"/>
    <cellStyle name="표준 17 2 2 3 3 9 4 3" xfId="35968"/>
    <cellStyle name="표준 17 2 2 3 3 9 5" xfId="14187"/>
    <cellStyle name="표준 17 2 2 3 3 9 6" xfId="26629"/>
    <cellStyle name="표준 17 2 2 3 30" xfId="25240"/>
    <cellStyle name="표준 17 2 2 3 31" xfId="37710"/>
    <cellStyle name="표준 17 2 2 3 4" xfId="625"/>
    <cellStyle name="표준 17 2 2 3 4 2" xfId="3794"/>
    <cellStyle name="표준 17 2 2 3 4 2 2" xfId="16301"/>
    <cellStyle name="표준 17 2 2 3 4 2 3" xfId="28743"/>
    <cellStyle name="표준 17 2 2 3 4 3" xfId="6879"/>
    <cellStyle name="표준 17 2 2 3 4 3 2" xfId="19386"/>
    <cellStyle name="표준 17 2 2 3 4 3 3" xfId="31828"/>
    <cellStyle name="표준 17 2 2 3 4 4" xfId="9964"/>
    <cellStyle name="표준 17 2 2 3 4 4 2" xfId="22471"/>
    <cellStyle name="표준 17 2 2 3 4 4 3" xfId="34913"/>
    <cellStyle name="표준 17 2 2 3 4 5" xfId="13132"/>
    <cellStyle name="표준 17 2 2 3 4 6" xfId="25574"/>
    <cellStyle name="표준 17 2 2 3 4 7" xfId="37900"/>
    <cellStyle name="표준 17 2 2 3 5" xfId="570"/>
    <cellStyle name="표준 17 2 2 3 5 2" xfId="3739"/>
    <cellStyle name="표준 17 2 2 3 5 2 2" xfId="16246"/>
    <cellStyle name="표준 17 2 2 3 5 2 3" xfId="28688"/>
    <cellStyle name="표준 17 2 2 3 5 3" xfId="6824"/>
    <cellStyle name="표준 17 2 2 3 5 3 2" xfId="19331"/>
    <cellStyle name="표준 17 2 2 3 5 3 3" xfId="31773"/>
    <cellStyle name="표준 17 2 2 3 5 4" xfId="9909"/>
    <cellStyle name="표준 17 2 2 3 5 4 2" xfId="22416"/>
    <cellStyle name="표준 17 2 2 3 5 4 3" xfId="34858"/>
    <cellStyle name="표준 17 2 2 3 5 5" xfId="13077"/>
    <cellStyle name="표준 17 2 2 3 5 6" xfId="25519"/>
    <cellStyle name="표준 17 2 2 3 5 7" xfId="37942"/>
    <cellStyle name="표준 17 2 2 3 6" xfId="563"/>
    <cellStyle name="표준 17 2 2 3 6 2" xfId="3732"/>
    <cellStyle name="표준 17 2 2 3 6 2 2" xfId="16239"/>
    <cellStyle name="표준 17 2 2 3 6 2 3" xfId="28681"/>
    <cellStyle name="표준 17 2 2 3 6 3" xfId="6817"/>
    <cellStyle name="표준 17 2 2 3 6 3 2" xfId="19324"/>
    <cellStyle name="표준 17 2 2 3 6 3 3" xfId="31766"/>
    <cellStyle name="표준 17 2 2 3 6 4" xfId="9902"/>
    <cellStyle name="표준 17 2 2 3 6 4 2" xfId="22409"/>
    <cellStyle name="표준 17 2 2 3 6 4 3" xfId="34851"/>
    <cellStyle name="표준 17 2 2 3 6 5" xfId="13070"/>
    <cellStyle name="표준 17 2 2 3 6 6" xfId="25512"/>
    <cellStyle name="표준 17 2 2 3 7" xfId="452"/>
    <cellStyle name="표준 17 2 2 3 7 2" xfId="3621"/>
    <cellStyle name="표준 17 2 2 3 7 2 2" xfId="16128"/>
    <cellStyle name="표준 17 2 2 3 7 2 3" xfId="28570"/>
    <cellStyle name="표준 17 2 2 3 7 3" xfId="6706"/>
    <cellStyle name="표준 17 2 2 3 7 3 2" xfId="19213"/>
    <cellStyle name="표준 17 2 2 3 7 3 3" xfId="31655"/>
    <cellStyle name="표준 17 2 2 3 7 4" xfId="9791"/>
    <cellStyle name="표준 17 2 2 3 7 4 2" xfId="22298"/>
    <cellStyle name="표준 17 2 2 3 7 4 3" xfId="34740"/>
    <cellStyle name="표준 17 2 2 3 7 5" xfId="12959"/>
    <cellStyle name="표준 17 2 2 3 7 6" xfId="25401"/>
    <cellStyle name="표준 17 2 2 3 8" xfId="663"/>
    <cellStyle name="표준 17 2 2 3 8 2" xfId="3832"/>
    <cellStyle name="표준 17 2 2 3 8 2 2" xfId="16339"/>
    <cellStyle name="표준 17 2 2 3 8 2 3" xfId="28781"/>
    <cellStyle name="표준 17 2 2 3 8 3" xfId="6917"/>
    <cellStyle name="표준 17 2 2 3 8 3 2" xfId="19424"/>
    <cellStyle name="표준 17 2 2 3 8 3 3" xfId="31866"/>
    <cellStyle name="표준 17 2 2 3 8 4" xfId="10002"/>
    <cellStyle name="표준 17 2 2 3 8 4 2" xfId="22509"/>
    <cellStyle name="표준 17 2 2 3 8 4 3" xfId="34951"/>
    <cellStyle name="표준 17 2 2 3 8 5" xfId="13170"/>
    <cellStyle name="표준 17 2 2 3 8 6" xfId="25612"/>
    <cellStyle name="표준 17 2 2 3 9" xfId="796"/>
    <cellStyle name="표준 17 2 2 3 9 2" xfId="3965"/>
    <cellStyle name="표준 17 2 2 3 9 2 2" xfId="16472"/>
    <cellStyle name="표준 17 2 2 3 9 2 3" xfId="28914"/>
    <cellStyle name="표준 17 2 2 3 9 3" xfId="7050"/>
    <cellStyle name="표준 17 2 2 3 9 3 2" xfId="19557"/>
    <cellStyle name="표준 17 2 2 3 9 3 3" xfId="31999"/>
    <cellStyle name="표준 17 2 2 3 9 4" xfId="10135"/>
    <cellStyle name="표준 17 2 2 3 9 4 2" xfId="22642"/>
    <cellStyle name="표준 17 2 2 3 9 4 3" xfId="35084"/>
    <cellStyle name="표준 17 2 2 3 9 5" xfId="13303"/>
    <cellStyle name="표준 17 2 2 3 9 6" xfId="25745"/>
    <cellStyle name="표준 17 2 2 30" xfId="3380"/>
    <cellStyle name="표준 17 2 2 30 2" xfId="15887"/>
    <cellStyle name="표준 17 2 2 30 3" xfId="28329"/>
    <cellStyle name="표준 17 2 2 31" xfId="12787"/>
    <cellStyle name="표준 17 2 2 32" xfId="25232"/>
    <cellStyle name="표준 17 2 2 33" xfId="37682"/>
    <cellStyle name="표준 17 2 2 4" xfId="328"/>
    <cellStyle name="표준 17 2 2 4 10" xfId="1755"/>
    <cellStyle name="표준 17 2 2 4 10 2" xfId="4924"/>
    <cellStyle name="표준 17 2 2 4 10 2 2" xfId="17431"/>
    <cellStyle name="표준 17 2 2 4 10 2 3" xfId="29873"/>
    <cellStyle name="표준 17 2 2 4 10 3" xfId="8009"/>
    <cellStyle name="표준 17 2 2 4 10 3 2" xfId="20516"/>
    <cellStyle name="표준 17 2 2 4 10 3 3" xfId="32958"/>
    <cellStyle name="표준 17 2 2 4 10 4" xfId="11094"/>
    <cellStyle name="표준 17 2 2 4 10 4 2" xfId="23601"/>
    <cellStyle name="표준 17 2 2 4 10 4 3" xfId="36043"/>
    <cellStyle name="표준 17 2 2 4 10 5" xfId="14262"/>
    <cellStyle name="표준 17 2 2 4 10 6" xfId="26704"/>
    <cellStyle name="표준 17 2 2 4 11" xfId="1883"/>
    <cellStyle name="표준 17 2 2 4 11 2" xfId="5052"/>
    <cellStyle name="표준 17 2 2 4 11 2 2" xfId="17559"/>
    <cellStyle name="표준 17 2 2 4 11 2 3" xfId="30001"/>
    <cellStyle name="표준 17 2 2 4 11 3" xfId="8137"/>
    <cellStyle name="표준 17 2 2 4 11 3 2" xfId="20644"/>
    <cellStyle name="표준 17 2 2 4 11 3 3" xfId="33086"/>
    <cellStyle name="표준 17 2 2 4 11 4" xfId="11222"/>
    <cellStyle name="표준 17 2 2 4 11 4 2" xfId="23729"/>
    <cellStyle name="표준 17 2 2 4 11 4 3" xfId="36171"/>
    <cellStyle name="표준 17 2 2 4 11 5" xfId="14390"/>
    <cellStyle name="표준 17 2 2 4 11 6" xfId="26832"/>
    <cellStyle name="표준 17 2 2 4 12" xfId="2011"/>
    <cellStyle name="표준 17 2 2 4 12 2" xfId="5180"/>
    <cellStyle name="표준 17 2 2 4 12 2 2" xfId="17687"/>
    <cellStyle name="표준 17 2 2 4 12 2 3" xfId="30129"/>
    <cellStyle name="표준 17 2 2 4 12 3" xfId="8265"/>
    <cellStyle name="표준 17 2 2 4 12 3 2" xfId="20772"/>
    <cellStyle name="표준 17 2 2 4 12 3 3" xfId="33214"/>
    <cellStyle name="표준 17 2 2 4 12 4" xfId="11350"/>
    <cellStyle name="표준 17 2 2 4 12 4 2" xfId="23857"/>
    <cellStyle name="표준 17 2 2 4 12 4 3" xfId="36299"/>
    <cellStyle name="표준 17 2 2 4 12 5" xfId="14518"/>
    <cellStyle name="표준 17 2 2 4 12 6" xfId="26960"/>
    <cellStyle name="표준 17 2 2 4 13" xfId="2139"/>
    <cellStyle name="표준 17 2 2 4 13 2" xfId="5308"/>
    <cellStyle name="표준 17 2 2 4 13 2 2" xfId="17815"/>
    <cellStyle name="표준 17 2 2 4 13 2 3" xfId="30257"/>
    <cellStyle name="표준 17 2 2 4 13 3" xfId="8393"/>
    <cellStyle name="표준 17 2 2 4 13 3 2" xfId="20900"/>
    <cellStyle name="표준 17 2 2 4 13 3 3" xfId="33342"/>
    <cellStyle name="표준 17 2 2 4 13 4" xfId="11478"/>
    <cellStyle name="표준 17 2 2 4 13 4 2" xfId="23985"/>
    <cellStyle name="표준 17 2 2 4 13 4 3" xfId="36427"/>
    <cellStyle name="표준 17 2 2 4 13 5" xfId="14646"/>
    <cellStyle name="표준 17 2 2 4 13 6" xfId="27088"/>
    <cellStyle name="표준 17 2 2 4 14" xfId="2264"/>
    <cellStyle name="표준 17 2 2 4 14 2" xfId="5433"/>
    <cellStyle name="표준 17 2 2 4 14 2 2" xfId="17940"/>
    <cellStyle name="표준 17 2 2 4 14 2 3" xfId="30382"/>
    <cellStyle name="표준 17 2 2 4 14 3" xfId="8518"/>
    <cellStyle name="표준 17 2 2 4 14 3 2" xfId="21025"/>
    <cellStyle name="표준 17 2 2 4 14 3 3" xfId="33467"/>
    <cellStyle name="표준 17 2 2 4 14 4" xfId="11603"/>
    <cellStyle name="표준 17 2 2 4 14 4 2" xfId="24110"/>
    <cellStyle name="표준 17 2 2 4 14 4 3" xfId="36552"/>
    <cellStyle name="표준 17 2 2 4 14 5" xfId="14771"/>
    <cellStyle name="표준 17 2 2 4 14 6" xfId="27213"/>
    <cellStyle name="표준 17 2 2 4 15" xfId="2389"/>
    <cellStyle name="표준 17 2 2 4 15 2" xfId="5558"/>
    <cellStyle name="표준 17 2 2 4 15 2 2" xfId="18065"/>
    <cellStyle name="표준 17 2 2 4 15 2 3" xfId="30507"/>
    <cellStyle name="표준 17 2 2 4 15 3" xfId="8643"/>
    <cellStyle name="표준 17 2 2 4 15 3 2" xfId="21150"/>
    <cellStyle name="표준 17 2 2 4 15 3 3" xfId="33592"/>
    <cellStyle name="표준 17 2 2 4 15 4" xfId="11728"/>
    <cellStyle name="표준 17 2 2 4 15 4 2" xfId="24235"/>
    <cellStyle name="표준 17 2 2 4 15 4 3" xfId="36677"/>
    <cellStyle name="표준 17 2 2 4 15 5" xfId="14896"/>
    <cellStyle name="표준 17 2 2 4 15 6" xfId="27338"/>
    <cellStyle name="표준 17 2 2 4 16" xfId="2513"/>
    <cellStyle name="표준 17 2 2 4 16 2" xfId="5682"/>
    <cellStyle name="표준 17 2 2 4 16 2 2" xfId="18189"/>
    <cellStyle name="표준 17 2 2 4 16 2 3" xfId="30631"/>
    <cellStyle name="표준 17 2 2 4 16 3" xfId="8767"/>
    <cellStyle name="표준 17 2 2 4 16 3 2" xfId="21274"/>
    <cellStyle name="표준 17 2 2 4 16 3 3" xfId="33716"/>
    <cellStyle name="표준 17 2 2 4 16 4" xfId="11852"/>
    <cellStyle name="표준 17 2 2 4 16 4 2" xfId="24359"/>
    <cellStyle name="표준 17 2 2 4 16 4 3" xfId="36801"/>
    <cellStyle name="표준 17 2 2 4 16 5" xfId="15020"/>
    <cellStyle name="표준 17 2 2 4 16 6" xfId="27462"/>
    <cellStyle name="표준 17 2 2 4 17" xfId="2635"/>
    <cellStyle name="표준 17 2 2 4 17 2" xfId="5804"/>
    <cellStyle name="표준 17 2 2 4 17 2 2" xfId="18311"/>
    <cellStyle name="표준 17 2 2 4 17 2 3" xfId="30753"/>
    <cellStyle name="표준 17 2 2 4 17 3" xfId="8889"/>
    <cellStyle name="표준 17 2 2 4 17 3 2" xfId="21396"/>
    <cellStyle name="표준 17 2 2 4 17 3 3" xfId="33838"/>
    <cellStyle name="표준 17 2 2 4 17 4" xfId="11974"/>
    <cellStyle name="표준 17 2 2 4 17 4 2" xfId="24481"/>
    <cellStyle name="표준 17 2 2 4 17 4 3" xfId="36923"/>
    <cellStyle name="표준 17 2 2 4 17 5" xfId="15142"/>
    <cellStyle name="표준 17 2 2 4 17 6" xfId="27584"/>
    <cellStyle name="표준 17 2 2 4 18" xfId="2755"/>
    <cellStyle name="표준 17 2 2 4 18 2" xfId="5924"/>
    <cellStyle name="표준 17 2 2 4 18 2 2" xfId="18431"/>
    <cellStyle name="표준 17 2 2 4 18 2 3" xfId="30873"/>
    <cellStyle name="표준 17 2 2 4 18 3" xfId="9009"/>
    <cellStyle name="표준 17 2 2 4 18 3 2" xfId="21516"/>
    <cellStyle name="표준 17 2 2 4 18 3 3" xfId="33958"/>
    <cellStyle name="표준 17 2 2 4 18 4" xfId="12094"/>
    <cellStyle name="표준 17 2 2 4 18 4 2" xfId="24601"/>
    <cellStyle name="표준 17 2 2 4 18 4 3" xfId="37043"/>
    <cellStyle name="표준 17 2 2 4 18 5" xfId="15262"/>
    <cellStyle name="표준 17 2 2 4 18 6" xfId="27704"/>
    <cellStyle name="표준 17 2 2 4 19" xfId="2872"/>
    <cellStyle name="표준 17 2 2 4 19 2" xfId="6041"/>
    <cellStyle name="표준 17 2 2 4 19 2 2" xfId="18548"/>
    <cellStyle name="표준 17 2 2 4 19 2 3" xfId="30990"/>
    <cellStyle name="표준 17 2 2 4 19 3" xfId="9126"/>
    <cellStyle name="표준 17 2 2 4 19 3 2" xfId="21633"/>
    <cellStyle name="표준 17 2 2 4 19 3 3" xfId="34075"/>
    <cellStyle name="표준 17 2 2 4 19 4" xfId="12211"/>
    <cellStyle name="표준 17 2 2 4 19 4 2" xfId="24718"/>
    <cellStyle name="표준 17 2 2 4 19 4 3" xfId="37160"/>
    <cellStyle name="표준 17 2 2 4 19 5" xfId="15379"/>
    <cellStyle name="표준 17 2 2 4 19 6" xfId="27821"/>
    <cellStyle name="표준 17 2 2 4 2" xfId="706"/>
    <cellStyle name="표준 17 2 2 4 2 2" xfId="3875"/>
    <cellStyle name="표준 17 2 2 4 2 2 2" xfId="16382"/>
    <cellStyle name="표준 17 2 2 4 2 2 3" xfId="28824"/>
    <cellStyle name="표준 17 2 2 4 2 3" xfId="6960"/>
    <cellStyle name="표준 17 2 2 4 2 3 2" xfId="19467"/>
    <cellStyle name="표준 17 2 2 4 2 3 3" xfId="31909"/>
    <cellStyle name="표준 17 2 2 4 2 4" xfId="10045"/>
    <cellStyle name="표준 17 2 2 4 2 4 2" xfId="22552"/>
    <cellStyle name="표준 17 2 2 4 2 4 3" xfId="34994"/>
    <cellStyle name="표준 17 2 2 4 2 5" xfId="13213"/>
    <cellStyle name="표준 17 2 2 4 2 6" xfId="25655"/>
    <cellStyle name="표준 17 2 2 4 20" xfId="2984"/>
    <cellStyle name="표준 17 2 2 4 20 2" xfId="6153"/>
    <cellStyle name="표준 17 2 2 4 20 2 2" xfId="18660"/>
    <cellStyle name="표준 17 2 2 4 20 2 3" xfId="31102"/>
    <cellStyle name="표준 17 2 2 4 20 3" xfId="9238"/>
    <cellStyle name="표준 17 2 2 4 20 3 2" xfId="21745"/>
    <cellStyle name="표준 17 2 2 4 20 3 3" xfId="34187"/>
    <cellStyle name="표준 17 2 2 4 20 4" xfId="12323"/>
    <cellStyle name="표준 17 2 2 4 20 4 2" xfId="24830"/>
    <cellStyle name="표준 17 2 2 4 20 4 3" xfId="37272"/>
    <cellStyle name="표준 17 2 2 4 20 5" xfId="15491"/>
    <cellStyle name="표준 17 2 2 4 20 6" xfId="27933"/>
    <cellStyle name="표준 17 2 2 4 21" xfId="3092"/>
    <cellStyle name="표준 17 2 2 4 21 2" xfId="6261"/>
    <cellStyle name="표준 17 2 2 4 21 2 2" xfId="18768"/>
    <cellStyle name="표준 17 2 2 4 21 2 3" xfId="31210"/>
    <cellStyle name="표준 17 2 2 4 21 3" xfId="9346"/>
    <cellStyle name="표준 17 2 2 4 21 3 2" xfId="21853"/>
    <cellStyle name="표준 17 2 2 4 21 3 3" xfId="34295"/>
    <cellStyle name="표준 17 2 2 4 21 4" xfId="12431"/>
    <cellStyle name="표준 17 2 2 4 21 4 2" xfId="24938"/>
    <cellStyle name="표준 17 2 2 4 21 4 3" xfId="37380"/>
    <cellStyle name="표준 17 2 2 4 21 5" xfId="15599"/>
    <cellStyle name="표준 17 2 2 4 21 6" xfId="28041"/>
    <cellStyle name="표준 17 2 2 4 22" xfId="3199"/>
    <cellStyle name="표준 17 2 2 4 22 2" xfId="6368"/>
    <cellStyle name="표준 17 2 2 4 22 2 2" xfId="18875"/>
    <cellStyle name="표준 17 2 2 4 22 2 3" xfId="31317"/>
    <cellStyle name="표준 17 2 2 4 22 3" xfId="9453"/>
    <cellStyle name="표준 17 2 2 4 22 3 2" xfId="21960"/>
    <cellStyle name="표준 17 2 2 4 22 3 3" xfId="34402"/>
    <cellStyle name="표준 17 2 2 4 22 4" xfId="12538"/>
    <cellStyle name="표준 17 2 2 4 22 4 2" xfId="25045"/>
    <cellStyle name="표준 17 2 2 4 22 4 3" xfId="37487"/>
    <cellStyle name="표준 17 2 2 4 22 5" xfId="15706"/>
    <cellStyle name="표준 17 2 2 4 22 6" xfId="28148"/>
    <cellStyle name="표준 17 2 2 4 23" xfId="3306"/>
    <cellStyle name="표준 17 2 2 4 23 2" xfId="6475"/>
    <cellStyle name="표준 17 2 2 4 23 2 2" xfId="18982"/>
    <cellStyle name="표준 17 2 2 4 23 2 3" xfId="31424"/>
    <cellStyle name="표준 17 2 2 4 23 3" xfId="9560"/>
    <cellStyle name="표준 17 2 2 4 23 3 2" xfId="22067"/>
    <cellStyle name="표준 17 2 2 4 23 3 3" xfId="34509"/>
    <cellStyle name="표준 17 2 2 4 23 4" xfId="12645"/>
    <cellStyle name="표준 17 2 2 4 23 4 2" xfId="25152"/>
    <cellStyle name="표준 17 2 2 4 23 4 3" xfId="37594"/>
    <cellStyle name="표준 17 2 2 4 23 5" xfId="15813"/>
    <cellStyle name="표준 17 2 2 4 23 6" xfId="28255"/>
    <cellStyle name="표준 17 2 2 4 24" xfId="3497"/>
    <cellStyle name="표준 17 2 2 4 24 2" xfId="16004"/>
    <cellStyle name="표준 17 2 2 4 24 3" xfId="28446"/>
    <cellStyle name="표준 17 2 2 4 25" xfId="6582"/>
    <cellStyle name="표준 17 2 2 4 25 2" xfId="19089"/>
    <cellStyle name="표준 17 2 2 4 25 3" xfId="31531"/>
    <cellStyle name="표준 17 2 2 4 26" xfId="9667"/>
    <cellStyle name="표준 17 2 2 4 26 2" xfId="22174"/>
    <cellStyle name="표준 17 2 2 4 26 3" xfId="34616"/>
    <cellStyle name="표준 17 2 2 4 27" xfId="12835"/>
    <cellStyle name="표준 17 2 2 4 28" xfId="25277"/>
    <cellStyle name="표준 17 2 2 4 29" xfId="37759"/>
    <cellStyle name="표준 17 2 2 4 3" xfId="839"/>
    <cellStyle name="표준 17 2 2 4 3 2" xfId="4008"/>
    <cellStyle name="표준 17 2 2 4 3 2 2" xfId="16515"/>
    <cellStyle name="표준 17 2 2 4 3 2 3" xfId="28957"/>
    <cellStyle name="표준 17 2 2 4 3 3" xfId="7093"/>
    <cellStyle name="표준 17 2 2 4 3 3 2" xfId="19600"/>
    <cellStyle name="표준 17 2 2 4 3 3 3" xfId="32042"/>
    <cellStyle name="표준 17 2 2 4 3 4" xfId="10178"/>
    <cellStyle name="표준 17 2 2 4 3 4 2" xfId="22685"/>
    <cellStyle name="표준 17 2 2 4 3 4 3" xfId="35127"/>
    <cellStyle name="표준 17 2 2 4 3 5" xfId="13346"/>
    <cellStyle name="표준 17 2 2 4 3 6" xfId="25788"/>
    <cellStyle name="표준 17 2 2 4 4" xfId="971"/>
    <cellStyle name="표준 17 2 2 4 4 2" xfId="4140"/>
    <cellStyle name="표준 17 2 2 4 4 2 2" xfId="16647"/>
    <cellStyle name="표준 17 2 2 4 4 2 3" xfId="29089"/>
    <cellStyle name="표준 17 2 2 4 4 3" xfId="7225"/>
    <cellStyle name="표준 17 2 2 4 4 3 2" xfId="19732"/>
    <cellStyle name="표준 17 2 2 4 4 3 3" xfId="32174"/>
    <cellStyle name="표준 17 2 2 4 4 4" xfId="10310"/>
    <cellStyle name="표준 17 2 2 4 4 4 2" xfId="22817"/>
    <cellStyle name="표준 17 2 2 4 4 4 3" xfId="35259"/>
    <cellStyle name="표준 17 2 2 4 4 5" xfId="13478"/>
    <cellStyle name="표준 17 2 2 4 4 6" xfId="25920"/>
    <cellStyle name="표준 17 2 2 4 5" xfId="1103"/>
    <cellStyle name="표준 17 2 2 4 5 2" xfId="4272"/>
    <cellStyle name="표준 17 2 2 4 5 2 2" xfId="16779"/>
    <cellStyle name="표준 17 2 2 4 5 2 3" xfId="29221"/>
    <cellStyle name="표준 17 2 2 4 5 3" xfId="7357"/>
    <cellStyle name="표준 17 2 2 4 5 3 2" xfId="19864"/>
    <cellStyle name="표준 17 2 2 4 5 3 3" xfId="32306"/>
    <cellStyle name="표준 17 2 2 4 5 4" xfId="10442"/>
    <cellStyle name="표준 17 2 2 4 5 4 2" xfId="22949"/>
    <cellStyle name="표준 17 2 2 4 5 4 3" xfId="35391"/>
    <cellStyle name="표준 17 2 2 4 5 5" xfId="13610"/>
    <cellStyle name="표준 17 2 2 4 5 6" xfId="26052"/>
    <cellStyle name="표준 17 2 2 4 6" xfId="1235"/>
    <cellStyle name="표준 17 2 2 4 6 2" xfId="4404"/>
    <cellStyle name="표준 17 2 2 4 6 2 2" xfId="16911"/>
    <cellStyle name="표준 17 2 2 4 6 2 3" xfId="29353"/>
    <cellStyle name="표준 17 2 2 4 6 3" xfId="7489"/>
    <cellStyle name="표준 17 2 2 4 6 3 2" xfId="19996"/>
    <cellStyle name="표준 17 2 2 4 6 3 3" xfId="32438"/>
    <cellStyle name="표준 17 2 2 4 6 4" xfId="10574"/>
    <cellStyle name="표준 17 2 2 4 6 4 2" xfId="23081"/>
    <cellStyle name="표준 17 2 2 4 6 4 3" xfId="35523"/>
    <cellStyle name="표준 17 2 2 4 6 5" xfId="13742"/>
    <cellStyle name="표준 17 2 2 4 6 6" xfId="26184"/>
    <cellStyle name="표준 17 2 2 4 7" xfId="1367"/>
    <cellStyle name="표준 17 2 2 4 7 2" xfId="4536"/>
    <cellStyle name="표준 17 2 2 4 7 2 2" xfId="17043"/>
    <cellStyle name="표준 17 2 2 4 7 2 3" xfId="29485"/>
    <cellStyle name="표준 17 2 2 4 7 3" xfId="7621"/>
    <cellStyle name="표준 17 2 2 4 7 3 2" xfId="20128"/>
    <cellStyle name="표준 17 2 2 4 7 3 3" xfId="32570"/>
    <cellStyle name="표준 17 2 2 4 7 4" xfId="10706"/>
    <cellStyle name="표준 17 2 2 4 7 4 2" xfId="23213"/>
    <cellStyle name="표준 17 2 2 4 7 4 3" xfId="35655"/>
    <cellStyle name="표준 17 2 2 4 7 5" xfId="13874"/>
    <cellStyle name="표준 17 2 2 4 7 6" xfId="26316"/>
    <cellStyle name="표준 17 2 2 4 8" xfId="1498"/>
    <cellStyle name="표준 17 2 2 4 8 2" xfId="4667"/>
    <cellStyle name="표준 17 2 2 4 8 2 2" xfId="17174"/>
    <cellStyle name="표준 17 2 2 4 8 2 3" xfId="29616"/>
    <cellStyle name="표준 17 2 2 4 8 3" xfId="7752"/>
    <cellStyle name="표준 17 2 2 4 8 3 2" xfId="20259"/>
    <cellStyle name="표준 17 2 2 4 8 3 3" xfId="32701"/>
    <cellStyle name="표준 17 2 2 4 8 4" xfId="10837"/>
    <cellStyle name="표준 17 2 2 4 8 4 2" xfId="23344"/>
    <cellStyle name="표준 17 2 2 4 8 4 3" xfId="35786"/>
    <cellStyle name="표준 17 2 2 4 8 5" xfId="14005"/>
    <cellStyle name="표준 17 2 2 4 8 6" xfId="26447"/>
    <cellStyle name="표준 17 2 2 4 9" xfId="1627"/>
    <cellStyle name="표준 17 2 2 4 9 2" xfId="4796"/>
    <cellStyle name="표준 17 2 2 4 9 2 2" xfId="17303"/>
    <cellStyle name="표준 17 2 2 4 9 2 3" xfId="29745"/>
    <cellStyle name="표준 17 2 2 4 9 3" xfId="7881"/>
    <cellStyle name="표준 17 2 2 4 9 3 2" xfId="20388"/>
    <cellStyle name="표준 17 2 2 4 9 3 3" xfId="32830"/>
    <cellStyle name="표준 17 2 2 4 9 4" xfId="10966"/>
    <cellStyle name="표준 17 2 2 4 9 4 2" xfId="23473"/>
    <cellStyle name="표준 17 2 2 4 9 4 3" xfId="35915"/>
    <cellStyle name="표준 17 2 2 4 9 5" xfId="14134"/>
    <cellStyle name="표준 17 2 2 4 9 6" xfId="26576"/>
    <cellStyle name="표준 17 2 2 5" xfId="373"/>
    <cellStyle name="표준 17 2 2 5 10" xfId="1800"/>
    <cellStyle name="표준 17 2 2 5 10 2" xfId="4969"/>
    <cellStyle name="표준 17 2 2 5 10 2 2" xfId="17476"/>
    <cellStyle name="표준 17 2 2 5 10 2 3" xfId="29918"/>
    <cellStyle name="표준 17 2 2 5 10 3" xfId="8054"/>
    <cellStyle name="표준 17 2 2 5 10 3 2" xfId="20561"/>
    <cellStyle name="표준 17 2 2 5 10 3 3" xfId="33003"/>
    <cellStyle name="표준 17 2 2 5 10 4" xfId="11139"/>
    <cellStyle name="표준 17 2 2 5 10 4 2" xfId="23646"/>
    <cellStyle name="표준 17 2 2 5 10 4 3" xfId="36088"/>
    <cellStyle name="표준 17 2 2 5 10 5" xfId="14307"/>
    <cellStyle name="표준 17 2 2 5 10 6" xfId="26749"/>
    <cellStyle name="표준 17 2 2 5 11" xfId="1928"/>
    <cellStyle name="표준 17 2 2 5 11 2" xfId="5097"/>
    <cellStyle name="표준 17 2 2 5 11 2 2" xfId="17604"/>
    <cellStyle name="표준 17 2 2 5 11 2 3" xfId="30046"/>
    <cellStyle name="표준 17 2 2 5 11 3" xfId="8182"/>
    <cellStyle name="표준 17 2 2 5 11 3 2" xfId="20689"/>
    <cellStyle name="표준 17 2 2 5 11 3 3" xfId="33131"/>
    <cellStyle name="표준 17 2 2 5 11 4" xfId="11267"/>
    <cellStyle name="표준 17 2 2 5 11 4 2" xfId="23774"/>
    <cellStyle name="표준 17 2 2 5 11 4 3" xfId="36216"/>
    <cellStyle name="표준 17 2 2 5 11 5" xfId="14435"/>
    <cellStyle name="표준 17 2 2 5 11 6" xfId="26877"/>
    <cellStyle name="표준 17 2 2 5 12" xfId="2056"/>
    <cellStyle name="표준 17 2 2 5 12 2" xfId="5225"/>
    <cellStyle name="표준 17 2 2 5 12 2 2" xfId="17732"/>
    <cellStyle name="표준 17 2 2 5 12 2 3" xfId="30174"/>
    <cellStyle name="표준 17 2 2 5 12 3" xfId="8310"/>
    <cellStyle name="표준 17 2 2 5 12 3 2" xfId="20817"/>
    <cellStyle name="표준 17 2 2 5 12 3 3" xfId="33259"/>
    <cellStyle name="표준 17 2 2 5 12 4" xfId="11395"/>
    <cellStyle name="표준 17 2 2 5 12 4 2" xfId="23902"/>
    <cellStyle name="표준 17 2 2 5 12 4 3" xfId="36344"/>
    <cellStyle name="표준 17 2 2 5 12 5" xfId="14563"/>
    <cellStyle name="표준 17 2 2 5 12 6" xfId="27005"/>
    <cellStyle name="표준 17 2 2 5 13" xfId="2184"/>
    <cellStyle name="표준 17 2 2 5 13 2" xfId="5353"/>
    <cellStyle name="표준 17 2 2 5 13 2 2" xfId="17860"/>
    <cellStyle name="표준 17 2 2 5 13 2 3" xfId="30302"/>
    <cellStyle name="표준 17 2 2 5 13 3" xfId="8438"/>
    <cellStyle name="표준 17 2 2 5 13 3 2" xfId="20945"/>
    <cellStyle name="표준 17 2 2 5 13 3 3" xfId="33387"/>
    <cellStyle name="표준 17 2 2 5 13 4" xfId="11523"/>
    <cellStyle name="표준 17 2 2 5 13 4 2" xfId="24030"/>
    <cellStyle name="표준 17 2 2 5 13 4 3" xfId="36472"/>
    <cellStyle name="표준 17 2 2 5 13 5" xfId="14691"/>
    <cellStyle name="표준 17 2 2 5 13 6" xfId="27133"/>
    <cellStyle name="표준 17 2 2 5 14" xfId="2309"/>
    <cellStyle name="표준 17 2 2 5 14 2" xfId="5478"/>
    <cellStyle name="표준 17 2 2 5 14 2 2" xfId="17985"/>
    <cellStyle name="표준 17 2 2 5 14 2 3" xfId="30427"/>
    <cellStyle name="표준 17 2 2 5 14 3" xfId="8563"/>
    <cellStyle name="표준 17 2 2 5 14 3 2" xfId="21070"/>
    <cellStyle name="표준 17 2 2 5 14 3 3" xfId="33512"/>
    <cellStyle name="표준 17 2 2 5 14 4" xfId="11648"/>
    <cellStyle name="표준 17 2 2 5 14 4 2" xfId="24155"/>
    <cellStyle name="표준 17 2 2 5 14 4 3" xfId="36597"/>
    <cellStyle name="표준 17 2 2 5 14 5" xfId="14816"/>
    <cellStyle name="표준 17 2 2 5 14 6" xfId="27258"/>
    <cellStyle name="표준 17 2 2 5 15" xfId="2434"/>
    <cellStyle name="표준 17 2 2 5 15 2" xfId="5603"/>
    <cellStyle name="표준 17 2 2 5 15 2 2" xfId="18110"/>
    <cellStyle name="표준 17 2 2 5 15 2 3" xfId="30552"/>
    <cellStyle name="표준 17 2 2 5 15 3" xfId="8688"/>
    <cellStyle name="표준 17 2 2 5 15 3 2" xfId="21195"/>
    <cellStyle name="표준 17 2 2 5 15 3 3" xfId="33637"/>
    <cellStyle name="표준 17 2 2 5 15 4" xfId="11773"/>
    <cellStyle name="표준 17 2 2 5 15 4 2" xfId="24280"/>
    <cellStyle name="표준 17 2 2 5 15 4 3" xfId="36722"/>
    <cellStyle name="표준 17 2 2 5 15 5" xfId="14941"/>
    <cellStyle name="표준 17 2 2 5 15 6" xfId="27383"/>
    <cellStyle name="표준 17 2 2 5 16" xfId="2558"/>
    <cellStyle name="표준 17 2 2 5 16 2" xfId="5727"/>
    <cellStyle name="표준 17 2 2 5 16 2 2" xfId="18234"/>
    <cellStyle name="표준 17 2 2 5 16 2 3" xfId="30676"/>
    <cellStyle name="표준 17 2 2 5 16 3" xfId="8812"/>
    <cellStyle name="표준 17 2 2 5 16 3 2" xfId="21319"/>
    <cellStyle name="표준 17 2 2 5 16 3 3" xfId="33761"/>
    <cellStyle name="표준 17 2 2 5 16 4" xfId="11897"/>
    <cellStyle name="표준 17 2 2 5 16 4 2" xfId="24404"/>
    <cellStyle name="표준 17 2 2 5 16 4 3" xfId="36846"/>
    <cellStyle name="표준 17 2 2 5 16 5" xfId="15065"/>
    <cellStyle name="표준 17 2 2 5 16 6" xfId="27507"/>
    <cellStyle name="표준 17 2 2 5 17" xfId="2680"/>
    <cellStyle name="표준 17 2 2 5 17 2" xfId="5849"/>
    <cellStyle name="표준 17 2 2 5 17 2 2" xfId="18356"/>
    <cellStyle name="표준 17 2 2 5 17 2 3" xfId="30798"/>
    <cellStyle name="표준 17 2 2 5 17 3" xfId="8934"/>
    <cellStyle name="표준 17 2 2 5 17 3 2" xfId="21441"/>
    <cellStyle name="표준 17 2 2 5 17 3 3" xfId="33883"/>
    <cellStyle name="표준 17 2 2 5 17 4" xfId="12019"/>
    <cellStyle name="표준 17 2 2 5 17 4 2" xfId="24526"/>
    <cellStyle name="표준 17 2 2 5 17 4 3" xfId="36968"/>
    <cellStyle name="표준 17 2 2 5 17 5" xfId="15187"/>
    <cellStyle name="표준 17 2 2 5 17 6" xfId="27629"/>
    <cellStyle name="표준 17 2 2 5 18" xfId="2800"/>
    <cellStyle name="표준 17 2 2 5 18 2" xfId="5969"/>
    <cellStyle name="표준 17 2 2 5 18 2 2" xfId="18476"/>
    <cellStyle name="표준 17 2 2 5 18 2 3" xfId="30918"/>
    <cellStyle name="표준 17 2 2 5 18 3" xfId="9054"/>
    <cellStyle name="표준 17 2 2 5 18 3 2" xfId="21561"/>
    <cellStyle name="표준 17 2 2 5 18 3 3" xfId="34003"/>
    <cellStyle name="표준 17 2 2 5 18 4" xfId="12139"/>
    <cellStyle name="표준 17 2 2 5 18 4 2" xfId="24646"/>
    <cellStyle name="표준 17 2 2 5 18 4 3" xfId="37088"/>
    <cellStyle name="표준 17 2 2 5 18 5" xfId="15307"/>
    <cellStyle name="표준 17 2 2 5 18 6" xfId="27749"/>
    <cellStyle name="표준 17 2 2 5 19" xfId="2917"/>
    <cellStyle name="표준 17 2 2 5 19 2" xfId="6086"/>
    <cellStyle name="표준 17 2 2 5 19 2 2" xfId="18593"/>
    <cellStyle name="표준 17 2 2 5 19 2 3" xfId="31035"/>
    <cellStyle name="표준 17 2 2 5 19 3" xfId="9171"/>
    <cellStyle name="표준 17 2 2 5 19 3 2" xfId="21678"/>
    <cellStyle name="표준 17 2 2 5 19 3 3" xfId="34120"/>
    <cellStyle name="표준 17 2 2 5 19 4" xfId="12256"/>
    <cellStyle name="표준 17 2 2 5 19 4 2" xfId="24763"/>
    <cellStyle name="표준 17 2 2 5 19 4 3" xfId="37205"/>
    <cellStyle name="표준 17 2 2 5 19 5" xfId="15424"/>
    <cellStyle name="표준 17 2 2 5 19 6" xfId="27866"/>
    <cellStyle name="표준 17 2 2 5 2" xfId="751"/>
    <cellStyle name="표준 17 2 2 5 2 2" xfId="3920"/>
    <cellStyle name="표준 17 2 2 5 2 2 2" xfId="16427"/>
    <cellStyle name="표준 17 2 2 5 2 2 3" xfId="28869"/>
    <cellStyle name="표준 17 2 2 5 2 3" xfId="7005"/>
    <cellStyle name="표준 17 2 2 5 2 3 2" xfId="19512"/>
    <cellStyle name="표준 17 2 2 5 2 3 3" xfId="31954"/>
    <cellStyle name="표준 17 2 2 5 2 4" xfId="10090"/>
    <cellStyle name="표준 17 2 2 5 2 4 2" xfId="22597"/>
    <cellStyle name="표준 17 2 2 5 2 4 3" xfId="35039"/>
    <cellStyle name="표준 17 2 2 5 2 5" xfId="13258"/>
    <cellStyle name="표준 17 2 2 5 2 6" xfId="25700"/>
    <cellStyle name="표준 17 2 2 5 20" xfId="3029"/>
    <cellStyle name="표준 17 2 2 5 20 2" xfId="6198"/>
    <cellStyle name="표준 17 2 2 5 20 2 2" xfId="18705"/>
    <cellStyle name="표준 17 2 2 5 20 2 3" xfId="31147"/>
    <cellStyle name="표준 17 2 2 5 20 3" xfId="9283"/>
    <cellStyle name="표준 17 2 2 5 20 3 2" xfId="21790"/>
    <cellStyle name="표준 17 2 2 5 20 3 3" xfId="34232"/>
    <cellStyle name="표준 17 2 2 5 20 4" xfId="12368"/>
    <cellStyle name="표준 17 2 2 5 20 4 2" xfId="24875"/>
    <cellStyle name="표준 17 2 2 5 20 4 3" xfId="37317"/>
    <cellStyle name="표준 17 2 2 5 20 5" xfId="15536"/>
    <cellStyle name="표준 17 2 2 5 20 6" xfId="27978"/>
    <cellStyle name="표준 17 2 2 5 21" xfId="3137"/>
    <cellStyle name="표준 17 2 2 5 21 2" xfId="6306"/>
    <cellStyle name="표준 17 2 2 5 21 2 2" xfId="18813"/>
    <cellStyle name="표준 17 2 2 5 21 2 3" xfId="31255"/>
    <cellStyle name="표준 17 2 2 5 21 3" xfId="9391"/>
    <cellStyle name="표준 17 2 2 5 21 3 2" xfId="21898"/>
    <cellStyle name="표준 17 2 2 5 21 3 3" xfId="34340"/>
    <cellStyle name="표준 17 2 2 5 21 4" xfId="12476"/>
    <cellStyle name="표준 17 2 2 5 21 4 2" xfId="24983"/>
    <cellStyle name="표준 17 2 2 5 21 4 3" xfId="37425"/>
    <cellStyle name="표준 17 2 2 5 21 5" xfId="15644"/>
    <cellStyle name="표준 17 2 2 5 21 6" xfId="28086"/>
    <cellStyle name="표준 17 2 2 5 22" xfId="3244"/>
    <cellStyle name="표준 17 2 2 5 22 2" xfId="6413"/>
    <cellStyle name="표준 17 2 2 5 22 2 2" xfId="18920"/>
    <cellStyle name="표준 17 2 2 5 22 2 3" xfId="31362"/>
    <cellStyle name="표준 17 2 2 5 22 3" xfId="9498"/>
    <cellStyle name="표준 17 2 2 5 22 3 2" xfId="22005"/>
    <cellStyle name="표준 17 2 2 5 22 3 3" xfId="34447"/>
    <cellStyle name="표준 17 2 2 5 22 4" xfId="12583"/>
    <cellStyle name="표준 17 2 2 5 22 4 2" xfId="25090"/>
    <cellStyle name="표준 17 2 2 5 22 4 3" xfId="37532"/>
    <cellStyle name="표준 17 2 2 5 22 5" xfId="15751"/>
    <cellStyle name="표준 17 2 2 5 22 6" xfId="28193"/>
    <cellStyle name="표준 17 2 2 5 23" xfId="3351"/>
    <cellStyle name="표준 17 2 2 5 23 2" xfId="6520"/>
    <cellStyle name="표준 17 2 2 5 23 2 2" xfId="19027"/>
    <cellStyle name="표준 17 2 2 5 23 2 3" xfId="31469"/>
    <cellStyle name="표준 17 2 2 5 23 3" xfId="9605"/>
    <cellStyle name="표준 17 2 2 5 23 3 2" xfId="22112"/>
    <cellStyle name="표준 17 2 2 5 23 3 3" xfId="34554"/>
    <cellStyle name="표준 17 2 2 5 23 4" xfId="12690"/>
    <cellStyle name="표준 17 2 2 5 23 4 2" xfId="25197"/>
    <cellStyle name="표준 17 2 2 5 23 4 3" xfId="37639"/>
    <cellStyle name="표준 17 2 2 5 23 5" xfId="15858"/>
    <cellStyle name="표준 17 2 2 5 23 6" xfId="28300"/>
    <cellStyle name="표준 17 2 2 5 24" xfId="3542"/>
    <cellStyle name="표준 17 2 2 5 24 2" xfId="16049"/>
    <cellStyle name="표준 17 2 2 5 24 3" xfId="28491"/>
    <cellStyle name="표준 17 2 2 5 25" xfId="6627"/>
    <cellStyle name="표준 17 2 2 5 25 2" xfId="19134"/>
    <cellStyle name="표준 17 2 2 5 25 3" xfId="31576"/>
    <cellStyle name="표준 17 2 2 5 26" xfId="9712"/>
    <cellStyle name="표준 17 2 2 5 26 2" xfId="22219"/>
    <cellStyle name="표준 17 2 2 5 26 3" xfId="34661"/>
    <cellStyle name="표준 17 2 2 5 27" xfId="12880"/>
    <cellStyle name="표준 17 2 2 5 28" xfId="25322"/>
    <cellStyle name="표준 17 2 2 5 29" xfId="37745"/>
    <cellStyle name="표준 17 2 2 5 3" xfId="884"/>
    <cellStyle name="표준 17 2 2 5 3 2" xfId="4053"/>
    <cellStyle name="표준 17 2 2 5 3 2 2" xfId="16560"/>
    <cellStyle name="표준 17 2 2 5 3 2 3" xfId="29002"/>
    <cellStyle name="표준 17 2 2 5 3 3" xfId="7138"/>
    <cellStyle name="표준 17 2 2 5 3 3 2" xfId="19645"/>
    <cellStyle name="표준 17 2 2 5 3 3 3" xfId="32087"/>
    <cellStyle name="표준 17 2 2 5 3 4" xfId="10223"/>
    <cellStyle name="표준 17 2 2 5 3 4 2" xfId="22730"/>
    <cellStyle name="표준 17 2 2 5 3 4 3" xfId="35172"/>
    <cellStyle name="표준 17 2 2 5 3 5" xfId="13391"/>
    <cellStyle name="표준 17 2 2 5 3 6" xfId="25833"/>
    <cellStyle name="표준 17 2 2 5 4" xfId="1016"/>
    <cellStyle name="표준 17 2 2 5 4 2" xfId="4185"/>
    <cellStyle name="표준 17 2 2 5 4 2 2" xfId="16692"/>
    <cellStyle name="표준 17 2 2 5 4 2 3" xfId="29134"/>
    <cellStyle name="표준 17 2 2 5 4 3" xfId="7270"/>
    <cellStyle name="표준 17 2 2 5 4 3 2" xfId="19777"/>
    <cellStyle name="표준 17 2 2 5 4 3 3" xfId="32219"/>
    <cellStyle name="표준 17 2 2 5 4 4" xfId="10355"/>
    <cellStyle name="표준 17 2 2 5 4 4 2" xfId="22862"/>
    <cellStyle name="표준 17 2 2 5 4 4 3" xfId="35304"/>
    <cellStyle name="표준 17 2 2 5 4 5" xfId="13523"/>
    <cellStyle name="표준 17 2 2 5 4 6" xfId="25965"/>
    <cellStyle name="표준 17 2 2 5 5" xfId="1148"/>
    <cellStyle name="표준 17 2 2 5 5 2" xfId="4317"/>
    <cellStyle name="표준 17 2 2 5 5 2 2" xfId="16824"/>
    <cellStyle name="표준 17 2 2 5 5 2 3" xfId="29266"/>
    <cellStyle name="표준 17 2 2 5 5 3" xfId="7402"/>
    <cellStyle name="표준 17 2 2 5 5 3 2" xfId="19909"/>
    <cellStyle name="표준 17 2 2 5 5 3 3" xfId="32351"/>
    <cellStyle name="표준 17 2 2 5 5 4" xfId="10487"/>
    <cellStyle name="표준 17 2 2 5 5 4 2" xfId="22994"/>
    <cellStyle name="표준 17 2 2 5 5 4 3" xfId="35436"/>
    <cellStyle name="표준 17 2 2 5 5 5" xfId="13655"/>
    <cellStyle name="표준 17 2 2 5 5 6" xfId="26097"/>
    <cellStyle name="표준 17 2 2 5 6" xfId="1280"/>
    <cellStyle name="표준 17 2 2 5 6 2" xfId="4449"/>
    <cellStyle name="표준 17 2 2 5 6 2 2" xfId="16956"/>
    <cellStyle name="표준 17 2 2 5 6 2 3" xfId="29398"/>
    <cellStyle name="표준 17 2 2 5 6 3" xfId="7534"/>
    <cellStyle name="표준 17 2 2 5 6 3 2" xfId="20041"/>
    <cellStyle name="표준 17 2 2 5 6 3 3" xfId="32483"/>
    <cellStyle name="표준 17 2 2 5 6 4" xfId="10619"/>
    <cellStyle name="표준 17 2 2 5 6 4 2" xfId="23126"/>
    <cellStyle name="표준 17 2 2 5 6 4 3" xfId="35568"/>
    <cellStyle name="표준 17 2 2 5 6 5" xfId="13787"/>
    <cellStyle name="표준 17 2 2 5 6 6" xfId="26229"/>
    <cellStyle name="표준 17 2 2 5 7" xfId="1412"/>
    <cellStyle name="표준 17 2 2 5 7 2" xfId="4581"/>
    <cellStyle name="표준 17 2 2 5 7 2 2" xfId="17088"/>
    <cellStyle name="표준 17 2 2 5 7 2 3" xfId="29530"/>
    <cellStyle name="표준 17 2 2 5 7 3" xfId="7666"/>
    <cellStyle name="표준 17 2 2 5 7 3 2" xfId="20173"/>
    <cellStyle name="표준 17 2 2 5 7 3 3" xfId="32615"/>
    <cellStyle name="표준 17 2 2 5 7 4" xfId="10751"/>
    <cellStyle name="표준 17 2 2 5 7 4 2" xfId="23258"/>
    <cellStyle name="표준 17 2 2 5 7 4 3" xfId="35700"/>
    <cellStyle name="표준 17 2 2 5 7 5" xfId="13919"/>
    <cellStyle name="표준 17 2 2 5 7 6" xfId="26361"/>
    <cellStyle name="표준 17 2 2 5 8" xfId="1543"/>
    <cellStyle name="표준 17 2 2 5 8 2" xfId="4712"/>
    <cellStyle name="표준 17 2 2 5 8 2 2" xfId="17219"/>
    <cellStyle name="표준 17 2 2 5 8 2 3" xfId="29661"/>
    <cellStyle name="표준 17 2 2 5 8 3" xfId="7797"/>
    <cellStyle name="표준 17 2 2 5 8 3 2" xfId="20304"/>
    <cellStyle name="표준 17 2 2 5 8 3 3" xfId="32746"/>
    <cellStyle name="표준 17 2 2 5 8 4" xfId="10882"/>
    <cellStyle name="표준 17 2 2 5 8 4 2" xfId="23389"/>
    <cellStyle name="표준 17 2 2 5 8 4 3" xfId="35831"/>
    <cellStyle name="표준 17 2 2 5 8 5" xfId="14050"/>
    <cellStyle name="표준 17 2 2 5 8 6" xfId="26492"/>
    <cellStyle name="표준 17 2 2 5 9" xfId="1672"/>
    <cellStyle name="표준 17 2 2 5 9 2" xfId="4841"/>
    <cellStyle name="표준 17 2 2 5 9 2 2" xfId="17348"/>
    <cellStyle name="표준 17 2 2 5 9 2 3" xfId="29790"/>
    <cellStyle name="표준 17 2 2 5 9 3" xfId="7926"/>
    <cellStyle name="표준 17 2 2 5 9 3 2" xfId="20433"/>
    <cellStyle name="표준 17 2 2 5 9 3 3" xfId="32875"/>
    <cellStyle name="표준 17 2 2 5 9 4" xfId="11011"/>
    <cellStyle name="표준 17 2 2 5 9 4 2" xfId="23518"/>
    <cellStyle name="표준 17 2 2 5 9 4 3" xfId="35960"/>
    <cellStyle name="표준 17 2 2 5 9 5" xfId="14179"/>
    <cellStyle name="표준 17 2 2 5 9 6" xfId="26621"/>
    <cellStyle name="표준 17 2 2 6" xfId="612"/>
    <cellStyle name="표준 17 2 2 6 2" xfId="3781"/>
    <cellStyle name="표준 17 2 2 6 2 2" xfId="16288"/>
    <cellStyle name="표준 17 2 2 6 2 3" xfId="28730"/>
    <cellStyle name="표준 17 2 2 6 3" xfId="6866"/>
    <cellStyle name="표준 17 2 2 6 3 2" xfId="19373"/>
    <cellStyle name="표준 17 2 2 6 3 3" xfId="31815"/>
    <cellStyle name="표준 17 2 2 6 4" xfId="9951"/>
    <cellStyle name="표준 17 2 2 6 4 2" xfId="22458"/>
    <cellStyle name="표준 17 2 2 6 4 3" xfId="34900"/>
    <cellStyle name="표준 17 2 2 6 5" xfId="13119"/>
    <cellStyle name="표준 17 2 2 6 6" xfId="25561"/>
    <cellStyle name="표준 17 2 2 6 7" xfId="37795"/>
    <cellStyle name="표준 17 2 2 7" xfId="631"/>
    <cellStyle name="표준 17 2 2 7 2" xfId="3800"/>
    <cellStyle name="표준 17 2 2 7 2 2" xfId="16307"/>
    <cellStyle name="표준 17 2 2 7 2 3" xfId="28749"/>
    <cellStyle name="표준 17 2 2 7 3" xfId="6885"/>
    <cellStyle name="표준 17 2 2 7 3 2" xfId="19392"/>
    <cellStyle name="표준 17 2 2 7 3 3" xfId="31834"/>
    <cellStyle name="표준 17 2 2 7 4" xfId="9970"/>
    <cellStyle name="표준 17 2 2 7 4 2" xfId="22477"/>
    <cellStyle name="표준 17 2 2 7 4 3" xfId="34919"/>
    <cellStyle name="표준 17 2 2 7 5" xfId="13138"/>
    <cellStyle name="표준 17 2 2 7 6" xfId="25580"/>
    <cellStyle name="표준 17 2 2 7 7" xfId="37840"/>
    <cellStyle name="표준 17 2 2 8" xfId="421"/>
    <cellStyle name="표준 17 2 2 8 2" xfId="3590"/>
    <cellStyle name="표준 17 2 2 8 2 2" xfId="16097"/>
    <cellStyle name="표준 17 2 2 8 2 3" xfId="28539"/>
    <cellStyle name="표준 17 2 2 8 3" xfId="6675"/>
    <cellStyle name="표준 17 2 2 8 3 2" xfId="19182"/>
    <cellStyle name="표준 17 2 2 8 3 3" xfId="31624"/>
    <cellStyle name="표준 17 2 2 8 4" xfId="9760"/>
    <cellStyle name="표준 17 2 2 8 4 2" xfId="22267"/>
    <cellStyle name="표준 17 2 2 8 4 3" xfId="34709"/>
    <cellStyle name="표준 17 2 2 8 5" xfId="12928"/>
    <cellStyle name="표준 17 2 2 8 6" xfId="25370"/>
    <cellStyle name="표준 17 2 2 9" xfId="548"/>
    <cellStyle name="표준 17 2 2 9 2" xfId="3717"/>
    <cellStyle name="표준 17 2 2 9 2 2" xfId="16224"/>
    <cellStyle name="표준 17 2 2 9 2 3" xfId="28666"/>
    <cellStyle name="표준 17 2 2 9 3" xfId="6802"/>
    <cellStyle name="표준 17 2 2 9 3 2" xfId="19309"/>
    <cellStyle name="표준 17 2 2 9 3 3" xfId="31751"/>
    <cellStyle name="표준 17 2 2 9 4" xfId="9887"/>
    <cellStyle name="표준 17 2 2 9 4 2" xfId="22394"/>
    <cellStyle name="표준 17 2 2 9 4 3" xfId="34836"/>
    <cellStyle name="표준 17 2 2 9 5" xfId="13055"/>
    <cellStyle name="표준 17 2 2 9 6" xfId="25497"/>
    <cellStyle name="표준 17 2 20" xfId="1066"/>
    <cellStyle name="표준 17 2 20 2" xfId="4235"/>
    <cellStyle name="표준 17 2 20 2 2" xfId="16742"/>
    <cellStyle name="표준 17 2 20 2 3" xfId="29184"/>
    <cellStyle name="표준 17 2 20 3" xfId="7320"/>
    <cellStyle name="표준 17 2 20 3 2" xfId="19827"/>
    <cellStyle name="표준 17 2 20 3 3" xfId="32269"/>
    <cellStyle name="표준 17 2 20 4" xfId="10405"/>
    <cellStyle name="표준 17 2 20 4 2" xfId="22912"/>
    <cellStyle name="표준 17 2 20 4 3" xfId="35354"/>
    <cellStyle name="표준 17 2 20 5" xfId="13573"/>
    <cellStyle name="표준 17 2 20 6" xfId="26015"/>
    <cellStyle name="표준 17 2 21" xfId="1198"/>
    <cellStyle name="표준 17 2 21 2" xfId="4367"/>
    <cellStyle name="표준 17 2 21 2 2" xfId="16874"/>
    <cellStyle name="표준 17 2 21 2 3" xfId="29316"/>
    <cellStyle name="표준 17 2 21 3" xfId="7452"/>
    <cellStyle name="표준 17 2 21 3 2" xfId="19959"/>
    <cellStyle name="표준 17 2 21 3 3" xfId="32401"/>
    <cellStyle name="표준 17 2 21 4" xfId="10537"/>
    <cellStyle name="표준 17 2 21 4 2" xfId="23044"/>
    <cellStyle name="표준 17 2 21 4 3" xfId="35486"/>
    <cellStyle name="표준 17 2 21 5" xfId="13705"/>
    <cellStyle name="표준 17 2 21 6" xfId="26147"/>
    <cellStyle name="표준 17 2 22" xfId="1330"/>
    <cellStyle name="표준 17 2 22 2" xfId="4499"/>
    <cellStyle name="표준 17 2 22 2 2" xfId="17006"/>
    <cellStyle name="표준 17 2 22 2 3" xfId="29448"/>
    <cellStyle name="표준 17 2 22 3" xfId="7584"/>
    <cellStyle name="표준 17 2 22 3 2" xfId="20091"/>
    <cellStyle name="표준 17 2 22 3 3" xfId="32533"/>
    <cellStyle name="표준 17 2 22 4" xfId="10669"/>
    <cellStyle name="표준 17 2 22 4 2" xfId="23176"/>
    <cellStyle name="표준 17 2 22 4 3" xfId="35618"/>
    <cellStyle name="표준 17 2 22 5" xfId="13837"/>
    <cellStyle name="표준 17 2 22 6" xfId="26279"/>
    <cellStyle name="표준 17 2 23" xfId="1462"/>
    <cellStyle name="표준 17 2 23 2" xfId="4631"/>
    <cellStyle name="표준 17 2 23 2 2" xfId="17138"/>
    <cellStyle name="표준 17 2 23 2 3" xfId="29580"/>
    <cellStyle name="표준 17 2 23 3" xfId="7716"/>
    <cellStyle name="표준 17 2 23 3 2" xfId="20223"/>
    <cellStyle name="표준 17 2 23 3 3" xfId="32665"/>
    <cellStyle name="표준 17 2 23 4" xfId="10801"/>
    <cellStyle name="표준 17 2 23 4 2" xfId="23308"/>
    <cellStyle name="표준 17 2 23 4 3" xfId="35750"/>
    <cellStyle name="표준 17 2 23 5" xfId="13969"/>
    <cellStyle name="표준 17 2 23 6" xfId="26411"/>
    <cellStyle name="표준 17 2 24" xfId="1591"/>
    <cellStyle name="표준 17 2 24 2" xfId="4760"/>
    <cellStyle name="표준 17 2 24 2 2" xfId="17267"/>
    <cellStyle name="표준 17 2 24 2 3" xfId="29709"/>
    <cellStyle name="표준 17 2 24 3" xfId="7845"/>
    <cellStyle name="표준 17 2 24 3 2" xfId="20352"/>
    <cellStyle name="표준 17 2 24 3 3" xfId="32794"/>
    <cellStyle name="표준 17 2 24 4" xfId="10930"/>
    <cellStyle name="표준 17 2 24 4 2" xfId="23437"/>
    <cellStyle name="표준 17 2 24 4 3" xfId="35879"/>
    <cellStyle name="표준 17 2 24 5" xfId="14098"/>
    <cellStyle name="표준 17 2 24 6" xfId="26540"/>
    <cellStyle name="표준 17 2 25" xfId="1719"/>
    <cellStyle name="표준 17 2 25 2" xfId="4888"/>
    <cellStyle name="표준 17 2 25 2 2" xfId="17395"/>
    <cellStyle name="표준 17 2 25 2 3" xfId="29837"/>
    <cellStyle name="표준 17 2 25 3" xfId="7973"/>
    <cellStyle name="표준 17 2 25 3 2" xfId="20480"/>
    <cellStyle name="표준 17 2 25 3 3" xfId="32922"/>
    <cellStyle name="표준 17 2 25 4" xfId="11058"/>
    <cellStyle name="표준 17 2 25 4 2" xfId="23565"/>
    <cellStyle name="표준 17 2 25 4 3" xfId="36007"/>
    <cellStyle name="표준 17 2 25 5" xfId="14226"/>
    <cellStyle name="표준 17 2 25 6" xfId="26668"/>
    <cellStyle name="표준 17 2 26" xfId="1847"/>
    <cellStyle name="표준 17 2 26 2" xfId="5016"/>
    <cellStyle name="표준 17 2 26 2 2" xfId="17523"/>
    <cellStyle name="표준 17 2 26 2 3" xfId="29965"/>
    <cellStyle name="표준 17 2 26 3" xfId="8101"/>
    <cellStyle name="표준 17 2 26 3 2" xfId="20608"/>
    <cellStyle name="표준 17 2 26 3 3" xfId="33050"/>
    <cellStyle name="표준 17 2 26 4" xfId="11186"/>
    <cellStyle name="표준 17 2 26 4 2" xfId="23693"/>
    <cellStyle name="표준 17 2 26 4 3" xfId="36135"/>
    <cellStyle name="표준 17 2 26 5" xfId="14354"/>
    <cellStyle name="표준 17 2 26 6" xfId="26796"/>
    <cellStyle name="표준 17 2 27" xfId="1975"/>
    <cellStyle name="표준 17 2 27 2" xfId="5144"/>
    <cellStyle name="표준 17 2 27 2 2" xfId="17651"/>
    <cellStyle name="표준 17 2 27 2 3" xfId="30093"/>
    <cellStyle name="표준 17 2 27 3" xfId="8229"/>
    <cellStyle name="표준 17 2 27 3 2" xfId="20736"/>
    <cellStyle name="표준 17 2 27 3 3" xfId="33178"/>
    <cellStyle name="표준 17 2 27 4" xfId="11314"/>
    <cellStyle name="표준 17 2 27 4 2" xfId="23821"/>
    <cellStyle name="표준 17 2 27 4 3" xfId="36263"/>
    <cellStyle name="표준 17 2 27 5" xfId="14482"/>
    <cellStyle name="표준 17 2 27 6" xfId="26924"/>
    <cellStyle name="표준 17 2 28" xfId="2103"/>
    <cellStyle name="표준 17 2 28 2" xfId="5272"/>
    <cellStyle name="표준 17 2 28 2 2" xfId="17779"/>
    <cellStyle name="표준 17 2 28 2 3" xfId="30221"/>
    <cellStyle name="표준 17 2 28 3" xfId="8357"/>
    <cellStyle name="표준 17 2 28 3 2" xfId="20864"/>
    <cellStyle name="표준 17 2 28 3 3" xfId="33306"/>
    <cellStyle name="표준 17 2 28 4" xfId="11442"/>
    <cellStyle name="표준 17 2 28 4 2" xfId="23949"/>
    <cellStyle name="표준 17 2 28 4 3" xfId="36391"/>
    <cellStyle name="표준 17 2 28 5" xfId="14610"/>
    <cellStyle name="표준 17 2 28 6" xfId="27052"/>
    <cellStyle name="표준 17 2 29" xfId="3424"/>
    <cellStyle name="표준 17 2 29 2" xfId="15931"/>
    <cellStyle name="표준 17 2 29 3" xfId="28373"/>
    <cellStyle name="표준 17 2 3" xfId="299"/>
    <cellStyle name="표준 17 2 3 10" xfId="1469"/>
    <cellStyle name="표준 17 2 3 10 2" xfId="4638"/>
    <cellStyle name="표준 17 2 3 10 2 2" xfId="17145"/>
    <cellStyle name="표준 17 2 3 10 2 3" xfId="29587"/>
    <cellStyle name="표준 17 2 3 10 3" xfId="7723"/>
    <cellStyle name="표준 17 2 3 10 3 2" xfId="20230"/>
    <cellStyle name="표준 17 2 3 10 3 3" xfId="32672"/>
    <cellStyle name="표준 17 2 3 10 4" xfId="10808"/>
    <cellStyle name="표준 17 2 3 10 4 2" xfId="23315"/>
    <cellStyle name="표준 17 2 3 10 4 3" xfId="35757"/>
    <cellStyle name="표준 17 2 3 10 5" xfId="13976"/>
    <cellStyle name="표준 17 2 3 10 6" xfId="26418"/>
    <cellStyle name="표준 17 2 3 11" xfId="1598"/>
    <cellStyle name="표준 17 2 3 11 2" xfId="4767"/>
    <cellStyle name="표준 17 2 3 11 2 2" xfId="17274"/>
    <cellStyle name="표준 17 2 3 11 2 3" xfId="29716"/>
    <cellStyle name="표준 17 2 3 11 3" xfId="7852"/>
    <cellStyle name="표준 17 2 3 11 3 2" xfId="20359"/>
    <cellStyle name="표준 17 2 3 11 3 3" xfId="32801"/>
    <cellStyle name="표준 17 2 3 11 4" xfId="10937"/>
    <cellStyle name="표준 17 2 3 11 4 2" xfId="23444"/>
    <cellStyle name="표준 17 2 3 11 4 3" xfId="35886"/>
    <cellStyle name="표준 17 2 3 11 5" xfId="14105"/>
    <cellStyle name="표준 17 2 3 11 6" xfId="26547"/>
    <cellStyle name="표준 17 2 3 12" xfId="1726"/>
    <cellStyle name="표준 17 2 3 12 2" xfId="4895"/>
    <cellStyle name="표준 17 2 3 12 2 2" xfId="17402"/>
    <cellStyle name="표준 17 2 3 12 2 3" xfId="29844"/>
    <cellStyle name="표준 17 2 3 12 3" xfId="7980"/>
    <cellStyle name="표준 17 2 3 12 3 2" xfId="20487"/>
    <cellStyle name="표준 17 2 3 12 3 3" xfId="32929"/>
    <cellStyle name="표준 17 2 3 12 4" xfId="11065"/>
    <cellStyle name="표준 17 2 3 12 4 2" xfId="23572"/>
    <cellStyle name="표준 17 2 3 12 4 3" xfId="36014"/>
    <cellStyle name="표준 17 2 3 12 5" xfId="14233"/>
    <cellStyle name="표준 17 2 3 12 6" xfId="26675"/>
    <cellStyle name="표준 17 2 3 13" xfId="1854"/>
    <cellStyle name="표준 17 2 3 13 2" xfId="5023"/>
    <cellStyle name="표준 17 2 3 13 2 2" xfId="17530"/>
    <cellStyle name="표준 17 2 3 13 2 3" xfId="29972"/>
    <cellStyle name="표준 17 2 3 13 3" xfId="8108"/>
    <cellStyle name="표준 17 2 3 13 3 2" xfId="20615"/>
    <cellStyle name="표준 17 2 3 13 3 3" xfId="33057"/>
    <cellStyle name="표준 17 2 3 13 4" xfId="11193"/>
    <cellStyle name="표준 17 2 3 13 4 2" xfId="23700"/>
    <cellStyle name="표준 17 2 3 13 4 3" xfId="36142"/>
    <cellStyle name="표준 17 2 3 13 5" xfId="14361"/>
    <cellStyle name="표준 17 2 3 13 6" xfId="26803"/>
    <cellStyle name="표준 17 2 3 14" xfId="1982"/>
    <cellStyle name="표준 17 2 3 14 2" xfId="5151"/>
    <cellStyle name="표준 17 2 3 14 2 2" xfId="17658"/>
    <cellStyle name="표준 17 2 3 14 2 3" xfId="30100"/>
    <cellStyle name="표준 17 2 3 14 3" xfId="8236"/>
    <cellStyle name="표준 17 2 3 14 3 2" xfId="20743"/>
    <cellStyle name="표준 17 2 3 14 3 3" xfId="33185"/>
    <cellStyle name="표준 17 2 3 14 4" xfId="11321"/>
    <cellStyle name="표준 17 2 3 14 4 2" xfId="23828"/>
    <cellStyle name="표준 17 2 3 14 4 3" xfId="36270"/>
    <cellStyle name="표준 17 2 3 14 5" xfId="14489"/>
    <cellStyle name="표준 17 2 3 14 6" xfId="26931"/>
    <cellStyle name="표준 17 2 3 15" xfId="2110"/>
    <cellStyle name="표준 17 2 3 15 2" xfId="5279"/>
    <cellStyle name="표준 17 2 3 15 2 2" xfId="17786"/>
    <cellStyle name="표준 17 2 3 15 2 3" xfId="30228"/>
    <cellStyle name="표준 17 2 3 15 3" xfId="8364"/>
    <cellStyle name="표준 17 2 3 15 3 2" xfId="20871"/>
    <cellStyle name="표준 17 2 3 15 3 3" xfId="33313"/>
    <cellStyle name="표준 17 2 3 15 4" xfId="11449"/>
    <cellStyle name="표준 17 2 3 15 4 2" xfId="23956"/>
    <cellStyle name="표준 17 2 3 15 4 3" xfId="36398"/>
    <cellStyle name="표준 17 2 3 15 5" xfId="14617"/>
    <cellStyle name="표준 17 2 3 15 6" xfId="27059"/>
    <cellStyle name="표준 17 2 3 16" xfId="2235"/>
    <cellStyle name="표준 17 2 3 16 2" xfId="5404"/>
    <cellStyle name="표준 17 2 3 16 2 2" xfId="17911"/>
    <cellStyle name="표준 17 2 3 16 2 3" xfId="30353"/>
    <cellStyle name="표준 17 2 3 16 3" xfId="8489"/>
    <cellStyle name="표준 17 2 3 16 3 2" xfId="20996"/>
    <cellStyle name="표준 17 2 3 16 3 3" xfId="33438"/>
    <cellStyle name="표준 17 2 3 16 4" xfId="11574"/>
    <cellStyle name="표준 17 2 3 16 4 2" xfId="24081"/>
    <cellStyle name="표준 17 2 3 16 4 3" xfId="36523"/>
    <cellStyle name="표준 17 2 3 16 5" xfId="14742"/>
    <cellStyle name="표준 17 2 3 16 6" xfId="27184"/>
    <cellStyle name="표준 17 2 3 17" xfId="2360"/>
    <cellStyle name="표준 17 2 3 17 2" xfId="5529"/>
    <cellStyle name="표준 17 2 3 17 2 2" xfId="18036"/>
    <cellStyle name="표준 17 2 3 17 2 3" xfId="30478"/>
    <cellStyle name="표준 17 2 3 17 3" xfId="8614"/>
    <cellStyle name="표준 17 2 3 17 3 2" xfId="21121"/>
    <cellStyle name="표준 17 2 3 17 3 3" xfId="33563"/>
    <cellStyle name="표준 17 2 3 17 4" xfId="11699"/>
    <cellStyle name="표준 17 2 3 17 4 2" xfId="24206"/>
    <cellStyle name="표준 17 2 3 17 4 3" xfId="36648"/>
    <cellStyle name="표준 17 2 3 17 5" xfId="14867"/>
    <cellStyle name="표준 17 2 3 17 6" xfId="27309"/>
    <cellStyle name="표준 17 2 3 18" xfId="2484"/>
    <cellStyle name="표준 17 2 3 18 2" xfId="5653"/>
    <cellStyle name="표준 17 2 3 18 2 2" xfId="18160"/>
    <cellStyle name="표준 17 2 3 18 2 3" xfId="30602"/>
    <cellStyle name="표준 17 2 3 18 3" xfId="8738"/>
    <cellStyle name="표준 17 2 3 18 3 2" xfId="21245"/>
    <cellStyle name="표준 17 2 3 18 3 3" xfId="33687"/>
    <cellStyle name="표준 17 2 3 18 4" xfId="11823"/>
    <cellStyle name="표준 17 2 3 18 4 2" xfId="24330"/>
    <cellStyle name="표준 17 2 3 18 4 3" xfId="36772"/>
    <cellStyle name="표준 17 2 3 18 5" xfId="14991"/>
    <cellStyle name="표준 17 2 3 18 6" xfId="27433"/>
    <cellStyle name="표준 17 2 3 19" xfId="2606"/>
    <cellStyle name="표준 17 2 3 19 2" xfId="5775"/>
    <cellStyle name="표준 17 2 3 19 2 2" xfId="18282"/>
    <cellStyle name="표준 17 2 3 19 2 3" xfId="30724"/>
    <cellStyle name="표준 17 2 3 19 3" xfId="8860"/>
    <cellStyle name="표준 17 2 3 19 3 2" xfId="21367"/>
    <cellStyle name="표준 17 2 3 19 3 3" xfId="33809"/>
    <cellStyle name="표준 17 2 3 19 4" xfId="11945"/>
    <cellStyle name="표준 17 2 3 19 4 2" xfId="24452"/>
    <cellStyle name="표준 17 2 3 19 4 3" xfId="36894"/>
    <cellStyle name="표준 17 2 3 19 5" xfId="15113"/>
    <cellStyle name="표준 17 2 3 19 6" xfId="27555"/>
    <cellStyle name="표준 17 2 3 2" xfId="344"/>
    <cellStyle name="표준 17 2 3 2 10" xfId="1771"/>
    <cellStyle name="표준 17 2 3 2 10 2" xfId="4940"/>
    <cellStyle name="표준 17 2 3 2 10 2 2" xfId="17447"/>
    <cellStyle name="표준 17 2 3 2 10 2 3" xfId="29889"/>
    <cellStyle name="표준 17 2 3 2 10 3" xfId="8025"/>
    <cellStyle name="표준 17 2 3 2 10 3 2" xfId="20532"/>
    <cellStyle name="표준 17 2 3 2 10 3 3" xfId="32974"/>
    <cellStyle name="표준 17 2 3 2 10 4" xfId="11110"/>
    <cellStyle name="표준 17 2 3 2 10 4 2" xfId="23617"/>
    <cellStyle name="표준 17 2 3 2 10 4 3" xfId="36059"/>
    <cellStyle name="표준 17 2 3 2 10 5" xfId="14278"/>
    <cellStyle name="표준 17 2 3 2 10 6" xfId="26720"/>
    <cellStyle name="표준 17 2 3 2 11" xfId="1899"/>
    <cellStyle name="표준 17 2 3 2 11 2" xfId="5068"/>
    <cellStyle name="표준 17 2 3 2 11 2 2" xfId="17575"/>
    <cellStyle name="표준 17 2 3 2 11 2 3" xfId="30017"/>
    <cellStyle name="표준 17 2 3 2 11 3" xfId="8153"/>
    <cellStyle name="표준 17 2 3 2 11 3 2" xfId="20660"/>
    <cellStyle name="표준 17 2 3 2 11 3 3" xfId="33102"/>
    <cellStyle name="표준 17 2 3 2 11 4" xfId="11238"/>
    <cellStyle name="표준 17 2 3 2 11 4 2" xfId="23745"/>
    <cellStyle name="표준 17 2 3 2 11 4 3" xfId="36187"/>
    <cellStyle name="표준 17 2 3 2 11 5" xfId="14406"/>
    <cellStyle name="표준 17 2 3 2 11 6" xfId="26848"/>
    <cellStyle name="표준 17 2 3 2 12" xfId="2027"/>
    <cellStyle name="표준 17 2 3 2 12 2" xfId="5196"/>
    <cellStyle name="표준 17 2 3 2 12 2 2" xfId="17703"/>
    <cellStyle name="표준 17 2 3 2 12 2 3" xfId="30145"/>
    <cellStyle name="표준 17 2 3 2 12 3" xfId="8281"/>
    <cellStyle name="표준 17 2 3 2 12 3 2" xfId="20788"/>
    <cellStyle name="표준 17 2 3 2 12 3 3" xfId="33230"/>
    <cellStyle name="표준 17 2 3 2 12 4" xfId="11366"/>
    <cellStyle name="표준 17 2 3 2 12 4 2" xfId="23873"/>
    <cellStyle name="표준 17 2 3 2 12 4 3" xfId="36315"/>
    <cellStyle name="표준 17 2 3 2 12 5" xfId="14534"/>
    <cellStyle name="표준 17 2 3 2 12 6" xfId="26976"/>
    <cellStyle name="표준 17 2 3 2 13" xfId="2155"/>
    <cellStyle name="표준 17 2 3 2 13 2" xfId="5324"/>
    <cellStyle name="표준 17 2 3 2 13 2 2" xfId="17831"/>
    <cellStyle name="표준 17 2 3 2 13 2 3" xfId="30273"/>
    <cellStyle name="표준 17 2 3 2 13 3" xfId="8409"/>
    <cellStyle name="표준 17 2 3 2 13 3 2" xfId="20916"/>
    <cellStyle name="표준 17 2 3 2 13 3 3" xfId="33358"/>
    <cellStyle name="표준 17 2 3 2 13 4" xfId="11494"/>
    <cellStyle name="표준 17 2 3 2 13 4 2" xfId="24001"/>
    <cellStyle name="표준 17 2 3 2 13 4 3" xfId="36443"/>
    <cellStyle name="표준 17 2 3 2 13 5" xfId="14662"/>
    <cellStyle name="표준 17 2 3 2 13 6" xfId="27104"/>
    <cellStyle name="표준 17 2 3 2 14" xfId="2280"/>
    <cellStyle name="표준 17 2 3 2 14 2" xfId="5449"/>
    <cellStyle name="표준 17 2 3 2 14 2 2" xfId="17956"/>
    <cellStyle name="표준 17 2 3 2 14 2 3" xfId="30398"/>
    <cellStyle name="표준 17 2 3 2 14 3" xfId="8534"/>
    <cellStyle name="표준 17 2 3 2 14 3 2" xfId="21041"/>
    <cellStyle name="표준 17 2 3 2 14 3 3" xfId="33483"/>
    <cellStyle name="표준 17 2 3 2 14 4" xfId="11619"/>
    <cellStyle name="표준 17 2 3 2 14 4 2" xfId="24126"/>
    <cellStyle name="표준 17 2 3 2 14 4 3" xfId="36568"/>
    <cellStyle name="표준 17 2 3 2 14 5" xfId="14787"/>
    <cellStyle name="표준 17 2 3 2 14 6" xfId="27229"/>
    <cellStyle name="표준 17 2 3 2 15" xfId="2405"/>
    <cellStyle name="표준 17 2 3 2 15 2" xfId="5574"/>
    <cellStyle name="표준 17 2 3 2 15 2 2" xfId="18081"/>
    <cellStyle name="표준 17 2 3 2 15 2 3" xfId="30523"/>
    <cellStyle name="표준 17 2 3 2 15 3" xfId="8659"/>
    <cellStyle name="표준 17 2 3 2 15 3 2" xfId="21166"/>
    <cellStyle name="표준 17 2 3 2 15 3 3" xfId="33608"/>
    <cellStyle name="표준 17 2 3 2 15 4" xfId="11744"/>
    <cellStyle name="표준 17 2 3 2 15 4 2" xfId="24251"/>
    <cellStyle name="표준 17 2 3 2 15 4 3" xfId="36693"/>
    <cellStyle name="표준 17 2 3 2 15 5" xfId="14912"/>
    <cellStyle name="표준 17 2 3 2 15 6" xfId="27354"/>
    <cellStyle name="표준 17 2 3 2 16" xfId="2529"/>
    <cellStyle name="표준 17 2 3 2 16 2" xfId="5698"/>
    <cellStyle name="표준 17 2 3 2 16 2 2" xfId="18205"/>
    <cellStyle name="표준 17 2 3 2 16 2 3" xfId="30647"/>
    <cellStyle name="표준 17 2 3 2 16 3" xfId="8783"/>
    <cellStyle name="표준 17 2 3 2 16 3 2" xfId="21290"/>
    <cellStyle name="표준 17 2 3 2 16 3 3" xfId="33732"/>
    <cellStyle name="표준 17 2 3 2 16 4" xfId="11868"/>
    <cellStyle name="표준 17 2 3 2 16 4 2" xfId="24375"/>
    <cellStyle name="표준 17 2 3 2 16 4 3" xfId="36817"/>
    <cellStyle name="표준 17 2 3 2 16 5" xfId="15036"/>
    <cellStyle name="표준 17 2 3 2 16 6" xfId="27478"/>
    <cellStyle name="표준 17 2 3 2 17" xfId="2651"/>
    <cellStyle name="표준 17 2 3 2 17 2" xfId="5820"/>
    <cellStyle name="표준 17 2 3 2 17 2 2" xfId="18327"/>
    <cellStyle name="표준 17 2 3 2 17 2 3" xfId="30769"/>
    <cellStyle name="표준 17 2 3 2 17 3" xfId="8905"/>
    <cellStyle name="표준 17 2 3 2 17 3 2" xfId="21412"/>
    <cellStyle name="표준 17 2 3 2 17 3 3" xfId="33854"/>
    <cellStyle name="표준 17 2 3 2 17 4" xfId="11990"/>
    <cellStyle name="표준 17 2 3 2 17 4 2" xfId="24497"/>
    <cellStyle name="표준 17 2 3 2 17 4 3" xfId="36939"/>
    <cellStyle name="표준 17 2 3 2 17 5" xfId="15158"/>
    <cellStyle name="표준 17 2 3 2 17 6" xfId="27600"/>
    <cellStyle name="표준 17 2 3 2 18" xfId="2771"/>
    <cellStyle name="표준 17 2 3 2 18 2" xfId="5940"/>
    <cellStyle name="표준 17 2 3 2 18 2 2" xfId="18447"/>
    <cellStyle name="표준 17 2 3 2 18 2 3" xfId="30889"/>
    <cellStyle name="표준 17 2 3 2 18 3" xfId="9025"/>
    <cellStyle name="표준 17 2 3 2 18 3 2" xfId="21532"/>
    <cellStyle name="표준 17 2 3 2 18 3 3" xfId="33974"/>
    <cellStyle name="표준 17 2 3 2 18 4" xfId="12110"/>
    <cellStyle name="표준 17 2 3 2 18 4 2" xfId="24617"/>
    <cellStyle name="표준 17 2 3 2 18 4 3" xfId="37059"/>
    <cellStyle name="표준 17 2 3 2 18 5" xfId="15278"/>
    <cellStyle name="표준 17 2 3 2 18 6" xfId="27720"/>
    <cellStyle name="표준 17 2 3 2 19" xfId="2888"/>
    <cellStyle name="표준 17 2 3 2 19 2" xfId="6057"/>
    <cellStyle name="표준 17 2 3 2 19 2 2" xfId="18564"/>
    <cellStyle name="표준 17 2 3 2 19 2 3" xfId="31006"/>
    <cellStyle name="표준 17 2 3 2 19 3" xfId="9142"/>
    <cellStyle name="표준 17 2 3 2 19 3 2" xfId="21649"/>
    <cellStyle name="표준 17 2 3 2 19 3 3" xfId="34091"/>
    <cellStyle name="표준 17 2 3 2 19 4" xfId="12227"/>
    <cellStyle name="표준 17 2 3 2 19 4 2" xfId="24734"/>
    <cellStyle name="표준 17 2 3 2 19 4 3" xfId="37176"/>
    <cellStyle name="표준 17 2 3 2 19 5" xfId="15395"/>
    <cellStyle name="표준 17 2 3 2 19 6" xfId="27837"/>
    <cellStyle name="표준 17 2 3 2 2" xfId="722"/>
    <cellStyle name="표준 17 2 3 2 2 2" xfId="3891"/>
    <cellStyle name="표준 17 2 3 2 2 2 2" xfId="16398"/>
    <cellStyle name="표준 17 2 3 2 2 2 3" xfId="28840"/>
    <cellStyle name="표준 17 2 3 2 2 3" xfId="6976"/>
    <cellStyle name="표준 17 2 3 2 2 3 2" xfId="19483"/>
    <cellStyle name="표준 17 2 3 2 2 3 3" xfId="31925"/>
    <cellStyle name="표준 17 2 3 2 2 4" xfId="10061"/>
    <cellStyle name="표준 17 2 3 2 2 4 2" xfId="22568"/>
    <cellStyle name="표준 17 2 3 2 2 4 3" xfId="35010"/>
    <cellStyle name="표준 17 2 3 2 2 5" xfId="13229"/>
    <cellStyle name="표준 17 2 3 2 2 6" xfId="25671"/>
    <cellStyle name="표준 17 2 3 2 2 7" xfId="37823"/>
    <cellStyle name="표준 17 2 3 2 20" xfId="3000"/>
    <cellStyle name="표준 17 2 3 2 20 2" xfId="6169"/>
    <cellStyle name="표준 17 2 3 2 20 2 2" xfId="18676"/>
    <cellStyle name="표준 17 2 3 2 20 2 3" xfId="31118"/>
    <cellStyle name="표준 17 2 3 2 20 3" xfId="9254"/>
    <cellStyle name="표준 17 2 3 2 20 3 2" xfId="21761"/>
    <cellStyle name="표준 17 2 3 2 20 3 3" xfId="34203"/>
    <cellStyle name="표준 17 2 3 2 20 4" xfId="12339"/>
    <cellStyle name="표준 17 2 3 2 20 4 2" xfId="24846"/>
    <cellStyle name="표준 17 2 3 2 20 4 3" xfId="37288"/>
    <cellStyle name="표준 17 2 3 2 20 5" xfId="15507"/>
    <cellStyle name="표준 17 2 3 2 20 6" xfId="27949"/>
    <cellStyle name="표준 17 2 3 2 21" xfId="3108"/>
    <cellStyle name="표준 17 2 3 2 21 2" xfId="6277"/>
    <cellStyle name="표준 17 2 3 2 21 2 2" xfId="18784"/>
    <cellStyle name="표준 17 2 3 2 21 2 3" xfId="31226"/>
    <cellStyle name="표준 17 2 3 2 21 3" xfId="9362"/>
    <cellStyle name="표준 17 2 3 2 21 3 2" xfId="21869"/>
    <cellStyle name="표준 17 2 3 2 21 3 3" xfId="34311"/>
    <cellStyle name="표준 17 2 3 2 21 4" xfId="12447"/>
    <cellStyle name="표준 17 2 3 2 21 4 2" xfId="24954"/>
    <cellStyle name="표준 17 2 3 2 21 4 3" xfId="37396"/>
    <cellStyle name="표준 17 2 3 2 21 5" xfId="15615"/>
    <cellStyle name="표준 17 2 3 2 21 6" xfId="28057"/>
    <cellStyle name="표준 17 2 3 2 22" xfId="3215"/>
    <cellStyle name="표준 17 2 3 2 22 2" xfId="6384"/>
    <cellStyle name="표준 17 2 3 2 22 2 2" xfId="18891"/>
    <cellStyle name="표준 17 2 3 2 22 2 3" xfId="31333"/>
    <cellStyle name="표준 17 2 3 2 22 3" xfId="9469"/>
    <cellStyle name="표준 17 2 3 2 22 3 2" xfId="21976"/>
    <cellStyle name="표준 17 2 3 2 22 3 3" xfId="34418"/>
    <cellStyle name="표준 17 2 3 2 22 4" xfId="12554"/>
    <cellStyle name="표준 17 2 3 2 22 4 2" xfId="25061"/>
    <cellStyle name="표준 17 2 3 2 22 4 3" xfId="37503"/>
    <cellStyle name="표준 17 2 3 2 22 5" xfId="15722"/>
    <cellStyle name="표준 17 2 3 2 22 6" xfId="28164"/>
    <cellStyle name="표준 17 2 3 2 23" xfId="3322"/>
    <cellStyle name="표준 17 2 3 2 23 2" xfId="6491"/>
    <cellStyle name="표준 17 2 3 2 23 2 2" xfId="18998"/>
    <cellStyle name="표준 17 2 3 2 23 2 3" xfId="31440"/>
    <cellStyle name="표준 17 2 3 2 23 3" xfId="9576"/>
    <cellStyle name="표준 17 2 3 2 23 3 2" xfId="22083"/>
    <cellStyle name="표준 17 2 3 2 23 3 3" xfId="34525"/>
    <cellStyle name="표준 17 2 3 2 23 4" xfId="12661"/>
    <cellStyle name="표준 17 2 3 2 23 4 2" xfId="25168"/>
    <cellStyle name="표준 17 2 3 2 23 4 3" xfId="37610"/>
    <cellStyle name="표준 17 2 3 2 23 5" xfId="15829"/>
    <cellStyle name="표준 17 2 3 2 23 6" xfId="28271"/>
    <cellStyle name="표준 17 2 3 2 24" xfId="3513"/>
    <cellStyle name="표준 17 2 3 2 24 2" xfId="16020"/>
    <cellStyle name="표준 17 2 3 2 24 3" xfId="28462"/>
    <cellStyle name="표준 17 2 3 2 25" xfId="6598"/>
    <cellStyle name="표준 17 2 3 2 25 2" xfId="19105"/>
    <cellStyle name="표준 17 2 3 2 25 3" xfId="31547"/>
    <cellStyle name="표준 17 2 3 2 26" xfId="9683"/>
    <cellStyle name="표준 17 2 3 2 26 2" xfId="22190"/>
    <cellStyle name="표준 17 2 3 2 26 3" xfId="34632"/>
    <cellStyle name="표준 17 2 3 2 27" xfId="12851"/>
    <cellStyle name="표준 17 2 3 2 28" xfId="25293"/>
    <cellStyle name="표준 17 2 3 2 29" xfId="37720"/>
    <cellStyle name="표준 17 2 3 2 3" xfId="855"/>
    <cellStyle name="표준 17 2 3 2 3 2" xfId="4024"/>
    <cellStyle name="표준 17 2 3 2 3 2 2" xfId="16531"/>
    <cellStyle name="표준 17 2 3 2 3 2 3" xfId="28973"/>
    <cellStyle name="표준 17 2 3 2 3 3" xfId="7109"/>
    <cellStyle name="표준 17 2 3 2 3 3 2" xfId="19616"/>
    <cellStyle name="표준 17 2 3 2 3 3 3" xfId="32058"/>
    <cellStyle name="표준 17 2 3 2 3 4" xfId="10194"/>
    <cellStyle name="표준 17 2 3 2 3 4 2" xfId="22701"/>
    <cellStyle name="표준 17 2 3 2 3 4 3" xfId="35143"/>
    <cellStyle name="표준 17 2 3 2 3 5" xfId="13362"/>
    <cellStyle name="표준 17 2 3 2 3 6" xfId="25804"/>
    <cellStyle name="표준 17 2 3 2 3 7" xfId="37868"/>
    <cellStyle name="표준 17 2 3 2 4" xfId="987"/>
    <cellStyle name="표준 17 2 3 2 4 2" xfId="4156"/>
    <cellStyle name="표준 17 2 3 2 4 2 2" xfId="16663"/>
    <cellStyle name="표준 17 2 3 2 4 2 3" xfId="29105"/>
    <cellStyle name="표준 17 2 3 2 4 3" xfId="7241"/>
    <cellStyle name="표준 17 2 3 2 4 3 2" xfId="19748"/>
    <cellStyle name="표준 17 2 3 2 4 3 3" xfId="32190"/>
    <cellStyle name="표준 17 2 3 2 4 4" xfId="10326"/>
    <cellStyle name="표준 17 2 3 2 4 4 2" xfId="22833"/>
    <cellStyle name="표준 17 2 3 2 4 4 3" xfId="35275"/>
    <cellStyle name="표준 17 2 3 2 4 5" xfId="13494"/>
    <cellStyle name="표준 17 2 3 2 4 6" xfId="25936"/>
    <cellStyle name="표준 17 2 3 2 4 7" xfId="37910"/>
    <cellStyle name="표준 17 2 3 2 5" xfId="1119"/>
    <cellStyle name="표준 17 2 3 2 5 2" xfId="4288"/>
    <cellStyle name="표준 17 2 3 2 5 2 2" xfId="16795"/>
    <cellStyle name="표준 17 2 3 2 5 2 3" xfId="29237"/>
    <cellStyle name="표준 17 2 3 2 5 3" xfId="7373"/>
    <cellStyle name="표준 17 2 3 2 5 3 2" xfId="19880"/>
    <cellStyle name="표준 17 2 3 2 5 3 3" xfId="32322"/>
    <cellStyle name="표준 17 2 3 2 5 4" xfId="10458"/>
    <cellStyle name="표준 17 2 3 2 5 4 2" xfId="22965"/>
    <cellStyle name="표준 17 2 3 2 5 4 3" xfId="35407"/>
    <cellStyle name="표준 17 2 3 2 5 5" xfId="13626"/>
    <cellStyle name="표준 17 2 3 2 5 6" xfId="26068"/>
    <cellStyle name="표준 17 2 3 2 5 7" xfId="37952"/>
    <cellStyle name="표준 17 2 3 2 6" xfId="1251"/>
    <cellStyle name="표준 17 2 3 2 6 2" xfId="4420"/>
    <cellStyle name="표준 17 2 3 2 6 2 2" xfId="16927"/>
    <cellStyle name="표준 17 2 3 2 6 2 3" xfId="29369"/>
    <cellStyle name="표준 17 2 3 2 6 3" xfId="7505"/>
    <cellStyle name="표준 17 2 3 2 6 3 2" xfId="20012"/>
    <cellStyle name="표준 17 2 3 2 6 3 3" xfId="32454"/>
    <cellStyle name="표준 17 2 3 2 6 4" xfId="10590"/>
    <cellStyle name="표준 17 2 3 2 6 4 2" xfId="23097"/>
    <cellStyle name="표준 17 2 3 2 6 4 3" xfId="35539"/>
    <cellStyle name="표준 17 2 3 2 6 5" xfId="13758"/>
    <cellStyle name="표준 17 2 3 2 6 6" xfId="26200"/>
    <cellStyle name="표준 17 2 3 2 7" xfId="1383"/>
    <cellStyle name="표준 17 2 3 2 7 2" xfId="4552"/>
    <cellStyle name="표준 17 2 3 2 7 2 2" xfId="17059"/>
    <cellStyle name="표준 17 2 3 2 7 2 3" xfId="29501"/>
    <cellStyle name="표준 17 2 3 2 7 3" xfId="7637"/>
    <cellStyle name="표준 17 2 3 2 7 3 2" xfId="20144"/>
    <cellStyle name="표준 17 2 3 2 7 3 3" xfId="32586"/>
    <cellStyle name="표준 17 2 3 2 7 4" xfId="10722"/>
    <cellStyle name="표준 17 2 3 2 7 4 2" xfId="23229"/>
    <cellStyle name="표준 17 2 3 2 7 4 3" xfId="35671"/>
    <cellStyle name="표준 17 2 3 2 7 5" xfId="13890"/>
    <cellStyle name="표준 17 2 3 2 7 6" xfId="26332"/>
    <cellStyle name="표준 17 2 3 2 8" xfId="1514"/>
    <cellStyle name="표준 17 2 3 2 8 2" xfId="4683"/>
    <cellStyle name="표준 17 2 3 2 8 2 2" xfId="17190"/>
    <cellStyle name="표준 17 2 3 2 8 2 3" xfId="29632"/>
    <cellStyle name="표준 17 2 3 2 8 3" xfId="7768"/>
    <cellStyle name="표준 17 2 3 2 8 3 2" xfId="20275"/>
    <cellStyle name="표준 17 2 3 2 8 3 3" xfId="32717"/>
    <cellStyle name="표준 17 2 3 2 8 4" xfId="10853"/>
    <cellStyle name="표준 17 2 3 2 8 4 2" xfId="23360"/>
    <cellStyle name="표준 17 2 3 2 8 4 3" xfId="35802"/>
    <cellStyle name="표준 17 2 3 2 8 5" xfId="14021"/>
    <cellStyle name="표준 17 2 3 2 8 6" xfId="26463"/>
    <cellStyle name="표준 17 2 3 2 9" xfId="1643"/>
    <cellStyle name="표준 17 2 3 2 9 2" xfId="4812"/>
    <cellStyle name="표준 17 2 3 2 9 2 2" xfId="17319"/>
    <cellStyle name="표준 17 2 3 2 9 2 3" xfId="29761"/>
    <cellStyle name="표준 17 2 3 2 9 3" xfId="7897"/>
    <cellStyle name="표준 17 2 3 2 9 3 2" xfId="20404"/>
    <cellStyle name="표준 17 2 3 2 9 3 3" xfId="32846"/>
    <cellStyle name="표준 17 2 3 2 9 4" xfId="10982"/>
    <cellStyle name="표준 17 2 3 2 9 4 2" xfId="23489"/>
    <cellStyle name="표준 17 2 3 2 9 4 3" xfId="35931"/>
    <cellStyle name="표준 17 2 3 2 9 5" xfId="14150"/>
    <cellStyle name="표준 17 2 3 2 9 6" xfId="26592"/>
    <cellStyle name="표준 17 2 3 20" xfId="2726"/>
    <cellStyle name="표준 17 2 3 20 2" xfId="5895"/>
    <cellStyle name="표준 17 2 3 20 2 2" xfId="18402"/>
    <cellStyle name="표준 17 2 3 20 2 3" xfId="30844"/>
    <cellStyle name="표준 17 2 3 20 3" xfId="8980"/>
    <cellStyle name="표준 17 2 3 20 3 2" xfId="21487"/>
    <cellStyle name="표준 17 2 3 20 3 3" xfId="33929"/>
    <cellStyle name="표준 17 2 3 20 4" xfId="12065"/>
    <cellStyle name="표준 17 2 3 20 4 2" xfId="24572"/>
    <cellStyle name="표준 17 2 3 20 4 3" xfId="37014"/>
    <cellStyle name="표준 17 2 3 20 5" xfId="15233"/>
    <cellStyle name="표준 17 2 3 20 6" xfId="27675"/>
    <cellStyle name="표준 17 2 3 21" xfId="2843"/>
    <cellStyle name="표준 17 2 3 21 2" xfId="6012"/>
    <cellStyle name="표준 17 2 3 21 2 2" xfId="18519"/>
    <cellStyle name="표준 17 2 3 21 2 3" xfId="30961"/>
    <cellStyle name="표준 17 2 3 21 3" xfId="9097"/>
    <cellStyle name="표준 17 2 3 21 3 2" xfId="21604"/>
    <cellStyle name="표준 17 2 3 21 3 3" xfId="34046"/>
    <cellStyle name="표준 17 2 3 21 4" xfId="12182"/>
    <cellStyle name="표준 17 2 3 21 4 2" xfId="24689"/>
    <cellStyle name="표준 17 2 3 21 4 3" xfId="37131"/>
    <cellStyle name="표준 17 2 3 21 5" xfId="15350"/>
    <cellStyle name="표준 17 2 3 21 6" xfId="27792"/>
    <cellStyle name="표준 17 2 3 22" xfId="2955"/>
    <cellStyle name="표준 17 2 3 22 2" xfId="6124"/>
    <cellStyle name="표준 17 2 3 22 2 2" xfId="18631"/>
    <cellStyle name="표준 17 2 3 22 2 3" xfId="31073"/>
    <cellStyle name="표준 17 2 3 22 3" xfId="9209"/>
    <cellStyle name="표준 17 2 3 22 3 2" xfId="21716"/>
    <cellStyle name="표준 17 2 3 22 3 3" xfId="34158"/>
    <cellStyle name="표준 17 2 3 22 4" xfId="12294"/>
    <cellStyle name="표준 17 2 3 22 4 2" xfId="24801"/>
    <cellStyle name="표준 17 2 3 22 4 3" xfId="37243"/>
    <cellStyle name="표준 17 2 3 22 5" xfId="15462"/>
    <cellStyle name="표준 17 2 3 22 6" xfId="27904"/>
    <cellStyle name="표준 17 2 3 23" xfId="3063"/>
    <cellStyle name="표준 17 2 3 23 2" xfId="6232"/>
    <cellStyle name="표준 17 2 3 23 2 2" xfId="18739"/>
    <cellStyle name="표준 17 2 3 23 2 3" xfId="31181"/>
    <cellStyle name="표준 17 2 3 23 3" xfId="9317"/>
    <cellStyle name="표준 17 2 3 23 3 2" xfId="21824"/>
    <cellStyle name="표준 17 2 3 23 3 3" xfId="34266"/>
    <cellStyle name="표준 17 2 3 23 4" xfId="12402"/>
    <cellStyle name="표준 17 2 3 23 4 2" xfId="24909"/>
    <cellStyle name="표준 17 2 3 23 4 3" xfId="37351"/>
    <cellStyle name="표준 17 2 3 23 5" xfId="15570"/>
    <cellStyle name="표준 17 2 3 23 6" xfId="28012"/>
    <cellStyle name="표준 17 2 3 24" xfId="3170"/>
    <cellStyle name="표준 17 2 3 24 2" xfId="6339"/>
    <cellStyle name="표준 17 2 3 24 2 2" xfId="18846"/>
    <cellStyle name="표준 17 2 3 24 2 3" xfId="31288"/>
    <cellStyle name="표준 17 2 3 24 3" xfId="9424"/>
    <cellStyle name="표준 17 2 3 24 3 2" xfId="21931"/>
    <cellStyle name="표준 17 2 3 24 3 3" xfId="34373"/>
    <cellStyle name="표준 17 2 3 24 4" xfId="12509"/>
    <cellStyle name="표준 17 2 3 24 4 2" xfId="25016"/>
    <cellStyle name="표준 17 2 3 24 4 3" xfId="37458"/>
    <cellStyle name="표준 17 2 3 24 5" xfId="15677"/>
    <cellStyle name="표준 17 2 3 24 6" xfId="28119"/>
    <cellStyle name="표준 17 2 3 25" xfId="3277"/>
    <cellStyle name="표준 17 2 3 25 2" xfId="6446"/>
    <cellStyle name="표준 17 2 3 25 2 2" xfId="18953"/>
    <cellStyle name="표준 17 2 3 25 2 3" xfId="31395"/>
    <cellStyle name="표준 17 2 3 25 3" xfId="9531"/>
    <cellStyle name="표준 17 2 3 25 3 2" xfId="22038"/>
    <cellStyle name="표준 17 2 3 25 3 3" xfId="34480"/>
    <cellStyle name="표준 17 2 3 25 4" xfId="12616"/>
    <cellStyle name="표준 17 2 3 25 4 2" xfId="25123"/>
    <cellStyle name="표준 17 2 3 25 4 3" xfId="37565"/>
    <cellStyle name="표준 17 2 3 25 5" xfId="15784"/>
    <cellStyle name="표준 17 2 3 25 6" xfId="28226"/>
    <cellStyle name="표준 17 2 3 26" xfId="3468"/>
    <cellStyle name="표준 17 2 3 26 2" xfId="15975"/>
    <cellStyle name="표준 17 2 3 26 3" xfId="28417"/>
    <cellStyle name="표준 17 2 3 27" xfId="6553"/>
    <cellStyle name="표준 17 2 3 27 2" xfId="19060"/>
    <cellStyle name="표준 17 2 3 27 3" xfId="31502"/>
    <cellStyle name="표준 17 2 3 28" xfId="9638"/>
    <cellStyle name="표준 17 2 3 28 2" xfId="22145"/>
    <cellStyle name="표준 17 2 3 28 3" xfId="34587"/>
    <cellStyle name="표준 17 2 3 29" xfId="12806"/>
    <cellStyle name="표준 17 2 3 3" xfId="389"/>
    <cellStyle name="표준 17 2 3 3 10" xfId="1816"/>
    <cellStyle name="표준 17 2 3 3 10 2" xfId="4985"/>
    <cellStyle name="표준 17 2 3 3 10 2 2" xfId="17492"/>
    <cellStyle name="표준 17 2 3 3 10 2 3" xfId="29934"/>
    <cellStyle name="표준 17 2 3 3 10 3" xfId="8070"/>
    <cellStyle name="표준 17 2 3 3 10 3 2" xfId="20577"/>
    <cellStyle name="표준 17 2 3 3 10 3 3" xfId="33019"/>
    <cellStyle name="표준 17 2 3 3 10 4" xfId="11155"/>
    <cellStyle name="표준 17 2 3 3 10 4 2" xfId="23662"/>
    <cellStyle name="표준 17 2 3 3 10 4 3" xfId="36104"/>
    <cellStyle name="표준 17 2 3 3 10 5" xfId="14323"/>
    <cellStyle name="표준 17 2 3 3 10 6" xfId="26765"/>
    <cellStyle name="표준 17 2 3 3 11" xfId="1944"/>
    <cellStyle name="표준 17 2 3 3 11 2" xfId="5113"/>
    <cellStyle name="표준 17 2 3 3 11 2 2" xfId="17620"/>
    <cellStyle name="표준 17 2 3 3 11 2 3" xfId="30062"/>
    <cellStyle name="표준 17 2 3 3 11 3" xfId="8198"/>
    <cellStyle name="표준 17 2 3 3 11 3 2" xfId="20705"/>
    <cellStyle name="표준 17 2 3 3 11 3 3" xfId="33147"/>
    <cellStyle name="표준 17 2 3 3 11 4" xfId="11283"/>
    <cellStyle name="표준 17 2 3 3 11 4 2" xfId="23790"/>
    <cellStyle name="표준 17 2 3 3 11 4 3" xfId="36232"/>
    <cellStyle name="표준 17 2 3 3 11 5" xfId="14451"/>
    <cellStyle name="표준 17 2 3 3 11 6" xfId="26893"/>
    <cellStyle name="표준 17 2 3 3 12" xfId="2072"/>
    <cellStyle name="표준 17 2 3 3 12 2" xfId="5241"/>
    <cellStyle name="표준 17 2 3 3 12 2 2" xfId="17748"/>
    <cellStyle name="표준 17 2 3 3 12 2 3" xfId="30190"/>
    <cellStyle name="표준 17 2 3 3 12 3" xfId="8326"/>
    <cellStyle name="표준 17 2 3 3 12 3 2" xfId="20833"/>
    <cellStyle name="표준 17 2 3 3 12 3 3" xfId="33275"/>
    <cellStyle name="표준 17 2 3 3 12 4" xfId="11411"/>
    <cellStyle name="표준 17 2 3 3 12 4 2" xfId="23918"/>
    <cellStyle name="표준 17 2 3 3 12 4 3" xfId="36360"/>
    <cellStyle name="표준 17 2 3 3 12 5" xfId="14579"/>
    <cellStyle name="표준 17 2 3 3 12 6" xfId="27021"/>
    <cellStyle name="표준 17 2 3 3 13" xfId="2200"/>
    <cellStyle name="표준 17 2 3 3 13 2" xfId="5369"/>
    <cellStyle name="표준 17 2 3 3 13 2 2" xfId="17876"/>
    <cellStyle name="표준 17 2 3 3 13 2 3" xfId="30318"/>
    <cellStyle name="표준 17 2 3 3 13 3" xfId="8454"/>
    <cellStyle name="표준 17 2 3 3 13 3 2" xfId="20961"/>
    <cellStyle name="표준 17 2 3 3 13 3 3" xfId="33403"/>
    <cellStyle name="표준 17 2 3 3 13 4" xfId="11539"/>
    <cellStyle name="표준 17 2 3 3 13 4 2" xfId="24046"/>
    <cellStyle name="표준 17 2 3 3 13 4 3" xfId="36488"/>
    <cellStyle name="표준 17 2 3 3 13 5" xfId="14707"/>
    <cellStyle name="표준 17 2 3 3 13 6" xfId="27149"/>
    <cellStyle name="표준 17 2 3 3 14" xfId="2325"/>
    <cellStyle name="표준 17 2 3 3 14 2" xfId="5494"/>
    <cellStyle name="표준 17 2 3 3 14 2 2" xfId="18001"/>
    <cellStyle name="표준 17 2 3 3 14 2 3" xfId="30443"/>
    <cellStyle name="표준 17 2 3 3 14 3" xfId="8579"/>
    <cellStyle name="표준 17 2 3 3 14 3 2" xfId="21086"/>
    <cellStyle name="표준 17 2 3 3 14 3 3" xfId="33528"/>
    <cellStyle name="표준 17 2 3 3 14 4" xfId="11664"/>
    <cellStyle name="표준 17 2 3 3 14 4 2" xfId="24171"/>
    <cellStyle name="표준 17 2 3 3 14 4 3" xfId="36613"/>
    <cellStyle name="표준 17 2 3 3 14 5" xfId="14832"/>
    <cellStyle name="표준 17 2 3 3 14 6" xfId="27274"/>
    <cellStyle name="표준 17 2 3 3 15" xfId="2450"/>
    <cellStyle name="표준 17 2 3 3 15 2" xfId="5619"/>
    <cellStyle name="표준 17 2 3 3 15 2 2" xfId="18126"/>
    <cellStyle name="표준 17 2 3 3 15 2 3" xfId="30568"/>
    <cellStyle name="표준 17 2 3 3 15 3" xfId="8704"/>
    <cellStyle name="표준 17 2 3 3 15 3 2" xfId="21211"/>
    <cellStyle name="표준 17 2 3 3 15 3 3" xfId="33653"/>
    <cellStyle name="표준 17 2 3 3 15 4" xfId="11789"/>
    <cellStyle name="표준 17 2 3 3 15 4 2" xfId="24296"/>
    <cellStyle name="표준 17 2 3 3 15 4 3" xfId="36738"/>
    <cellStyle name="표준 17 2 3 3 15 5" xfId="14957"/>
    <cellStyle name="표준 17 2 3 3 15 6" xfId="27399"/>
    <cellStyle name="표준 17 2 3 3 16" xfId="2574"/>
    <cellStyle name="표준 17 2 3 3 16 2" xfId="5743"/>
    <cellStyle name="표준 17 2 3 3 16 2 2" xfId="18250"/>
    <cellStyle name="표준 17 2 3 3 16 2 3" xfId="30692"/>
    <cellStyle name="표준 17 2 3 3 16 3" xfId="8828"/>
    <cellStyle name="표준 17 2 3 3 16 3 2" xfId="21335"/>
    <cellStyle name="표준 17 2 3 3 16 3 3" xfId="33777"/>
    <cellStyle name="표준 17 2 3 3 16 4" xfId="11913"/>
    <cellStyle name="표준 17 2 3 3 16 4 2" xfId="24420"/>
    <cellStyle name="표준 17 2 3 3 16 4 3" xfId="36862"/>
    <cellStyle name="표준 17 2 3 3 16 5" xfId="15081"/>
    <cellStyle name="표준 17 2 3 3 16 6" xfId="27523"/>
    <cellStyle name="표준 17 2 3 3 17" xfId="2696"/>
    <cellStyle name="표준 17 2 3 3 17 2" xfId="5865"/>
    <cellStyle name="표준 17 2 3 3 17 2 2" xfId="18372"/>
    <cellStyle name="표준 17 2 3 3 17 2 3" xfId="30814"/>
    <cellStyle name="표준 17 2 3 3 17 3" xfId="8950"/>
    <cellStyle name="표준 17 2 3 3 17 3 2" xfId="21457"/>
    <cellStyle name="표준 17 2 3 3 17 3 3" xfId="33899"/>
    <cellStyle name="표준 17 2 3 3 17 4" xfId="12035"/>
    <cellStyle name="표준 17 2 3 3 17 4 2" xfId="24542"/>
    <cellStyle name="표준 17 2 3 3 17 4 3" xfId="36984"/>
    <cellStyle name="표준 17 2 3 3 17 5" xfId="15203"/>
    <cellStyle name="표준 17 2 3 3 17 6" xfId="27645"/>
    <cellStyle name="표준 17 2 3 3 18" xfId="2816"/>
    <cellStyle name="표준 17 2 3 3 18 2" xfId="5985"/>
    <cellStyle name="표준 17 2 3 3 18 2 2" xfId="18492"/>
    <cellStyle name="표준 17 2 3 3 18 2 3" xfId="30934"/>
    <cellStyle name="표준 17 2 3 3 18 3" xfId="9070"/>
    <cellStyle name="표준 17 2 3 3 18 3 2" xfId="21577"/>
    <cellStyle name="표준 17 2 3 3 18 3 3" xfId="34019"/>
    <cellStyle name="표준 17 2 3 3 18 4" xfId="12155"/>
    <cellStyle name="표준 17 2 3 3 18 4 2" xfId="24662"/>
    <cellStyle name="표준 17 2 3 3 18 4 3" xfId="37104"/>
    <cellStyle name="표준 17 2 3 3 18 5" xfId="15323"/>
    <cellStyle name="표준 17 2 3 3 18 6" xfId="27765"/>
    <cellStyle name="표준 17 2 3 3 19" xfId="2933"/>
    <cellStyle name="표준 17 2 3 3 19 2" xfId="6102"/>
    <cellStyle name="표준 17 2 3 3 19 2 2" xfId="18609"/>
    <cellStyle name="표준 17 2 3 3 19 2 3" xfId="31051"/>
    <cellStyle name="표준 17 2 3 3 19 3" xfId="9187"/>
    <cellStyle name="표준 17 2 3 3 19 3 2" xfId="21694"/>
    <cellStyle name="표준 17 2 3 3 19 3 3" xfId="34136"/>
    <cellStyle name="표준 17 2 3 3 19 4" xfId="12272"/>
    <cellStyle name="표준 17 2 3 3 19 4 2" xfId="24779"/>
    <cellStyle name="표준 17 2 3 3 19 4 3" xfId="37221"/>
    <cellStyle name="표준 17 2 3 3 19 5" xfId="15440"/>
    <cellStyle name="표준 17 2 3 3 19 6" xfId="27882"/>
    <cellStyle name="표준 17 2 3 3 2" xfId="767"/>
    <cellStyle name="표준 17 2 3 3 2 2" xfId="3936"/>
    <cellStyle name="표준 17 2 3 3 2 2 2" xfId="16443"/>
    <cellStyle name="표준 17 2 3 3 2 2 3" xfId="28885"/>
    <cellStyle name="표준 17 2 3 3 2 3" xfId="7021"/>
    <cellStyle name="표준 17 2 3 3 2 3 2" xfId="19528"/>
    <cellStyle name="표준 17 2 3 3 2 3 3" xfId="31970"/>
    <cellStyle name="표준 17 2 3 3 2 4" xfId="10106"/>
    <cellStyle name="표준 17 2 3 3 2 4 2" xfId="22613"/>
    <cellStyle name="표준 17 2 3 3 2 4 3" xfId="35055"/>
    <cellStyle name="표준 17 2 3 3 2 5" xfId="13274"/>
    <cellStyle name="표준 17 2 3 3 2 6" xfId="25716"/>
    <cellStyle name="표준 17 2 3 3 20" xfId="3045"/>
    <cellStyle name="표준 17 2 3 3 20 2" xfId="6214"/>
    <cellStyle name="표준 17 2 3 3 20 2 2" xfId="18721"/>
    <cellStyle name="표준 17 2 3 3 20 2 3" xfId="31163"/>
    <cellStyle name="표준 17 2 3 3 20 3" xfId="9299"/>
    <cellStyle name="표준 17 2 3 3 20 3 2" xfId="21806"/>
    <cellStyle name="표준 17 2 3 3 20 3 3" xfId="34248"/>
    <cellStyle name="표준 17 2 3 3 20 4" xfId="12384"/>
    <cellStyle name="표준 17 2 3 3 20 4 2" xfId="24891"/>
    <cellStyle name="표준 17 2 3 3 20 4 3" xfId="37333"/>
    <cellStyle name="표준 17 2 3 3 20 5" xfId="15552"/>
    <cellStyle name="표준 17 2 3 3 20 6" xfId="27994"/>
    <cellStyle name="표준 17 2 3 3 21" xfId="3153"/>
    <cellStyle name="표준 17 2 3 3 21 2" xfId="6322"/>
    <cellStyle name="표준 17 2 3 3 21 2 2" xfId="18829"/>
    <cellStyle name="표준 17 2 3 3 21 2 3" xfId="31271"/>
    <cellStyle name="표준 17 2 3 3 21 3" xfId="9407"/>
    <cellStyle name="표준 17 2 3 3 21 3 2" xfId="21914"/>
    <cellStyle name="표준 17 2 3 3 21 3 3" xfId="34356"/>
    <cellStyle name="표준 17 2 3 3 21 4" xfId="12492"/>
    <cellStyle name="표준 17 2 3 3 21 4 2" xfId="24999"/>
    <cellStyle name="표준 17 2 3 3 21 4 3" xfId="37441"/>
    <cellStyle name="표준 17 2 3 3 21 5" xfId="15660"/>
    <cellStyle name="표준 17 2 3 3 21 6" xfId="28102"/>
    <cellStyle name="표준 17 2 3 3 22" xfId="3260"/>
    <cellStyle name="표준 17 2 3 3 22 2" xfId="6429"/>
    <cellStyle name="표준 17 2 3 3 22 2 2" xfId="18936"/>
    <cellStyle name="표준 17 2 3 3 22 2 3" xfId="31378"/>
    <cellStyle name="표준 17 2 3 3 22 3" xfId="9514"/>
    <cellStyle name="표준 17 2 3 3 22 3 2" xfId="22021"/>
    <cellStyle name="표준 17 2 3 3 22 3 3" xfId="34463"/>
    <cellStyle name="표준 17 2 3 3 22 4" xfId="12599"/>
    <cellStyle name="표준 17 2 3 3 22 4 2" xfId="25106"/>
    <cellStyle name="표준 17 2 3 3 22 4 3" xfId="37548"/>
    <cellStyle name="표준 17 2 3 3 22 5" xfId="15767"/>
    <cellStyle name="표준 17 2 3 3 22 6" xfId="28209"/>
    <cellStyle name="표준 17 2 3 3 23" xfId="3367"/>
    <cellStyle name="표준 17 2 3 3 23 2" xfId="6536"/>
    <cellStyle name="표준 17 2 3 3 23 2 2" xfId="19043"/>
    <cellStyle name="표준 17 2 3 3 23 2 3" xfId="31485"/>
    <cellStyle name="표준 17 2 3 3 23 3" xfId="9621"/>
    <cellStyle name="표준 17 2 3 3 23 3 2" xfId="22128"/>
    <cellStyle name="표준 17 2 3 3 23 3 3" xfId="34570"/>
    <cellStyle name="표준 17 2 3 3 23 4" xfId="12706"/>
    <cellStyle name="표준 17 2 3 3 23 4 2" xfId="25213"/>
    <cellStyle name="표준 17 2 3 3 23 4 3" xfId="37655"/>
    <cellStyle name="표준 17 2 3 3 23 5" xfId="15874"/>
    <cellStyle name="표준 17 2 3 3 23 6" xfId="28316"/>
    <cellStyle name="표준 17 2 3 3 24" xfId="3558"/>
    <cellStyle name="표준 17 2 3 3 24 2" xfId="16065"/>
    <cellStyle name="표준 17 2 3 3 24 3" xfId="28507"/>
    <cellStyle name="표준 17 2 3 3 25" xfId="6643"/>
    <cellStyle name="표준 17 2 3 3 25 2" xfId="19150"/>
    <cellStyle name="표준 17 2 3 3 25 3" xfId="31592"/>
    <cellStyle name="표준 17 2 3 3 26" xfId="9728"/>
    <cellStyle name="표준 17 2 3 3 26 2" xfId="22235"/>
    <cellStyle name="표준 17 2 3 3 26 3" xfId="34677"/>
    <cellStyle name="표준 17 2 3 3 27" xfId="12896"/>
    <cellStyle name="표준 17 2 3 3 28" xfId="25338"/>
    <cellStyle name="표준 17 2 3 3 29" xfId="37781"/>
    <cellStyle name="표준 17 2 3 3 3" xfId="900"/>
    <cellStyle name="표준 17 2 3 3 3 2" xfId="4069"/>
    <cellStyle name="표준 17 2 3 3 3 2 2" xfId="16576"/>
    <cellStyle name="표준 17 2 3 3 3 2 3" xfId="29018"/>
    <cellStyle name="표준 17 2 3 3 3 3" xfId="7154"/>
    <cellStyle name="표준 17 2 3 3 3 3 2" xfId="19661"/>
    <cellStyle name="표준 17 2 3 3 3 3 3" xfId="32103"/>
    <cellStyle name="표준 17 2 3 3 3 4" xfId="10239"/>
    <cellStyle name="표준 17 2 3 3 3 4 2" xfId="22746"/>
    <cellStyle name="표준 17 2 3 3 3 4 3" xfId="35188"/>
    <cellStyle name="표준 17 2 3 3 3 5" xfId="13407"/>
    <cellStyle name="표준 17 2 3 3 3 6" xfId="25849"/>
    <cellStyle name="표준 17 2 3 3 4" xfId="1032"/>
    <cellStyle name="표준 17 2 3 3 4 2" xfId="4201"/>
    <cellStyle name="표준 17 2 3 3 4 2 2" xfId="16708"/>
    <cellStyle name="표준 17 2 3 3 4 2 3" xfId="29150"/>
    <cellStyle name="표준 17 2 3 3 4 3" xfId="7286"/>
    <cellStyle name="표준 17 2 3 3 4 3 2" xfId="19793"/>
    <cellStyle name="표준 17 2 3 3 4 3 3" xfId="32235"/>
    <cellStyle name="표준 17 2 3 3 4 4" xfId="10371"/>
    <cellStyle name="표준 17 2 3 3 4 4 2" xfId="22878"/>
    <cellStyle name="표준 17 2 3 3 4 4 3" xfId="35320"/>
    <cellStyle name="표준 17 2 3 3 4 5" xfId="13539"/>
    <cellStyle name="표준 17 2 3 3 4 6" xfId="25981"/>
    <cellStyle name="표준 17 2 3 3 5" xfId="1164"/>
    <cellStyle name="표준 17 2 3 3 5 2" xfId="4333"/>
    <cellStyle name="표준 17 2 3 3 5 2 2" xfId="16840"/>
    <cellStyle name="표준 17 2 3 3 5 2 3" xfId="29282"/>
    <cellStyle name="표준 17 2 3 3 5 3" xfId="7418"/>
    <cellStyle name="표준 17 2 3 3 5 3 2" xfId="19925"/>
    <cellStyle name="표준 17 2 3 3 5 3 3" xfId="32367"/>
    <cellStyle name="표준 17 2 3 3 5 4" xfId="10503"/>
    <cellStyle name="표준 17 2 3 3 5 4 2" xfId="23010"/>
    <cellStyle name="표준 17 2 3 3 5 4 3" xfId="35452"/>
    <cellStyle name="표준 17 2 3 3 5 5" xfId="13671"/>
    <cellStyle name="표준 17 2 3 3 5 6" xfId="26113"/>
    <cellStyle name="표준 17 2 3 3 6" xfId="1296"/>
    <cellStyle name="표준 17 2 3 3 6 2" xfId="4465"/>
    <cellStyle name="표준 17 2 3 3 6 2 2" xfId="16972"/>
    <cellStyle name="표준 17 2 3 3 6 2 3" xfId="29414"/>
    <cellStyle name="표준 17 2 3 3 6 3" xfId="7550"/>
    <cellStyle name="표준 17 2 3 3 6 3 2" xfId="20057"/>
    <cellStyle name="표준 17 2 3 3 6 3 3" xfId="32499"/>
    <cellStyle name="표준 17 2 3 3 6 4" xfId="10635"/>
    <cellStyle name="표준 17 2 3 3 6 4 2" xfId="23142"/>
    <cellStyle name="표준 17 2 3 3 6 4 3" xfId="35584"/>
    <cellStyle name="표준 17 2 3 3 6 5" xfId="13803"/>
    <cellStyle name="표준 17 2 3 3 6 6" xfId="26245"/>
    <cellStyle name="표준 17 2 3 3 7" xfId="1428"/>
    <cellStyle name="표준 17 2 3 3 7 2" xfId="4597"/>
    <cellStyle name="표준 17 2 3 3 7 2 2" xfId="17104"/>
    <cellStyle name="표준 17 2 3 3 7 2 3" xfId="29546"/>
    <cellStyle name="표준 17 2 3 3 7 3" xfId="7682"/>
    <cellStyle name="표준 17 2 3 3 7 3 2" xfId="20189"/>
    <cellStyle name="표준 17 2 3 3 7 3 3" xfId="32631"/>
    <cellStyle name="표준 17 2 3 3 7 4" xfId="10767"/>
    <cellStyle name="표준 17 2 3 3 7 4 2" xfId="23274"/>
    <cellStyle name="표준 17 2 3 3 7 4 3" xfId="35716"/>
    <cellStyle name="표준 17 2 3 3 7 5" xfId="13935"/>
    <cellStyle name="표준 17 2 3 3 7 6" xfId="26377"/>
    <cellStyle name="표준 17 2 3 3 8" xfId="1559"/>
    <cellStyle name="표준 17 2 3 3 8 2" xfId="4728"/>
    <cellStyle name="표준 17 2 3 3 8 2 2" xfId="17235"/>
    <cellStyle name="표준 17 2 3 3 8 2 3" xfId="29677"/>
    <cellStyle name="표준 17 2 3 3 8 3" xfId="7813"/>
    <cellStyle name="표준 17 2 3 3 8 3 2" xfId="20320"/>
    <cellStyle name="표준 17 2 3 3 8 3 3" xfId="32762"/>
    <cellStyle name="표준 17 2 3 3 8 4" xfId="10898"/>
    <cellStyle name="표준 17 2 3 3 8 4 2" xfId="23405"/>
    <cellStyle name="표준 17 2 3 3 8 4 3" xfId="35847"/>
    <cellStyle name="표준 17 2 3 3 8 5" xfId="14066"/>
    <cellStyle name="표준 17 2 3 3 8 6" xfId="26508"/>
    <cellStyle name="표준 17 2 3 3 9" xfId="1688"/>
    <cellStyle name="표준 17 2 3 3 9 2" xfId="4857"/>
    <cellStyle name="표준 17 2 3 3 9 2 2" xfId="17364"/>
    <cellStyle name="표준 17 2 3 3 9 2 3" xfId="29806"/>
    <cellStyle name="표준 17 2 3 3 9 3" xfId="7942"/>
    <cellStyle name="표준 17 2 3 3 9 3 2" xfId="20449"/>
    <cellStyle name="표준 17 2 3 3 9 3 3" xfId="32891"/>
    <cellStyle name="표준 17 2 3 3 9 4" xfId="11027"/>
    <cellStyle name="표준 17 2 3 3 9 4 2" xfId="23534"/>
    <cellStyle name="표준 17 2 3 3 9 4 3" xfId="35976"/>
    <cellStyle name="표준 17 2 3 3 9 5" xfId="14195"/>
    <cellStyle name="표준 17 2 3 3 9 6" xfId="26637"/>
    <cellStyle name="표준 17 2 3 30" xfId="25248"/>
    <cellStyle name="표준 17 2 3 31" xfId="37692"/>
    <cellStyle name="표준 17 2 3 4" xfId="677"/>
    <cellStyle name="표준 17 2 3 4 2" xfId="3846"/>
    <cellStyle name="표준 17 2 3 4 2 2" xfId="16353"/>
    <cellStyle name="표준 17 2 3 4 2 3" xfId="28795"/>
    <cellStyle name="표준 17 2 3 4 3" xfId="6931"/>
    <cellStyle name="표준 17 2 3 4 3 2" xfId="19438"/>
    <cellStyle name="표준 17 2 3 4 3 3" xfId="31880"/>
    <cellStyle name="표준 17 2 3 4 4" xfId="10016"/>
    <cellStyle name="표준 17 2 3 4 4 2" xfId="22523"/>
    <cellStyle name="표준 17 2 3 4 4 3" xfId="34965"/>
    <cellStyle name="표준 17 2 3 4 5" xfId="13184"/>
    <cellStyle name="표준 17 2 3 4 6" xfId="25626"/>
    <cellStyle name="표준 17 2 3 4 7" xfId="37786"/>
    <cellStyle name="표준 17 2 3 5" xfId="810"/>
    <cellStyle name="표준 17 2 3 5 2" xfId="3979"/>
    <cellStyle name="표준 17 2 3 5 2 2" xfId="16486"/>
    <cellStyle name="표준 17 2 3 5 2 3" xfId="28928"/>
    <cellStyle name="표준 17 2 3 5 3" xfId="7064"/>
    <cellStyle name="표준 17 2 3 5 3 2" xfId="19571"/>
    <cellStyle name="표준 17 2 3 5 3 3" xfId="32013"/>
    <cellStyle name="표준 17 2 3 5 4" xfId="10149"/>
    <cellStyle name="표준 17 2 3 5 4 2" xfId="22656"/>
    <cellStyle name="표준 17 2 3 5 4 3" xfId="35098"/>
    <cellStyle name="표준 17 2 3 5 5" xfId="13317"/>
    <cellStyle name="표준 17 2 3 5 6" xfId="25759"/>
    <cellStyle name="표준 17 2 3 5 7" xfId="37783"/>
    <cellStyle name="표준 17 2 3 6" xfId="942"/>
    <cellStyle name="표준 17 2 3 6 2" xfId="4111"/>
    <cellStyle name="표준 17 2 3 6 2 2" xfId="16618"/>
    <cellStyle name="표준 17 2 3 6 2 3" xfId="29060"/>
    <cellStyle name="표준 17 2 3 6 3" xfId="7196"/>
    <cellStyle name="표준 17 2 3 6 3 2" xfId="19703"/>
    <cellStyle name="표준 17 2 3 6 3 3" xfId="32145"/>
    <cellStyle name="표준 17 2 3 6 4" xfId="10281"/>
    <cellStyle name="표준 17 2 3 6 4 2" xfId="22788"/>
    <cellStyle name="표준 17 2 3 6 4 3" xfId="35230"/>
    <cellStyle name="표준 17 2 3 6 5" xfId="13449"/>
    <cellStyle name="표준 17 2 3 6 6" xfId="25891"/>
    <cellStyle name="표준 17 2 3 6 7" xfId="37784"/>
    <cellStyle name="표준 17 2 3 7" xfId="1074"/>
    <cellStyle name="표준 17 2 3 7 2" xfId="4243"/>
    <cellStyle name="표준 17 2 3 7 2 2" xfId="16750"/>
    <cellStyle name="표준 17 2 3 7 2 3" xfId="29192"/>
    <cellStyle name="표준 17 2 3 7 3" xfId="7328"/>
    <cellStyle name="표준 17 2 3 7 3 2" xfId="19835"/>
    <cellStyle name="표준 17 2 3 7 3 3" xfId="32277"/>
    <cellStyle name="표준 17 2 3 7 4" xfId="10413"/>
    <cellStyle name="표준 17 2 3 7 4 2" xfId="22920"/>
    <cellStyle name="표준 17 2 3 7 4 3" xfId="35362"/>
    <cellStyle name="표준 17 2 3 7 5" xfId="13581"/>
    <cellStyle name="표준 17 2 3 7 6" xfId="26023"/>
    <cellStyle name="표준 17 2 3 8" xfId="1206"/>
    <cellStyle name="표준 17 2 3 8 2" xfId="4375"/>
    <cellStyle name="표준 17 2 3 8 2 2" xfId="16882"/>
    <cellStyle name="표준 17 2 3 8 2 3" xfId="29324"/>
    <cellStyle name="표준 17 2 3 8 3" xfId="7460"/>
    <cellStyle name="표준 17 2 3 8 3 2" xfId="19967"/>
    <cellStyle name="표준 17 2 3 8 3 3" xfId="32409"/>
    <cellStyle name="표준 17 2 3 8 4" xfId="10545"/>
    <cellStyle name="표준 17 2 3 8 4 2" xfId="23052"/>
    <cellStyle name="표준 17 2 3 8 4 3" xfId="35494"/>
    <cellStyle name="표준 17 2 3 8 5" xfId="13713"/>
    <cellStyle name="표준 17 2 3 8 6" xfId="26155"/>
    <cellStyle name="표준 17 2 3 9" xfId="1338"/>
    <cellStyle name="표준 17 2 3 9 2" xfId="4507"/>
    <cellStyle name="표준 17 2 3 9 2 2" xfId="17014"/>
    <cellStyle name="표준 17 2 3 9 2 3" xfId="29456"/>
    <cellStyle name="표준 17 2 3 9 3" xfId="7592"/>
    <cellStyle name="표준 17 2 3 9 3 2" xfId="20099"/>
    <cellStyle name="표준 17 2 3 9 3 3" xfId="32541"/>
    <cellStyle name="표준 17 2 3 9 4" xfId="10677"/>
    <cellStyle name="표준 17 2 3 9 4 2" xfId="23184"/>
    <cellStyle name="표준 17 2 3 9 4 3" xfId="35626"/>
    <cellStyle name="표준 17 2 3 9 5" xfId="13845"/>
    <cellStyle name="표준 17 2 3 9 6" xfId="26287"/>
    <cellStyle name="표준 17 2 30" xfId="3407"/>
    <cellStyle name="표준 17 2 30 2" xfId="15914"/>
    <cellStyle name="표준 17 2 30 3" xfId="28356"/>
    <cellStyle name="표준 17 2 31" xfId="3402"/>
    <cellStyle name="표준 17 2 31 2" xfId="15909"/>
    <cellStyle name="표준 17 2 31 3" xfId="28351"/>
    <cellStyle name="표준 17 2 32" xfId="12775"/>
    <cellStyle name="표준 17 2 33" xfId="12777"/>
    <cellStyle name="표준 17 2 34" xfId="37679"/>
    <cellStyle name="표준 17 2 4" xfId="240"/>
    <cellStyle name="표준 17 2 4 10" xfId="1062"/>
    <cellStyle name="표준 17 2 4 10 2" xfId="4231"/>
    <cellStyle name="표준 17 2 4 10 2 2" xfId="16738"/>
    <cellStyle name="표준 17 2 4 10 2 3" xfId="29180"/>
    <cellStyle name="표준 17 2 4 10 3" xfId="7316"/>
    <cellStyle name="표준 17 2 4 10 3 2" xfId="19823"/>
    <cellStyle name="표준 17 2 4 10 3 3" xfId="32265"/>
    <cellStyle name="표준 17 2 4 10 4" xfId="10401"/>
    <cellStyle name="표준 17 2 4 10 4 2" xfId="22908"/>
    <cellStyle name="표준 17 2 4 10 4 3" xfId="35350"/>
    <cellStyle name="표준 17 2 4 10 5" xfId="13569"/>
    <cellStyle name="표준 17 2 4 10 6" xfId="26011"/>
    <cellStyle name="표준 17 2 4 11" xfId="1194"/>
    <cellStyle name="표준 17 2 4 11 2" xfId="4363"/>
    <cellStyle name="표준 17 2 4 11 2 2" xfId="16870"/>
    <cellStyle name="표준 17 2 4 11 2 3" xfId="29312"/>
    <cellStyle name="표준 17 2 4 11 3" xfId="7448"/>
    <cellStyle name="표준 17 2 4 11 3 2" xfId="19955"/>
    <cellStyle name="표준 17 2 4 11 3 3" xfId="32397"/>
    <cellStyle name="표준 17 2 4 11 4" xfId="10533"/>
    <cellStyle name="표준 17 2 4 11 4 2" xfId="23040"/>
    <cellStyle name="표준 17 2 4 11 4 3" xfId="35482"/>
    <cellStyle name="표준 17 2 4 11 5" xfId="13701"/>
    <cellStyle name="표준 17 2 4 11 6" xfId="26143"/>
    <cellStyle name="표준 17 2 4 12" xfId="1326"/>
    <cellStyle name="표준 17 2 4 12 2" xfId="4495"/>
    <cellStyle name="표준 17 2 4 12 2 2" xfId="17002"/>
    <cellStyle name="표준 17 2 4 12 2 3" xfId="29444"/>
    <cellStyle name="표준 17 2 4 12 3" xfId="7580"/>
    <cellStyle name="표준 17 2 4 12 3 2" xfId="20087"/>
    <cellStyle name="표준 17 2 4 12 3 3" xfId="32529"/>
    <cellStyle name="표준 17 2 4 12 4" xfId="10665"/>
    <cellStyle name="표준 17 2 4 12 4 2" xfId="23172"/>
    <cellStyle name="표준 17 2 4 12 4 3" xfId="35614"/>
    <cellStyle name="표준 17 2 4 12 5" xfId="13833"/>
    <cellStyle name="표준 17 2 4 12 6" xfId="26275"/>
    <cellStyle name="표준 17 2 4 13" xfId="1458"/>
    <cellStyle name="표준 17 2 4 13 2" xfId="4627"/>
    <cellStyle name="표준 17 2 4 13 2 2" xfId="17134"/>
    <cellStyle name="표준 17 2 4 13 2 3" xfId="29576"/>
    <cellStyle name="표준 17 2 4 13 3" xfId="7712"/>
    <cellStyle name="표준 17 2 4 13 3 2" xfId="20219"/>
    <cellStyle name="표준 17 2 4 13 3 3" xfId="32661"/>
    <cellStyle name="표준 17 2 4 13 4" xfId="10797"/>
    <cellStyle name="표준 17 2 4 13 4 2" xfId="23304"/>
    <cellStyle name="표준 17 2 4 13 4 3" xfId="35746"/>
    <cellStyle name="표준 17 2 4 13 5" xfId="13965"/>
    <cellStyle name="표준 17 2 4 13 6" xfId="26407"/>
    <cellStyle name="표준 17 2 4 14" xfId="1587"/>
    <cellStyle name="표준 17 2 4 14 2" xfId="4756"/>
    <cellStyle name="표준 17 2 4 14 2 2" xfId="17263"/>
    <cellStyle name="표준 17 2 4 14 2 3" xfId="29705"/>
    <cellStyle name="표준 17 2 4 14 3" xfId="7841"/>
    <cellStyle name="표준 17 2 4 14 3 2" xfId="20348"/>
    <cellStyle name="표준 17 2 4 14 3 3" xfId="32790"/>
    <cellStyle name="표준 17 2 4 14 4" xfId="10926"/>
    <cellStyle name="표준 17 2 4 14 4 2" xfId="23433"/>
    <cellStyle name="표준 17 2 4 14 4 3" xfId="35875"/>
    <cellStyle name="표준 17 2 4 14 5" xfId="14094"/>
    <cellStyle name="표준 17 2 4 14 6" xfId="26536"/>
    <cellStyle name="표준 17 2 4 15" xfId="1715"/>
    <cellStyle name="표준 17 2 4 15 2" xfId="4884"/>
    <cellStyle name="표준 17 2 4 15 2 2" xfId="17391"/>
    <cellStyle name="표준 17 2 4 15 2 3" xfId="29833"/>
    <cellStyle name="표준 17 2 4 15 3" xfId="7969"/>
    <cellStyle name="표준 17 2 4 15 3 2" xfId="20476"/>
    <cellStyle name="표준 17 2 4 15 3 3" xfId="32918"/>
    <cellStyle name="표준 17 2 4 15 4" xfId="11054"/>
    <cellStyle name="표준 17 2 4 15 4 2" xfId="23561"/>
    <cellStyle name="표준 17 2 4 15 4 3" xfId="36003"/>
    <cellStyle name="표준 17 2 4 15 5" xfId="14222"/>
    <cellStyle name="표준 17 2 4 15 6" xfId="26664"/>
    <cellStyle name="표준 17 2 4 16" xfId="1843"/>
    <cellStyle name="표준 17 2 4 16 2" xfId="5012"/>
    <cellStyle name="표준 17 2 4 16 2 2" xfId="17519"/>
    <cellStyle name="표준 17 2 4 16 2 3" xfId="29961"/>
    <cellStyle name="표준 17 2 4 16 3" xfId="8097"/>
    <cellStyle name="표준 17 2 4 16 3 2" xfId="20604"/>
    <cellStyle name="표준 17 2 4 16 3 3" xfId="33046"/>
    <cellStyle name="표준 17 2 4 16 4" xfId="11182"/>
    <cellStyle name="표준 17 2 4 16 4 2" xfId="23689"/>
    <cellStyle name="표준 17 2 4 16 4 3" xfId="36131"/>
    <cellStyle name="표준 17 2 4 16 5" xfId="14350"/>
    <cellStyle name="표준 17 2 4 16 6" xfId="26792"/>
    <cellStyle name="표준 17 2 4 17" xfId="1971"/>
    <cellStyle name="표준 17 2 4 17 2" xfId="5140"/>
    <cellStyle name="표준 17 2 4 17 2 2" xfId="17647"/>
    <cellStyle name="표준 17 2 4 17 2 3" xfId="30089"/>
    <cellStyle name="표준 17 2 4 17 3" xfId="8225"/>
    <cellStyle name="표준 17 2 4 17 3 2" xfId="20732"/>
    <cellStyle name="표준 17 2 4 17 3 3" xfId="33174"/>
    <cellStyle name="표준 17 2 4 17 4" xfId="11310"/>
    <cellStyle name="표준 17 2 4 17 4 2" xfId="23817"/>
    <cellStyle name="표준 17 2 4 17 4 3" xfId="36259"/>
    <cellStyle name="표준 17 2 4 17 5" xfId="14478"/>
    <cellStyle name="표준 17 2 4 17 6" xfId="26920"/>
    <cellStyle name="표준 17 2 4 18" xfId="2099"/>
    <cellStyle name="표준 17 2 4 18 2" xfId="5268"/>
    <cellStyle name="표준 17 2 4 18 2 2" xfId="17775"/>
    <cellStyle name="표준 17 2 4 18 2 3" xfId="30217"/>
    <cellStyle name="표준 17 2 4 18 3" xfId="8353"/>
    <cellStyle name="표준 17 2 4 18 3 2" xfId="20860"/>
    <cellStyle name="표준 17 2 4 18 3 3" xfId="33302"/>
    <cellStyle name="표준 17 2 4 18 4" xfId="11438"/>
    <cellStyle name="표준 17 2 4 18 4 2" xfId="23945"/>
    <cellStyle name="표준 17 2 4 18 4 3" xfId="36387"/>
    <cellStyle name="표준 17 2 4 18 5" xfId="14606"/>
    <cellStyle name="표준 17 2 4 18 6" xfId="27048"/>
    <cellStyle name="표준 17 2 4 19" xfId="2226"/>
    <cellStyle name="표준 17 2 4 19 2" xfId="5395"/>
    <cellStyle name="표준 17 2 4 19 2 2" xfId="17902"/>
    <cellStyle name="표준 17 2 4 19 2 3" xfId="30344"/>
    <cellStyle name="표준 17 2 4 19 3" xfId="8480"/>
    <cellStyle name="표준 17 2 4 19 3 2" xfId="20987"/>
    <cellStyle name="표준 17 2 4 19 3 3" xfId="33429"/>
    <cellStyle name="표준 17 2 4 19 4" xfId="11565"/>
    <cellStyle name="표준 17 2 4 19 4 2" xfId="24072"/>
    <cellStyle name="표준 17 2 4 19 4 3" xfId="36514"/>
    <cellStyle name="표준 17 2 4 19 5" xfId="14733"/>
    <cellStyle name="표준 17 2 4 19 6" xfId="27175"/>
    <cellStyle name="표준 17 2 4 2" xfId="333"/>
    <cellStyle name="표준 17 2 4 2 10" xfId="1760"/>
    <cellStyle name="표준 17 2 4 2 10 2" xfId="4929"/>
    <cellStyle name="표준 17 2 4 2 10 2 2" xfId="17436"/>
    <cellStyle name="표준 17 2 4 2 10 2 3" xfId="29878"/>
    <cellStyle name="표준 17 2 4 2 10 3" xfId="8014"/>
    <cellStyle name="표준 17 2 4 2 10 3 2" xfId="20521"/>
    <cellStyle name="표준 17 2 4 2 10 3 3" xfId="32963"/>
    <cellStyle name="표준 17 2 4 2 10 4" xfId="11099"/>
    <cellStyle name="표준 17 2 4 2 10 4 2" xfId="23606"/>
    <cellStyle name="표준 17 2 4 2 10 4 3" xfId="36048"/>
    <cellStyle name="표준 17 2 4 2 10 5" xfId="14267"/>
    <cellStyle name="표준 17 2 4 2 10 6" xfId="26709"/>
    <cellStyle name="표준 17 2 4 2 11" xfId="1888"/>
    <cellStyle name="표준 17 2 4 2 11 2" xfId="5057"/>
    <cellStyle name="표준 17 2 4 2 11 2 2" xfId="17564"/>
    <cellStyle name="표준 17 2 4 2 11 2 3" xfId="30006"/>
    <cellStyle name="표준 17 2 4 2 11 3" xfId="8142"/>
    <cellStyle name="표준 17 2 4 2 11 3 2" xfId="20649"/>
    <cellStyle name="표준 17 2 4 2 11 3 3" xfId="33091"/>
    <cellStyle name="표준 17 2 4 2 11 4" xfId="11227"/>
    <cellStyle name="표준 17 2 4 2 11 4 2" xfId="23734"/>
    <cellStyle name="표준 17 2 4 2 11 4 3" xfId="36176"/>
    <cellStyle name="표준 17 2 4 2 11 5" xfId="14395"/>
    <cellStyle name="표준 17 2 4 2 11 6" xfId="26837"/>
    <cellStyle name="표준 17 2 4 2 12" xfId="2016"/>
    <cellStyle name="표준 17 2 4 2 12 2" xfId="5185"/>
    <cellStyle name="표준 17 2 4 2 12 2 2" xfId="17692"/>
    <cellStyle name="표준 17 2 4 2 12 2 3" xfId="30134"/>
    <cellStyle name="표준 17 2 4 2 12 3" xfId="8270"/>
    <cellStyle name="표준 17 2 4 2 12 3 2" xfId="20777"/>
    <cellStyle name="표준 17 2 4 2 12 3 3" xfId="33219"/>
    <cellStyle name="표준 17 2 4 2 12 4" xfId="11355"/>
    <cellStyle name="표준 17 2 4 2 12 4 2" xfId="23862"/>
    <cellStyle name="표준 17 2 4 2 12 4 3" xfId="36304"/>
    <cellStyle name="표준 17 2 4 2 12 5" xfId="14523"/>
    <cellStyle name="표준 17 2 4 2 12 6" xfId="26965"/>
    <cellStyle name="표준 17 2 4 2 13" xfId="2144"/>
    <cellStyle name="표준 17 2 4 2 13 2" xfId="5313"/>
    <cellStyle name="표준 17 2 4 2 13 2 2" xfId="17820"/>
    <cellStyle name="표준 17 2 4 2 13 2 3" xfId="30262"/>
    <cellStyle name="표준 17 2 4 2 13 3" xfId="8398"/>
    <cellStyle name="표준 17 2 4 2 13 3 2" xfId="20905"/>
    <cellStyle name="표준 17 2 4 2 13 3 3" xfId="33347"/>
    <cellStyle name="표준 17 2 4 2 13 4" xfId="11483"/>
    <cellStyle name="표준 17 2 4 2 13 4 2" xfId="23990"/>
    <cellStyle name="표준 17 2 4 2 13 4 3" xfId="36432"/>
    <cellStyle name="표준 17 2 4 2 13 5" xfId="14651"/>
    <cellStyle name="표준 17 2 4 2 13 6" xfId="27093"/>
    <cellStyle name="표준 17 2 4 2 14" xfId="2269"/>
    <cellStyle name="표준 17 2 4 2 14 2" xfId="5438"/>
    <cellStyle name="표준 17 2 4 2 14 2 2" xfId="17945"/>
    <cellStyle name="표준 17 2 4 2 14 2 3" xfId="30387"/>
    <cellStyle name="표준 17 2 4 2 14 3" xfId="8523"/>
    <cellStyle name="표준 17 2 4 2 14 3 2" xfId="21030"/>
    <cellStyle name="표준 17 2 4 2 14 3 3" xfId="33472"/>
    <cellStyle name="표준 17 2 4 2 14 4" xfId="11608"/>
    <cellStyle name="표준 17 2 4 2 14 4 2" xfId="24115"/>
    <cellStyle name="표준 17 2 4 2 14 4 3" xfId="36557"/>
    <cellStyle name="표준 17 2 4 2 14 5" xfId="14776"/>
    <cellStyle name="표준 17 2 4 2 14 6" xfId="27218"/>
    <cellStyle name="표준 17 2 4 2 15" xfId="2394"/>
    <cellStyle name="표준 17 2 4 2 15 2" xfId="5563"/>
    <cellStyle name="표준 17 2 4 2 15 2 2" xfId="18070"/>
    <cellStyle name="표준 17 2 4 2 15 2 3" xfId="30512"/>
    <cellStyle name="표준 17 2 4 2 15 3" xfId="8648"/>
    <cellStyle name="표준 17 2 4 2 15 3 2" xfId="21155"/>
    <cellStyle name="표준 17 2 4 2 15 3 3" xfId="33597"/>
    <cellStyle name="표준 17 2 4 2 15 4" xfId="11733"/>
    <cellStyle name="표준 17 2 4 2 15 4 2" xfId="24240"/>
    <cellStyle name="표준 17 2 4 2 15 4 3" xfId="36682"/>
    <cellStyle name="표준 17 2 4 2 15 5" xfId="14901"/>
    <cellStyle name="표준 17 2 4 2 15 6" xfId="27343"/>
    <cellStyle name="표준 17 2 4 2 16" xfId="2518"/>
    <cellStyle name="표준 17 2 4 2 16 2" xfId="5687"/>
    <cellStyle name="표준 17 2 4 2 16 2 2" xfId="18194"/>
    <cellStyle name="표준 17 2 4 2 16 2 3" xfId="30636"/>
    <cellStyle name="표준 17 2 4 2 16 3" xfId="8772"/>
    <cellStyle name="표준 17 2 4 2 16 3 2" xfId="21279"/>
    <cellStyle name="표준 17 2 4 2 16 3 3" xfId="33721"/>
    <cellStyle name="표준 17 2 4 2 16 4" xfId="11857"/>
    <cellStyle name="표준 17 2 4 2 16 4 2" xfId="24364"/>
    <cellStyle name="표준 17 2 4 2 16 4 3" xfId="36806"/>
    <cellStyle name="표준 17 2 4 2 16 5" xfId="15025"/>
    <cellStyle name="표준 17 2 4 2 16 6" xfId="27467"/>
    <cellStyle name="표준 17 2 4 2 17" xfId="2640"/>
    <cellStyle name="표준 17 2 4 2 17 2" xfId="5809"/>
    <cellStyle name="표준 17 2 4 2 17 2 2" xfId="18316"/>
    <cellStyle name="표준 17 2 4 2 17 2 3" xfId="30758"/>
    <cellStyle name="표준 17 2 4 2 17 3" xfId="8894"/>
    <cellStyle name="표준 17 2 4 2 17 3 2" xfId="21401"/>
    <cellStyle name="표준 17 2 4 2 17 3 3" xfId="33843"/>
    <cellStyle name="표준 17 2 4 2 17 4" xfId="11979"/>
    <cellStyle name="표준 17 2 4 2 17 4 2" xfId="24486"/>
    <cellStyle name="표준 17 2 4 2 17 4 3" xfId="36928"/>
    <cellStyle name="표준 17 2 4 2 17 5" xfId="15147"/>
    <cellStyle name="표준 17 2 4 2 17 6" xfId="27589"/>
    <cellStyle name="표준 17 2 4 2 18" xfId="2760"/>
    <cellStyle name="표준 17 2 4 2 18 2" xfId="5929"/>
    <cellStyle name="표준 17 2 4 2 18 2 2" xfId="18436"/>
    <cellStyle name="표준 17 2 4 2 18 2 3" xfId="30878"/>
    <cellStyle name="표준 17 2 4 2 18 3" xfId="9014"/>
    <cellStyle name="표준 17 2 4 2 18 3 2" xfId="21521"/>
    <cellStyle name="표준 17 2 4 2 18 3 3" xfId="33963"/>
    <cellStyle name="표준 17 2 4 2 18 4" xfId="12099"/>
    <cellStyle name="표준 17 2 4 2 18 4 2" xfId="24606"/>
    <cellStyle name="표준 17 2 4 2 18 4 3" xfId="37048"/>
    <cellStyle name="표준 17 2 4 2 18 5" xfId="15267"/>
    <cellStyle name="표준 17 2 4 2 18 6" xfId="27709"/>
    <cellStyle name="표준 17 2 4 2 19" xfId="2877"/>
    <cellStyle name="표준 17 2 4 2 19 2" xfId="6046"/>
    <cellStyle name="표준 17 2 4 2 19 2 2" xfId="18553"/>
    <cellStyle name="표준 17 2 4 2 19 2 3" xfId="30995"/>
    <cellStyle name="표준 17 2 4 2 19 3" xfId="9131"/>
    <cellStyle name="표준 17 2 4 2 19 3 2" xfId="21638"/>
    <cellStyle name="표준 17 2 4 2 19 3 3" xfId="34080"/>
    <cellStyle name="표준 17 2 4 2 19 4" xfId="12216"/>
    <cellStyle name="표준 17 2 4 2 19 4 2" xfId="24723"/>
    <cellStyle name="표준 17 2 4 2 19 4 3" xfId="37165"/>
    <cellStyle name="표준 17 2 4 2 19 5" xfId="15384"/>
    <cellStyle name="표준 17 2 4 2 19 6" xfId="27826"/>
    <cellStyle name="표준 17 2 4 2 2" xfId="711"/>
    <cellStyle name="표준 17 2 4 2 2 2" xfId="3880"/>
    <cellStyle name="표준 17 2 4 2 2 2 2" xfId="16387"/>
    <cellStyle name="표준 17 2 4 2 2 2 3" xfId="28829"/>
    <cellStyle name="표준 17 2 4 2 2 3" xfId="6965"/>
    <cellStyle name="표준 17 2 4 2 2 3 2" xfId="19472"/>
    <cellStyle name="표준 17 2 4 2 2 3 3" xfId="31914"/>
    <cellStyle name="표준 17 2 4 2 2 4" xfId="10050"/>
    <cellStyle name="표준 17 2 4 2 2 4 2" xfId="22557"/>
    <cellStyle name="표준 17 2 4 2 2 4 3" xfId="34999"/>
    <cellStyle name="표준 17 2 4 2 2 5" xfId="13218"/>
    <cellStyle name="표준 17 2 4 2 2 6" xfId="25660"/>
    <cellStyle name="표준 17 2 4 2 20" xfId="2989"/>
    <cellStyle name="표준 17 2 4 2 20 2" xfId="6158"/>
    <cellStyle name="표준 17 2 4 2 20 2 2" xfId="18665"/>
    <cellStyle name="표준 17 2 4 2 20 2 3" xfId="31107"/>
    <cellStyle name="표준 17 2 4 2 20 3" xfId="9243"/>
    <cellStyle name="표준 17 2 4 2 20 3 2" xfId="21750"/>
    <cellStyle name="표준 17 2 4 2 20 3 3" xfId="34192"/>
    <cellStyle name="표준 17 2 4 2 20 4" xfId="12328"/>
    <cellStyle name="표준 17 2 4 2 20 4 2" xfId="24835"/>
    <cellStyle name="표준 17 2 4 2 20 4 3" xfId="37277"/>
    <cellStyle name="표준 17 2 4 2 20 5" xfId="15496"/>
    <cellStyle name="표준 17 2 4 2 20 6" xfId="27938"/>
    <cellStyle name="표준 17 2 4 2 21" xfId="3097"/>
    <cellStyle name="표준 17 2 4 2 21 2" xfId="6266"/>
    <cellStyle name="표준 17 2 4 2 21 2 2" xfId="18773"/>
    <cellStyle name="표준 17 2 4 2 21 2 3" xfId="31215"/>
    <cellStyle name="표준 17 2 4 2 21 3" xfId="9351"/>
    <cellStyle name="표준 17 2 4 2 21 3 2" xfId="21858"/>
    <cellStyle name="표준 17 2 4 2 21 3 3" xfId="34300"/>
    <cellStyle name="표준 17 2 4 2 21 4" xfId="12436"/>
    <cellStyle name="표준 17 2 4 2 21 4 2" xfId="24943"/>
    <cellStyle name="표준 17 2 4 2 21 4 3" xfId="37385"/>
    <cellStyle name="표준 17 2 4 2 21 5" xfId="15604"/>
    <cellStyle name="표준 17 2 4 2 21 6" xfId="28046"/>
    <cellStyle name="표준 17 2 4 2 22" xfId="3204"/>
    <cellStyle name="표준 17 2 4 2 22 2" xfId="6373"/>
    <cellStyle name="표준 17 2 4 2 22 2 2" xfId="18880"/>
    <cellStyle name="표준 17 2 4 2 22 2 3" xfId="31322"/>
    <cellStyle name="표준 17 2 4 2 22 3" xfId="9458"/>
    <cellStyle name="표준 17 2 4 2 22 3 2" xfId="21965"/>
    <cellStyle name="표준 17 2 4 2 22 3 3" xfId="34407"/>
    <cellStyle name="표준 17 2 4 2 22 4" xfId="12543"/>
    <cellStyle name="표준 17 2 4 2 22 4 2" xfId="25050"/>
    <cellStyle name="표준 17 2 4 2 22 4 3" xfId="37492"/>
    <cellStyle name="표준 17 2 4 2 22 5" xfId="15711"/>
    <cellStyle name="표준 17 2 4 2 22 6" xfId="28153"/>
    <cellStyle name="표준 17 2 4 2 23" xfId="3311"/>
    <cellStyle name="표준 17 2 4 2 23 2" xfId="6480"/>
    <cellStyle name="표준 17 2 4 2 23 2 2" xfId="18987"/>
    <cellStyle name="표준 17 2 4 2 23 2 3" xfId="31429"/>
    <cellStyle name="표준 17 2 4 2 23 3" xfId="9565"/>
    <cellStyle name="표준 17 2 4 2 23 3 2" xfId="22072"/>
    <cellStyle name="표준 17 2 4 2 23 3 3" xfId="34514"/>
    <cellStyle name="표준 17 2 4 2 23 4" xfId="12650"/>
    <cellStyle name="표준 17 2 4 2 23 4 2" xfId="25157"/>
    <cellStyle name="표준 17 2 4 2 23 4 3" xfId="37599"/>
    <cellStyle name="표준 17 2 4 2 23 5" xfId="15818"/>
    <cellStyle name="표준 17 2 4 2 23 6" xfId="28260"/>
    <cellStyle name="표준 17 2 4 2 24" xfId="3502"/>
    <cellStyle name="표준 17 2 4 2 24 2" xfId="16009"/>
    <cellStyle name="표준 17 2 4 2 24 3" xfId="28451"/>
    <cellStyle name="표준 17 2 4 2 25" xfId="6587"/>
    <cellStyle name="표준 17 2 4 2 25 2" xfId="19094"/>
    <cellStyle name="표준 17 2 4 2 25 3" xfId="31536"/>
    <cellStyle name="표준 17 2 4 2 26" xfId="9672"/>
    <cellStyle name="표준 17 2 4 2 26 2" xfId="22179"/>
    <cellStyle name="표준 17 2 4 2 26 3" xfId="34621"/>
    <cellStyle name="표준 17 2 4 2 27" xfId="12840"/>
    <cellStyle name="표준 17 2 4 2 28" xfId="25282"/>
    <cellStyle name="표준 17 2 4 2 29" xfId="37810"/>
    <cellStyle name="표준 17 2 4 2 3" xfId="844"/>
    <cellStyle name="표준 17 2 4 2 3 2" xfId="4013"/>
    <cellStyle name="표준 17 2 4 2 3 2 2" xfId="16520"/>
    <cellStyle name="표준 17 2 4 2 3 2 3" xfId="28962"/>
    <cellStyle name="표준 17 2 4 2 3 3" xfId="7098"/>
    <cellStyle name="표준 17 2 4 2 3 3 2" xfId="19605"/>
    <cellStyle name="표준 17 2 4 2 3 3 3" xfId="32047"/>
    <cellStyle name="표준 17 2 4 2 3 4" xfId="10183"/>
    <cellStyle name="표준 17 2 4 2 3 4 2" xfId="22690"/>
    <cellStyle name="표준 17 2 4 2 3 4 3" xfId="35132"/>
    <cellStyle name="표준 17 2 4 2 3 5" xfId="13351"/>
    <cellStyle name="표준 17 2 4 2 3 6" xfId="25793"/>
    <cellStyle name="표준 17 2 4 2 4" xfId="976"/>
    <cellStyle name="표준 17 2 4 2 4 2" xfId="4145"/>
    <cellStyle name="표준 17 2 4 2 4 2 2" xfId="16652"/>
    <cellStyle name="표준 17 2 4 2 4 2 3" xfId="29094"/>
    <cellStyle name="표준 17 2 4 2 4 3" xfId="7230"/>
    <cellStyle name="표준 17 2 4 2 4 3 2" xfId="19737"/>
    <cellStyle name="표준 17 2 4 2 4 3 3" xfId="32179"/>
    <cellStyle name="표준 17 2 4 2 4 4" xfId="10315"/>
    <cellStyle name="표준 17 2 4 2 4 4 2" xfId="22822"/>
    <cellStyle name="표준 17 2 4 2 4 4 3" xfId="35264"/>
    <cellStyle name="표준 17 2 4 2 4 5" xfId="13483"/>
    <cellStyle name="표준 17 2 4 2 4 6" xfId="25925"/>
    <cellStyle name="표준 17 2 4 2 5" xfId="1108"/>
    <cellStyle name="표준 17 2 4 2 5 2" xfId="4277"/>
    <cellStyle name="표준 17 2 4 2 5 2 2" xfId="16784"/>
    <cellStyle name="표준 17 2 4 2 5 2 3" xfId="29226"/>
    <cellStyle name="표준 17 2 4 2 5 3" xfId="7362"/>
    <cellStyle name="표준 17 2 4 2 5 3 2" xfId="19869"/>
    <cellStyle name="표준 17 2 4 2 5 3 3" xfId="32311"/>
    <cellStyle name="표준 17 2 4 2 5 4" xfId="10447"/>
    <cellStyle name="표준 17 2 4 2 5 4 2" xfId="22954"/>
    <cellStyle name="표준 17 2 4 2 5 4 3" xfId="35396"/>
    <cellStyle name="표준 17 2 4 2 5 5" xfId="13615"/>
    <cellStyle name="표준 17 2 4 2 5 6" xfId="26057"/>
    <cellStyle name="표준 17 2 4 2 6" xfId="1240"/>
    <cellStyle name="표준 17 2 4 2 6 2" xfId="4409"/>
    <cellStyle name="표준 17 2 4 2 6 2 2" xfId="16916"/>
    <cellStyle name="표준 17 2 4 2 6 2 3" xfId="29358"/>
    <cellStyle name="표준 17 2 4 2 6 3" xfId="7494"/>
    <cellStyle name="표준 17 2 4 2 6 3 2" xfId="20001"/>
    <cellStyle name="표준 17 2 4 2 6 3 3" xfId="32443"/>
    <cellStyle name="표준 17 2 4 2 6 4" xfId="10579"/>
    <cellStyle name="표준 17 2 4 2 6 4 2" xfId="23086"/>
    <cellStyle name="표준 17 2 4 2 6 4 3" xfId="35528"/>
    <cellStyle name="표준 17 2 4 2 6 5" xfId="13747"/>
    <cellStyle name="표준 17 2 4 2 6 6" xfId="26189"/>
    <cellStyle name="표준 17 2 4 2 7" xfId="1372"/>
    <cellStyle name="표준 17 2 4 2 7 2" xfId="4541"/>
    <cellStyle name="표준 17 2 4 2 7 2 2" xfId="17048"/>
    <cellStyle name="표준 17 2 4 2 7 2 3" xfId="29490"/>
    <cellStyle name="표준 17 2 4 2 7 3" xfId="7626"/>
    <cellStyle name="표준 17 2 4 2 7 3 2" xfId="20133"/>
    <cellStyle name="표준 17 2 4 2 7 3 3" xfId="32575"/>
    <cellStyle name="표준 17 2 4 2 7 4" xfId="10711"/>
    <cellStyle name="표준 17 2 4 2 7 4 2" xfId="23218"/>
    <cellStyle name="표준 17 2 4 2 7 4 3" xfId="35660"/>
    <cellStyle name="표준 17 2 4 2 7 5" xfId="13879"/>
    <cellStyle name="표준 17 2 4 2 7 6" xfId="26321"/>
    <cellStyle name="표준 17 2 4 2 8" xfId="1503"/>
    <cellStyle name="표준 17 2 4 2 8 2" xfId="4672"/>
    <cellStyle name="표준 17 2 4 2 8 2 2" xfId="17179"/>
    <cellStyle name="표준 17 2 4 2 8 2 3" xfId="29621"/>
    <cellStyle name="표준 17 2 4 2 8 3" xfId="7757"/>
    <cellStyle name="표준 17 2 4 2 8 3 2" xfId="20264"/>
    <cellStyle name="표준 17 2 4 2 8 3 3" xfId="32706"/>
    <cellStyle name="표준 17 2 4 2 8 4" xfId="10842"/>
    <cellStyle name="표준 17 2 4 2 8 4 2" xfId="23349"/>
    <cellStyle name="표준 17 2 4 2 8 4 3" xfId="35791"/>
    <cellStyle name="표준 17 2 4 2 8 5" xfId="14010"/>
    <cellStyle name="표준 17 2 4 2 8 6" xfId="26452"/>
    <cellStyle name="표준 17 2 4 2 9" xfId="1632"/>
    <cellStyle name="표준 17 2 4 2 9 2" xfId="4801"/>
    <cellStyle name="표준 17 2 4 2 9 2 2" xfId="17308"/>
    <cellStyle name="표준 17 2 4 2 9 2 3" xfId="29750"/>
    <cellStyle name="표준 17 2 4 2 9 3" xfId="7886"/>
    <cellStyle name="표준 17 2 4 2 9 3 2" xfId="20393"/>
    <cellStyle name="표준 17 2 4 2 9 3 3" xfId="32835"/>
    <cellStyle name="표준 17 2 4 2 9 4" xfId="10971"/>
    <cellStyle name="표준 17 2 4 2 9 4 2" xfId="23478"/>
    <cellStyle name="표준 17 2 4 2 9 4 3" xfId="35920"/>
    <cellStyle name="표준 17 2 4 2 9 5" xfId="14139"/>
    <cellStyle name="표준 17 2 4 2 9 6" xfId="26581"/>
    <cellStyle name="표준 17 2 4 20" xfId="2351"/>
    <cellStyle name="표준 17 2 4 20 2" xfId="5520"/>
    <cellStyle name="표준 17 2 4 20 2 2" xfId="18027"/>
    <cellStyle name="표준 17 2 4 20 2 3" xfId="30469"/>
    <cellStyle name="표준 17 2 4 20 3" xfId="8605"/>
    <cellStyle name="표준 17 2 4 20 3 2" xfId="21112"/>
    <cellStyle name="표준 17 2 4 20 3 3" xfId="33554"/>
    <cellStyle name="표준 17 2 4 20 4" xfId="11690"/>
    <cellStyle name="표준 17 2 4 20 4 2" xfId="24197"/>
    <cellStyle name="표준 17 2 4 20 4 3" xfId="36639"/>
    <cellStyle name="표준 17 2 4 20 5" xfId="14858"/>
    <cellStyle name="표준 17 2 4 20 6" xfId="27300"/>
    <cellStyle name="표준 17 2 4 21" xfId="2475"/>
    <cellStyle name="표준 17 2 4 21 2" xfId="5644"/>
    <cellStyle name="표준 17 2 4 21 2 2" xfId="18151"/>
    <cellStyle name="표준 17 2 4 21 2 3" xfId="30593"/>
    <cellStyle name="표준 17 2 4 21 3" xfId="8729"/>
    <cellStyle name="표준 17 2 4 21 3 2" xfId="21236"/>
    <cellStyle name="표준 17 2 4 21 3 3" xfId="33678"/>
    <cellStyle name="표준 17 2 4 21 4" xfId="11814"/>
    <cellStyle name="표준 17 2 4 21 4 2" xfId="24321"/>
    <cellStyle name="표준 17 2 4 21 4 3" xfId="36763"/>
    <cellStyle name="표준 17 2 4 21 5" xfId="14982"/>
    <cellStyle name="표준 17 2 4 21 6" xfId="27424"/>
    <cellStyle name="표준 17 2 4 22" xfId="2597"/>
    <cellStyle name="표준 17 2 4 22 2" xfId="5766"/>
    <cellStyle name="표준 17 2 4 22 2 2" xfId="18273"/>
    <cellStyle name="표준 17 2 4 22 2 3" xfId="30715"/>
    <cellStyle name="표준 17 2 4 22 3" xfId="8851"/>
    <cellStyle name="표준 17 2 4 22 3 2" xfId="21358"/>
    <cellStyle name="표준 17 2 4 22 3 3" xfId="33800"/>
    <cellStyle name="표준 17 2 4 22 4" xfId="11936"/>
    <cellStyle name="표준 17 2 4 22 4 2" xfId="24443"/>
    <cellStyle name="표준 17 2 4 22 4 3" xfId="36885"/>
    <cellStyle name="표준 17 2 4 22 5" xfId="15104"/>
    <cellStyle name="표준 17 2 4 22 6" xfId="27546"/>
    <cellStyle name="표준 17 2 4 23" xfId="2717"/>
    <cellStyle name="표준 17 2 4 23 2" xfId="5886"/>
    <cellStyle name="표준 17 2 4 23 2 2" xfId="18393"/>
    <cellStyle name="표준 17 2 4 23 2 3" xfId="30835"/>
    <cellStyle name="표준 17 2 4 23 3" xfId="8971"/>
    <cellStyle name="표준 17 2 4 23 3 2" xfId="21478"/>
    <cellStyle name="표준 17 2 4 23 3 3" xfId="33920"/>
    <cellStyle name="표준 17 2 4 23 4" xfId="12056"/>
    <cellStyle name="표준 17 2 4 23 4 2" xfId="24563"/>
    <cellStyle name="표준 17 2 4 23 4 3" xfId="37005"/>
    <cellStyle name="표준 17 2 4 23 5" xfId="15224"/>
    <cellStyle name="표준 17 2 4 23 6" xfId="27666"/>
    <cellStyle name="표준 17 2 4 24" xfId="2835"/>
    <cellStyle name="표준 17 2 4 24 2" xfId="6004"/>
    <cellStyle name="표준 17 2 4 24 2 2" xfId="18511"/>
    <cellStyle name="표준 17 2 4 24 2 3" xfId="30953"/>
    <cellStyle name="표준 17 2 4 24 3" xfId="9089"/>
    <cellStyle name="표준 17 2 4 24 3 2" xfId="21596"/>
    <cellStyle name="표준 17 2 4 24 3 3" xfId="34038"/>
    <cellStyle name="표준 17 2 4 24 4" xfId="12174"/>
    <cellStyle name="표준 17 2 4 24 4 2" xfId="24681"/>
    <cellStyle name="표준 17 2 4 24 4 3" xfId="37123"/>
    <cellStyle name="표준 17 2 4 24 5" xfId="15342"/>
    <cellStyle name="표준 17 2 4 24 6" xfId="27784"/>
    <cellStyle name="표준 17 2 4 25" xfId="2947"/>
    <cellStyle name="표준 17 2 4 25 2" xfId="6116"/>
    <cellStyle name="표준 17 2 4 25 2 2" xfId="18623"/>
    <cellStyle name="표준 17 2 4 25 2 3" xfId="31065"/>
    <cellStyle name="표준 17 2 4 25 3" xfId="9201"/>
    <cellStyle name="표준 17 2 4 25 3 2" xfId="21708"/>
    <cellStyle name="표준 17 2 4 25 3 3" xfId="34150"/>
    <cellStyle name="표준 17 2 4 25 4" xfId="12286"/>
    <cellStyle name="표준 17 2 4 25 4 2" xfId="24793"/>
    <cellStyle name="표준 17 2 4 25 4 3" xfId="37235"/>
    <cellStyle name="표준 17 2 4 25 5" xfId="15454"/>
    <cellStyle name="표준 17 2 4 25 6" xfId="27896"/>
    <cellStyle name="표준 17 2 4 26" xfId="3450"/>
    <cellStyle name="표준 17 2 4 26 2" xfId="15957"/>
    <cellStyle name="표준 17 2 4 26 3" xfId="28399"/>
    <cellStyle name="표준 17 2 4 27" xfId="3427"/>
    <cellStyle name="표준 17 2 4 27 2" xfId="15934"/>
    <cellStyle name="표준 17 2 4 27 3" xfId="28376"/>
    <cellStyle name="표준 17 2 4 28" xfId="3394"/>
    <cellStyle name="표준 17 2 4 28 2" xfId="15901"/>
    <cellStyle name="표준 17 2 4 28 3" xfId="28343"/>
    <cellStyle name="표준 17 2 4 29" xfId="12792"/>
    <cellStyle name="표준 17 2 4 3" xfId="378"/>
    <cellStyle name="표준 17 2 4 3 10" xfId="1805"/>
    <cellStyle name="표준 17 2 4 3 10 2" xfId="4974"/>
    <cellStyle name="표준 17 2 4 3 10 2 2" xfId="17481"/>
    <cellStyle name="표준 17 2 4 3 10 2 3" xfId="29923"/>
    <cellStyle name="표준 17 2 4 3 10 3" xfId="8059"/>
    <cellStyle name="표준 17 2 4 3 10 3 2" xfId="20566"/>
    <cellStyle name="표준 17 2 4 3 10 3 3" xfId="33008"/>
    <cellStyle name="표준 17 2 4 3 10 4" xfId="11144"/>
    <cellStyle name="표준 17 2 4 3 10 4 2" xfId="23651"/>
    <cellStyle name="표준 17 2 4 3 10 4 3" xfId="36093"/>
    <cellStyle name="표준 17 2 4 3 10 5" xfId="14312"/>
    <cellStyle name="표준 17 2 4 3 10 6" xfId="26754"/>
    <cellStyle name="표준 17 2 4 3 11" xfId="1933"/>
    <cellStyle name="표준 17 2 4 3 11 2" xfId="5102"/>
    <cellStyle name="표준 17 2 4 3 11 2 2" xfId="17609"/>
    <cellStyle name="표준 17 2 4 3 11 2 3" xfId="30051"/>
    <cellStyle name="표준 17 2 4 3 11 3" xfId="8187"/>
    <cellStyle name="표준 17 2 4 3 11 3 2" xfId="20694"/>
    <cellStyle name="표준 17 2 4 3 11 3 3" xfId="33136"/>
    <cellStyle name="표준 17 2 4 3 11 4" xfId="11272"/>
    <cellStyle name="표준 17 2 4 3 11 4 2" xfId="23779"/>
    <cellStyle name="표준 17 2 4 3 11 4 3" xfId="36221"/>
    <cellStyle name="표준 17 2 4 3 11 5" xfId="14440"/>
    <cellStyle name="표준 17 2 4 3 11 6" xfId="26882"/>
    <cellStyle name="표준 17 2 4 3 12" xfId="2061"/>
    <cellStyle name="표준 17 2 4 3 12 2" xfId="5230"/>
    <cellStyle name="표준 17 2 4 3 12 2 2" xfId="17737"/>
    <cellStyle name="표준 17 2 4 3 12 2 3" xfId="30179"/>
    <cellStyle name="표준 17 2 4 3 12 3" xfId="8315"/>
    <cellStyle name="표준 17 2 4 3 12 3 2" xfId="20822"/>
    <cellStyle name="표준 17 2 4 3 12 3 3" xfId="33264"/>
    <cellStyle name="표준 17 2 4 3 12 4" xfId="11400"/>
    <cellStyle name="표준 17 2 4 3 12 4 2" xfId="23907"/>
    <cellStyle name="표준 17 2 4 3 12 4 3" xfId="36349"/>
    <cellStyle name="표준 17 2 4 3 12 5" xfId="14568"/>
    <cellStyle name="표준 17 2 4 3 12 6" xfId="27010"/>
    <cellStyle name="표준 17 2 4 3 13" xfId="2189"/>
    <cellStyle name="표준 17 2 4 3 13 2" xfId="5358"/>
    <cellStyle name="표준 17 2 4 3 13 2 2" xfId="17865"/>
    <cellStyle name="표준 17 2 4 3 13 2 3" xfId="30307"/>
    <cellStyle name="표준 17 2 4 3 13 3" xfId="8443"/>
    <cellStyle name="표준 17 2 4 3 13 3 2" xfId="20950"/>
    <cellStyle name="표준 17 2 4 3 13 3 3" xfId="33392"/>
    <cellStyle name="표준 17 2 4 3 13 4" xfId="11528"/>
    <cellStyle name="표준 17 2 4 3 13 4 2" xfId="24035"/>
    <cellStyle name="표준 17 2 4 3 13 4 3" xfId="36477"/>
    <cellStyle name="표준 17 2 4 3 13 5" xfId="14696"/>
    <cellStyle name="표준 17 2 4 3 13 6" xfId="27138"/>
    <cellStyle name="표준 17 2 4 3 14" xfId="2314"/>
    <cellStyle name="표준 17 2 4 3 14 2" xfId="5483"/>
    <cellStyle name="표준 17 2 4 3 14 2 2" xfId="17990"/>
    <cellStyle name="표준 17 2 4 3 14 2 3" xfId="30432"/>
    <cellStyle name="표준 17 2 4 3 14 3" xfId="8568"/>
    <cellStyle name="표준 17 2 4 3 14 3 2" xfId="21075"/>
    <cellStyle name="표준 17 2 4 3 14 3 3" xfId="33517"/>
    <cellStyle name="표준 17 2 4 3 14 4" xfId="11653"/>
    <cellStyle name="표준 17 2 4 3 14 4 2" xfId="24160"/>
    <cellStyle name="표준 17 2 4 3 14 4 3" xfId="36602"/>
    <cellStyle name="표준 17 2 4 3 14 5" xfId="14821"/>
    <cellStyle name="표준 17 2 4 3 14 6" xfId="27263"/>
    <cellStyle name="표준 17 2 4 3 15" xfId="2439"/>
    <cellStyle name="표준 17 2 4 3 15 2" xfId="5608"/>
    <cellStyle name="표준 17 2 4 3 15 2 2" xfId="18115"/>
    <cellStyle name="표준 17 2 4 3 15 2 3" xfId="30557"/>
    <cellStyle name="표준 17 2 4 3 15 3" xfId="8693"/>
    <cellStyle name="표준 17 2 4 3 15 3 2" xfId="21200"/>
    <cellStyle name="표준 17 2 4 3 15 3 3" xfId="33642"/>
    <cellStyle name="표준 17 2 4 3 15 4" xfId="11778"/>
    <cellStyle name="표준 17 2 4 3 15 4 2" xfId="24285"/>
    <cellStyle name="표준 17 2 4 3 15 4 3" xfId="36727"/>
    <cellStyle name="표준 17 2 4 3 15 5" xfId="14946"/>
    <cellStyle name="표준 17 2 4 3 15 6" xfId="27388"/>
    <cellStyle name="표준 17 2 4 3 16" xfId="2563"/>
    <cellStyle name="표준 17 2 4 3 16 2" xfId="5732"/>
    <cellStyle name="표준 17 2 4 3 16 2 2" xfId="18239"/>
    <cellStyle name="표준 17 2 4 3 16 2 3" xfId="30681"/>
    <cellStyle name="표준 17 2 4 3 16 3" xfId="8817"/>
    <cellStyle name="표준 17 2 4 3 16 3 2" xfId="21324"/>
    <cellStyle name="표준 17 2 4 3 16 3 3" xfId="33766"/>
    <cellStyle name="표준 17 2 4 3 16 4" xfId="11902"/>
    <cellStyle name="표준 17 2 4 3 16 4 2" xfId="24409"/>
    <cellStyle name="표준 17 2 4 3 16 4 3" xfId="36851"/>
    <cellStyle name="표준 17 2 4 3 16 5" xfId="15070"/>
    <cellStyle name="표준 17 2 4 3 16 6" xfId="27512"/>
    <cellStyle name="표준 17 2 4 3 17" xfId="2685"/>
    <cellStyle name="표준 17 2 4 3 17 2" xfId="5854"/>
    <cellStyle name="표준 17 2 4 3 17 2 2" xfId="18361"/>
    <cellStyle name="표준 17 2 4 3 17 2 3" xfId="30803"/>
    <cellStyle name="표준 17 2 4 3 17 3" xfId="8939"/>
    <cellStyle name="표준 17 2 4 3 17 3 2" xfId="21446"/>
    <cellStyle name="표준 17 2 4 3 17 3 3" xfId="33888"/>
    <cellStyle name="표준 17 2 4 3 17 4" xfId="12024"/>
    <cellStyle name="표준 17 2 4 3 17 4 2" xfId="24531"/>
    <cellStyle name="표준 17 2 4 3 17 4 3" xfId="36973"/>
    <cellStyle name="표준 17 2 4 3 17 5" xfId="15192"/>
    <cellStyle name="표준 17 2 4 3 17 6" xfId="27634"/>
    <cellStyle name="표준 17 2 4 3 18" xfId="2805"/>
    <cellStyle name="표준 17 2 4 3 18 2" xfId="5974"/>
    <cellStyle name="표준 17 2 4 3 18 2 2" xfId="18481"/>
    <cellStyle name="표준 17 2 4 3 18 2 3" xfId="30923"/>
    <cellStyle name="표준 17 2 4 3 18 3" xfId="9059"/>
    <cellStyle name="표준 17 2 4 3 18 3 2" xfId="21566"/>
    <cellStyle name="표준 17 2 4 3 18 3 3" xfId="34008"/>
    <cellStyle name="표준 17 2 4 3 18 4" xfId="12144"/>
    <cellStyle name="표준 17 2 4 3 18 4 2" xfId="24651"/>
    <cellStyle name="표준 17 2 4 3 18 4 3" xfId="37093"/>
    <cellStyle name="표준 17 2 4 3 18 5" xfId="15312"/>
    <cellStyle name="표준 17 2 4 3 18 6" xfId="27754"/>
    <cellStyle name="표준 17 2 4 3 19" xfId="2922"/>
    <cellStyle name="표준 17 2 4 3 19 2" xfId="6091"/>
    <cellStyle name="표준 17 2 4 3 19 2 2" xfId="18598"/>
    <cellStyle name="표준 17 2 4 3 19 2 3" xfId="31040"/>
    <cellStyle name="표준 17 2 4 3 19 3" xfId="9176"/>
    <cellStyle name="표준 17 2 4 3 19 3 2" xfId="21683"/>
    <cellStyle name="표준 17 2 4 3 19 3 3" xfId="34125"/>
    <cellStyle name="표준 17 2 4 3 19 4" xfId="12261"/>
    <cellStyle name="표준 17 2 4 3 19 4 2" xfId="24768"/>
    <cellStyle name="표준 17 2 4 3 19 4 3" xfId="37210"/>
    <cellStyle name="표준 17 2 4 3 19 5" xfId="15429"/>
    <cellStyle name="표준 17 2 4 3 19 6" xfId="27871"/>
    <cellStyle name="표준 17 2 4 3 2" xfId="756"/>
    <cellStyle name="표준 17 2 4 3 2 2" xfId="3925"/>
    <cellStyle name="표준 17 2 4 3 2 2 2" xfId="16432"/>
    <cellStyle name="표준 17 2 4 3 2 2 3" xfId="28874"/>
    <cellStyle name="표준 17 2 4 3 2 3" xfId="7010"/>
    <cellStyle name="표준 17 2 4 3 2 3 2" xfId="19517"/>
    <cellStyle name="표준 17 2 4 3 2 3 3" xfId="31959"/>
    <cellStyle name="표준 17 2 4 3 2 4" xfId="10095"/>
    <cellStyle name="표준 17 2 4 3 2 4 2" xfId="22602"/>
    <cellStyle name="표준 17 2 4 3 2 4 3" xfId="35044"/>
    <cellStyle name="표준 17 2 4 3 2 5" xfId="13263"/>
    <cellStyle name="표준 17 2 4 3 2 6" xfId="25705"/>
    <cellStyle name="표준 17 2 4 3 20" xfId="3034"/>
    <cellStyle name="표준 17 2 4 3 20 2" xfId="6203"/>
    <cellStyle name="표준 17 2 4 3 20 2 2" xfId="18710"/>
    <cellStyle name="표준 17 2 4 3 20 2 3" xfId="31152"/>
    <cellStyle name="표준 17 2 4 3 20 3" xfId="9288"/>
    <cellStyle name="표준 17 2 4 3 20 3 2" xfId="21795"/>
    <cellStyle name="표준 17 2 4 3 20 3 3" xfId="34237"/>
    <cellStyle name="표준 17 2 4 3 20 4" xfId="12373"/>
    <cellStyle name="표준 17 2 4 3 20 4 2" xfId="24880"/>
    <cellStyle name="표준 17 2 4 3 20 4 3" xfId="37322"/>
    <cellStyle name="표준 17 2 4 3 20 5" xfId="15541"/>
    <cellStyle name="표준 17 2 4 3 20 6" xfId="27983"/>
    <cellStyle name="표준 17 2 4 3 21" xfId="3142"/>
    <cellStyle name="표준 17 2 4 3 21 2" xfId="6311"/>
    <cellStyle name="표준 17 2 4 3 21 2 2" xfId="18818"/>
    <cellStyle name="표준 17 2 4 3 21 2 3" xfId="31260"/>
    <cellStyle name="표준 17 2 4 3 21 3" xfId="9396"/>
    <cellStyle name="표준 17 2 4 3 21 3 2" xfId="21903"/>
    <cellStyle name="표준 17 2 4 3 21 3 3" xfId="34345"/>
    <cellStyle name="표준 17 2 4 3 21 4" xfId="12481"/>
    <cellStyle name="표준 17 2 4 3 21 4 2" xfId="24988"/>
    <cellStyle name="표준 17 2 4 3 21 4 3" xfId="37430"/>
    <cellStyle name="표준 17 2 4 3 21 5" xfId="15649"/>
    <cellStyle name="표준 17 2 4 3 21 6" xfId="28091"/>
    <cellStyle name="표준 17 2 4 3 22" xfId="3249"/>
    <cellStyle name="표준 17 2 4 3 22 2" xfId="6418"/>
    <cellStyle name="표준 17 2 4 3 22 2 2" xfId="18925"/>
    <cellStyle name="표준 17 2 4 3 22 2 3" xfId="31367"/>
    <cellStyle name="표준 17 2 4 3 22 3" xfId="9503"/>
    <cellStyle name="표준 17 2 4 3 22 3 2" xfId="22010"/>
    <cellStyle name="표준 17 2 4 3 22 3 3" xfId="34452"/>
    <cellStyle name="표준 17 2 4 3 22 4" xfId="12588"/>
    <cellStyle name="표준 17 2 4 3 22 4 2" xfId="25095"/>
    <cellStyle name="표준 17 2 4 3 22 4 3" xfId="37537"/>
    <cellStyle name="표준 17 2 4 3 22 5" xfId="15756"/>
    <cellStyle name="표준 17 2 4 3 22 6" xfId="28198"/>
    <cellStyle name="표준 17 2 4 3 23" xfId="3356"/>
    <cellStyle name="표준 17 2 4 3 23 2" xfId="6525"/>
    <cellStyle name="표준 17 2 4 3 23 2 2" xfId="19032"/>
    <cellStyle name="표준 17 2 4 3 23 2 3" xfId="31474"/>
    <cellStyle name="표준 17 2 4 3 23 3" xfId="9610"/>
    <cellStyle name="표준 17 2 4 3 23 3 2" xfId="22117"/>
    <cellStyle name="표준 17 2 4 3 23 3 3" xfId="34559"/>
    <cellStyle name="표준 17 2 4 3 23 4" xfId="12695"/>
    <cellStyle name="표준 17 2 4 3 23 4 2" xfId="25202"/>
    <cellStyle name="표준 17 2 4 3 23 4 3" xfId="37644"/>
    <cellStyle name="표준 17 2 4 3 23 5" xfId="15863"/>
    <cellStyle name="표준 17 2 4 3 23 6" xfId="28305"/>
    <cellStyle name="표준 17 2 4 3 24" xfId="3547"/>
    <cellStyle name="표준 17 2 4 3 24 2" xfId="16054"/>
    <cellStyle name="표준 17 2 4 3 24 3" xfId="28496"/>
    <cellStyle name="표준 17 2 4 3 25" xfId="6632"/>
    <cellStyle name="표준 17 2 4 3 25 2" xfId="19139"/>
    <cellStyle name="표준 17 2 4 3 25 3" xfId="31581"/>
    <cellStyle name="표준 17 2 4 3 26" xfId="9717"/>
    <cellStyle name="표준 17 2 4 3 26 2" xfId="22224"/>
    <cellStyle name="표준 17 2 4 3 26 3" xfId="34666"/>
    <cellStyle name="표준 17 2 4 3 27" xfId="12885"/>
    <cellStyle name="표준 17 2 4 3 28" xfId="25327"/>
    <cellStyle name="표준 17 2 4 3 29" xfId="37855"/>
    <cellStyle name="표준 17 2 4 3 3" xfId="889"/>
    <cellStyle name="표준 17 2 4 3 3 2" xfId="4058"/>
    <cellStyle name="표준 17 2 4 3 3 2 2" xfId="16565"/>
    <cellStyle name="표준 17 2 4 3 3 2 3" xfId="29007"/>
    <cellStyle name="표준 17 2 4 3 3 3" xfId="7143"/>
    <cellStyle name="표준 17 2 4 3 3 3 2" xfId="19650"/>
    <cellStyle name="표준 17 2 4 3 3 3 3" xfId="32092"/>
    <cellStyle name="표준 17 2 4 3 3 4" xfId="10228"/>
    <cellStyle name="표준 17 2 4 3 3 4 2" xfId="22735"/>
    <cellStyle name="표준 17 2 4 3 3 4 3" xfId="35177"/>
    <cellStyle name="표준 17 2 4 3 3 5" xfId="13396"/>
    <cellStyle name="표준 17 2 4 3 3 6" xfId="25838"/>
    <cellStyle name="표준 17 2 4 3 4" xfId="1021"/>
    <cellStyle name="표준 17 2 4 3 4 2" xfId="4190"/>
    <cellStyle name="표준 17 2 4 3 4 2 2" xfId="16697"/>
    <cellStyle name="표준 17 2 4 3 4 2 3" xfId="29139"/>
    <cellStyle name="표준 17 2 4 3 4 3" xfId="7275"/>
    <cellStyle name="표준 17 2 4 3 4 3 2" xfId="19782"/>
    <cellStyle name="표준 17 2 4 3 4 3 3" xfId="32224"/>
    <cellStyle name="표준 17 2 4 3 4 4" xfId="10360"/>
    <cellStyle name="표준 17 2 4 3 4 4 2" xfId="22867"/>
    <cellStyle name="표준 17 2 4 3 4 4 3" xfId="35309"/>
    <cellStyle name="표준 17 2 4 3 4 5" xfId="13528"/>
    <cellStyle name="표준 17 2 4 3 4 6" xfId="25970"/>
    <cellStyle name="표준 17 2 4 3 5" xfId="1153"/>
    <cellStyle name="표준 17 2 4 3 5 2" xfId="4322"/>
    <cellStyle name="표준 17 2 4 3 5 2 2" xfId="16829"/>
    <cellStyle name="표준 17 2 4 3 5 2 3" xfId="29271"/>
    <cellStyle name="표준 17 2 4 3 5 3" xfId="7407"/>
    <cellStyle name="표준 17 2 4 3 5 3 2" xfId="19914"/>
    <cellStyle name="표준 17 2 4 3 5 3 3" xfId="32356"/>
    <cellStyle name="표준 17 2 4 3 5 4" xfId="10492"/>
    <cellStyle name="표준 17 2 4 3 5 4 2" xfId="22999"/>
    <cellStyle name="표준 17 2 4 3 5 4 3" xfId="35441"/>
    <cellStyle name="표준 17 2 4 3 5 5" xfId="13660"/>
    <cellStyle name="표준 17 2 4 3 5 6" xfId="26102"/>
    <cellStyle name="표준 17 2 4 3 6" xfId="1285"/>
    <cellStyle name="표준 17 2 4 3 6 2" xfId="4454"/>
    <cellStyle name="표준 17 2 4 3 6 2 2" xfId="16961"/>
    <cellStyle name="표준 17 2 4 3 6 2 3" xfId="29403"/>
    <cellStyle name="표준 17 2 4 3 6 3" xfId="7539"/>
    <cellStyle name="표준 17 2 4 3 6 3 2" xfId="20046"/>
    <cellStyle name="표준 17 2 4 3 6 3 3" xfId="32488"/>
    <cellStyle name="표준 17 2 4 3 6 4" xfId="10624"/>
    <cellStyle name="표준 17 2 4 3 6 4 2" xfId="23131"/>
    <cellStyle name="표준 17 2 4 3 6 4 3" xfId="35573"/>
    <cellStyle name="표준 17 2 4 3 6 5" xfId="13792"/>
    <cellStyle name="표준 17 2 4 3 6 6" xfId="26234"/>
    <cellStyle name="표준 17 2 4 3 7" xfId="1417"/>
    <cellStyle name="표준 17 2 4 3 7 2" xfId="4586"/>
    <cellStyle name="표준 17 2 4 3 7 2 2" xfId="17093"/>
    <cellStyle name="표준 17 2 4 3 7 2 3" xfId="29535"/>
    <cellStyle name="표준 17 2 4 3 7 3" xfId="7671"/>
    <cellStyle name="표준 17 2 4 3 7 3 2" xfId="20178"/>
    <cellStyle name="표준 17 2 4 3 7 3 3" xfId="32620"/>
    <cellStyle name="표준 17 2 4 3 7 4" xfId="10756"/>
    <cellStyle name="표준 17 2 4 3 7 4 2" xfId="23263"/>
    <cellStyle name="표준 17 2 4 3 7 4 3" xfId="35705"/>
    <cellStyle name="표준 17 2 4 3 7 5" xfId="13924"/>
    <cellStyle name="표준 17 2 4 3 7 6" xfId="26366"/>
    <cellStyle name="표준 17 2 4 3 8" xfId="1548"/>
    <cellStyle name="표준 17 2 4 3 8 2" xfId="4717"/>
    <cellStyle name="표준 17 2 4 3 8 2 2" xfId="17224"/>
    <cellStyle name="표준 17 2 4 3 8 2 3" xfId="29666"/>
    <cellStyle name="표준 17 2 4 3 8 3" xfId="7802"/>
    <cellStyle name="표준 17 2 4 3 8 3 2" xfId="20309"/>
    <cellStyle name="표준 17 2 4 3 8 3 3" xfId="32751"/>
    <cellStyle name="표준 17 2 4 3 8 4" xfId="10887"/>
    <cellStyle name="표준 17 2 4 3 8 4 2" xfId="23394"/>
    <cellStyle name="표준 17 2 4 3 8 4 3" xfId="35836"/>
    <cellStyle name="표준 17 2 4 3 8 5" xfId="14055"/>
    <cellStyle name="표준 17 2 4 3 8 6" xfId="26497"/>
    <cellStyle name="표준 17 2 4 3 9" xfId="1677"/>
    <cellStyle name="표준 17 2 4 3 9 2" xfId="4846"/>
    <cellStyle name="표준 17 2 4 3 9 2 2" xfId="17353"/>
    <cellStyle name="표준 17 2 4 3 9 2 3" xfId="29795"/>
    <cellStyle name="표준 17 2 4 3 9 3" xfId="7931"/>
    <cellStyle name="표준 17 2 4 3 9 3 2" xfId="20438"/>
    <cellStyle name="표준 17 2 4 3 9 3 3" xfId="32880"/>
    <cellStyle name="표준 17 2 4 3 9 4" xfId="11016"/>
    <cellStyle name="표준 17 2 4 3 9 4 2" xfId="23523"/>
    <cellStyle name="표준 17 2 4 3 9 4 3" xfId="35965"/>
    <cellStyle name="표준 17 2 4 3 9 5" xfId="14184"/>
    <cellStyle name="표준 17 2 4 3 9 6" xfId="26626"/>
    <cellStyle name="표준 17 2 4 30" xfId="25237"/>
    <cellStyle name="표준 17 2 4 31" xfId="37707"/>
    <cellStyle name="표준 17 2 4 4" xfId="622"/>
    <cellStyle name="표준 17 2 4 4 2" xfId="3791"/>
    <cellStyle name="표준 17 2 4 4 2 2" xfId="16298"/>
    <cellStyle name="표준 17 2 4 4 2 3" xfId="28740"/>
    <cellStyle name="표준 17 2 4 4 3" xfId="6876"/>
    <cellStyle name="표준 17 2 4 4 3 2" xfId="19383"/>
    <cellStyle name="표준 17 2 4 4 3 3" xfId="31825"/>
    <cellStyle name="표준 17 2 4 4 4" xfId="9961"/>
    <cellStyle name="표준 17 2 4 4 4 2" xfId="22468"/>
    <cellStyle name="표준 17 2 4 4 4 3" xfId="34910"/>
    <cellStyle name="표준 17 2 4 4 5" xfId="13129"/>
    <cellStyle name="표준 17 2 4 4 6" xfId="25571"/>
    <cellStyle name="표준 17 2 4 4 7" xfId="37897"/>
    <cellStyle name="표준 17 2 4 5" xfId="571"/>
    <cellStyle name="표준 17 2 4 5 2" xfId="3740"/>
    <cellStyle name="표준 17 2 4 5 2 2" xfId="16247"/>
    <cellStyle name="표준 17 2 4 5 2 3" xfId="28689"/>
    <cellStyle name="표준 17 2 4 5 3" xfId="6825"/>
    <cellStyle name="표준 17 2 4 5 3 2" xfId="19332"/>
    <cellStyle name="표준 17 2 4 5 3 3" xfId="31774"/>
    <cellStyle name="표준 17 2 4 5 4" xfId="9910"/>
    <cellStyle name="표준 17 2 4 5 4 2" xfId="22417"/>
    <cellStyle name="표준 17 2 4 5 4 3" xfId="34859"/>
    <cellStyle name="표준 17 2 4 5 5" xfId="13078"/>
    <cellStyle name="표준 17 2 4 5 6" xfId="25520"/>
    <cellStyle name="표준 17 2 4 5 7" xfId="37939"/>
    <cellStyle name="표준 17 2 4 6" xfId="449"/>
    <cellStyle name="표준 17 2 4 6 2" xfId="3618"/>
    <cellStyle name="표준 17 2 4 6 2 2" xfId="16125"/>
    <cellStyle name="표준 17 2 4 6 2 3" xfId="28567"/>
    <cellStyle name="표준 17 2 4 6 3" xfId="6703"/>
    <cellStyle name="표준 17 2 4 6 3 2" xfId="19210"/>
    <cellStyle name="표준 17 2 4 6 3 3" xfId="31652"/>
    <cellStyle name="표준 17 2 4 6 4" xfId="9788"/>
    <cellStyle name="표준 17 2 4 6 4 2" xfId="22295"/>
    <cellStyle name="표준 17 2 4 6 4 3" xfId="34737"/>
    <cellStyle name="표준 17 2 4 6 5" xfId="12956"/>
    <cellStyle name="표준 17 2 4 6 6" xfId="25398"/>
    <cellStyle name="표준 17 2 4 7" xfId="664"/>
    <cellStyle name="표준 17 2 4 7 2" xfId="3833"/>
    <cellStyle name="표준 17 2 4 7 2 2" xfId="16340"/>
    <cellStyle name="표준 17 2 4 7 2 3" xfId="28782"/>
    <cellStyle name="표준 17 2 4 7 3" xfId="6918"/>
    <cellStyle name="표준 17 2 4 7 3 2" xfId="19425"/>
    <cellStyle name="표준 17 2 4 7 3 3" xfId="31867"/>
    <cellStyle name="표준 17 2 4 7 4" xfId="10003"/>
    <cellStyle name="표준 17 2 4 7 4 2" xfId="22510"/>
    <cellStyle name="표준 17 2 4 7 4 3" xfId="34952"/>
    <cellStyle name="표준 17 2 4 7 5" xfId="13171"/>
    <cellStyle name="표준 17 2 4 7 6" xfId="25613"/>
    <cellStyle name="표준 17 2 4 8" xfId="797"/>
    <cellStyle name="표준 17 2 4 8 2" xfId="3966"/>
    <cellStyle name="표준 17 2 4 8 2 2" xfId="16473"/>
    <cellStyle name="표준 17 2 4 8 2 3" xfId="28915"/>
    <cellStyle name="표준 17 2 4 8 3" xfId="7051"/>
    <cellStyle name="표준 17 2 4 8 3 2" xfId="19558"/>
    <cellStyle name="표준 17 2 4 8 3 3" xfId="32000"/>
    <cellStyle name="표준 17 2 4 8 4" xfId="10136"/>
    <cellStyle name="표준 17 2 4 8 4 2" xfId="22643"/>
    <cellStyle name="표준 17 2 4 8 4 3" xfId="35085"/>
    <cellStyle name="표준 17 2 4 8 5" xfId="13304"/>
    <cellStyle name="표준 17 2 4 8 6" xfId="25746"/>
    <cellStyle name="표준 17 2 4 9" xfId="930"/>
    <cellStyle name="표준 17 2 4 9 2" xfId="4099"/>
    <cellStyle name="표준 17 2 4 9 2 2" xfId="16606"/>
    <cellStyle name="표준 17 2 4 9 2 3" xfId="29048"/>
    <cellStyle name="표준 17 2 4 9 3" xfId="7184"/>
    <cellStyle name="표준 17 2 4 9 3 2" xfId="19691"/>
    <cellStyle name="표준 17 2 4 9 3 3" xfId="32133"/>
    <cellStyle name="표준 17 2 4 9 4" xfId="10269"/>
    <cellStyle name="표준 17 2 4 9 4 2" xfId="22776"/>
    <cellStyle name="표준 17 2 4 9 4 3" xfId="35218"/>
    <cellStyle name="표준 17 2 4 9 5" xfId="13437"/>
    <cellStyle name="표준 17 2 4 9 6" xfId="25879"/>
    <cellStyle name="표준 17 2 5" xfId="318"/>
    <cellStyle name="표준 17 2 5 10" xfId="1745"/>
    <cellStyle name="표준 17 2 5 10 2" xfId="4914"/>
    <cellStyle name="표준 17 2 5 10 2 2" xfId="17421"/>
    <cellStyle name="표준 17 2 5 10 2 3" xfId="29863"/>
    <cellStyle name="표준 17 2 5 10 3" xfId="7999"/>
    <cellStyle name="표준 17 2 5 10 3 2" xfId="20506"/>
    <cellStyle name="표준 17 2 5 10 3 3" xfId="32948"/>
    <cellStyle name="표준 17 2 5 10 4" xfId="11084"/>
    <cellStyle name="표준 17 2 5 10 4 2" xfId="23591"/>
    <cellStyle name="표준 17 2 5 10 4 3" xfId="36033"/>
    <cellStyle name="표준 17 2 5 10 5" xfId="14252"/>
    <cellStyle name="표준 17 2 5 10 6" xfId="26694"/>
    <cellStyle name="표준 17 2 5 11" xfId="1873"/>
    <cellStyle name="표준 17 2 5 11 2" xfId="5042"/>
    <cellStyle name="표준 17 2 5 11 2 2" xfId="17549"/>
    <cellStyle name="표준 17 2 5 11 2 3" xfId="29991"/>
    <cellStyle name="표준 17 2 5 11 3" xfId="8127"/>
    <cellStyle name="표준 17 2 5 11 3 2" xfId="20634"/>
    <cellStyle name="표준 17 2 5 11 3 3" xfId="33076"/>
    <cellStyle name="표준 17 2 5 11 4" xfId="11212"/>
    <cellStyle name="표준 17 2 5 11 4 2" xfId="23719"/>
    <cellStyle name="표준 17 2 5 11 4 3" xfId="36161"/>
    <cellStyle name="표준 17 2 5 11 5" xfId="14380"/>
    <cellStyle name="표준 17 2 5 11 6" xfId="26822"/>
    <cellStyle name="표준 17 2 5 12" xfId="2001"/>
    <cellStyle name="표준 17 2 5 12 2" xfId="5170"/>
    <cellStyle name="표준 17 2 5 12 2 2" xfId="17677"/>
    <cellStyle name="표준 17 2 5 12 2 3" xfId="30119"/>
    <cellStyle name="표준 17 2 5 12 3" xfId="8255"/>
    <cellStyle name="표준 17 2 5 12 3 2" xfId="20762"/>
    <cellStyle name="표준 17 2 5 12 3 3" xfId="33204"/>
    <cellStyle name="표준 17 2 5 12 4" xfId="11340"/>
    <cellStyle name="표준 17 2 5 12 4 2" xfId="23847"/>
    <cellStyle name="표준 17 2 5 12 4 3" xfId="36289"/>
    <cellStyle name="표준 17 2 5 12 5" xfId="14508"/>
    <cellStyle name="표준 17 2 5 12 6" xfId="26950"/>
    <cellStyle name="표준 17 2 5 13" xfId="2129"/>
    <cellStyle name="표준 17 2 5 13 2" xfId="5298"/>
    <cellStyle name="표준 17 2 5 13 2 2" xfId="17805"/>
    <cellStyle name="표준 17 2 5 13 2 3" xfId="30247"/>
    <cellStyle name="표준 17 2 5 13 3" xfId="8383"/>
    <cellStyle name="표준 17 2 5 13 3 2" xfId="20890"/>
    <cellStyle name="표준 17 2 5 13 3 3" xfId="33332"/>
    <cellStyle name="표준 17 2 5 13 4" xfId="11468"/>
    <cellStyle name="표준 17 2 5 13 4 2" xfId="23975"/>
    <cellStyle name="표준 17 2 5 13 4 3" xfId="36417"/>
    <cellStyle name="표준 17 2 5 13 5" xfId="14636"/>
    <cellStyle name="표준 17 2 5 13 6" xfId="27078"/>
    <cellStyle name="표준 17 2 5 14" xfId="2254"/>
    <cellStyle name="표준 17 2 5 14 2" xfId="5423"/>
    <cellStyle name="표준 17 2 5 14 2 2" xfId="17930"/>
    <cellStyle name="표준 17 2 5 14 2 3" xfId="30372"/>
    <cellStyle name="표준 17 2 5 14 3" xfId="8508"/>
    <cellStyle name="표준 17 2 5 14 3 2" xfId="21015"/>
    <cellStyle name="표준 17 2 5 14 3 3" xfId="33457"/>
    <cellStyle name="표준 17 2 5 14 4" xfId="11593"/>
    <cellStyle name="표준 17 2 5 14 4 2" xfId="24100"/>
    <cellStyle name="표준 17 2 5 14 4 3" xfId="36542"/>
    <cellStyle name="표준 17 2 5 14 5" xfId="14761"/>
    <cellStyle name="표준 17 2 5 14 6" xfId="27203"/>
    <cellStyle name="표준 17 2 5 15" xfId="2379"/>
    <cellStyle name="표준 17 2 5 15 2" xfId="5548"/>
    <cellStyle name="표준 17 2 5 15 2 2" xfId="18055"/>
    <cellStyle name="표준 17 2 5 15 2 3" xfId="30497"/>
    <cellStyle name="표준 17 2 5 15 3" xfId="8633"/>
    <cellStyle name="표준 17 2 5 15 3 2" xfId="21140"/>
    <cellStyle name="표준 17 2 5 15 3 3" xfId="33582"/>
    <cellStyle name="표준 17 2 5 15 4" xfId="11718"/>
    <cellStyle name="표준 17 2 5 15 4 2" xfId="24225"/>
    <cellStyle name="표준 17 2 5 15 4 3" xfId="36667"/>
    <cellStyle name="표준 17 2 5 15 5" xfId="14886"/>
    <cellStyle name="표준 17 2 5 15 6" xfId="27328"/>
    <cellStyle name="표준 17 2 5 16" xfId="2503"/>
    <cellStyle name="표준 17 2 5 16 2" xfId="5672"/>
    <cellStyle name="표준 17 2 5 16 2 2" xfId="18179"/>
    <cellStyle name="표준 17 2 5 16 2 3" xfId="30621"/>
    <cellStyle name="표준 17 2 5 16 3" xfId="8757"/>
    <cellStyle name="표준 17 2 5 16 3 2" xfId="21264"/>
    <cellStyle name="표준 17 2 5 16 3 3" xfId="33706"/>
    <cellStyle name="표준 17 2 5 16 4" xfId="11842"/>
    <cellStyle name="표준 17 2 5 16 4 2" xfId="24349"/>
    <cellStyle name="표준 17 2 5 16 4 3" xfId="36791"/>
    <cellStyle name="표준 17 2 5 16 5" xfId="15010"/>
    <cellStyle name="표준 17 2 5 16 6" xfId="27452"/>
    <cellStyle name="표준 17 2 5 17" xfId="2625"/>
    <cellStyle name="표준 17 2 5 17 2" xfId="5794"/>
    <cellStyle name="표준 17 2 5 17 2 2" xfId="18301"/>
    <cellStyle name="표준 17 2 5 17 2 3" xfId="30743"/>
    <cellStyle name="표준 17 2 5 17 3" xfId="8879"/>
    <cellStyle name="표준 17 2 5 17 3 2" xfId="21386"/>
    <cellStyle name="표준 17 2 5 17 3 3" xfId="33828"/>
    <cellStyle name="표준 17 2 5 17 4" xfId="11964"/>
    <cellStyle name="표준 17 2 5 17 4 2" xfId="24471"/>
    <cellStyle name="표준 17 2 5 17 4 3" xfId="36913"/>
    <cellStyle name="표준 17 2 5 17 5" xfId="15132"/>
    <cellStyle name="표준 17 2 5 17 6" xfId="27574"/>
    <cellStyle name="표준 17 2 5 18" xfId="2745"/>
    <cellStyle name="표준 17 2 5 18 2" xfId="5914"/>
    <cellStyle name="표준 17 2 5 18 2 2" xfId="18421"/>
    <cellStyle name="표준 17 2 5 18 2 3" xfId="30863"/>
    <cellStyle name="표준 17 2 5 18 3" xfId="8999"/>
    <cellStyle name="표준 17 2 5 18 3 2" xfId="21506"/>
    <cellStyle name="표준 17 2 5 18 3 3" xfId="33948"/>
    <cellStyle name="표준 17 2 5 18 4" xfId="12084"/>
    <cellStyle name="표준 17 2 5 18 4 2" xfId="24591"/>
    <cellStyle name="표준 17 2 5 18 4 3" xfId="37033"/>
    <cellStyle name="표준 17 2 5 18 5" xfId="15252"/>
    <cellStyle name="표준 17 2 5 18 6" xfId="27694"/>
    <cellStyle name="표준 17 2 5 19" xfId="2862"/>
    <cellStyle name="표준 17 2 5 19 2" xfId="6031"/>
    <cellStyle name="표준 17 2 5 19 2 2" xfId="18538"/>
    <cellStyle name="표준 17 2 5 19 2 3" xfId="30980"/>
    <cellStyle name="표준 17 2 5 19 3" xfId="9116"/>
    <cellStyle name="표준 17 2 5 19 3 2" xfId="21623"/>
    <cellStyle name="표준 17 2 5 19 3 3" xfId="34065"/>
    <cellStyle name="표준 17 2 5 19 4" xfId="12201"/>
    <cellStyle name="표준 17 2 5 19 4 2" xfId="24708"/>
    <cellStyle name="표준 17 2 5 19 4 3" xfId="37150"/>
    <cellStyle name="표준 17 2 5 19 5" xfId="15369"/>
    <cellStyle name="표준 17 2 5 19 6" xfId="27811"/>
    <cellStyle name="표준 17 2 5 2" xfId="696"/>
    <cellStyle name="표준 17 2 5 2 2" xfId="3865"/>
    <cellStyle name="표준 17 2 5 2 2 2" xfId="16372"/>
    <cellStyle name="표준 17 2 5 2 2 3" xfId="28814"/>
    <cellStyle name="표준 17 2 5 2 3" xfId="6950"/>
    <cellStyle name="표준 17 2 5 2 3 2" xfId="19457"/>
    <cellStyle name="표준 17 2 5 2 3 3" xfId="31899"/>
    <cellStyle name="표준 17 2 5 2 4" xfId="10035"/>
    <cellStyle name="표준 17 2 5 2 4 2" xfId="22542"/>
    <cellStyle name="표준 17 2 5 2 4 3" xfId="34984"/>
    <cellStyle name="표준 17 2 5 2 5" xfId="13203"/>
    <cellStyle name="표준 17 2 5 2 6" xfId="25645"/>
    <cellStyle name="표준 17 2 5 20" xfId="2974"/>
    <cellStyle name="표준 17 2 5 20 2" xfId="6143"/>
    <cellStyle name="표준 17 2 5 20 2 2" xfId="18650"/>
    <cellStyle name="표준 17 2 5 20 2 3" xfId="31092"/>
    <cellStyle name="표준 17 2 5 20 3" xfId="9228"/>
    <cellStyle name="표준 17 2 5 20 3 2" xfId="21735"/>
    <cellStyle name="표준 17 2 5 20 3 3" xfId="34177"/>
    <cellStyle name="표준 17 2 5 20 4" xfId="12313"/>
    <cellStyle name="표준 17 2 5 20 4 2" xfId="24820"/>
    <cellStyle name="표준 17 2 5 20 4 3" xfId="37262"/>
    <cellStyle name="표준 17 2 5 20 5" xfId="15481"/>
    <cellStyle name="표준 17 2 5 20 6" xfId="27923"/>
    <cellStyle name="표준 17 2 5 21" xfId="3082"/>
    <cellStyle name="표준 17 2 5 21 2" xfId="6251"/>
    <cellStyle name="표준 17 2 5 21 2 2" xfId="18758"/>
    <cellStyle name="표준 17 2 5 21 2 3" xfId="31200"/>
    <cellStyle name="표준 17 2 5 21 3" xfId="9336"/>
    <cellStyle name="표준 17 2 5 21 3 2" xfId="21843"/>
    <cellStyle name="표준 17 2 5 21 3 3" xfId="34285"/>
    <cellStyle name="표준 17 2 5 21 4" xfId="12421"/>
    <cellStyle name="표준 17 2 5 21 4 2" xfId="24928"/>
    <cellStyle name="표준 17 2 5 21 4 3" xfId="37370"/>
    <cellStyle name="표준 17 2 5 21 5" xfId="15589"/>
    <cellStyle name="표준 17 2 5 21 6" xfId="28031"/>
    <cellStyle name="표준 17 2 5 22" xfId="3189"/>
    <cellStyle name="표준 17 2 5 22 2" xfId="6358"/>
    <cellStyle name="표준 17 2 5 22 2 2" xfId="18865"/>
    <cellStyle name="표준 17 2 5 22 2 3" xfId="31307"/>
    <cellStyle name="표준 17 2 5 22 3" xfId="9443"/>
    <cellStyle name="표준 17 2 5 22 3 2" xfId="21950"/>
    <cellStyle name="표준 17 2 5 22 3 3" xfId="34392"/>
    <cellStyle name="표준 17 2 5 22 4" xfId="12528"/>
    <cellStyle name="표준 17 2 5 22 4 2" xfId="25035"/>
    <cellStyle name="표준 17 2 5 22 4 3" xfId="37477"/>
    <cellStyle name="표준 17 2 5 22 5" xfId="15696"/>
    <cellStyle name="표준 17 2 5 22 6" xfId="28138"/>
    <cellStyle name="표준 17 2 5 23" xfId="3296"/>
    <cellStyle name="표준 17 2 5 23 2" xfId="6465"/>
    <cellStyle name="표준 17 2 5 23 2 2" xfId="18972"/>
    <cellStyle name="표준 17 2 5 23 2 3" xfId="31414"/>
    <cellStyle name="표준 17 2 5 23 3" xfId="9550"/>
    <cellStyle name="표준 17 2 5 23 3 2" xfId="22057"/>
    <cellStyle name="표준 17 2 5 23 3 3" xfId="34499"/>
    <cellStyle name="표준 17 2 5 23 4" xfId="12635"/>
    <cellStyle name="표준 17 2 5 23 4 2" xfId="25142"/>
    <cellStyle name="표준 17 2 5 23 4 3" xfId="37584"/>
    <cellStyle name="표준 17 2 5 23 5" xfId="15803"/>
    <cellStyle name="표준 17 2 5 23 6" xfId="28245"/>
    <cellStyle name="표준 17 2 5 24" xfId="3487"/>
    <cellStyle name="표준 17 2 5 24 2" xfId="15994"/>
    <cellStyle name="표준 17 2 5 24 3" xfId="28436"/>
    <cellStyle name="표준 17 2 5 25" xfId="6572"/>
    <cellStyle name="표준 17 2 5 25 2" xfId="19079"/>
    <cellStyle name="표준 17 2 5 25 3" xfId="31521"/>
    <cellStyle name="표준 17 2 5 26" xfId="9657"/>
    <cellStyle name="표준 17 2 5 26 2" xfId="22164"/>
    <cellStyle name="표준 17 2 5 26 3" xfId="34606"/>
    <cellStyle name="표준 17 2 5 27" xfId="12825"/>
    <cellStyle name="표준 17 2 5 28" xfId="25267"/>
    <cellStyle name="표준 17 2 5 29" xfId="37756"/>
    <cellStyle name="표준 17 2 5 3" xfId="829"/>
    <cellStyle name="표준 17 2 5 3 2" xfId="3998"/>
    <cellStyle name="표준 17 2 5 3 2 2" xfId="16505"/>
    <cellStyle name="표준 17 2 5 3 2 3" xfId="28947"/>
    <cellStyle name="표준 17 2 5 3 3" xfId="7083"/>
    <cellStyle name="표준 17 2 5 3 3 2" xfId="19590"/>
    <cellStyle name="표준 17 2 5 3 3 3" xfId="32032"/>
    <cellStyle name="표준 17 2 5 3 4" xfId="10168"/>
    <cellStyle name="표준 17 2 5 3 4 2" xfId="22675"/>
    <cellStyle name="표준 17 2 5 3 4 3" xfId="35117"/>
    <cellStyle name="표준 17 2 5 3 5" xfId="13336"/>
    <cellStyle name="표준 17 2 5 3 6" xfId="25778"/>
    <cellStyle name="표준 17 2 5 4" xfId="961"/>
    <cellStyle name="표준 17 2 5 4 2" xfId="4130"/>
    <cellStyle name="표준 17 2 5 4 2 2" xfId="16637"/>
    <cellStyle name="표준 17 2 5 4 2 3" xfId="29079"/>
    <cellStyle name="표준 17 2 5 4 3" xfId="7215"/>
    <cellStyle name="표준 17 2 5 4 3 2" xfId="19722"/>
    <cellStyle name="표준 17 2 5 4 3 3" xfId="32164"/>
    <cellStyle name="표준 17 2 5 4 4" xfId="10300"/>
    <cellStyle name="표준 17 2 5 4 4 2" xfId="22807"/>
    <cellStyle name="표준 17 2 5 4 4 3" xfId="35249"/>
    <cellStyle name="표준 17 2 5 4 5" xfId="13468"/>
    <cellStyle name="표준 17 2 5 4 6" xfId="25910"/>
    <cellStyle name="표준 17 2 5 5" xfId="1093"/>
    <cellStyle name="표준 17 2 5 5 2" xfId="4262"/>
    <cellStyle name="표준 17 2 5 5 2 2" xfId="16769"/>
    <cellStyle name="표준 17 2 5 5 2 3" xfId="29211"/>
    <cellStyle name="표준 17 2 5 5 3" xfId="7347"/>
    <cellStyle name="표준 17 2 5 5 3 2" xfId="19854"/>
    <cellStyle name="표준 17 2 5 5 3 3" xfId="32296"/>
    <cellStyle name="표준 17 2 5 5 4" xfId="10432"/>
    <cellStyle name="표준 17 2 5 5 4 2" xfId="22939"/>
    <cellStyle name="표준 17 2 5 5 4 3" xfId="35381"/>
    <cellStyle name="표준 17 2 5 5 5" xfId="13600"/>
    <cellStyle name="표준 17 2 5 5 6" xfId="26042"/>
    <cellStyle name="표준 17 2 5 6" xfId="1225"/>
    <cellStyle name="표준 17 2 5 6 2" xfId="4394"/>
    <cellStyle name="표준 17 2 5 6 2 2" xfId="16901"/>
    <cellStyle name="표준 17 2 5 6 2 3" xfId="29343"/>
    <cellStyle name="표준 17 2 5 6 3" xfId="7479"/>
    <cellStyle name="표준 17 2 5 6 3 2" xfId="19986"/>
    <cellStyle name="표준 17 2 5 6 3 3" xfId="32428"/>
    <cellStyle name="표준 17 2 5 6 4" xfId="10564"/>
    <cellStyle name="표준 17 2 5 6 4 2" xfId="23071"/>
    <cellStyle name="표준 17 2 5 6 4 3" xfId="35513"/>
    <cellStyle name="표준 17 2 5 6 5" xfId="13732"/>
    <cellStyle name="표준 17 2 5 6 6" xfId="26174"/>
    <cellStyle name="표준 17 2 5 7" xfId="1357"/>
    <cellStyle name="표준 17 2 5 7 2" xfId="4526"/>
    <cellStyle name="표준 17 2 5 7 2 2" xfId="17033"/>
    <cellStyle name="표준 17 2 5 7 2 3" xfId="29475"/>
    <cellStyle name="표준 17 2 5 7 3" xfId="7611"/>
    <cellStyle name="표준 17 2 5 7 3 2" xfId="20118"/>
    <cellStyle name="표준 17 2 5 7 3 3" xfId="32560"/>
    <cellStyle name="표준 17 2 5 7 4" xfId="10696"/>
    <cellStyle name="표준 17 2 5 7 4 2" xfId="23203"/>
    <cellStyle name="표준 17 2 5 7 4 3" xfId="35645"/>
    <cellStyle name="표준 17 2 5 7 5" xfId="13864"/>
    <cellStyle name="표준 17 2 5 7 6" xfId="26306"/>
    <cellStyle name="표준 17 2 5 8" xfId="1488"/>
    <cellStyle name="표준 17 2 5 8 2" xfId="4657"/>
    <cellStyle name="표준 17 2 5 8 2 2" xfId="17164"/>
    <cellStyle name="표준 17 2 5 8 2 3" xfId="29606"/>
    <cellStyle name="표준 17 2 5 8 3" xfId="7742"/>
    <cellStyle name="표준 17 2 5 8 3 2" xfId="20249"/>
    <cellStyle name="표준 17 2 5 8 3 3" xfId="32691"/>
    <cellStyle name="표준 17 2 5 8 4" xfId="10827"/>
    <cellStyle name="표준 17 2 5 8 4 2" xfId="23334"/>
    <cellStyle name="표준 17 2 5 8 4 3" xfId="35776"/>
    <cellStyle name="표준 17 2 5 8 5" xfId="13995"/>
    <cellStyle name="표준 17 2 5 8 6" xfId="26437"/>
    <cellStyle name="표준 17 2 5 9" xfId="1617"/>
    <cellStyle name="표준 17 2 5 9 2" xfId="4786"/>
    <cellStyle name="표준 17 2 5 9 2 2" xfId="17293"/>
    <cellStyle name="표준 17 2 5 9 2 3" xfId="29735"/>
    <cellStyle name="표준 17 2 5 9 3" xfId="7871"/>
    <cellStyle name="표준 17 2 5 9 3 2" xfId="20378"/>
    <cellStyle name="표준 17 2 5 9 3 3" xfId="32820"/>
    <cellStyle name="표준 17 2 5 9 4" xfId="10956"/>
    <cellStyle name="표준 17 2 5 9 4 2" xfId="23463"/>
    <cellStyle name="표준 17 2 5 9 4 3" xfId="35905"/>
    <cellStyle name="표준 17 2 5 9 5" xfId="14124"/>
    <cellStyle name="표준 17 2 5 9 6" xfId="26566"/>
    <cellStyle name="표준 17 2 6" xfId="363"/>
    <cellStyle name="표준 17 2 6 10" xfId="1790"/>
    <cellStyle name="표준 17 2 6 10 2" xfId="4959"/>
    <cellStyle name="표준 17 2 6 10 2 2" xfId="17466"/>
    <cellStyle name="표준 17 2 6 10 2 3" xfId="29908"/>
    <cellStyle name="표준 17 2 6 10 3" xfId="8044"/>
    <cellStyle name="표준 17 2 6 10 3 2" xfId="20551"/>
    <cellStyle name="표준 17 2 6 10 3 3" xfId="32993"/>
    <cellStyle name="표준 17 2 6 10 4" xfId="11129"/>
    <cellStyle name="표준 17 2 6 10 4 2" xfId="23636"/>
    <cellStyle name="표준 17 2 6 10 4 3" xfId="36078"/>
    <cellStyle name="표준 17 2 6 10 5" xfId="14297"/>
    <cellStyle name="표준 17 2 6 10 6" xfId="26739"/>
    <cellStyle name="표준 17 2 6 11" xfId="1918"/>
    <cellStyle name="표준 17 2 6 11 2" xfId="5087"/>
    <cellStyle name="표준 17 2 6 11 2 2" xfId="17594"/>
    <cellStyle name="표준 17 2 6 11 2 3" xfId="30036"/>
    <cellStyle name="표준 17 2 6 11 3" xfId="8172"/>
    <cellStyle name="표준 17 2 6 11 3 2" xfId="20679"/>
    <cellStyle name="표준 17 2 6 11 3 3" xfId="33121"/>
    <cellStyle name="표준 17 2 6 11 4" xfId="11257"/>
    <cellStyle name="표준 17 2 6 11 4 2" xfId="23764"/>
    <cellStyle name="표준 17 2 6 11 4 3" xfId="36206"/>
    <cellStyle name="표준 17 2 6 11 5" xfId="14425"/>
    <cellStyle name="표준 17 2 6 11 6" xfId="26867"/>
    <cellStyle name="표준 17 2 6 12" xfId="2046"/>
    <cellStyle name="표준 17 2 6 12 2" xfId="5215"/>
    <cellStyle name="표준 17 2 6 12 2 2" xfId="17722"/>
    <cellStyle name="표준 17 2 6 12 2 3" xfId="30164"/>
    <cellStyle name="표준 17 2 6 12 3" xfId="8300"/>
    <cellStyle name="표준 17 2 6 12 3 2" xfId="20807"/>
    <cellStyle name="표준 17 2 6 12 3 3" xfId="33249"/>
    <cellStyle name="표준 17 2 6 12 4" xfId="11385"/>
    <cellStyle name="표준 17 2 6 12 4 2" xfId="23892"/>
    <cellStyle name="표준 17 2 6 12 4 3" xfId="36334"/>
    <cellStyle name="표준 17 2 6 12 5" xfId="14553"/>
    <cellStyle name="표준 17 2 6 12 6" xfId="26995"/>
    <cellStyle name="표준 17 2 6 13" xfId="2174"/>
    <cellStyle name="표준 17 2 6 13 2" xfId="5343"/>
    <cellStyle name="표준 17 2 6 13 2 2" xfId="17850"/>
    <cellStyle name="표준 17 2 6 13 2 3" xfId="30292"/>
    <cellStyle name="표준 17 2 6 13 3" xfId="8428"/>
    <cellStyle name="표준 17 2 6 13 3 2" xfId="20935"/>
    <cellStyle name="표준 17 2 6 13 3 3" xfId="33377"/>
    <cellStyle name="표준 17 2 6 13 4" xfId="11513"/>
    <cellStyle name="표준 17 2 6 13 4 2" xfId="24020"/>
    <cellStyle name="표준 17 2 6 13 4 3" xfId="36462"/>
    <cellStyle name="표준 17 2 6 13 5" xfId="14681"/>
    <cellStyle name="표준 17 2 6 13 6" xfId="27123"/>
    <cellStyle name="표준 17 2 6 14" xfId="2299"/>
    <cellStyle name="표준 17 2 6 14 2" xfId="5468"/>
    <cellStyle name="표준 17 2 6 14 2 2" xfId="17975"/>
    <cellStyle name="표준 17 2 6 14 2 3" xfId="30417"/>
    <cellStyle name="표준 17 2 6 14 3" xfId="8553"/>
    <cellStyle name="표준 17 2 6 14 3 2" xfId="21060"/>
    <cellStyle name="표준 17 2 6 14 3 3" xfId="33502"/>
    <cellStyle name="표준 17 2 6 14 4" xfId="11638"/>
    <cellStyle name="표준 17 2 6 14 4 2" xfId="24145"/>
    <cellStyle name="표준 17 2 6 14 4 3" xfId="36587"/>
    <cellStyle name="표준 17 2 6 14 5" xfId="14806"/>
    <cellStyle name="표준 17 2 6 14 6" xfId="27248"/>
    <cellStyle name="표준 17 2 6 15" xfId="2424"/>
    <cellStyle name="표준 17 2 6 15 2" xfId="5593"/>
    <cellStyle name="표준 17 2 6 15 2 2" xfId="18100"/>
    <cellStyle name="표준 17 2 6 15 2 3" xfId="30542"/>
    <cellStyle name="표준 17 2 6 15 3" xfId="8678"/>
    <cellStyle name="표준 17 2 6 15 3 2" xfId="21185"/>
    <cellStyle name="표준 17 2 6 15 3 3" xfId="33627"/>
    <cellStyle name="표준 17 2 6 15 4" xfId="11763"/>
    <cellStyle name="표준 17 2 6 15 4 2" xfId="24270"/>
    <cellStyle name="표준 17 2 6 15 4 3" xfId="36712"/>
    <cellStyle name="표준 17 2 6 15 5" xfId="14931"/>
    <cellStyle name="표준 17 2 6 15 6" xfId="27373"/>
    <cellStyle name="표준 17 2 6 16" xfId="2548"/>
    <cellStyle name="표준 17 2 6 16 2" xfId="5717"/>
    <cellStyle name="표준 17 2 6 16 2 2" xfId="18224"/>
    <cellStyle name="표준 17 2 6 16 2 3" xfId="30666"/>
    <cellStyle name="표준 17 2 6 16 3" xfId="8802"/>
    <cellStyle name="표준 17 2 6 16 3 2" xfId="21309"/>
    <cellStyle name="표준 17 2 6 16 3 3" xfId="33751"/>
    <cellStyle name="표준 17 2 6 16 4" xfId="11887"/>
    <cellStyle name="표준 17 2 6 16 4 2" xfId="24394"/>
    <cellStyle name="표준 17 2 6 16 4 3" xfId="36836"/>
    <cellStyle name="표준 17 2 6 16 5" xfId="15055"/>
    <cellStyle name="표준 17 2 6 16 6" xfId="27497"/>
    <cellStyle name="표준 17 2 6 17" xfId="2670"/>
    <cellStyle name="표준 17 2 6 17 2" xfId="5839"/>
    <cellStyle name="표준 17 2 6 17 2 2" xfId="18346"/>
    <cellStyle name="표준 17 2 6 17 2 3" xfId="30788"/>
    <cellStyle name="표준 17 2 6 17 3" xfId="8924"/>
    <cellStyle name="표준 17 2 6 17 3 2" xfId="21431"/>
    <cellStyle name="표준 17 2 6 17 3 3" xfId="33873"/>
    <cellStyle name="표준 17 2 6 17 4" xfId="12009"/>
    <cellStyle name="표준 17 2 6 17 4 2" xfId="24516"/>
    <cellStyle name="표준 17 2 6 17 4 3" xfId="36958"/>
    <cellStyle name="표준 17 2 6 17 5" xfId="15177"/>
    <cellStyle name="표준 17 2 6 17 6" xfId="27619"/>
    <cellStyle name="표준 17 2 6 18" xfId="2790"/>
    <cellStyle name="표준 17 2 6 18 2" xfId="5959"/>
    <cellStyle name="표준 17 2 6 18 2 2" xfId="18466"/>
    <cellStyle name="표준 17 2 6 18 2 3" xfId="30908"/>
    <cellStyle name="표준 17 2 6 18 3" xfId="9044"/>
    <cellStyle name="표준 17 2 6 18 3 2" xfId="21551"/>
    <cellStyle name="표준 17 2 6 18 3 3" xfId="33993"/>
    <cellStyle name="표준 17 2 6 18 4" xfId="12129"/>
    <cellStyle name="표준 17 2 6 18 4 2" xfId="24636"/>
    <cellStyle name="표준 17 2 6 18 4 3" xfId="37078"/>
    <cellStyle name="표준 17 2 6 18 5" xfId="15297"/>
    <cellStyle name="표준 17 2 6 18 6" xfId="27739"/>
    <cellStyle name="표준 17 2 6 19" xfId="2907"/>
    <cellStyle name="표준 17 2 6 19 2" xfId="6076"/>
    <cellStyle name="표준 17 2 6 19 2 2" xfId="18583"/>
    <cellStyle name="표준 17 2 6 19 2 3" xfId="31025"/>
    <cellStyle name="표준 17 2 6 19 3" xfId="9161"/>
    <cellStyle name="표준 17 2 6 19 3 2" xfId="21668"/>
    <cellStyle name="표준 17 2 6 19 3 3" xfId="34110"/>
    <cellStyle name="표준 17 2 6 19 4" xfId="12246"/>
    <cellStyle name="표준 17 2 6 19 4 2" xfId="24753"/>
    <cellStyle name="표준 17 2 6 19 4 3" xfId="37195"/>
    <cellStyle name="표준 17 2 6 19 5" xfId="15414"/>
    <cellStyle name="표준 17 2 6 19 6" xfId="27856"/>
    <cellStyle name="표준 17 2 6 2" xfId="741"/>
    <cellStyle name="표준 17 2 6 2 2" xfId="3910"/>
    <cellStyle name="표준 17 2 6 2 2 2" xfId="16417"/>
    <cellStyle name="표준 17 2 6 2 2 3" xfId="28859"/>
    <cellStyle name="표준 17 2 6 2 3" xfId="6995"/>
    <cellStyle name="표준 17 2 6 2 3 2" xfId="19502"/>
    <cellStyle name="표준 17 2 6 2 3 3" xfId="31944"/>
    <cellStyle name="표준 17 2 6 2 4" xfId="10080"/>
    <cellStyle name="표준 17 2 6 2 4 2" xfId="22587"/>
    <cellStyle name="표준 17 2 6 2 4 3" xfId="35029"/>
    <cellStyle name="표준 17 2 6 2 5" xfId="13248"/>
    <cellStyle name="표준 17 2 6 2 6" xfId="25690"/>
    <cellStyle name="표준 17 2 6 20" xfId="3019"/>
    <cellStyle name="표준 17 2 6 20 2" xfId="6188"/>
    <cellStyle name="표준 17 2 6 20 2 2" xfId="18695"/>
    <cellStyle name="표준 17 2 6 20 2 3" xfId="31137"/>
    <cellStyle name="표준 17 2 6 20 3" xfId="9273"/>
    <cellStyle name="표준 17 2 6 20 3 2" xfId="21780"/>
    <cellStyle name="표준 17 2 6 20 3 3" xfId="34222"/>
    <cellStyle name="표준 17 2 6 20 4" xfId="12358"/>
    <cellStyle name="표준 17 2 6 20 4 2" xfId="24865"/>
    <cellStyle name="표준 17 2 6 20 4 3" xfId="37307"/>
    <cellStyle name="표준 17 2 6 20 5" xfId="15526"/>
    <cellStyle name="표준 17 2 6 20 6" xfId="27968"/>
    <cellStyle name="표준 17 2 6 21" xfId="3127"/>
    <cellStyle name="표준 17 2 6 21 2" xfId="6296"/>
    <cellStyle name="표준 17 2 6 21 2 2" xfId="18803"/>
    <cellStyle name="표준 17 2 6 21 2 3" xfId="31245"/>
    <cellStyle name="표준 17 2 6 21 3" xfId="9381"/>
    <cellStyle name="표준 17 2 6 21 3 2" xfId="21888"/>
    <cellStyle name="표준 17 2 6 21 3 3" xfId="34330"/>
    <cellStyle name="표준 17 2 6 21 4" xfId="12466"/>
    <cellStyle name="표준 17 2 6 21 4 2" xfId="24973"/>
    <cellStyle name="표준 17 2 6 21 4 3" xfId="37415"/>
    <cellStyle name="표준 17 2 6 21 5" xfId="15634"/>
    <cellStyle name="표준 17 2 6 21 6" xfId="28076"/>
    <cellStyle name="표준 17 2 6 22" xfId="3234"/>
    <cellStyle name="표준 17 2 6 22 2" xfId="6403"/>
    <cellStyle name="표준 17 2 6 22 2 2" xfId="18910"/>
    <cellStyle name="표준 17 2 6 22 2 3" xfId="31352"/>
    <cellStyle name="표준 17 2 6 22 3" xfId="9488"/>
    <cellStyle name="표준 17 2 6 22 3 2" xfId="21995"/>
    <cellStyle name="표준 17 2 6 22 3 3" xfId="34437"/>
    <cellStyle name="표준 17 2 6 22 4" xfId="12573"/>
    <cellStyle name="표준 17 2 6 22 4 2" xfId="25080"/>
    <cellStyle name="표준 17 2 6 22 4 3" xfId="37522"/>
    <cellStyle name="표준 17 2 6 22 5" xfId="15741"/>
    <cellStyle name="표준 17 2 6 22 6" xfId="28183"/>
    <cellStyle name="표준 17 2 6 23" xfId="3341"/>
    <cellStyle name="표준 17 2 6 23 2" xfId="6510"/>
    <cellStyle name="표준 17 2 6 23 2 2" xfId="19017"/>
    <cellStyle name="표준 17 2 6 23 2 3" xfId="31459"/>
    <cellStyle name="표준 17 2 6 23 3" xfId="9595"/>
    <cellStyle name="표준 17 2 6 23 3 2" xfId="22102"/>
    <cellStyle name="표준 17 2 6 23 3 3" xfId="34544"/>
    <cellStyle name="표준 17 2 6 23 4" xfId="12680"/>
    <cellStyle name="표준 17 2 6 23 4 2" xfId="25187"/>
    <cellStyle name="표준 17 2 6 23 4 3" xfId="37629"/>
    <cellStyle name="표준 17 2 6 23 5" xfId="15848"/>
    <cellStyle name="표준 17 2 6 23 6" xfId="28290"/>
    <cellStyle name="표준 17 2 6 24" xfId="3532"/>
    <cellStyle name="표준 17 2 6 24 2" xfId="16039"/>
    <cellStyle name="표준 17 2 6 24 3" xfId="28481"/>
    <cellStyle name="표준 17 2 6 25" xfId="6617"/>
    <cellStyle name="표준 17 2 6 25 2" xfId="19124"/>
    <cellStyle name="표준 17 2 6 25 3" xfId="31566"/>
    <cellStyle name="표준 17 2 6 26" xfId="9702"/>
    <cellStyle name="표준 17 2 6 26 2" xfId="22209"/>
    <cellStyle name="표준 17 2 6 26 3" xfId="34651"/>
    <cellStyle name="표준 17 2 6 27" xfId="12870"/>
    <cellStyle name="표준 17 2 6 28" xfId="25312"/>
    <cellStyle name="표준 17 2 6 29" xfId="37748"/>
    <cellStyle name="표준 17 2 6 3" xfId="874"/>
    <cellStyle name="표준 17 2 6 3 2" xfId="4043"/>
    <cellStyle name="표준 17 2 6 3 2 2" xfId="16550"/>
    <cellStyle name="표준 17 2 6 3 2 3" xfId="28992"/>
    <cellStyle name="표준 17 2 6 3 3" xfId="7128"/>
    <cellStyle name="표준 17 2 6 3 3 2" xfId="19635"/>
    <cellStyle name="표준 17 2 6 3 3 3" xfId="32077"/>
    <cellStyle name="표준 17 2 6 3 4" xfId="10213"/>
    <cellStyle name="표준 17 2 6 3 4 2" xfId="22720"/>
    <cellStyle name="표준 17 2 6 3 4 3" xfId="35162"/>
    <cellStyle name="표준 17 2 6 3 5" xfId="13381"/>
    <cellStyle name="표준 17 2 6 3 6" xfId="25823"/>
    <cellStyle name="표준 17 2 6 4" xfId="1006"/>
    <cellStyle name="표준 17 2 6 4 2" xfId="4175"/>
    <cellStyle name="표준 17 2 6 4 2 2" xfId="16682"/>
    <cellStyle name="표준 17 2 6 4 2 3" xfId="29124"/>
    <cellStyle name="표준 17 2 6 4 3" xfId="7260"/>
    <cellStyle name="표준 17 2 6 4 3 2" xfId="19767"/>
    <cellStyle name="표준 17 2 6 4 3 3" xfId="32209"/>
    <cellStyle name="표준 17 2 6 4 4" xfId="10345"/>
    <cellStyle name="표준 17 2 6 4 4 2" xfId="22852"/>
    <cellStyle name="표준 17 2 6 4 4 3" xfId="35294"/>
    <cellStyle name="표준 17 2 6 4 5" xfId="13513"/>
    <cellStyle name="표준 17 2 6 4 6" xfId="25955"/>
    <cellStyle name="표준 17 2 6 5" xfId="1138"/>
    <cellStyle name="표준 17 2 6 5 2" xfId="4307"/>
    <cellStyle name="표준 17 2 6 5 2 2" xfId="16814"/>
    <cellStyle name="표준 17 2 6 5 2 3" xfId="29256"/>
    <cellStyle name="표준 17 2 6 5 3" xfId="7392"/>
    <cellStyle name="표준 17 2 6 5 3 2" xfId="19899"/>
    <cellStyle name="표준 17 2 6 5 3 3" xfId="32341"/>
    <cellStyle name="표준 17 2 6 5 4" xfId="10477"/>
    <cellStyle name="표준 17 2 6 5 4 2" xfId="22984"/>
    <cellStyle name="표준 17 2 6 5 4 3" xfId="35426"/>
    <cellStyle name="표준 17 2 6 5 5" xfId="13645"/>
    <cellStyle name="표준 17 2 6 5 6" xfId="26087"/>
    <cellStyle name="표준 17 2 6 6" xfId="1270"/>
    <cellStyle name="표준 17 2 6 6 2" xfId="4439"/>
    <cellStyle name="표준 17 2 6 6 2 2" xfId="16946"/>
    <cellStyle name="표준 17 2 6 6 2 3" xfId="29388"/>
    <cellStyle name="표준 17 2 6 6 3" xfId="7524"/>
    <cellStyle name="표준 17 2 6 6 3 2" xfId="20031"/>
    <cellStyle name="표준 17 2 6 6 3 3" xfId="32473"/>
    <cellStyle name="표준 17 2 6 6 4" xfId="10609"/>
    <cellStyle name="표준 17 2 6 6 4 2" xfId="23116"/>
    <cellStyle name="표준 17 2 6 6 4 3" xfId="35558"/>
    <cellStyle name="표준 17 2 6 6 5" xfId="13777"/>
    <cellStyle name="표준 17 2 6 6 6" xfId="26219"/>
    <cellStyle name="표준 17 2 6 7" xfId="1402"/>
    <cellStyle name="표준 17 2 6 7 2" xfId="4571"/>
    <cellStyle name="표준 17 2 6 7 2 2" xfId="17078"/>
    <cellStyle name="표준 17 2 6 7 2 3" xfId="29520"/>
    <cellStyle name="표준 17 2 6 7 3" xfId="7656"/>
    <cellStyle name="표준 17 2 6 7 3 2" xfId="20163"/>
    <cellStyle name="표준 17 2 6 7 3 3" xfId="32605"/>
    <cellStyle name="표준 17 2 6 7 4" xfId="10741"/>
    <cellStyle name="표준 17 2 6 7 4 2" xfId="23248"/>
    <cellStyle name="표준 17 2 6 7 4 3" xfId="35690"/>
    <cellStyle name="표준 17 2 6 7 5" xfId="13909"/>
    <cellStyle name="표준 17 2 6 7 6" xfId="26351"/>
    <cellStyle name="표준 17 2 6 8" xfId="1533"/>
    <cellStyle name="표준 17 2 6 8 2" xfId="4702"/>
    <cellStyle name="표준 17 2 6 8 2 2" xfId="17209"/>
    <cellStyle name="표준 17 2 6 8 2 3" xfId="29651"/>
    <cellStyle name="표준 17 2 6 8 3" xfId="7787"/>
    <cellStyle name="표준 17 2 6 8 3 2" xfId="20294"/>
    <cellStyle name="표준 17 2 6 8 3 3" xfId="32736"/>
    <cellStyle name="표준 17 2 6 8 4" xfId="10872"/>
    <cellStyle name="표준 17 2 6 8 4 2" xfId="23379"/>
    <cellStyle name="표준 17 2 6 8 4 3" xfId="35821"/>
    <cellStyle name="표준 17 2 6 8 5" xfId="14040"/>
    <cellStyle name="표준 17 2 6 8 6" xfId="26482"/>
    <cellStyle name="표준 17 2 6 9" xfId="1662"/>
    <cellStyle name="표준 17 2 6 9 2" xfId="4831"/>
    <cellStyle name="표준 17 2 6 9 2 2" xfId="17338"/>
    <cellStyle name="표준 17 2 6 9 2 3" xfId="29780"/>
    <cellStyle name="표준 17 2 6 9 3" xfId="7916"/>
    <cellStyle name="표준 17 2 6 9 3 2" xfId="20423"/>
    <cellStyle name="표준 17 2 6 9 3 3" xfId="32865"/>
    <cellStyle name="표준 17 2 6 9 4" xfId="11001"/>
    <cellStyle name="표준 17 2 6 9 4 2" xfId="23508"/>
    <cellStyle name="표준 17 2 6 9 4 3" xfId="35950"/>
    <cellStyle name="표준 17 2 6 9 5" xfId="14169"/>
    <cellStyle name="표준 17 2 6 9 6" xfId="26611"/>
    <cellStyle name="표준 17 2 7" xfId="565"/>
    <cellStyle name="표준 17 2 7 2" xfId="3734"/>
    <cellStyle name="표준 17 2 7 2 2" xfId="16241"/>
    <cellStyle name="표준 17 2 7 2 3" xfId="28683"/>
    <cellStyle name="표준 17 2 7 3" xfId="6819"/>
    <cellStyle name="표준 17 2 7 3 2" xfId="19326"/>
    <cellStyle name="표준 17 2 7 3 3" xfId="31768"/>
    <cellStyle name="표준 17 2 7 4" xfId="9904"/>
    <cellStyle name="표준 17 2 7 4 2" xfId="22411"/>
    <cellStyle name="표준 17 2 7 4 3" xfId="34853"/>
    <cellStyle name="표준 17 2 7 5" xfId="13072"/>
    <cellStyle name="표준 17 2 7 6" xfId="25514"/>
    <cellStyle name="표준 17 2 7 7" xfId="37770"/>
    <cellStyle name="표준 17 2 8" xfId="530"/>
    <cellStyle name="표준 17 2 8 2" xfId="3699"/>
    <cellStyle name="표준 17 2 8 2 2" xfId="16206"/>
    <cellStyle name="표준 17 2 8 2 3" xfId="28648"/>
    <cellStyle name="표준 17 2 8 3" xfId="6784"/>
    <cellStyle name="표준 17 2 8 3 2" xfId="19291"/>
    <cellStyle name="표준 17 2 8 3 3" xfId="31733"/>
    <cellStyle name="표준 17 2 8 4" xfId="9869"/>
    <cellStyle name="표준 17 2 8 4 2" xfId="22376"/>
    <cellStyle name="표준 17 2 8 4 3" xfId="34818"/>
    <cellStyle name="표준 17 2 8 5" xfId="13037"/>
    <cellStyle name="표준 17 2 8 6" xfId="25479"/>
    <cellStyle name="표준 17 2 8 7" xfId="37792"/>
    <cellStyle name="표준 17 2 9" xfId="481"/>
    <cellStyle name="표준 17 2 9 2" xfId="3650"/>
    <cellStyle name="표준 17 2 9 2 2" xfId="16157"/>
    <cellStyle name="표준 17 2 9 2 3" xfId="28599"/>
    <cellStyle name="표준 17 2 9 3" xfId="6735"/>
    <cellStyle name="표준 17 2 9 3 2" xfId="19242"/>
    <cellStyle name="표준 17 2 9 3 3" xfId="31684"/>
    <cellStyle name="표준 17 2 9 4" xfId="9820"/>
    <cellStyle name="표준 17 2 9 4 2" xfId="22327"/>
    <cellStyle name="표준 17 2 9 4 3" xfId="34769"/>
    <cellStyle name="표준 17 2 9 5" xfId="12988"/>
    <cellStyle name="표준 17 2 9 6" xfId="25430"/>
    <cellStyle name="표준 17 20" xfId="1328"/>
    <cellStyle name="표준 17 20 2" xfId="4497"/>
    <cellStyle name="표준 17 20 2 2" xfId="17004"/>
    <cellStyle name="표준 17 20 2 3" xfId="29446"/>
    <cellStyle name="표준 17 20 3" xfId="7582"/>
    <cellStyle name="표준 17 20 3 2" xfId="20089"/>
    <cellStyle name="표준 17 20 3 3" xfId="32531"/>
    <cellStyle name="표준 17 20 4" xfId="10667"/>
    <cellStyle name="표준 17 20 4 2" xfId="23174"/>
    <cellStyle name="표준 17 20 4 3" xfId="35616"/>
    <cellStyle name="표준 17 20 5" xfId="13835"/>
    <cellStyle name="표준 17 20 6" xfId="26277"/>
    <cellStyle name="표준 17 21" xfId="1460"/>
    <cellStyle name="표준 17 21 2" xfId="4629"/>
    <cellStyle name="표준 17 21 2 2" xfId="17136"/>
    <cellStyle name="표준 17 21 2 3" xfId="29578"/>
    <cellStyle name="표준 17 21 3" xfId="7714"/>
    <cellStyle name="표준 17 21 3 2" xfId="20221"/>
    <cellStyle name="표준 17 21 3 3" xfId="32663"/>
    <cellStyle name="표준 17 21 4" xfId="10799"/>
    <cellStyle name="표준 17 21 4 2" xfId="23306"/>
    <cellStyle name="표준 17 21 4 3" xfId="35748"/>
    <cellStyle name="표준 17 21 5" xfId="13967"/>
    <cellStyle name="표준 17 21 6" xfId="26409"/>
    <cellStyle name="표준 17 22" xfId="1589"/>
    <cellStyle name="표준 17 22 2" xfId="4758"/>
    <cellStyle name="표준 17 22 2 2" xfId="17265"/>
    <cellStyle name="표준 17 22 2 3" xfId="29707"/>
    <cellStyle name="표준 17 22 3" xfId="7843"/>
    <cellStyle name="표준 17 22 3 2" xfId="20350"/>
    <cellStyle name="표준 17 22 3 3" xfId="32792"/>
    <cellStyle name="표준 17 22 4" xfId="10928"/>
    <cellStyle name="표준 17 22 4 2" xfId="23435"/>
    <cellStyle name="표준 17 22 4 3" xfId="35877"/>
    <cellStyle name="표준 17 22 5" xfId="14096"/>
    <cellStyle name="표준 17 22 6" xfId="26538"/>
    <cellStyle name="표준 17 23" xfId="1717"/>
    <cellStyle name="표준 17 23 2" xfId="4886"/>
    <cellStyle name="표준 17 23 2 2" xfId="17393"/>
    <cellStyle name="표준 17 23 2 3" xfId="29835"/>
    <cellStyle name="표준 17 23 3" xfId="7971"/>
    <cellStyle name="표준 17 23 3 2" xfId="20478"/>
    <cellStyle name="표준 17 23 3 3" xfId="32920"/>
    <cellStyle name="표준 17 23 4" xfId="11056"/>
    <cellStyle name="표준 17 23 4 2" xfId="23563"/>
    <cellStyle name="표준 17 23 4 3" xfId="36005"/>
    <cellStyle name="표준 17 23 5" xfId="14224"/>
    <cellStyle name="표준 17 23 6" xfId="26666"/>
    <cellStyle name="표준 17 24" xfId="1845"/>
    <cellStyle name="표준 17 24 2" xfId="5014"/>
    <cellStyle name="표준 17 24 2 2" xfId="17521"/>
    <cellStyle name="표준 17 24 2 3" xfId="29963"/>
    <cellStyle name="표준 17 24 3" xfId="8099"/>
    <cellStyle name="표준 17 24 3 2" xfId="20606"/>
    <cellStyle name="표준 17 24 3 3" xfId="33048"/>
    <cellStyle name="표준 17 24 4" xfId="11184"/>
    <cellStyle name="표준 17 24 4 2" xfId="23691"/>
    <cellStyle name="표준 17 24 4 3" xfId="36133"/>
    <cellStyle name="표준 17 24 5" xfId="14352"/>
    <cellStyle name="표준 17 24 6" xfId="26794"/>
    <cellStyle name="표준 17 25" xfId="1973"/>
    <cellStyle name="표준 17 25 2" xfId="5142"/>
    <cellStyle name="표준 17 25 2 2" xfId="17649"/>
    <cellStyle name="표준 17 25 2 3" xfId="30091"/>
    <cellStyle name="표준 17 25 3" xfId="8227"/>
    <cellStyle name="표준 17 25 3 2" xfId="20734"/>
    <cellStyle name="표준 17 25 3 3" xfId="33176"/>
    <cellStyle name="표준 17 25 4" xfId="11312"/>
    <cellStyle name="표준 17 25 4 2" xfId="23819"/>
    <cellStyle name="표준 17 25 4 3" xfId="36261"/>
    <cellStyle name="표준 17 25 5" xfId="14480"/>
    <cellStyle name="표준 17 25 6" xfId="26922"/>
    <cellStyle name="표준 17 26" xfId="2101"/>
    <cellStyle name="표준 17 26 2" xfId="5270"/>
    <cellStyle name="표준 17 26 2 2" xfId="17777"/>
    <cellStyle name="표준 17 26 2 3" xfId="30219"/>
    <cellStyle name="표준 17 26 3" xfId="8355"/>
    <cellStyle name="표준 17 26 3 2" xfId="20862"/>
    <cellStyle name="표준 17 26 3 3" xfId="33304"/>
    <cellStyle name="표준 17 26 4" xfId="11440"/>
    <cellStyle name="표준 17 26 4 2" xfId="23947"/>
    <cellStyle name="표준 17 26 4 3" xfId="36389"/>
    <cellStyle name="표준 17 26 5" xfId="14608"/>
    <cellStyle name="표준 17 26 6" xfId="27050"/>
    <cellStyle name="표준 17 27" xfId="2228"/>
    <cellStyle name="표준 17 27 2" xfId="5397"/>
    <cellStyle name="표준 17 27 2 2" xfId="17904"/>
    <cellStyle name="표준 17 27 2 3" xfId="30346"/>
    <cellStyle name="표준 17 27 3" xfId="8482"/>
    <cellStyle name="표준 17 27 3 2" xfId="20989"/>
    <cellStyle name="표준 17 27 3 3" xfId="33431"/>
    <cellStyle name="표준 17 27 4" xfId="11567"/>
    <cellStyle name="표준 17 27 4 2" xfId="24074"/>
    <cellStyle name="표준 17 27 4 3" xfId="36516"/>
    <cellStyle name="표준 17 27 5" xfId="14735"/>
    <cellStyle name="표준 17 27 6" xfId="27177"/>
    <cellStyle name="표준 17 28" xfId="2353"/>
    <cellStyle name="표준 17 28 2" xfId="5522"/>
    <cellStyle name="표준 17 28 2 2" xfId="18029"/>
    <cellStyle name="표준 17 28 2 3" xfId="30471"/>
    <cellStyle name="표준 17 28 3" xfId="8607"/>
    <cellStyle name="표준 17 28 3 2" xfId="21114"/>
    <cellStyle name="표준 17 28 3 3" xfId="33556"/>
    <cellStyle name="표준 17 28 4" xfId="11692"/>
    <cellStyle name="표준 17 28 4 2" xfId="24199"/>
    <cellStyle name="표준 17 28 4 3" xfId="36641"/>
    <cellStyle name="표준 17 28 5" xfId="14860"/>
    <cellStyle name="표준 17 28 6" xfId="27302"/>
    <cellStyle name="표준 17 29" xfId="2477"/>
    <cellStyle name="표준 17 29 2" xfId="5646"/>
    <cellStyle name="표준 17 29 2 2" xfId="18153"/>
    <cellStyle name="표준 17 29 2 3" xfId="30595"/>
    <cellStyle name="표준 17 29 3" xfId="8731"/>
    <cellStyle name="표준 17 29 3 2" xfId="21238"/>
    <cellStyle name="표준 17 29 3 3" xfId="33680"/>
    <cellStyle name="표준 17 29 4" xfId="11816"/>
    <cellStyle name="표준 17 29 4 2" xfId="24323"/>
    <cellStyle name="표준 17 29 4 3" xfId="36765"/>
    <cellStyle name="표준 17 29 5" xfId="14984"/>
    <cellStyle name="표준 17 29 6" xfId="27426"/>
    <cellStyle name="표준 17 3" xfId="167"/>
    <cellStyle name="표준 17 3 10" xfId="494"/>
    <cellStyle name="표준 17 3 10 2" xfId="3663"/>
    <cellStyle name="표준 17 3 10 2 2" xfId="16170"/>
    <cellStyle name="표준 17 3 10 2 3" xfId="28612"/>
    <cellStyle name="표준 17 3 10 3" xfId="6748"/>
    <cellStyle name="표준 17 3 10 3 2" xfId="19255"/>
    <cellStyle name="표준 17 3 10 3 3" xfId="31697"/>
    <cellStyle name="표준 17 3 10 4" xfId="9833"/>
    <cellStyle name="표준 17 3 10 4 2" xfId="22340"/>
    <cellStyle name="표준 17 3 10 4 3" xfId="34782"/>
    <cellStyle name="표준 17 3 10 5" xfId="13001"/>
    <cellStyle name="표준 17 3 10 6" xfId="25443"/>
    <cellStyle name="표준 17 3 11" xfId="497"/>
    <cellStyle name="표준 17 3 11 2" xfId="3666"/>
    <cellStyle name="표준 17 3 11 2 2" xfId="16173"/>
    <cellStyle name="표준 17 3 11 2 3" xfId="28615"/>
    <cellStyle name="표준 17 3 11 3" xfId="6751"/>
    <cellStyle name="표준 17 3 11 3 2" xfId="19258"/>
    <cellStyle name="표준 17 3 11 3 3" xfId="31700"/>
    <cellStyle name="표준 17 3 11 4" xfId="9836"/>
    <cellStyle name="표준 17 3 11 4 2" xfId="22343"/>
    <cellStyle name="표준 17 3 11 4 3" xfId="34785"/>
    <cellStyle name="표준 17 3 11 5" xfId="13004"/>
    <cellStyle name="표준 17 3 11 6" xfId="25446"/>
    <cellStyle name="표준 17 3 12" xfId="529"/>
    <cellStyle name="표준 17 3 12 2" xfId="3698"/>
    <cellStyle name="표준 17 3 12 2 2" xfId="16205"/>
    <cellStyle name="표준 17 3 12 2 3" xfId="28647"/>
    <cellStyle name="표준 17 3 12 3" xfId="6783"/>
    <cellStyle name="표준 17 3 12 3 2" xfId="19290"/>
    <cellStyle name="표준 17 3 12 3 3" xfId="31732"/>
    <cellStyle name="표준 17 3 12 4" xfId="9868"/>
    <cellStyle name="표준 17 3 12 4 2" xfId="22375"/>
    <cellStyle name="표준 17 3 12 4 3" xfId="34817"/>
    <cellStyle name="표준 17 3 12 5" xfId="13036"/>
    <cellStyle name="표준 17 3 12 6" xfId="25478"/>
    <cellStyle name="표준 17 3 13" xfId="482"/>
    <cellStyle name="표준 17 3 13 2" xfId="3651"/>
    <cellStyle name="표준 17 3 13 2 2" xfId="16158"/>
    <cellStyle name="표준 17 3 13 2 3" xfId="28600"/>
    <cellStyle name="표준 17 3 13 3" xfId="6736"/>
    <cellStyle name="표준 17 3 13 3 2" xfId="19243"/>
    <cellStyle name="표준 17 3 13 3 3" xfId="31685"/>
    <cellStyle name="표준 17 3 13 4" xfId="9821"/>
    <cellStyle name="표준 17 3 13 4 2" xfId="22328"/>
    <cellStyle name="표준 17 3 13 4 3" xfId="34770"/>
    <cellStyle name="표준 17 3 13 5" xfId="12989"/>
    <cellStyle name="표준 17 3 13 6" xfId="25431"/>
    <cellStyle name="표준 17 3 14" xfId="564"/>
    <cellStyle name="표준 17 3 14 2" xfId="3733"/>
    <cellStyle name="표준 17 3 14 2 2" xfId="16240"/>
    <cellStyle name="표준 17 3 14 2 3" xfId="28682"/>
    <cellStyle name="표준 17 3 14 3" xfId="6818"/>
    <cellStyle name="표준 17 3 14 3 2" xfId="19325"/>
    <cellStyle name="표준 17 3 14 3 3" xfId="31767"/>
    <cellStyle name="표준 17 3 14 4" xfId="9903"/>
    <cellStyle name="표준 17 3 14 4 2" xfId="22410"/>
    <cellStyle name="표준 17 3 14 4 3" xfId="34852"/>
    <cellStyle name="표준 17 3 14 5" xfId="13071"/>
    <cellStyle name="표준 17 3 14 6" xfId="25513"/>
    <cellStyle name="표준 17 3 15" xfId="531"/>
    <cellStyle name="표준 17 3 15 2" xfId="3700"/>
    <cellStyle name="표준 17 3 15 2 2" xfId="16207"/>
    <cellStyle name="표준 17 3 15 2 3" xfId="28649"/>
    <cellStyle name="표준 17 3 15 3" xfId="6785"/>
    <cellStyle name="표준 17 3 15 3 2" xfId="19292"/>
    <cellStyle name="표준 17 3 15 3 3" xfId="31734"/>
    <cellStyle name="표준 17 3 15 4" xfId="9870"/>
    <cellStyle name="표준 17 3 15 4 2" xfId="22377"/>
    <cellStyle name="표준 17 3 15 4 3" xfId="34819"/>
    <cellStyle name="표준 17 3 15 5" xfId="13038"/>
    <cellStyle name="표준 17 3 15 6" xfId="25480"/>
    <cellStyle name="표준 17 3 16" xfId="480"/>
    <cellStyle name="표준 17 3 16 2" xfId="3649"/>
    <cellStyle name="표준 17 3 16 2 2" xfId="16156"/>
    <cellStyle name="표준 17 3 16 2 3" xfId="28598"/>
    <cellStyle name="표준 17 3 16 3" xfId="6734"/>
    <cellStyle name="표준 17 3 16 3 2" xfId="19241"/>
    <cellStyle name="표준 17 3 16 3 3" xfId="31683"/>
    <cellStyle name="표준 17 3 16 4" xfId="9819"/>
    <cellStyle name="표준 17 3 16 4 2" xfId="22326"/>
    <cellStyle name="표준 17 3 16 4 3" xfId="34768"/>
    <cellStyle name="표준 17 3 16 5" xfId="12987"/>
    <cellStyle name="표준 17 3 16 6" xfId="25429"/>
    <cellStyle name="표준 17 3 17" xfId="619"/>
    <cellStyle name="표준 17 3 17 2" xfId="3788"/>
    <cellStyle name="표준 17 3 17 2 2" xfId="16295"/>
    <cellStyle name="표준 17 3 17 2 3" xfId="28737"/>
    <cellStyle name="표준 17 3 17 3" xfId="6873"/>
    <cellStyle name="표준 17 3 17 3 2" xfId="19380"/>
    <cellStyle name="표준 17 3 17 3 3" xfId="31822"/>
    <cellStyle name="표준 17 3 17 4" xfId="9958"/>
    <cellStyle name="표준 17 3 17 4 2" xfId="22465"/>
    <cellStyle name="표준 17 3 17 4 3" xfId="34907"/>
    <cellStyle name="표준 17 3 17 5" xfId="13126"/>
    <cellStyle name="표준 17 3 17 6" xfId="25568"/>
    <cellStyle name="표준 17 3 18" xfId="572"/>
    <cellStyle name="표준 17 3 18 2" xfId="3741"/>
    <cellStyle name="표준 17 3 18 2 2" xfId="16248"/>
    <cellStyle name="표준 17 3 18 2 3" xfId="28690"/>
    <cellStyle name="표준 17 3 18 3" xfId="6826"/>
    <cellStyle name="표준 17 3 18 3 2" xfId="19333"/>
    <cellStyle name="표준 17 3 18 3 3" xfId="31775"/>
    <cellStyle name="표준 17 3 18 4" xfId="9911"/>
    <cellStyle name="표준 17 3 18 4 2" xfId="22418"/>
    <cellStyle name="표준 17 3 18 4 3" xfId="34860"/>
    <cellStyle name="표준 17 3 18 5" xfId="13079"/>
    <cellStyle name="표준 17 3 18 6" xfId="25521"/>
    <cellStyle name="표준 17 3 19" xfId="448"/>
    <cellStyle name="표준 17 3 19 2" xfId="3617"/>
    <cellStyle name="표준 17 3 19 2 2" xfId="16124"/>
    <cellStyle name="표준 17 3 19 2 3" xfId="28566"/>
    <cellStyle name="표준 17 3 19 3" xfId="6702"/>
    <cellStyle name="표준 17 3 19 3 2" xfId="19209"/>
    <cellStyle name="표준 17 3 19 3 3" xfId="31651"/>
    <cellStyle name="표준 17 3 19 4" xfId="9787"/>
    <cellStyle name="표준 17 3 19 4 2" xfId="22294"/>
    <cellStyle name="표준 17 3 19 4 3" xfId="34736"/>
    <cellStyle name="표준 17 3 19 5" xfId="12955"/>
    <cellStyle name="표준 17 3 19 6" xfId="25397"/>
    <cellStyle name="표준 17 3 2" xfId="298"/>
    <cellStyle name="표준 17 3 2 10" xfId="1468"/>
    <cellStyle name="표준 17 3 2 10 2" xfId="4637"/>
    <cellStyle name="표준 17 3 2 10 2 2" xfId="17144"/>
    <cellStyle name="표준 17 3 2 10 2 3" xfId="29586"/>
    <cellStyle name="표준 17 3 2 10 3" xfId="7722"/>
    <cellStyle name="표준 17 3 2 10 3 2" xfId="20229"/>
    <cellStyle name="표준 17 3 2 10 3 3" xfId="32671"/>
    <cellStyle name="표준 17 3 2 10 4" xfId="10807"/>
    <cellStyle name="표준 17 3 2 10 4 2" xfId="23314"/>
    <cellStyle name="표준 17 3 2 10 4 3" xfId="35756"/>
    <cellStyle name="표준 17 3 2 10 5" xfId="13975"/>
    <cellStyle name="표준 17 3 2 10 6" xfId="26417"/>
    <cellStyle name="표준 17 3 2 11" xfId="1597"/>
    <cellStyle name="표준 17 3 2 11 2" xfId="4766"/>
    <cellStyle name="표준 17 3 2 11 2 2" xfId="17273"/>
    <cellStyle name="표준 17 3 2 11 2 3" xfId="29715"/>
    <cellStyle name="표준 17 3 2 11 3" xfId="7851"/>
    <cellStyle name="표준 17 3 2 11 3 2" xfId="20358"/>
    <cellStyle name="표준 17 3 2 11 3 3" xfId="32800"/>
    <cellStyle name="표준 17 3 2 11 4" xfId="10936"/>
    <cellStyle name="표준 17 3 2 11 4 2" xfId="23443"/>
    <cellStyle name="표준 17 3 2 11 4 3" xfId="35885"/>
    <cellStyle name="표준 17 3 2 11 5" xfId="14104"/>
    <cellStyle name="표준 17 3 2 11 6" xfId="26546"/>
    <cellStyle name="표준 17 3 2 12" xfId="1725"/>
    <cellStyle name="표준 17 3 2 12 2" xfId="4894"/>
    <cellStyle name="표준 17 3 2 12 2 2" xfId="17401"/>
    <cellStyle name="표준 17 3 2 12 2 3" xfId="29843"/>
    <cellStyle name="표준 17 3 2 12 3" xfId="7979"/>
    <cellStyle name="표준 17 3 2 12 3 2" xfId="20486"/>
    <cellStyle name="표준 17 3 2 12 3 3" xfId="32928"/>
    <cellStyle name="표준 17 3 2 12 4" xfId="11064"/>
    <cellStyle name="표준 17 3 2 12 4 2" xfId="23571"/>
    <cellStyle name="표준 17 3 2 12 4 3" xfId="36013"/>
    <cellStyle name="표준 17 3 2 12 5" xfId="14232"/>
    <cellStyle name="표준 17 3 2 12 6" xfId="26674"/>
    <cellStyle name="표준 17 3 2 13" xfId="1853"/>
    <cellStyle name="표준 17 3 2 13 2" xfId="5022"/>
    <cellStyle name="표준 17 3 2 13 2 2" xfId="17529"/>
    <cellStyle name="표준 17 3 2 13 2 3" xfId="29971"/>
    <cellStyle name="표준 17 3 2 13 3" xfId="8107"/>
    <cellStyle name="표준 17 3 2 13 3 2" xfId="20614"/>
    <cellStyle name="표준 17 3 2 13 3 3" xfId="33056"/>
    <cellStyle name="표준 17 3 2 13 4" xfId="11192"/>
    <cellStyle name="표준 17 3 2 13 4 2" xfId="23699"/>
    <cellStyle name="표준 17 3 2 13 4 3" xfId="36141"/>
    <cellStyle name="표준 17 3 2 13 5" xfId="14360"/>
    <cellStyle name="표준 17 3 2 13 6" xfId="26802"/>
    <cellStyle name="표준 17 3 2 14" xfId="1981"/>
    <cellStyle name="표준 17 3 2 14 2" xfId="5150"/>
    <cellStyle name="표준 17 3 2 14 2 2" xfId="17657"/>
    <cellStyle name="표준 17 3 2 14 2 3" xfId="30099"/>
    <cellStyle name="표준 17 3 2 14 3" xfId="8235"/>
    <cellStyle name="표준 17 3 2 14 3 2" xfId="20742"/>
    <cellStyle name="표준 17 3 2 14 3 3" xfId="33184"/>
    <cellStyle name="표준 17 3 2 14 4" xfId="11320"/>
    <cellStyle name="표준 17 3 2 14 4 2" xfId="23827"/>
    <cellStyle name="표준 17 3 2 14 4 3" xfId="36269"/>
    <cellStyle name="표준 17 3 2 14 5" xfId="14488"/>
    <cellStyle name="표준 17 3 2 14 6" xfId="26930"/>
    <cellStyle name="표준 17 3 2 15" xfId="2109"/>
    <cellStyle name="표준 17 3 2 15 2" xfId="5278"/>
    <cellStyle name="표준 17 3 2 15 2 2" xfId="17785"/>
    <cellStyle name="표준 17 3 2 15 2 3" xfId="30227"/>
    <cellStyle name="표준 17 3 2 15 3" xfId="8363"/>
    <cellStyle name="표준 17 3 2 15 3 2" xfId="20870"/>
    <cellStyle name="표준 17 3 2 15 3 3" xfId="33312"/>
    <cellStyle name="표준 17 3 2 15 4" xfId="11448"/>
    <cellStyle name="표준 17 3 2 15 4 2" xfId="23955"/>
    <cellStyle name="표준 17 3 2 15 4 3" xfId="36397"/>
    <cellStyle name="표준 17 3 2 15 5" xfId="14616"/>
    <cellStyle name="표준 17 3 2 15 6" xfId="27058"/>
    <cellStyle name="표준 17 3 2 16" xfId="2234"/>
    <cellStyle name="표준 17 3 2 16 2" xfId="5403"/>
    <cellStyle name="표준 17 3 2 16 2 2" xfId="17910"/>
    <cellStyle name="표준 17 3 2 16 2 3" xfId="30352"/>
    <cellStyle name="표준 17 3 2 16 3" xfId="8488"/>
    <cellStyle name="표준 17 3 2 16 3 2" xfId="20995"/>
    <cellStyle name="표준 17 3 2 16 3 3" xfId="33437"/>
    <cellStyle name="표준 17 3 2 16 4" xfId="11573"/>
    <cellStyle name="표준 17 3 2 16 4 2" xfId="24080"/>
    <cellStyle name="표준 17 3 2 16 4 3" xfId="36522"/>
    <cellStyle name="표준 17 3 2 16 5" xfId="14741"/>
    <cellStyle name="표준 17 3 2 16 6" xfId="27183"/>
    <cellStyle name="표준 17 3 2 17" xfId="2359"/>
    <cellStyle name="표준 17 3 2 17 2" xfId="5528"/>
    <cellStyle name="표준 17 3 2 17 2 2" xfId="18035"/>
    <cellStyle name="표준 17 3 2 17 2 3" xfId="30477"/>
    <cellStyle name="표준 17 3 2 17 3" xfId="8613"/>
    <cellStyle name="표준 17 3 2 17 3 2" xfId="21120"/>
    <cellStyle name="표준 17 3 2 17 3 3" xfId="33562"/>
    <cellStyle name="표준 17 3 2 17 4" xfId="11698"/>
    <cellStyle name="표준 17 3 2 17 4 2" xfId="24205"/>
    <cellStyle name="표준 17 3 2 17 4 3" xfId="36647"/>
    <cellStyle name="표준 17 3 2 17 5" xfId="14866"/>
    <cellStyle name="표준 17 3 2 17 6" xfId="27308"/>
    <cellStyle name="표준 17 3 2 18" xfId="2483"/>
    <cellStyle name="표준 17 3 2 18 2" xfId="5652"/>
    <cellStyle name="표준 17 3 2 18 2 2" xfId="18159"/>
    <cellStyle name="표준 17 3 2 18 2 3" xfId="30601"/>
    <cellStyle name="표준 17 3 2 18 3" xfId="8737"/>
    <cellStyle name="표준 17 3 2 18 3 2" xfId="21244"/>
    <cellStyle name="표준 17 3 2 18 3 3" xfId="33686"/>
    <cellStyle name="표준 17 3 2 18 4" xfId="11822"/>
    <cellStyle name="표준 17 3 2 18 4 2" xfId="24329"/>
    <cellStyle name="표준 17 3 2 18 4 3" xfId="36771"/>
    <cellStyle name="표준 17 3 2 18 5" xfId="14990"/>
    <cellStyle name="표준 17 3 2 18 6" xfId="27432"/>
    <cellStyle name="표준 17 3 2 19" xfId="2605"/>
    <cellStyle name="표준 17 3 2 19 2" xfId="5774"/>
    <cellStyle name="표준 17 3 2 19 2 2" xfId="18281"/>
    <cellStyle name="표준 17 3 2 19 2 3" xfId="30723"/>
    <cellStyle name="표준 17 3 2 19 3" xfId="8859"/>
    <cellStyle name="표준 17 3 2 19 3 2" xfId="21366"/>
    <cellStyle name="표준 17 3 2 19 3 3" xfId="33808"/>
    <cellStyle name="표준 17 3 2 19 4" xfId="11944"/>
    <cellStyle name="표준 17 3 2 19 4 2" xfId="24451"/>
    <cellStyle name="표준 17 3 2 19 4 3" xfId="36893"/>
    <cellStyle name="표준 17 3 2 19 5" xfId="15112"/>
    <cellStyle name="표준 17 3 2 19 6" xfId="27554"/>
    <cellStyle name="표준 17 3 2 2" xfId="343"/>
    <cellStyle name="표준 17 3 2 2 10" xfId="1770"/>
    <cellStyle name="표준 17 3 2 2 10 2" xfId="4939"/>
    <cellStyle name="표준 17 3 2 2 10 2 2" xfId="17446"/>
    <cellStyle name="표준 17 3 2 2 10 2 3" xfId="29888"/>
    <cellStyle name="표준 17 3 2 2 10 3" xfId="8024"/>
    <cellStyle name="표준 17 3 2 2 10 3 2" xfId="20531"/>
    <cellStyle name="표준 17 3 2 2 10 3 3" xfId="32973"/>
    <cellStyle name="표준 17 3 2 2 10 4" xfId="11109"/>
    <cellStyle name="표준 17 3 2 2 10 4 2" xfId="23616"/>
    <cellStyle name="표준 17 3 2 2 10 4 3" xfId="36058"/>
    <cellStyle name="표준 17 3 2 2 10 5" xfId="14277"/>
    <cellStyle name="표준 17 3 2 2 10 6" xfId="26719"/>
    <cellStyle name="표준 17 3 2 2 11" xfId="1898"/>
    <cellStyle name="표준 17 3 2 2 11 2" xfId="5067"/>
    <cellStyle name="표준 17 3 2 2 11 2 2" xfId="17574"/>
    <cellStyle name="표준 17 3 2 2 11 2 3" xfId="30016"/>
    <cellStyle name="표준 17 3 2 2 11 3" xfId="8152"/>
    <cellStyle name="표준 17 3 2 2 11 3 2" xfId="20659"/>
    <cellStyle name="표준 17 3 2 2 11 3 3" xfId="33101"/>
    <cellStyle name="표준 17 3 2 2 11 4" xfId="11237"/>
    <cellStyle name="표준 17 3 2 2 11 4 2" xfId="23744"/>
    <cellStyle name="표준 17 3 2 2 11 4 3" xfId="36186"/>
    <cellStyle name="표준 17 3 2 2 11 5" xfId="14405"/>
    <cellStyle name="표준 17 3 2 2 11 6" xfId="26847"/>
    <cellStyle name="표준 17 3 2 2 12" xfId="2026"/>
    <cellStyle name="표준 17 3 2 2 12 2" xfId="5195"/>
    <cellStyle name="표준 17 3 2 2 12 2 2" xfId="17702"/>
    <cellStyle name="표준 17 3 2 2 12 2 3" xfId="30144"/>
    <cellStyle name="표준 17 3 2 2 12 3" xfId="8280"/>
    <cellStyle name="표준 17 3 2 2 12 3 2" xfId="20787"/>
    <cellStyle name="표준 17 3 2 2 12 3 3" xfId="33229"/>
    <cellStyle name="표준 17 3 2 2 12 4" xfId="11365"/>
    <cellStyle name="표준 17 3 2 2 12 4 2" xfId="23872"/>
    <cellStyle name="표준 17 3 2 2 12 4 3" xfId="36314"/>
    <cellStyle name="표준 17 3 2 2 12 5" xfId="14533"/>
    <cellStyle name="표준 17 3 2 2 12 6" xfId="26975"/>
    <cellStyle name="표준 17 3 2 2 13" xfId="2154"/>
    <cellStyle name="표준 17 3 2 2 13 2" xfId="5323"/>
    <cellStyle name="표준 17 3 2 2 13 2 2" xfId="17830"/>
    <cellStyle name="표준 17 3 2 2 13 2 3" xfId="30272"/>
    <cellStyle name="표준 17 3 2 2 13 3" xfId="8408"/>
    <cellStyle name="표준 17 3 2 2 13 3 2" xfId="20915"/>
    <cellStyle name="표준 17 3 2 2 13 3 3" xfId="33357"/>
    <cellStyle name="표준 17 3 2 2 13 4" xfId="11493"/>
    <cellStyle name="표준 17 3 2 2 13 4 2" xfId="24000"/>
    <cellStyle name="표준 17 3 2 2 13 4 3" xfId="36442"/>
    <cellStyle name="표준 17 3 2 2 13 5" xfId="14661"/>
    <cellStyle name="표준 17 3 2 2 13 6" xfId="27103"/>
    <cellStyle name="표준 17 3 2 2 14" xfId="2279"/>
    <cellStyle name="표준 17 3 2 2 14 2" xfId="5448"/>
    <cellStyle name="표준 17 3 2 2 14 2 2" xfId="17955"/>
    <cellStyle name="표준 17 3 2 2 14 2 3" xfId="30397"/>
    <cellStyle name="표준 17 3 2 2 14 3" xfId="8533"/>
    <cellStyle name="표준 17 3 2 2 14 3 2" xfId="21040"/>
    <cellStyle name="표준 17 3 2 2 14 3 3" xfId="33482"/>
    <cellStyle name="표준 17 3 2 2 14 4" xfId="11618"/>
    <cellStyle name="표준 17 3 2 2 14 4 2" xfId="24125"/>
    <cellStyle name="표준 17 3 2 2 14 4 3" xfId="36567"/>
    <cellStyle name="표준 17 3 2 2 14 5" xfId="14786"/>
    <cellStyle name="표준 17 3 2 2 14 6" xfId="27228"/>
    <cellStyle name="표준 17 3 2 2 15" xfId="2404"/>
    <cellStyle name="표준 17 3 2 2 15 2" xfId="5573"/>
    <cellStyle name="표준 17 3 2 2 15 2 2" xfId="18080"/>
    <cellStyle name="표준 17 3 2 2 15 2 3" xfId="30522"/>
    <cellStyle name="표준 17 3 2 2 15 3" xfId="8658"/>
    <cellStyle name="표준 17 3 2 2 15 3 2" xfId="21165"/>
    <cellStyle name="표준 17 3 2 2 15 3 3" xfId="33607"/>
    <cellStyle name="표준 17 3 2 2 15 4" xfId="11743"/>
    <cellStyle name="표준 17 3 2 2 15 4 2" xfId="24250"/>
    <cellStyle name="표준 17 3 2 2 15 4 3" xfId="36692"/>
    <cellStyle name="표준 17 3 2 2 15 5" xfId="14911"/>
    <cellStyle name="표준 17 3 2 2 15 6" xfId="27353"/>
    <cellStyle name="표준 17 3 2 2 16" xfId="2528"/>
    <cellStyle name="표준 17 3 2 2 16 2" xfId="5697"/>
    <cellStyle name="표준 17 3 2 2 16 2 2" xfId="18204"/>
    <cellStyle name="표준 17 3 2 2 16 2 3" xfId="30646"/>
    <cellStyle name="표준 17 3 2 2 16 3" xfId="8782"/>
    <cellStyle name="표준 17 3 2 2 16 3 2" xfId="21289"/>
    <cellStyle name="표준 17 3 2 2 16 3 3" xfId="33731"/>
    <cellStyle name="표준 17 3 2 2 16 4" xfId="11867"/>
    <cellStyle name="표준 17 3 2 2 16 4 2" xfId="24374"/>
    <cellStyle name="표준 17 3 2 2 16 4 3" xfId="36816"/>
    <cellStyle name="표준 17 3 2 2 16 5" xfId="15035"/>
    <cellStyle name="표준 17 3 2 2 16 6" xfId="27477"/>
    <cellStyle name="표준 17 3 2 2 17" xfId="2650"/>
    <cellStyle name="표준 17 3 2 2 17 2" xfId="5819"/>
    <cellStyle name="표준 17 3 2 2 17 2 2" xfId="18326"/>
    <cellStyle name="표준 17 3 2 2 17 2 3" xfId="30768"/>
    <cellStyle name="표준 17 3 2 2 17 3" xfId="8904"/>
    <cellStyle name="표준 17 3 2 2 17 3 2" xfId="21411"/>
    <cellStyle name="표준 17 3 2 2 17 3 3" xfId="33853"/>
    <cellStyle name="표준 17 3 2 2 17 4" xfId="11989"/>
    <cellStyle name="표준 17 3 2 2 17 4 2" xfId="24496"/>
    <cellStyle name="표준 17 3 2 2 17 4 3" xfId="36938"/>
    <cellStyle name="표준 17 3 2 2 17 5" xfId="15157"/>
    <cellStyle name="표준 17 3 2 2 17 6" xfId="27599"/>
    <cellStyle name="표준 17 3 2 2 18" xfId="2770"/>
    <cellStyle name="표준 17 3 2 2 18 2" xfId="5939"/>
    <cellStyle name="표준 17 3 2 2 18 2 2" xfId="18446"/>
    <cellStyle name="표준 17 3 2 2 18 2 3" xfId="30888"/>
    <cellStyle name="표준 17 3 2 2 18 3" xfId="9024"/>
    <cellStyle name="표준 17 3 2 2 18 3 2" xfId="21531"/>
    <cellStyle name="표준 17 3 2 2 18 3 3" xfId="33973"/>
    <cellStyle name="표준 17 3 2 2 18 4" xfId="12109"/>
    <cellStyle name="표준 17 3 2 2 18 4 2" xfId="24616"/>
    <cellStyle name="표준 17 3 2 2 18 4 3" xfId="37058"/>
    <cellStyle name="표준 17 3 2 2 18 5" xfId="15277"/>
    <cellStyle name="표준 17 3 2 2 18 6" xfId="27719"/>
    <cellStyle name="표준 17 3 2 2 19" xfId="2887"/>
    <cellStyle name="표준 17 3 2 2 19 2" xfId="6056"/>
    <cellStyle name="표준 17 3 2 2 19 2 2" xfId="18563"/>
    <cellStyle name="표준 17 3 2 2 19 2 3" xfId="31005"/>
    <cellStyle name="표준 17 3 2 2 19 3" xfId="9141"/>
    <cellStyle name="표준 17 3 2 2 19 3 2" xfId="21648"/>
    <cellStyle name="표준 17 3 2 2 19 3 3" xfId="34090"/>
    <cellStyle name="표준 17 3 2 2 19 4" xfId="12226"/>
    <cellStyle name="표준 17 3 2 2 19 4 2" xfId="24733"/>
    <cellStyle name="표준 17 3 2 2 19 4 3" xfId="37175"/>
    <cellStyle name="표준 17 3 2 2 19 5" xfId="15394"/>
    <cellStyle name="표준 17 3 2 2 19 6" xfId="27836"/>
    <cellStyle name="표준 17 3 2 2 2" xfId="721"/>
    <cellStyle name="표준 17 3 2 2 2 2" xfId="3890"/>
    <cellStyle name="표준 17 3 2 2 2 2 2" xfId="16397"/>
    <cellStyle name="표준 17 3 2 2 2 2 3" xfId="28839"/>
    <cellStyle name="표준 17 3 2 2 2 3" xfId="6975"/>
    <cellStyle name="표준 17 3 2 2 2 3 2" xfId="19482"/>
    <cellStyle name="표준 17 3 2 2 2 3 3" xfId="31924"/>
    <cellStyle name="표준 17 3 2 2 2 4" xfId="10060"/>
    <cellStyle name="표준 17 3 2 2 2 4 2" xfId="22567"/>
    <cellStyle name="표준 17 3 2 2 2 4 3" xfId="35009"/>
    <cellStyle name="표준 17 3 2 2 2 5" xfId="13228"/>
    <cellStyle name="표준 17 3 2 2 2 6" xfId="25670"/>
    <cellStyle name="표준 17 3 2 2 2 7" xfId="37822"/>
    <cellStyle name="표준 17 3 2 2 20" xfId="2999"/>
    <cellStyle name="표준 17 3 2 2 20 2" xfId="6168"/>
    <cellStyle name="표준 17 3 2 2 20 2 2" xfId="18675"/>
    <cellStyle name="표준 17 3 2 2 20 2 3" xfId="31117"/>
    <cellStyle name="표준 17 3 2 2 20 3" xfId="9253"/>
    <cellStyle name="표준 17 3 2 2 20 3 2" xfId="21760"/>
    <cellStyle name="표준 17 3 2 2 20 3 3" xfId="34202"/>
    <cellStyle name="표준 17 3 2 2 20 4" xfId="12338"/>
    <cellStyle name="표준 17 3 2 2 20 4 2" xfId="24845"/>
    <cellStyle name="표준 17 3 2 2 20 4 3" xfId="37287"/>
    <cellStyle name="표준 17 3 2 2 20 5" xfId="15506"/>
    <cellStyle name="표준 17 3 2 2 20 6" xfId="27948"/>
    <cellStyle name="표준 17 3 2 2 21" xfId="3107"/>
    <cellStyle name="표준 17 3 2 2 21 2" xfId="6276"/>
    <cellStyle name="표준 17 3 2 2 21 2 2" xfId="18783"/>
    <cellStyle name="표준 17 3 2 2 21 2 3" xfId="31225"/>
    <cellStyle name="표준 17 3 2 2 21 3" xfId="9361"/>
    <cellStyle name="표준 17 3 2 2 21 3 2" xfId="21868"/>
    <cellStyle name="표준 17 3 2 2 21 3 3" xfId="34310"/>
    <cellStyle name="표준 17 3 2 2 21 4" xfId="12446"/>
    <cellStyle name="표준 17 3 2 2 21 4 2" xfId="24953"/>
    <cellStyle name="표준 17 3 2 2 21 4 3" xfId="37395"/>
    <cellStyle name="표준 17 3 2 2 21 5" xfId="15614"/>
    <cellStyle name="표준 17 3 2 2 21 6" xfId="28056"/>
    <cellStyle name="표준 17 3 2 2 22" xfId="3214"/>
    <cellStyle name="표준 17 3 2 2 22 2" xfId="6383"/>
    <cellStyle name="표준 17 3 2 2 22 2 2" xfId="18890"/>
    <cellStyle name="표준 17 3 2 2 22 2 3" xfId="31332"/>
    <cellStyle name="표준 17 3 2 2 22 3" xfId="9468"/>
    <cellStyle name="표준 17 3 2 2 22 3 2" xfId="21975"/>
    <cellStyle name="표준 17 3 2 2 22 3 3" xfId="34417"/>
    <cellStyle name="표준 17 3 2 2 22 4" xfId="12553"/>
    <cellStyle name="표준 17 3 2 2 22 4 2" xfId="25060"/>
    <cellStyle name="표준 17 3 2 2 22 4 3" xfId="37502"/>
    <cellStyle name="표준 17 3 2 2 22 5" xfId="15721"/>
    <cellStyle name="표준 17 3 2 2 22 6" xfId="28163"/>
    <cellStyle name="표준 17 3 2 2 23" xfId="3321"/>
    <cellStyle name="표준 17 3 2 2 23 2" xfId="6490"/>
    <cellStyle name="표준 17 3 2 2 23 2 2" xfId="18997"/>
    <cellStyle name="표준 17 3 2 2 23 2 3" xfId="31439"/>
    <cellStyle name="표준 17 3 2 2 23 3" xfId="9575"/>
    <cellStyle name="표준 17 3 2 2 23 3 2" xfId="22082"/>
    <cellStyle name="표준 17 3 2 2 23 3 3" xfId="34524"/>
    <cellStyle name="표준 17 3 2 2 23 4" xfId="12660"/>
    <cellStyle name="표준 17 3 2 2 23 4 2" xfId="25167"/>
    <cellStyle name="표준 17 3 2 2 23 4 3" xfId="37609"/>
    <cellStyle name="표준 17 3 2 2 23 5" xfId="15828"/>
    <cellStyle name="표준 17 3 2 2 23 6" xfId="28270"/>
    <cellStyle name="표준 17 3 2 2 24" xfId="3512"/>
    <cellStyle name="표준 17 3 2 2 24 2" xfId="16019"/>
    <cellStyle name="표준 17 3 2 2 24 3" xfId="28461"/>
    <cellStyle name="표준 17 3 2 2 25" xfId="6597"/>
    <cellStyle name="표준 17 3 2 2 25 2" xfId="19104"/>
    <cellStyle name="표준 17 3 2 2 25 3" xfId="31546"/>
    <cellStyle name="표준 17 3 2 2 26" xfId="9682"/>
    <cellStyle name="표준 17 3 2 2 26 2" xfId="22189"/>
    <cellStyle name="표준 17 3 2 2 26 3" xfId="34631"/>
    <cellStyle name="표준 17 3 2 2 27" xfId="12850"/>
    <cellStyle name="표준 17 3 2 2 28" xfId="25292"/>
    <cellStyle name="표준 17 3 2 2 29" xfId="37719"/>
    <cellStyle name="표준 17 3 2 2 3" xfId="854"/>
    <cellStyle name="표준 17 3 2 2 3 2" xfId="4023"/>
    <cellStyle name="표준 17 3 2 2 3 2 2" xfId="16530"/>
    <cellStyle name="표준 17 3 2 2 3 2 3" xfId="28972"/>
    <cellStyle name="표준 17 3 2 2 3 3" xfId="7108"/>
    <cellStyle name="표준 17 3 2 2 3 3 2" xfId="19615"/>
    <cellStyle name="표준 17 3 2 2 3 3 3" xfId="32057"/>
    <cellStyle name="표준 17 3 2 2 3 4" xfId="10193"/>
    <cellStyle name="표준 17 3 2 2 3 4 2" xfId="22700"/>
    <cellStyle name="표준 17 3 2 2 3 4 3" xfId="35142"/>
    <cellStyle name="표준 17 3 2 2 3 5" xfId="13361"/>
    <cellStyle name="표준 17 3 2 2 3 6" xfId="25803"/>
    <cellStyle name="표준 17 3 2 2 3 7" xfId="37867"/>
    <cellStyle name="표준 17 3 2 2 4" xfId="986"/>
    <cellStyle name="표준 17 3 2 2 4 2" xfId="4155"/>
    <cellStyle name="표준 17 3 2 2 4 2 2" xfId="16662"/>
    <cellStyle name="표준 17 3 2 2 4 2 3" xfId="29104"/>
    <cellStyle name="표준 17 3 2 2 4 3" xfId="7240"/>
    <cellStyle name="표준 17 3 2 2 4 3 2" xfId="19747"/>
    <cellStyle name="표준 17 3 2 2 4 3 3" xfId="32189"/>
    <cellStyle name="표준 17 3 2 2 4 4" xfId="10325"/>
    <cellStyle name="표준 17 3 2 2 4 4 2" xfId="22832"/>
    <cellStyle name="표준 17 3 2 2 4 4 3" xfId="35274"/>
    <cellStyle name="표준 17 3 2 2 4 5" xfId="13493"/>
    <cellStyle name="표준 17 3 2 2 4 6" xfId="25935"/>
    <cellStyle name="표준 17 3 2 2 4 7" xfId="37909"/>
    <cellStyle name="표준 17 3 2 2 5" xfId="1118"/>
    <cellStyle name="표준 17 3 2 2 5 2" xfId="4287"/>
    <cellStyle name="표준 17 3 2 2 5 2 2" xfId="16794"/>
    <cellStyle name="표준 17 3 2 2 5 2 3" xfId="29236"/>
    <cellStyle name="표준 17 3 2 2 5 3" xfId="7372"/>
    <cellStyle name="표준 17 3 2 2 5 3 2" xfId="19879"/>
    <cellStyle name="표준 17 3 2 2 5 3 3" xfId="32321"/>
    <cellStyle name="표준 17 3 2 2 5 4" xfId="10457"/>
    <cellStyle name="표준 17 3 2 2 5 4 2" xfId="22964"/>
    <cellStyle name="표준 17 3 2 2 5 4 3" xfId="35406"/>
    <cellStyle name="표준 17 3 2 2 5 5" xfId="13625"/>
    <cellStyle name="표준 17 3 2 2 5 6" xfId="26067"/>
    <cellStyle name="표준 17 3 2 2 5 7" xfId="37951"/>
    <cellStyle name="표준 17 3 2 2 6" xfId="1250"/>
    <cellStyle name="표준 17 3 2 2 6 2" xfId="4419"/>
    <cellStyle name="표준 17 3 2 2 6 2 2" xfId="16926"/>
    <cellStyle name="표준 17 3 2 2 6 2 3" xfId="29368"/>
    <cellStyle name="표준 17 3 2 2 6 3" xfId="7504"/>
    <cellStyle name="표준 17 3 2 2 6 3 2" xfId="20011"/>
    <cellStyle name="표준 17 3 2 2 6 3 3" xfId="32453"/>
    <cellStyle name="표준 17 3 2 2 6 4" xfId="10589"/>
    <cellStyle name="표준 17 3 2 2 6 4 2" xfId="23096"/>
    <cellStyle name="표준 17 3 2 2 6 4 3" xfId="35538"/>
    <cellStyle name="표준 17 3 2 2 6 5" xfId="13757"/>
    <cellStyle name="표준 17 3 2 2 6 6" xfId="26199"/>
    <cellStyle name="표준 17 3 2 2 7" xfId="1382"/>
    <cellStyle name="표준 17 3 2 2 7 2" xfId="4551"/>
    <cellStyle name="표준 17 3 2 2 7 2 2" xfId="17058"/>
    <cellStyle name="표준 17 3 2 2 7 2 3" xfId="29500"/>
    <cellStyle name="표준 17 3 2 2 7 3" xfId="7636"/>
    <cellStyle name="표준 17 3 2 2 7 3 2" xfId="20143"/>
    <cellStyle name="표준 17 3 2 2 7 3 3" xfId="32585"/>
    <cellStyle name="표준 17 3 2 2 7 4" xfId="10721"/>
    <cellStyle name="표준 17 3 2 2 7 4 2" xfId="23228"/>
    <cellStyle name="표준 17 3 2 2 7 4 3" xfId="35670"/>
    <cellStyle name="표준 17 3 2 2 7 5" xfId="13889"/>
    <cellStyle name="표준 17 3 2 2 7 6" xfId="26331"/>
    <cellStyle name="표준 17 3 2 2 8" xfId="1513"/>
    <cellStyle name="표준 17 3 2 2 8 2" xfId="4682"/>
    <cellStyle name="표준 17 3 2 2 8 2 2" xfId="17189"/>
    <cellStyle name="표준 17 3 2 2 8 2 3" xfId="29631"/>
    <cellStyle name="표준 17 3 2 2 8 3" xfId="7767"/>
    <cellStyle name="표준 17 3 2 2 8 3 2" xfId="20274"/>
    <cellStyle name="표준 17 3 2 2 8 3 3" xfId="32716"/>
    <cellStyle name="표준 17 3 2 2 8 4" xfId="10852"/>
    <cellStyle name="표준 17 3 2 2 8 4 2" xfId="23359"/>
    <cellStyle name="표준 17 3 2 2 8 4 3" xfId="35801"/>
    <cellStyle name="표준 17 3 2 2 8 5" xfId="14020"/>
    <cellStyle name="표준 17 3 2 2 8 6" xfId="26462"/>
    <cellStyle name="표준 17 3 2 2 9" xfId="1642"/>
    <cellStyle name="표준 17 3 2 2 9 2" xfId="4811"/>
    <cellStyle name="표준 17 3 2 2 9 2 2" xfId="17318"/>
    <cellStyle name="표준 17 3 2 2 9 2 3" xfId="29760"/>
    <cellStyle name="표준 17 3 2 2 9 3" xfId="7896"/>
    <cellStyle name="표준 17 3 2 2 9 3 2" xfId="20403"/>
    <cellStyle name="표준 17 3 2 2 9 3 3" xfId="32845"/>
    <cellStyle name="표준 17 3 2 2 9 4" xfId="10981"/>
    <cellStyle name="표준 17 3 2 2 9 4 2" xfId="23488"/>
    <cellStyle name="표준 17 3 2 2 9 4 3" xfId="35930"/>
    <cellStyle name="표준 17 3 2 2 9 5" xfId="14149"/>
    <cellStyle name="표준 17 3 2 2 9 6" xfId="26591"/>
    <cellStyle name="표준 17 3 2 20" xfId="2725"/>
    <cellStyle name="표준 17 3 2 20 2" xfId="5894"/>
    <cellStyle name="표준 17 3 2 20 2 2" xfId="18401"/>
    <cellStyle name="표준 17 3 2 20 2 3" xfId="30843"/>
    <cellStyle name="표준 17 3 2 20 3" xfId="8979"/>
    <cellStyle name="표준 17 3 2 20 3 2" xfId="21486"/>
    <cellStyle name="표준 17 3 2 20 3 3" xfId="33928"/>
    <cellStyle name="표준 17 3 2 20 4" xfId="12064"/>
    <cellStyle name="표준 17 3 2 20 4 2" xfId="24571"/>
    <cellStyle name="표준 17 3 2 20 4 3" xfId="37013"/>
    <cellStyle name="표준 17 3 2 20 5" xfId="15232"/>
    <cellStyle name="표준 17 3 2 20 6" xfId="27674"/>
    <cellStyle name="표준 17 3 2 21" xfId="2842"/>
    <cellStyle name="표준 17 3 2 21 2" xfId="6011"/>
    <cellStyle name="표준 17 3 2 21 2 2" xfId="18518"/>
    <cellStyle name="표준 17 3 2 21 2 3" xfId="30960"/>
    <cellStyle name="표준 17 3 2 21 3" xfId="9096"/>
    <cellStyle name="표준 17 3 2 21 3 2" xfId="21603"/>
    <cellStyle name="표준 17 3 2 21 3 3" xfId="34045"/>
    <cellStyle name="표준 17 3 2 21 4" xfId="12181"/>
    <cellStyle name="표준 17 3 2 21 4 2" xfId="24688"/>
    <cellStyle name="표준 17 3 2 21 4 3" xfId="37130"/>
    <cellStyle name="표준 17 3 2 21 5" xfId="15349"/>
    <cellStyle name="표준 17 3 2 21 6" xfId="27791"/>
    <cellStyle name="표준 17 3 2 22" xfId="2954"/>
    <cellStyle name="표준 17 3 2 22 2" xfId="6123"/>
    <cellStyle name="표준 17 3 2 22 2 2" xfId="18630"/>
    <cellStyle name="표준 17 3 2 22 2 3" xfId="31072"/>
    <cellStyle name="표준 17 3 2 22 3" xfId="9208"/>
    <cellStyle name="표준 17 3 2 22 3 2" xfId="21715"/>
    <cellStyle name="표준 17 3 2 22 3 3" xfId="34157"/>
    <cellStyle name="표준 17 3 2 22 4" xfId="12293"/>
    <cellStyle name="표준 17 3 2 22 4 2" xfId="24800"/>
    <cellStyle name="표준 17 3 2 22 4 3" xfId="37242"/>
    <cellStyle name="표준 17 3 2 22 5" xfId="15461"/>
    <cellStyle name="표준 17 3 2 22 6" xfId="27903"/>
    <cellStyle name="표준 17 3 2 23" xfId="3062"/>
    <cellStyle name="표준 17 3 2 23 2" xfId="6231"/>
    <cellStyle name="표준 17 3 2 23 2 2" xfId="18738"/>
    <cellStyle name="표준 17 3 2 23 2 3" xfId="31180"/>
    <cellStyle name="표준 17 3 2 23 3" xfId="9316"/>
    <cellStyle name="표준 17 3 2 23 3 2" xfId="21823"/>
    <cellStyle name="표준 17 3 2 23 3 3" xfId="34265"/>
    <cellStyle name="표준 17 3 2 23 4" xfId="12401"/>
    <cellStyle name="표준 17 3 2 23 4 2" xfId="24908"/>
    <cellStyle name="표준 17 3 2 23 4 3" xfId="37350"/>
    <cellStyle name="표준 17 3 2 23 5" xfId="15569"/>
    <cellStyle name="표준 17 3 2 23 6" xfId="28011"/>
    <cellStyle name="표준 17 3 2 24" xfId="3169"/>
    <cellStyle name="표준 17 3 2 24 2" xfId="6338"/>
    <cellStyle name="표준 17 3 2 24 2 2" xfId="18845"/>
    <cellStyle name="표준 17 3 2 24 2 3" xfId="31287"/>
    <cellStyle name="표준 17 3 2 24 3" xfId="9423"/>
    <cellStyle name="표준 17 3 2 24 3 2" xfId="21930"/>
    <cellStyle name="표준 17 3 2 24 3 3" xfId="34372"/>
    <cellStyle name="표준 17 3 2 24 4" xfId="12508"/>
    <cellStyle name="표준 17 3 2 24 4 2" xfId="25015"/>
    <cellStyle name="표준 17 3 2 24 4 3" xfId="37457"/>
    <cellStyle name="표준 17 3 2 24 5" xfId="15676"/>
    <cellStyle name="표준 17 3 2 24 6" xfId="28118"/>
    <cellStyle name="표준 17 3 2 25" xfId="3276"/>
    <cellStyle name="표준 17 3 2 25 2" xfId="6445"/>
    <cellStyle name="표준 17 3 2 25 2 2" xfId="18952"/>
    <cellStyle name="표준 17 3 2 25 2 3" xfId="31394"/>
    <cellStyle name="표준 17 3 2 25 3" xfId="9530"/>
    <cellStyle name="표준 17 3 2 25 3 2" xfId="22037"/>
    <cellStyle name="표준 17 3 2 25 3 3" xfId="34479"/>
    <cellStyle name="표준 17 3 2 25 4" xfId="12615"/>
    <cellStyle name="표준 17 3 2 25 4 2" xfId="25122"/>
    <cellStyle name="표준 17 3 2 25 4 3" xfId="37564"/>
    <cellStyle name="표준 17 3 2 25 5" xfId="15783"/>
    <cellStyle name="표준 17 3 2 25 6" xfId="28225"/>
    <cellStyle name="표준 17 3 2 26" xfId="3467"/>
    <cellStyle name="표준 17 3 2 26 2" xfId="15974"/>
    <cellStyle name="표준 17 3 2 26 3" xfId="28416"/>
    <cellStyle name="표준 17 3 2 27" xfId="6552"/>
    <cellStyle name="표준 17 3 2 27 2" xfId="19059"/>
    <cellStyle name="표준 17 3 2 27 3" xfId="31501"/>
    <cellStyle name="표준 17 3 2 28" xfId="9637"/>
    <cellStyle name="표준 17 3 2 28 2" xfId="22144"/>
    <cellStyle name="표준 17 3 2 28 3" xfId="34586"/>
    <cellStyle name="표준 17 3 2 29" xfId="12805"/>
    <cellStyle name="표준 17 3 2 3" xfId="388"/>
    <cellStyle name="표준 17 3 2 3 10" xfId="1815"/>
    <cellStyle name="표준 17 3 2 3 10 2" xfId="4984"/>
    <cellStyle name="표준 17 3 2 3 10 2 2" xfId="17491"/>
    <cellStyle name="표준 17 3 2 3 10 2 3" xfId="29933"/>
    <cellStyle name="표준 17 3 2 3 10 3" xfId="8069"/>
    <cellStyle name="표준 17 3 2 3 10 3 2" xfId="20576"/>
    <cellStyle name="표준 17 3 2 3 10 3 3" xfId="33018"/>
    <cellStyle name="표준 17 3 2 3 10 4" xfId="11154"/>
    <cellStyle name="표준 17 3 2 3 10 4 2" xfId="23661"/>
    <cellStyle name="표준 17 3 2 3 10 4 3" xfId="36103"/>
    <cellStyle name="표준 17 3 2 3 10 5" xfId="14322"/>
    <cellStyle name="표준 17 3 2 3 10 6" xfId="26764"/>
    <cellStyle name="표준 17 3 2 3 11" xfId="1943"/>
    <cellStyle name="표준 17 3 2 3 11 2" xfId="5112"/>
    <cellStyle name="표준 17 3 2 3 11 2 2" xfId="17619"/>
    <cellStyle name="표준 17 3 2 3 11 2 3" xfId="30061"/>
    <cellStyle name="표준 17 3 2 3 11 3" xfId="8197"/>
    <cellStyle name="표준 17 3 2 3 11 3 2" xfId="20704"/>
    <cellStyle name="표준 17 3 2 3 11 3 3" xfId="33146"/>
    <cellStyle name="표준 17 3 2 3 11 4" xfId="11282"/>
    <cellStyle name="표준 17 3 2 3 11 4 2" xfId="23789"/>
    <cellStyle name="표준 17 3 2 3 11 4 3" xfId="36231"/>
    <cellStyle name="표준 17 3 2 3 11 5" xfId="14450"/>
    <cellStyle name="표준 17 3 2 3 11 6" xfId="26892"/>
    <cellStyle name="표준 17 3 2 3 12" xfId="2071"/>
    <cellStyle name="표준 17 3 2 3 12 2" xfId="5240"/>
    <cellStyle name="표준 17 3 2 3 12 2 2" xfId="17747"/>
    <cellStyle name="표준 17 3 2 3 12 2 3" xfId="30189"/>
    <cellStyle name="표준 17 3 2 3 12 3" xfId="8325"/>
    <cellStyle name="표준 17 3 2 3 12 3 2" xfId="20832"/>
    <cellStyle name="표준 17 3 2 3 12 3 3" xfId="33274"/>
    <cellStyle name="표준 17 3 2 3 12 4" xfId="11410"/>
    <cellStyle name="표준 17 3 2 3 12 4 2" xfId="23917"/>
    <cellStyle name="표준 17 3 2 3 12 4 3" xfId="36359"/>
    <cellStyle name="표준 17 3 2 3 12 5" xfId="14578"/>
    <cellStyle name="표준 17 3 2 3 12 6" xfId="27020"/>
    <cellStyle name="표준 17 3 2 3 13" xfId="2199"/>
    <cellStyle name="표준 17 3 2 3 13 2" xfId="5368"/>
    <cellStyle name="표준 17 3 2 3 13 2 2" xfId="17875"/>
    <cellStyle name="표준 17 3 2 3 13 2 3" xfId="30317"/>
    <cellStyle name="표준 17 3 2 3 13 3" xfId="8453"/>
    <cellStyle name="표준 17 3 2 3 13 3 2" xfId="20960"/>
    <cellStyle name="표준 17 3 2 3 13 3 3" xfId="33402"/>
    <cellStyle name="표준 17 3 2 3 13 4" xfId="11538"/>
    <cellStyle name="표준 17 3 2 3 13 4 2" xfId="24045"/>
    <cellStyle name="표준 17 3 2 3 13 4 3" xfId="36487"/>
    <cellStyle name="표준 17 3 2 3 13 5" xfId="14706"/>
    <cellStyle name="표준 17 3 2 3 13 6" xfId="27148"/>
    <cellStyle name="표준 17 3 2 3 14" xfId="2324"/>
    <cellStyle name="표준 17 3 2 3 14 2" xfId="5493"/>
    <cellStyle name="표준 17 3 2 3 14 2 2" xfId="18000"/>
    <cellStyle name="표준 17 3 2 3 14 2 3" xfId="30442"/>
    <cellStyle name="표준 17 3 2 3 14 3" xfId="8578"/>
    <cellStyle name="표준 17 3 2 3 14 3 2" xfId="21085"/>
    <cellStyle name="표준 17 3 2 3 14 3 3" xfId="33527"/>
    <cellStyle name="표준 17 3 2 3 14 4" xfId="11663"/>
    <cellStyle name="표준 17 3 2 3 14 4 2" xfId="24170"/>
    <cellStyle name="표준 17 3 2 3 14 4 3" xfId="36612"/>
    <cellStyle name="표준 17 3 2 3 14 5" xfId="14831"/>
    <cellStyle name="표준 17 3 2 3 14 6" xfId="27273"/>
    <cellStyle name="표준 17 3 2 3 15" xfId="2449"/>
    <cellStyle name="표준 17 3 2 3 15 2" xfId="5618"/>
    <cellStyle name="표준 17 3 2 3 15 2 2" xfId="18125"/>
    <cellStyle name="표준 17 3 2 3 15 2 3" xfId="30567"/>
    <cellStyle name="표준 17 3 2 3 15 3" xfId="8703"/>
    <cellStyle name="표준 17 3 2 3 15 3 2" xfId="21210"/>
    <cellStyle name="표준 17 3 2 3 15 3 3" xfId="33652"/>
    <cellStyle name="표준 17 3 2 3 15 4" xfId="11788"/>
    <cellStyle name="표준 17 3 2 3 15 4 2" xfId="24295"/>
    <cellStyle name="표준 17 3 2 3 15 4 3" xfId="36737"/>
    <cellStyle name="표준 17 3 2 3 15 5" xfId="14956"/>
    <cellStyle name="표준 17 3 2 3 15 6" xfId="27398"/>
    <cellStyle name="표준 17 3 2 3 16" xfId="2573"/>
    <cellStyle name="표준 17 3 2 3 16 2" xfId="5742"/>
    <cellStyle name="표준 17 3 2 3 16 2 2" xfId="18249"/>
    <cellStyle name="표준 17 3 2 3 16 2 3" xfId="30691"/>
    <cellStyle name="표준 17 3 2 3 16 3" xfId="8827"/>
    <cellStyle name="표준 17 3 2 3 16 3 2" xfId="21334"/>
    <cellStyle name="표준 17 3 2 3 16 3 3" xfId="33776"/>
    <cellStyle name="표준 17 3 2 3 16 4" xfId="11912"/>
    <cellStyle name="표준 17 3 2 3 16 4 2" xfId="24419"/>
    <cellStyle name="표준 17 3 2 3 16 4 3" xfId="36861"/>
    <cellStyle name="표준 17 3 2 3 16 5" xfId="15080"/>
    <cellStyle name="표준 17 3 2 3 16 6" xfId="27522"/>
    <cellStyle name="표준 17 3 2 3 17" xfId="2695"/>
    <cellStyle name="표준 17 3 2 3 17 2" xfId="5864"/>
    <cellStyle name="표준 17 3 2 3 17 2 2" xfId="18371"/>
    <cellStyle name="표준 17 3 2 3 17 2 3" xfId="30813"/>
    <cellStyle name="표준 17 3 2 3 17 3" xfId="8949"/>
    <cellStyle name="표준 17 3 2 3 17 3 2" xfId="21456"/>
    <cellStyle name="표준 17 3 2 3 17 3 3" xfId="33898"/>
    <cellStyle name="표준 17 3 2 3 17 4" xfId="12034"/>
    <cellStyle name="표준 17 3 2 3 17 4 2" xfId="24541"/>
    <cellStyle name="표준 17 3 2 3 17 4 3" xfId="36983"/>
    <cellStyle name="표준 17 3 2 3 17 5" xfId="15202"/>
    <cellStyle name="표준 17 3 2 3 17 6" xfId="27644"/>
    <cellStyle name="표준 17 3 2 3 18" xfId="2815"/>
    <cellStyle name="표준 17 3 2 3 18 2" xfId="5984"/>
    <cellStyle name="표준 17 3 2 3 18 2 2" xfId="18491"/>
    <cellStyle name="표준 17 3 2 3 18 2 3" xfId="30933"/>
    <cellStyle name="표준 17 3 2 3 18 3" xfId="9069"/>
    <cellStyle name="표준 17 3 2 3 18 3 2" xfId="21576"/>
    <cellStyle name="표준 17 3 2 3 18 3 3" xfId="34018"/>
    <cellStyle name="표준 17 3 2 3 18 4" xfId="12154"/>
    <cellStyle name="표준 17 3 2 3 18 4 2" xfId="24661"/>
    <cellStyle name="표준 17 3 2 3 18 4 3" xfId="37103"/>
    <cellStyle name="표준 17 3 2 3 18 5" xfId="15322"/>
    <cellStyle name="표준 17 3 2 3 18 6" xfId="27764"/>
    <cellStyle name="표준 17 3 2 3 19" xfId="2932"/>
    <cellStyle name="표준 17 3 2 3 19 2" xfId="6101"/>
    <cellStyle name="표준 17 3 2 3 19 2 2" xfId="18608"/>
    <cellStyle name="표준 17 3 2 3 19 2 3" xfId="31050"/>
    <cellStyle name="표준 17 3 2 3 19 3" xfId="9186"/>
    <cellStyle name="표준 17 3 2 3 19 3 2" xfId="21693"/>
    <cellStyle name="표준 17 3 2 3 19 3 3" xfId="34135"/>
    <cellStyle name="표준 17 3 2 3 19 4" xfId="12271"/>
    <cellStyle name="표준 17 3 2 3 19 4 2" xfId="24778"/>
    <cellStyle name="표준 17 3 2 3 19 4 3" xfId="37220"/>
    <cellStyle name="표준 17 3 2 3 19 5" xfId="15439"/>
    <cellStyle name="표준 17 3 2 3 19 6" xfId="27881"/>
    <cellStyle name="표준 17 3 2 3 2" xfId="766"/>
    <cellStyle name="표준 17 3 2 3 2 2" xfId="3935"/>
    <cellStyle name="표준 17 3 2 3 2 2 2" xfId="16442"/>
    <cellStyle name="표준 17 3 2 3 2 2 3" xfId="28884"/>
    <cellStyle name="표준 17 3 2 3 2 3" xfId="7020"/>
    <cellStyle name="표준 17 3 2 3 2 3 2" xfId="19527"/>
    <cellStyle name="표준 17 3 2 3 2 3 3" xfId="31969"/>
    <cellStyle name="표준 17 3 2 3 2 4" xfId="10105"/>
    <cellStyle name="표준 17 3 2 3 2 4 2" xfId="22612"/>
    <cellStyle name="표준 17 3 2 3 2 4 3" xfId="35054"/>
    <cellStyle name="표준 17 3 2 3 2 5" xfId="13273"/>
    <cellStyle name="표준 17 3 2 3 2 6" xfId="25715"/>
    <cellStyle name="표준 17 3 2 3 20" xfId="3044"/>
    <cellStyle name="표준 17 3 2 3 20 2" xfId="6213"/>
    <cellStyle name="표준 17 3 2 3 20 2 2" xfId="18720"/>
    <cellStyle name="표준 17 3 2 3 20 2 3" xfId="31162"/>
    <cellStyle name="표준 17 3 2 3 20 3" xfId="9298"/>
    <cellStyle name="표준 17 3 2 3 20 3 2" xfId="21805"/>
    <cellStyle name="표준 17 3 2 3 20 3 3" xfId="34247"/>
    <cellStyle name="표준 17 3 2 3 20 4" xfId="12383"/>
    <cellStyle name="표준 17 3 2 3 20 4 2" xfId="24890"/>
    <cellStyle name="표준 17 3 2 3 20 4 3" xfId="37332"/>
    <cellStyle name="표준 17 3 2 3 20 5" xfId="15551"/>
    <cellStyle name="표준 17 3 2 3 20 6" xfId="27993"/>
    <cellStyle name="표준 17 3 2 3 21" xfId="3152"/>
    <cellStyle name="표준 17 3 2 3 21 2" xfId="6321"/>
    <cellStyle name="표준 17 3 2 3 21 2 2" xfId="18828"/>
    <cellStyle name="표준 17 3 2 3 21 2 3" xfId="31270"/>
    <cellStyle name="표준 17 3 2 3 21 3" xfId="9406"/>
    <cellStyle name="표준 17 3 2 3 21 3 2" xfId="21913"/>
    <cellStyle name="표준 17 3 2 3 21 3 3" xfId="34355"/>
    <cellStyle name="표준 17 3 2 3 21 4" xfId="12491"/>
    <cellStyle name="표준 17 3 2 3 21 4 2" xfId="24998"/>
    <cellStyle name="표준 17 3 2 3 21 4 3" xfId="37440"/>
    <cellStyle name="표준 17 3 2 3 21 5" xfId="15659"/>
    <cellStyle name="표준 17 3 2 3 21 6" xfId="28101"/>
    <cellStyle name="표준 17 3 2 3 22" xfId="3259"/>
    <cellStyle name="표준 17 3 2 3 22 2" xfId="6428"/>
    <cellStyle name="표준 17 3 2 3 22 2 2" xfId="18935"/>
    <cellStyle name="표준 17 3 2 3 22 2 3" xfId="31377"/>
    <cellStyle name="표준 17 3 2 3 22 3" xfId="9513"/>
    <cellStyle name="표준 17 3 2 3 22 3 2" xfId="22020"/>
    <cellStyle name="표준 17 3 2 3 22 3 3" xfId="34462"/>
    <cellStyle name="표준 17 3 2 3 22 4" xfId="12598"/>
    <cellStyle name="표준 17 3 2 3 22 4 2" xfId="25105"/>
    <cellStyle name="표준 17 3 2 3 22 4 3" xfId="37547"/>
    <cellStyle name="표준 17 3 2 3 22 5" xfId="15766"/>
    <cellStyle name="표준 17 3 2 3 22 6" xfId="28208"/>
    <cellStyle name="표준 17 3 2 3 23" xfId="3366"/>
    <cellStyle name="표준 17 3 2 3 23 2" xfId="6535"/>
    <cellStyle name="표준 17 3 2 3 23 2 2" xfId="19042"/>
    <cellStyle name="표준 17 3 2 3 23 2 3" xfId="31484"/>
    <cellStyle name="표준 17 3 2 3 23 3" xfId="9620"/>
    <cellStyle name="표준 17 3 2 3 23 3 2" xfId="22127"/>
    <cellStyle name="표준 17 3 2 3 23 3 3" xfId="34569"/>
    <cellStyle name="표준 17 3 2 3 23 4" xfId="12705"/>
    <cellStyle name="표준 17 3 2 3 23 4 2" xfId="25212"/>
    <cellStyle name="표준 17 3 2 3 23 4 3" xfId="37654"/>
    <cellStyle name="표준 17 3 2 3 23 5" xfId="15873"/>
    <cellStyle name="표준 17 3 2 3 23 6" xfId="28315"/>
    <cellStyle name="표준 17 3 2 3 24" xfId="3557"/>
    <cellStyle name="표준 17 3 2 3 24 2" xfId="16064"/>
    <cellStyle name="표준 17 3 2 3 24 3" xfId="28506"/>
    <cellStyle name="표준 17 3 2 3 25" xfId="6642"/>
    <cellStyle name="표준 17 3 2 3 25 2" xfId="19149"/>
    <cellStyle name="표준 17 3 2 3 25 3" xfId="31591"/>
    <cellStyle name="표준 17 3 2 3 26" xfId="9727"/>
    <cellStyle name="표준 17 3 2 3 26 2" xfId="22234"/>
    <cellStyle name="표준 17 3 2 3 26 3" xfId="34676"/>
    <cellStyle name="표준 17 3 2 3 27" xfId="12895"/>
    <cellStyle name="표준 17 3 2 3 28" xfId="25337"/>
    <cellStyle name="표준 17 3 2 3 29" xfId="37780"/>
    <cellStyle name="표준 17 3 2 3 3" xfId="899"/>
    <cellStyle name="표준 17 3 2 3 3 2" xfId="4068"/>
    <cellStyle name="표준 17 3 2 3 3 2 2" xfId="16575"/>
    <cellStyle name="표준 17 3 2 3 3 2 3" xfId="29017"/>
    <cellStyle name="표준 17 3 2 3 3 3" xfId="7153"/>
    <cellStyle name="표준 17 3 2 3 3 3 2" xfId="19660"/>
    <cellStyle name="표준 17 3 2 3 3 3 3" xfId="32102"/>
    <cellStyle name="표준 17 3 2 3 3 4" xfId="10238"/>
    <cellStyle name="표준 17 3 2 3 3 4 2" xfId="22745"/>
    <cellStyle name="표준 17 3 2 3 3 4 3" xfId="35187"/>
    <cellStyle name="표준 17 3 2 3 3 5" xfId="13406"/>
    <cellStyle name="표준 17 3 2 3 3 6" xfId="25848"/>
    <cellStyle name="표준 17 3 2 3 4" xfId="1031"/>
    <cellStyle name="표준 17 3 2 3 4 2" xfId="4200"/>
    <cellStyle name="표준 17 3 2 3 4 2 2" xfId="16707"/>
    <cellStyle name="표준 17 3 2 3 4 2 3" xfId="29149"/>
    <cellStyle name="표준 17 3 2 3 4 3" xfId="7285"/>
    <cellStyle name="표준 17 3 2 3 4 3 2" xfId="19792"/>
    <cellStyle name="표준 17 3 2 3 4 3 3" xfId="32234"/>
    <cellStyle name="표준 17 3 2 3 4 4" xfId="10370"/>
    <cellStyle name="표준 17 3 2 3 4 4 2" xfId="22877"/>
    <cellStyle name="표준 17 3 2 3 4 4 3" xfId="35319"/>
    <cellStyle name="표준 17 3 2 3 4 5" xfId="13538"/>
    <cellStyle name="표준 17 3 2 3 4 6" xfId="25980"/>
    <cellStyle name="표준 17 3 2 3 5" xfId="1163"/>
    <cellStyle name="표준 17 3 2 3 5 2" xfId="4332"/>
    <cellStyle name="표준 17 3 2 3 5 2 2" xfId="16839"/>
    <cellStyle name="표준 17 3 2 3 5 2 3" xfId="29281"/>
    <cellStyle name="표준 17 3 2 3 5 3" xfId="7417"/>
    <cellStyle name="표준 17 3 2 3 5 3 2" xfId="19924"/>
    <cellStyle name="표준 17 3 2 3 5 3 3" xfId="32366"/>
    <cellStyle name="표준 17 3 2 3 5 4" xfId="10502"/>
    <cellStyle name="표준 17 3 2 3 5 4 2" xfId="23009"/>
    <cellStyle name="표준 17 3 2 3 5 4 3" xfId="35451"/>
    <cellStyle name="표준 17 3 2 3 5 5" xfId="13670"/>
    <cellStyle name="표준 17 3 2 3 5 6" xfId="26112"/>
    <cellStyle name="표준 17 3 2 3 6" xfId="1295"/>
    <cellStyle name="표준 17 3 2 3 6 2" xfId="4464"/>
    <cellStyle name="표준 17 3 2 3 6 2 2" xfId="16971"/>
    <cellStyle name="표준 17 3 2 3 6 2 3" xfId="29413"/>
    <cellStyle name="표준 17 3 2 3 6 3" xfId="7549"/>
    <cellStyle name="표준 17 3 2 3 6 3 2" xfId="20056"/>
    <cellStyle name="표준 17 3 2 3 6 3 3" xfId="32498"/>
    <cellStyle name="표준 17 3 2 3 6 4" xfId="10634"/>
    <cellStyle name="표준 17 3 2 3 6 4 2" xfId="23141"/>
    <cellStyle name="표준 17 3 2 3 6 4 3" xfId="35583"/>
    <cellStyle name="표준 17 3 2 3 6 5" xfId="13802"/>
    <cellStyle name="표준 17 3 2 3 6 6" xfId="26244"/>
    <cellStyle name="표준 17 3 2 3 7" xfId="1427"/>
    <cellStyle name="표준 17 3 2 3 7 2" xfId="4596"/>
    <cellStyle name="표준 17 3 2 3 7 2 2" xfId="17103"/>
    <cellStyle name="표준 17 3 2 3 7 2 3" xfId="29545"/>
    <cellStyle name="표준 17 3 2 3 7 3" xfId="7681"/>
    <cellStyle name="표준 17 3 2 3 7 3 2" xfId="20188"/>
    <cellStyle name="표준 17 3 2 3 7 3 3" xfId="32630"/>
    <cellStyle name="표준 17 3 2 3 7 4" xfId="10766"/>
    <cellStyle name="표준 17 3 2 3 7 4 2" xfId="23273"/>
    <cellStyle name="표준 17 3 2 3 7 4 3" xfId="35715"/>
    <cellStyle name="표준 17 3 2 3 7 5" xfId="13934"/>
    <cellStyle name="표준 17 3 2 3 7 6" xfId="26376"/>
    <cellStyle name="표준 17 3 2 3 8" xfId="1558"/>
    <cellStyle name="표준 17 3 2 3 8 2" xfId="4727"/>
    <cellStyle name="표준 17 3 2 3 8 2 2" xfId="17234"/>
    <cellStyle name="표준 17 3 2 3 8 2 3" xfId="29676"/>
    <cellStyle name="표준 17 3 2 3 8 3" xfId="7812"/>
    <cellStyle name="표준 17 3 2 3 8 3 2" xfId="20319"/>
    <cellStyle name="표준 17 3 2 3 8 3 3" xfId="32761"/>
    <cellStyle name="표준 17 3 2 3 8 4" xfId="10897"/>
    <cellStyle name="표준 17 3 2 3 8 4 2" xfId="23404"/>
    <cellStyle name="표준 17 3 2 3 8 4 3" xfId="35846"/>
    <cellStyle name="표준 17 3 2 3 8 5" xfId="14065"/>
    <cellStyle name="표준 17 3 2 3 8 6" xfId="26507"/>
    <cellStyle name="표준 17 3 2 3 9" xfId="1687"/>
    <cellStyle name="표준 17 3 2 3 9 2" xfId="4856"/>
    <cellStyle name="표준 17 3 2 3 9 2 2" xfId="17363"/>
    <cellStyle name="표준 17 3 2 3 9 2 3" xfId="29805"/>
    <cellStyle name="표준 17 3 2 3 9 3" xfId="7941"/>
    <cellStyle name="표준 17 3 2 3 9 3 2" xfId="20448"/>
    <cellStyle name="표준 17 3 2 3 9 3 3" xfId="32890"/>
    <cellStyle name="표준 17 3 2 3 9 4" xfId="11026"/>
    <cellStyle name="표준 17 3 2 3 9 4 2" xfId="23533"/>
    <cellStyle name="표준 17 3 2 3 9 4 3" xfId="35975"/>
    <cellStyle name="표준 17 3 2 3 9 5" xfId="14194"/>
    <cellStyle name="표준 17 3 2 3 9 6" xfId="26636"/>
    <cellStyle name="표준 17 3 2 30" xfId="25247"/>
    <cellStyle name="표준 17 3 2 31" xfId="37691"/>
    <cellStyle name="표준 17 3 2 4" xfId="676"/>
    <cellStyle name="표준 17 3 2 4 2" xfId="3845"/>
    <cellStyle name="표준 17 3 2 4 2 2" xfId="16352"/>
    <cellStyle name="표준 17 3 2 4 2 3" xfId="28794"/>
    <cellStyle name="표준 17 3 2 4 3" xfId="6930"/>
    <cellStyle name="표준 17 3 2 4 3 2" xfId="19437"/>
    <cellStyle name="표준 17 3 2 4 3 3" xfId="31879"/>
    <cellStyle name="표준 17 3 2 4 4" xfId="10015"/>
    <cellStyle name="표준 17 3 2 4 4 2" xfId="22522"/>
    <cellStyle name="표준 17 3 2 4 4 3" xfId="34964"/>
    <cellStyle name="표준 17 3 2 4 5" xfId="13183"/>
    <cellStyle name="표준 17 3 2 4 6" xfId="25625"/>
    <cellStyle name="표준 17 3 2 4 7" xfId="37765"/>
    <cellStyle name="표준 17 3 2 5" xfId="809"/>
    <cellStyle name="표준 17 3 2 5 2" xfId="3978"/>
    <cellStyle name="표준 17 3 2 5 2 2" xfId="16485"/>
    <cellStyle name="표준 17 3 2 5 2 3" xfId="28927"/>
    <cellStyle name="표준 17 3 2 5 3" xfId="7063"/>
    <cellStyle name="표준 17 3 2 5 3 2" xfId="19570"/>
    <cellStyle name="표준 17 3 2 5 3 3" xfId="32012"/>
    <cellStyle name="표준 17 3 2 5 4" xfId="10148"/>
    <cellStyle name="표준 17 3 2 5 4 2" xfId="22655"/>
    <cellStyle name="표준 17 3 2 5 4 3" xfId="35097"/>
    <cellStyle name="표준 17 3 2 5 5" xfId="13316"/>
    <cellStyle name="표준 17 3 2 5 6" xfId="25758"/>
    <cellStyle name="표준 17 3 2 5 7" xfId="37739"/>
    <cellStyle name="표준 17 3 2 6" xfId="941"/>
    <cellStyle name="표준 17 3 2 6 2" xfId="4110"/>
    <cellStyle name="표준 17 3 2 6 2 2" xfId="16617"/>
    <cellStyle name="표준 17 3 2 6 2 3" xfId="29059"/>
    <cellStyle name="표준 17 3 2 6 3" xfId="7195"/>
    <cellStyle name="표준 17 3 2 6 3 2" xfId="19702"/>
    <cellStyle name="표준 17 3 2 6 3 3" xfId="32144"/>
    <cellStyle name="표준 17 3 2 6 4" xfId="10280"/>
    <cellStyle name="표준 17 3 2 6 4 2" xfId="22787"/>
    <cellStyle name="표준 17 3 2 6 4 3" xfId="35229"/>
    <cellStyle name="표준 17 3 2 6 5" xfId="13448"/>
    <cellStyle name="표준 17 3 2 6 6" xfId="25890"/>
    <cellStyle name="표준 17 3 2 6 7" xfId="37750"/>
    <cellStyle name="표준 17 3 2 7" xfId="1073"/>
    <cellStyle name="표준 17 3 2 7 2" xfId="4242"/>
    <cellStyle name="표준 17 3 2 7 2 2" xfId="16749"/>
    <cellStyle name="표준 17 3 2 7 2 3" xfId="29191"/>
    <cellStyle name="표준 17 3 2 7 3" xfId="7327"/>
    <cellStyle name="표준 17 3 2 7 3 2" xfId="19834"/>
    <cellStyle name="표준 17 3 2 7 3 3" xfId="32276"/>
    <cellStyle name="표준 17 3 2 7 4" xfId="10412"/>
    <cellStyle name="표준 17 3 2 7 4 2" xfId="22919"/>
    <cellStyle name="표준 17 3 2 7 4 3" xfId="35361"/>
    <cellStyle name="표준 17 3 2 7 5" xfId="13580"/>
    <cellStyle name="표준 17 3 2 7 6" xfId="26022"/>
    <cellStyle name="표준 17 3 2 8" xfId="1205"/>
    <cellStyle name="표준 17 3 2 8 2" xfId="4374"/>
    <cellStyle name="표준 17 3 2 8 2 2" xfId="16881"/>
    <cellStyle name="표준 17 3 2 8 2 3" xfId="29323"/>
    <cellStyle name="표준 17 3 2 8 3" xfId="7459"/>
    <cellStyle name="표준 17 3 2 8 3 2" xfId="19966"/>
    <cellStyle name="표준 17 3 2 8 3 3" xfId="32408"/>
    <cellStyle name="표준 17 3 2 8 4" xfId="10544"/>
    <cellStyle name="표준 17 3 2 8 4 2" xfId="23051"/>
    <cellStyle name="표준 17 3 2 8 4 3" xfId="35493"/>
    <cellStyle name="표준 17 3 2 8 5" xfId="13712"/>
    <cellStyle name="표준 17 3 2 8 6" xfId="26154"/>
    <cellStyle name="표준 17 3 2 9" xfId="1337"/>
    <cellStyle name="표준 17 3 2 9 2" xfId="4506"/>
    <cellStyle name="표준 17 3 2 9 2 2" xfId="17013"/>
    <cellStyle name="표준 17 3 2 9 2 3" xfId="29455"/>
    <cellStyle name="표준 17 3 2 9 3" xfId="7591"/>
    <cellStyle name="표준 17 3 2 9 3 2" xfId="20098"/>
    <cellStyle name="표준 17 3 2 9 3 3" xfId="32540"/>
    <cellStyle name="표준 17 3 2 9 4" xfId="10676"/>
    <cellStyle name="표준 17 3 2 9 4 2" xfId="23183"/>
    <cellStyle name="표준 17 3 2 9 4 3" xfId="35625"/>
    <cellStyle name="표준 17 3 2 9 5" xfId="13844"/>
    <cellStyle name="표준 17 3 2 9 6" xfId="26286"/>
    <cellStyle name="표준 17 3 20" xfId="514"/>
    <cellStyle name="표준 17 3 20 2" xfId="3683"/>
    <cellStyle name="표준 17 3 20 2 2" xfId="16190"/>
    <cellStyle name="표준 17 3 20 2 3" xfId="28632"/>
    <cellStyle name="표준 17 3 20 3" xfId="6768"/>
    <cellStyle name="표준 17 3 20 3 2" xfId="19275"/>
    <cellStyle name="표준 17 3 20 3 3" xfId="31717"/>
    <cellStyle name="표준 17 3 20 4" xfId="9853"/>
    <cellStyle name="표준 17 3 20 4 2" xfId="22360"/>
    <cellStyle name="표준 17 3 20 4 3" xfId="34802"/>
    <cellStyle name="표준 17 3 20 5" xfId="13021"/>
    <cellStyle name="표준 17 3 20 6" xfId="25463"/>
    <cellStyle name="표준 17 3 21" xfId="646"/>
    <cellStyle name="표준 17 3 21 2" xfId="3815"/>
    <cellStyle name="표준 17 3 21 2 2" xfId="16322"/>
    <cellStyle name="표준 17 3 21 2 3" xfId="28764"/>
    <cellStyle name="표준 17 3 21 3" xfId="6900"/>
    <cellStyle name="표준 17 3 21 3 2" xfId="19407"/>
    <cellStyle name="표준 17 3 21 3 3" xfId="31849"/>
    <cellStyle name="표준 17 3 21 4" xfId="9985"/>
    <cellStyle name="표준 17 3 21 4 2" xfId="22492"/>
    <cellStyle name="표준 17 3 21 4 3" xfId="34934"/>
    <cellStyle name="표준 17 3 21 5" xfId="13153"/>
    <cellStyle name="표준 17 3 21 6" xfId="25595"/>
    <cellStyle name="표준 17 3 22" xfId="780"/>
    <cellStyle name="표준 17 3 22 2" xfId="3949"/>
    <cellStyle name="표준 17 3 22 2 2" xfId="16456"/>
    <cellStyle name="표준 17 3 22 2 3" xfId="28898"/>
    <cellStyle name="표준 17 3 22 3" xfId="7034"/>
    <cellStyle name="표준 17 3 22 3 2" xfId="19541"/>
    <cellStyle name="표준 17 3 22 3 3" xfId="31983"/>
    <cellStyle name="표준 17 3 22 4" xfId="10119"/>
    <cellStyle name="표준 17 3 22 4 2" xfId="22626"/>
    <cellStyle name="표준 17 3 22 4 3" xfId="35068"/>
    <cellStyle name="표준 17 3 22 5" xfId="13287"/>
    <cellStyle name="표준 17 3 22 6" xfId="25729"/>
    <cellStyle name="표준 17 3 23" xfId="913"/>
    <cellStyle name="표준 17 3 23 2" xfId="4082"/>
    <cellStyle name="표준 17 3 23 2 2" xfId="16589"/>
    <cellStyle name="표준 17 3 23 2 3" xfId="29031"/>
    <cellStyle name="표준 17 3 23 3" xfId="7167"/>
    <cellStyle name="표준 17 3 23 3 2" xfId="19674"/>
    <cellStyle name="표준 17 3 23 3 3" xfId="32116"/>
    <cellStyle name="표준 17 3 23 4" xfId="10252"/>
    <cellStyle name="표준 17 3 23 4 2" xfId="22759"/>
    <cellStyle name="표준 17 3 23 4 3" xfId="35201"/>
    <cellStyle name="표준 17 3 23 5" xfId="13420"/>
    <cellStyle name="표준 17 3 23 6" xfId="25862"/>
    <cellStyle name="표준 17 3 24" xfId="1045"/>
    <cellStyle name="표준 17 3 24 2" xfId="4214"/>
    <cellStyle name="표준 17 3 24 2 2" xfId="16721"/>
    <cellStyle name="표준 17 3 24 2 3" xfId="29163"/>
    <cellStyle name="표준 17 3 24 3" xfId="7299"/>
    <cellStyle name="표준 17 3 24 3 2" xfId="19806"/>
    <cellStyle name="표준 17 3 24 3 3" xfId="32248"/>
    <cellStyle name="표준 17 3 24 4" xfId="10384"/>
    <cellStyle name="표준 17 3 24 4 2" xfId="22891"/>
    <cellStyle name="표준 17 3 24 4 3" xfId="35333"/>
    <cellStyle name="표준 17 3 24 5" xfId="13552"/>
    <cellStyle name="표준 17 3 24 6" xfId="25994"/>
    <cellStyle name="표준 17 3 25" xfId="1177"/>
    <cellStyle name="표준 17 3 25 2" xfId="4346"/>
    <cellStyle name="표준 17 3 25 2 2" xfId="16853"/>
    <cellStyle name="표준 17 3 25 2 3" xfId="29295"/>
    <cellStyle name="표준 17 3 25 3" xfId="7431"/>
    <cellStyle name="표준 17 3 25 3 2" xfId="19938"/>
    <cellStyle name="표준 17 3 25 3 3" xfId="32380"/>
    <cellStyle name="표준 17 3 25 4" xfId="10516"/>
    <cellStyle name="표준 17 3 25 4 2" xfId="23023"/>
    <cellStyle name="표준 17 3 25 4 3" xfId="35465"/>
    <cellStyle name="표준 17 3 25 5" xfId="13684"/>
    <cellStyle name="표준 17 3 25 6" xfId="26126"/>
    <cellStyle name="표준 17 3 26" xfId="1309"/>
    <cellStyle name="표준 17 3 26 2" xfId="4478"/>
    <cellStyle name="표준 17 3 26 2 2" xfId="16985"/>
    <cellStyle name="표준 17 3 26 2 3" xfId="29427"/>
    <cellStyle name="표준 17 3 26 3" xfId="7563"/>
    <cellStyle name="표준 17 3 26 3 2" xfId="20070"/>
    <cellStyle name="표준 17 3 26 3 3" xfId="32512"/>
    <cellStyle name="표준 17 3 26 4" xfId="10648"/>
    <cellStyle name="표준 17 3 26 4 2" xfId="23155"/>
    <cellStyle name="표준 17 3 26 4 3" xfId="35597"/>
    <cellStyle name="표준 17 3 26 5" xfId="13816"/>
    <cellStyle name="표준 17 3 26 6" xfId="26258"/>
    <cellStyle name="표준 17 3 27" xfId="1441"/>
    <cellStyle name="표준 17 3 27 2" xfId="4610"/>
    <cellStyle name="표준 17 3 27 2 2" xfId="17117"/>
    <cellStyle name="표준 17 3 27 2 3" xfId="29559"/>
    <cellStyle name="표준 17 3 27 3" xfId="7695"/>
    <cellStyle name="표준 17 3 27 3 2" xfId="20202"/>
    <cellStyle name="표준 17 3 27 3 3" xfId="32644"/>
    <cellStyle name="표준 17 3 27 4" xfId="10780"/>
    <cellStyle name="표준 17 3 27 4 2" xfId="23287"/>
    <cellStyle name="표준 17 3 27 4 3" xfId="35729"/>
    <cellStyle name="표준 17 3 27 5" xfId="13948"/>
    <cellStyle name="표준 17 3 27 6" xfId="26390"/>
    <cellStyle name="표준 17 3 28" xfId="3421"/>
    <cellStyle name="표준 17 3 28 2" xfId="15928"/>
    <cellStyle name="표준 17 3 28 3" xfId="28370"/>
    <cellStyle name="표준 17 3 29" xfId="3408"/>
    <cellStyle name="표준 17 3 29 2" xfId="15915"/>
    <cellStyle name="표준 17 3 29 3" xfId="28357"/>
    <cellStyle name="표준 17 3 3" xfId="242"/>
    <cellStyle name="표준 17 3 3 10" xfId="1063"/>
    <cellStyle name="표준 17 3 3 10 2" xfId="4232"/>
    <cellStyle name="표준 17 3 3 10 2 2" xfId="16739"/>
    <cellStyle name="표준 17 3 3 10 2 3" xfId="29181"/>
    <cellStyle name="표준 17 3 3 10 3" xfId="7317"/>
    <cellStyle name="표준 17 3 3 10 3 2" xfId="19824"/>
    <cellStyle name="표준 17 3 3 10 3 3" xfId="32266"/>
    <cellStyle name="표준 17 3 3 10 4" xfId="10402"/>
    <cellStyle name="표준 17 3 3 10 4 2" xfId="22909"/>
    <cellStyle name="표준 17 3 3 10 4 3" xfId="35351"/>
    <cellStyle name="표준 17 3 3 10 5" xfId="13570"/>
    <cellStyle name="표준 17 3 3 10 6" xfId="26012"/>
    <cellStyle name="표준 17 3 3 11" xfId="1195"/>
    <cellStyle name="표준 17 3 3 11 2" xfId="4364"/>
    <cellStyle name="표준 17 3 3 11 2 2" xfId="16871"/>
    <cellStyle name="표준 17 3 3 11 2 3" xfId="29313"/>
    <cellStyle name="표준 17 3 3 11 3" xfId="7449"/>
    <cellStyle name="표준 17 3 3 11 3 2" xfId="19956"/>
    <cellStyle name="표준 17 3 3 11 3 3" xfId="32398"/>
    <cellStyle name="표준 17 3 3 11 4" xfId="10534"/>
    <cellStyle name="표준 17 3 3 11 4 2" xfId="23041"/>
    <cellStyle name="표준 17 3 3 11 4 3" xfId="35483"/>
    <cellStyle name="표준 17 3 3 11 5" xfId="13702"/>
    <cellStyle name="표준 17 3 3 11 6" xfId="26144"/>
    <cellStyle name="표준 17 3 3 12" xfId="1327"/>
    <cellStyle name="표준 17 3 3 12 2" xfId="4496"/>
    <cellStyle name="표준 17 3 3 12 2 2" xfId="17003"/>
    <cellStyle name="표준 17 3 3 12 2 3" xfId="29445"/>
    <cellStyle name="표준 17 3 3 12 3" xfId="7581"/>
    <cellStyle name="표준 17 3 3 12 3 2" xfId="20088"/>
    <cellStyle name="표준 17 3 3 12 3 3" xfId="32530"/>
    <cellStyle name="표준 17 3 3 12 4" xfId="10666"/>
    <cellStyle name="표준 17 3 3 12 4 2" xfId="23173"/>
    <cellStyle name="표준 17 3 3 12 4 3" xfId="35615"/>
    <cellStyle name="표준 17 3 3 12 5" xfId="13834"/>
    <cellStyle name="표준 17 3 3 12 6" xfId="26276"/>
    <cellStyle name="표준 17 3 3 13" xfId="1459"/>
    <cellStyle name="표준 17 3 3 13 2" xfId="4628"/>
    <cellStyle name="표준 17 3 3 13 2 2" xfId="17135"/>
    <cellStyle name="표준 17 3 3 13 2 3" xfId="29577"/>
    <cellStyle name="표준 17 3 3 13 3" xfId="7713"/>
    <cellStyle name="표준 17 3 3 13 3 2" xfId="20220"/>
    <cellStyle name="표준 17 3 3 13 3 3" xfId="32662"/>
    <cellStyle name="표준 17 3 3 13 4" xfId="10798"/>
    <cellStyle name="표준 17 3 3 13 4 2" xfId="23305"/>
    <cellStyle name="표준 17 3 3 13 4 3" xfId="35747"/>
    <cellStyle name="표준 17 3 3 13 5" xfId="13966"/>
    <cellStyle name="표준 17 3 3 13 6" xfId="26408"/>
    <cellStyle name="표준 17 3 3 14" xfId="1588"/>
    <cellStyle name="표준 17 3 3 14 2" xfId="4757"/>
    <cellStyle name="표준 17 3 3 14 2 2" xfId="17264"/>
    <cellStyle name="표준 17 3 3 14 2 3" xfId="29706"/>
    <cellStyle name="표준 17 3 3 14 3" xfId="7842"/>
    <cellStyle name="표준 17 3 3 14 3 2" xfId="20349"/>
    <cellStyle name="표준 17 3 3 14 3 3" xfId="32791"/>
    <cellStyle name="표준 17 3 3 14 4" xfId="10927"/>
    <cellStyle name="표준 17 3 3 14 4 2" xfId="23434"/>
    <cellStyle name="표준 17 3 3 14 4 3" xfId="35876"/>
    <cellStyle name="표준 17 3 3 14 5" xfId="14095"/>
    <cellStyle name="표준 17 3 3 14 6" xfId="26537"/>
    <cellStyle name="표준 17 3 3 15" xfId="1716"/>
    <cellStyle name="표준 17 3 3 15 2" xfId="4885"/>
    <cellStyle name="표준 17 3 3 15 2 2" xfId="17392"/>
    <cellStyle name="표준 17 3 3 15 2 3" xfId="29834"/>
    <cellStyle name="표준 17 3 3 15 3" xfId="7970"/>
    <cellStyle name="표준 17 3 3 15 3 2" xfId="20477"/>
    <cellStyle name="표준 17 3 3 15 3 3" xfId="32919"/>
    <cellStyle name="표준 17 3 3 15 4" xfId="11055"/>
    <cellStyle name="표준 17 3 3 15 4 2" xfId="23562"/>
    <cellStyle name="표준 17 3 3 15 4 3" xfId="36004"/>
    <cellStyle name="표준 17 3 3 15 5" xfId="14223"/>
    <cellStyle name="표준 17 3 3 15 6" xfId="26665"/>
    <cellStyle name="표준 17 3 3 16" xfId="1844"/>
    <cellStyle name="표준 17 3 3 16 2" xfId="5013"/>
    <cellStyle name="표준 17 3 3 16 2 2" xfId="17520"/>
    <cellStyle name="표준 17 3 3 16 2 3" xfId="29962"/>
    <cellStyle name="표준 17 3 3 16 3" xfId="8098"/>
    <cellStyle name="표준 17 3 3 16 3 2" xfId="20605"/>
    <cellStyle name="표준 17 3 3 16 3 3" xfId="33047"/>
    <cellStyle name="표준 17 3 3 16 4" xfId="11183"/>
    <cellStyle name="표준 17 3 3 16 4 2" xfId="23690"/>
    <cellStyle name="표준 17 3 3 16 4 3" xfId="36132"/>
    <cellStyle name="표준 17 3 3 16 5" xfId="14351"/>
    <cellStyle name="표준 17 3 3 16 6" xfId="26793"/>
    <cellStyle name="표준 17 3 3 17" xfId="1972"/>
    <cellStyle name="표준 17 3 3 17 2" xfId="5141"/>
    <cellStyle name="표준 17 3 3 17 2 2" xfId="17648"/>
    <cellStyle name="표준 17 3 3 17 2 3" xfId="30090"/>
    <cellStyle name="표준 17 3 3 17 3" xfId="8226"/>
    <cellStyle name="표준 17 3 3 17 3 2" xfId="20733"/>
    <cellStyle name="표준 17 3 3 17 3 3" xfId="33175"/>
    <cellStyle name="표준 17 3 3 17 4" xfId="11311"/>
    <cellStyle name="표준 17 3 3 17 4 2" xfId="23818"/>
    <cellStyle name="표준 17 3 3 17 4 3" xfId="36260"/>
    <cellStyle name="표준 17 3 3 17 5" xfId="14479"/>
    <cellStyle name="표준 17 3 3 17 6" xfId="26921"/>
    <cellStyle name="표준 17 3 3 18" xfId="2100"/>
    <cellStyle name="표준 17 3 3 18 2" xfId="5269"/>
    <cellStyle name="표준 17 3 3 18 2 2" xfId="17776"/>
    <cellStyle name="표준 17 3 3 18 2 3" xfId="30218"/>
    <cellStyle name="표준 17 3 3 18 3" xfId="8354"/>
    <cellStyle name="표준 17 3 3 18 3 2" xfId="20861"/>
    <cellStyle name="표준 17 3 3 18 3 3" xfId="33303"/>
    <cellStyle name="표준 17 3 3 18 4" xfId="11439"/>
    <cellStyle name="표준 17 3 3 18 4 2" xfId="23946"/>
    <cellStyle name="표준 17 3 3 18 4 3" xfId="36388"/>
    <cellStyle name="표준 17 3 3 18 5" xfId="14607"/>
    <cellStyle name="표준 17 3 3 18 6" xfId="27049"/>
    <cellStyle name="표준 17 3 3 19" xfId="2227"/>
    <cellStyle name="표준 17 3 3 19 2" xfId="5396"/>
    <cellStyle name="표준 17 3 3 19 2 2" xfId="17903"/>
    <cellStyle name="표준 17 3 3 19 2 3" xfId="30345"/>
    <cellStyle name="표준 17 3 3 19 3" xfId="8481"/>
    <cellStyle name="표준 17 3 3 19 3 2" xfId="20988"/>
    <cellStyle name="표준 17 3 3 19 3 3" xfId="33430"/>
    <cellStyle name="표준 17 3 3 19 4" xfId="11566"/>
    <cellStyle name="표준 17 3 3 19 4 2" xfId="24073"/>
    <cellStyle name="표준 17 3 3 19 4 3" xfId="36515"/>
    <cellStyle name="표준 17 3 3 19 5" xfId="14734"/>
    <cellStyle name="표준 17 3 3 19 6" xfId="27176"/>
    <cellStyle name="표준 17 3 3 2" xfId="335"/>
    <cellStyle name="표준 17 3 3 2 10" xfId="1762"/>
    <cellStyle name="표준 17 3 3 2 10 2" xfId="4931"/>
    <cellStyle name="표준 17 3 3 2 10 2 2" xfId="17438"/>
    <cellStyle name="표준 17 3 3 2 10 2 3" xfId="29880"/>
    <cellStyle name="표준 17 3 3 2 10 3" xfId="8016"/>
    <cellStyle name="표준 17 3 3 2 10 3 2" xfId="20523"/>
    <cellStyle name="표준 17 3 3 2 10 3 3" xfId="32965"/>
    <cellStyle name="표준 17 3 3 2 10 4" xfId="11101"/>
    <cellStyle name="표준 17 3 3 2 10 4 2" xfId="23608"/>
    <cellStyle name="표준 17 3 3 2 10 4 3" xfId="36050"/>
    <cellStyle name="표준 17 3 3 2 10 5" xfId="14269"/>
    <cellStyle name="표준 17 3 3 2 10 6" xfId="26711"/>
    <cellStyle name="표준 17 3 3 2 11" xfId="1890"/>
    <cellStyle name="표준 17 3 3 2 11 2" xfId="5059"/>
    <cellStyle name="표준 17 3 3 2 11 2 2" xfId="17566"/>
    <cellStyle name="표준 17 3 3 2 11 2 3" xfId="30008"/>
    <cellStyle name="표준 17 3 3 2 11 3" xfId="8144"/>
    <cellStyle name="표준 17 3 3 2 11 3 2" xfId="20651"/>
    <cellStyle name="표준 17 3 3 2 11 3 3" xfId="33093"/>
    <cellStyle name="표준 17 3 3 2 11 4" xfId="11229"/>
    <cellStyle name="표준 17 3 3 2 11 4 2" xfId="23736"/>
    <cellStyle name="표준 17 3 3 2 11 4 3" xfId="36178"/>
    <cellStyle name="표준 17 3 3 2 11 5" xfId="14397"/>
    <cellStyle name="표준 17 3 3 2 11 6" xfId="26839"/>
    <cellStyle name="표준 17 3 3 2 12" xfId="2018"/>
    <cellStyle name="표준 17 3 3 2 12 2" xfId="5187"/>
    <cellStyle name="표준 17 3 3 2 12 2 2" xfId="17694"/>
    <cellStyle name="표준 17 3 3 2 12 2 3" xfId="30136"/>
    <cellStyle name="표준 17 3 3 2 12 3" xfId="8272"/>
    <cellStyle name="표준 17 3 3 2 12 3 2" xfId="20779"/>
    <cellStyle name="표준 17 3 3 2 12 3 3" xfId="33221"/>
    <cellStyle name="표준 17 3 3 2 12 4" xfId="11357"/>
    <cellStyle name="표준 17 3 3 2 12 4 2" xfId="23864"/>
    <cellStyle name="표준 17 3 3 2 12 4 3" xfId="36306"/>
    <cellStyle name="표준 17 3 3 2 12 5" xfId="14525"/>
    <cellStyle name="표준 17 3 3 2 12 6" xfId="26967"/>
    <cellStyle name="표준 17 3 3 2 13" xfId="2146"/>
    <cellStyle name="표준 17 3 3 2 13 2" xfId="5315"/>
    <cellStyle name="표준 17 3 3 2 13 2 2" xfId="17822"/>
    <cellStyle name="표준 17 3 3 2 13 2 3" xfId="30264"/>
    <cellStyle name="표준 17 3 3 2 13 3" xfId="8400"/>
    <cellStyle name="표준 17 3 3 2 13 3 2" xfId="20907"/>
    <cellStyle name="표준 17 3 3 2 13 3 3" xfId="33349"/>
    <cellStyle name="표준 17 3 3 2 13 4" xfId="11485"/>
    <cellStyle name="표준 17 3 3 2 13 4 2" xfId="23992"/>
    <cellStyle name="표준 17 3 3 2 13 4 3" xfId="36434"/>
    <cellStyle name="표준 17 3 3 2 13 5" xfId="14653"/>
    <cellStyle name="표준 17 3 3 2 13 6" xfId="27095"/>
    <cellStyle name="표준 17 3 3 2 14" xfId="2271"/>
    <cellStyle name="표준 17 3 3 2 14 2" xfId="5440"/>
    <cellStyle name="표준 17 3 3 2 14 2 2" xfId="17947"/>
    <cellStyle name="표준 17 3 3 2 14 2 3" xfId="30389"/>
    <cellStyle name="표준 17 3 3 2 14 3" xfId="8525"/>
    <cellStyle name="표준 17 3 3 2 14 3 2" xfId="21032"/>
    <cellStyle name="표준 17 3 3 2 14 3 3" xfId="33474"/>
    <cellStyle name="표준 17 3 3 2 14 4" xfId="11610"/>
    <cellStyle name="표준 17 3 3 2 14 4 2" xfId="24117"/>
    <cellStyle name="표준 17 3 3 2 14 4 3" xfId="36559"/>
    <cellStyle name="표준 17 3 3 2 14 5" xfId="14778"/>
    <cellStyle name="표준 17 3 3 2 14 6" xfId="27220"/>
    <cellStyle name="표준 17 3 3 2 15" xfId="2396"/>
    <cellStyle name="표준 17 3 3 2 15 2" xfId="5565"/>
    <cellStyle name="표준 17 3 3 2 15 2 2" xfId="18072"/>
    <cellStyle name="표준 17 3 3 2 15 2 3" xfId="30514"/>
    <cellStyle name="표준 17 3 3 2 15 3" xfId="8650"/>
    <cellStyle name="표준 17 3 3 2 15 3 2" xfId="21157"/>
    <cellStyle name="표준 17 3 3 2 15 3 3" xfId="33599"/>
    <cellStyle name="표준 17 3 3 2 15 4" xfId="11735"/>
    <cellStyle name="표준 17 3 3 2 15 4 2" xfId="24242"/>
    <cellStyle name="표준 17 3 3 2 15 4 3" xfId="36684"/>
    <cellStyle name="표준 17 3 3 2 15 5" xfId="14903"/>
    <cellStyle name="표준 17 3 3 2 15 6" xfId="27345"/>
    <cellStyle name="표준 17 3 3 2 16" xfId="2520"/>
    <cellStyle name="표준 17 3 3 2 16 2" xfId="5689"/>
    <cellStyle name="표준 17 3 3 2 16 2 2" xfId="18196"/>
    <cellStyle name="표준 17 3 3 2 16 2 3" xfId="30638"/>
    <cellStyle name="표준 17 3 3 2 16 3" xfId="8774"/>
    <cellStyle name="표준 17 3 3 2 16 3 2" xfId="21281"/>
    <cellStyle name="표준 17 3 3 2 16 3 3" xfId="33723"/>
    <cellStyle name="표준 17 3 3 2 16 4" xfId="11859"/>
    <cellStyle name="표준 17 3 3 2 16 4 2" xfId="24366"/>
    <cellStyle name="표준 17 3 3 2 16 4 3" xfId="36808"/>
    <cellStyle name="표준 17 3 3 2 16 5" xfId="15027"/>
    <cellStyle name="표준 17 3 3 2 16 6" xfId="27469"/>
    <cellStyle name="표준 17 3 3 2 17" xfId="2642"/>
    <cellStyle name="표준 17 3 3 2 17 2" xfId="5811"/>
    <cellStyle name="표준 17 3 3 2 17 2 2" xfId="18318"/>
    <cellStyle name="표준 17 3 3 2 17 2 3" xfId="30760"/>
    <cellStyle name="표준 17 3 3 2 17 3" xfId="8896"/>
    <cellStyle name="표준 17 3 3 2 17 3 2" xfId="21403"/>
    <cellStyle name="표준 17 3 3 2 17 3 3" xfId="33845"/>
    <cellStyle name="표준 17 3 3 2 17 4" xfId="11981"/>
    <cellStyle name="표준 17 3 3 2 17 4 2" xfId="24488"/>
    <cellStyle name="표준 17 3 3 2 17 4 3" xfId="36930"/>
    <cellStyle name="표준 17 3 3 2 17 5" xfId="15149"/>
    <cellStyle name="표준 17 3 3 2 17 6" xfId="27591"/>
    <cellStyle name="표준 17 3 3 2 18" xfId="2762"/>
    <cellStyle name="표준 17 3 3 2 18 2" xfId="5931"/>
    <cellStyle name="표준 17 3 3 2 18 2 2" xfId="18438"/>
    <cellStyle name="표준 17 3 3 2 18 2 3" xfId="30880"/>
    <cellStyle name="표준 17 3 3 2 18 3" xfId="9016"/>
    <cellStyle name="표준 17 3 3 2 18 3 2" xfId="21523"/>
    <cellStyle name="표준 17 3 3 2 18 3 3" xfId="33965"/>
    <cellStyle name="표준 17 3 3 2 18 4" xfId="12101"/>
    <cellStyle name="표준 17 3 3 2 18 4 2" xfId="24608"/>
    <cellStyle name="표준 17 3 3 2 18 4 3" xfId="37050"/>
    <cellStyle name="표준 17 3 3 2 18 5" xfId="15269"/>
    <cellStyle name="표준 17 3 3 2 18 6" xfId="27711"/>
    <cellStyle name="표준 17 3 3 2 19" xfId="2879"/>
    <cellStyle name="표준 17 3 3 2 19 2" xfId="6048"/>
    <cellStyle name="표준 17 3 3 2 19 2 2" xfId="18555"/>
    <cellStyle name="표준 17 3 3 2 19 2 3" xfId="30997"/>
    <cellStyle name="표준 17 3 3 2 19 3" xfId="9133"/>
    <cellStyle name="표준 17 3 3 2 19 3 2" xfId="21640"/>
    <cellStyle name="표준 17 3 3 2 19 3 3" xfId="34082"/>
    <cellStyle name="표준 17 3 3 2 19 4" xfId="12218"/>
    <cellStyle name="표준 17 3 3 2 19 4 2" xfId="24725"/>
    <cellStyle name="표준 17 3 3 2 19 4 3" xfId="37167"/>
    <cellStyle name="표준 17 3 3 2 19 5" xfId="15386"/>
    <cellStyle name="표준 17 3 3 2 19 6" xfId="27828"/>
    <cellStyle name="표준 17 3 3 2 2" xfId="713"/>
    <cellStyle name="표준 17 3 3 2 2 2" xfId="3882"/>
    <cellStyle name="표준 17 3 3 2 2 2 2" xfId="16389"/>
    <cellStyle name="표준 17 3 3 2 2 2 3" xfId="28831"/>
    <cellStyle name="표준 17 3 3 2 2 3" xfId="6967"/>
    <cellStyle name="표준 17 3 3 2 2 3 2" xfId="19474"/>
    <cellStyle name="표준 17 3 3 2 2 3 3" xfId="31916"/>
    <cellStyle name="표준 17 3 3 2 2 4" xfId="10052"/>
    <cellStyle name="표준 17 3 3 2 2 4 2" xfId="22559"/>
    <cellStyle name="표준 17 3 3 2 2 4 3" xfId="35001"/>
    <cellStyle name="표준 17 3 3 2 2 5" xfId="13220"/>
    <cellStyle name="표준 17 3 3 2 2 6" xfId="25662"/>
    <cellStyle name="표준 17 3 3 2 20" xfId="2991"/>
    <cellStyle name="표준 17 3 3 2 20 2" xfId="6160"/>
    <cellStyle name="표준 17 3 3 2 20 2 2" xfId="18667"/>
    <cellStyle name="표준 17 3 3 2 20 2 3" xfId="31109"/>
    <cellStyle name="표준 17 3 3 2 20 3" xfId="9245"/>
    <cellStyle name="표준 17 3 3 2 20 3 2" xfId="21752"/>
    <cellStyle name="표준 17 3 3 2 20 3 3" xfId="34194"/>
    <cellStyle name="표준 17 3 3 2 20 4" xfId="12330"/>
    <cellStyle name="표준 17 3 3 2 20 4 2" xfId="24837"/>
    <cellStyle name="표준 17 3 3 2 20 4 3" xfId="37279"/>
    <cellStyle name="표준 17 3 3 2 20 5" xfId="15498"/>
    <cellStyle name="표준 17 3 3 2 20 6" xfId="27940"/>
    <cellStyle name="표준 17 3 3 2 21" xfId="3099"/>
    <cellStyle name="표준 17 3 3 2 21 2" xfId="6268"/>
    <cellStyle name="표준 17 3 3 2 21 2 2" xfId="18775"/>
    <cellStyle name="표준 17 3 3 2 21 2 3" xfId="31217"/>
    <cellStyle name="표준 17 3 3 2 21 3" xfId="9353"/>
    <cellStyle name="표준 17 3 3 2 21 3 2" xfId="21860"/>
    <cellStyle name="표준 17 3 3 2 21 3 3" xfId="34302"/>
    <cellStyle name="표준 17 3 3 2 21 4" xfId="12438"/>
    <cellStyle name="표준 17 3 3 2 21 4 2" xfId="24945"/>
    <cellStyle name="표준 17 3 3 2 21 4 3" xfId="37387"/>
    <cellStyle name="표준 17 3 3 2 21 5" xfId="15606"/>
    <cellStyle name="표준 17 3 3 2 21 6" xfId="28048"/>
    <cellStyle name="표준 17 3 3 2 22" xfId="3206"/>
    <cellStyle name="표준 17 3 3 2 22 2" xfId="6375"/>
    <cellStyle name="표준 17 3 3 2 22 2 2" xfId="18882"/>
    <cellStyle name="표준 17 3 3 2 22 2 3" xfId="31324"/>
    <cellStyle name="표준 17 3 3 2 22 3" xfId="9460"/>
    <cellStyle name="표준 17 3 3 2 22 3 2" xfId="21967"/>
    <cellStyle name="표준 17 3 3 2 22 3 3" xfId="34409"/>
    <cellStyle name="표준 17 3 3 2 22 4" xfId="12545"/>
    <cellStyle name="표준 17 3 3 2 22 4 2" xfId="25052"/>
    <cellStyle name="표준 17 3 3 2 22 4 3" xfId="37494"/>
    <cellStyle name="표준 17 3 3 2 22 5" xfId="15713"/>
    <cellStyle name="표준 17 3 3 2 22 6" xfId="28155"/>
    <cellStyle name="표준 17 3 3 2 23" xfId="3313"/>
    <cellStyle name="표준 17 3 3 2 23 2" xfId="6482"/>
    <cellStyle name="표준 17 3 3 2 23 2 2" xfId="18989"/>
    <cellStyle name="표준 17 3 3 2 23 2 3" xfId="31431"/>
    <cellStyle name="표준 17 3 3 2 23 3" xfId="9567"/>
    <cellStyle name="표준 17 3 3 2 23 3 2" xfId="22074"/>
    <cellStyle name="표준 17 3 3 2 23 3 3" xfId="34516"/>
    <cellStyle name="표준 17 3 3 2 23 4" xfId="12652"/>
    <cellStyle name="표준 17 3 3 2 23 4 2" xfId="25159"/>
    <cellStyle name="표준 17 3 3 2 23 4 3" xfId="37601"/>
    <cellStyle name="표준 17 3 3 2 23 5" xfId="15820"/>
    <cellStyle name="표준 17 3 3 2 23 6" xfId="28262"/>
    <cellStyle name="표준 17 3 3 2 24" xfId="3504"/>
    <cellStyle name="표준 17 3 3 2 24 2" xfId="16011"/>
    <cellStyle name="표준 17 3 3 2 24 3" xfId="28453"/>
    <cellStyle name="표준 17 3 3 2 25" xfId="6589"/>
    <cellStyle name="표준 17 3 3 2 25 2" xfId="19096"/>
    <cellStyle name="표준 17 3 3 2 25 3" xfId="31538"/>
    <cellStyle name="표준 17 3 3 2 26" xfId="9674"/>
    <cellStyle name="표준 17 3 3 2 26 2" xfId="22181"/>
    <cellStyle name="표준 17 3 3 2 26 3" xfId="34623"/>
    <cellStyle name="표준 17 3 3 2 27" xfId="12842"/>
    <cellStyle name="표준 17 3 3 2 28" xfId="25284"/>
    <cellStyle name="표준 17 3 3 2 29" xfId="37812"/>
    <cellStyle name="표준 17 3 3 2 3" xfId="846"/>
    <cellStyle name="표준 17 3 3 2 3 2" xfId="4015"/>
    <cellStyle name="표준 17 3 3 2 3 2 2" xfId="16522"/>
    <cellStyle name="표준 17 3 3 2 3 2 3" xfId="28964"/>
    <cellStyle name="표준 17 3 3 2 3 3" xfId="7100"/>
    <cellStyle name="표준 17 3 3 2 3 3 2" xfId="19607"/>
    <cellStyle name="표준 17 3 3 2 3 3 3" xfId="32049"/>
    <cellStyle name="표준 17 3 3 2 3 4" xfId="10185"/>
    <cellStyle name="표준 17 3 3 2 3 4 2" xfId="22692"/>
    <cellStyle name="표준 17 3 3 2 3 4 3" xfId="35134"/>
    <cellStyle name="표준 17 3 3 2 3 5" xfId="13353"/>
    <cellStyle name="표준 17 3 3 2 3 6" xfId="25795"/>
    <cellStyle name="표준 17 3 3 2 4" xfId="978"/>
    <cellStyle name="표준 17 3 3 2 4 2" xfId="4147"/>
    <cellStyle name="표준 17 3 3 2 4 2 2" xfId="16654"/>
    <cellStyle name="표준 17 3 3 2 4 2 3" xfId="29096"/>
    <cellStyle name="표준 17 3 3 2 4 3" xfId="7232"/>
    <cellStyle name="표준 17 3 3 2 4 3 2" xfId="19739"/>
    <cellStyle name="표준 17 3 3 2 4 3 3" xfId="32181"/>
    <cellStyle name="표준 17 3 3 2 4 4" xfId="10317"/>
    <cellStyle name="표준 17 3 3 2 4 4 2" xfId="22824"/>
    <cellStyle name="표준 17 3 3 2 4 4 3" xfId="35266"/>
    <cellStyle name="표준 17 3 3 2 4 5" xfId="13485"/>
    <cellStyle name="표준 17 3 3 2 4 6" xfId="25927"/>
    <cellStyle name="표준 17 3 3 2 5" xfId="1110"/>
    <cellStyle name="표준 17 3 3 2 5 2" xfId="4279"/>
    <cellStyle name="표준 17 3 3 2 5 2 2" xfId="16786"/>
    <cellStyle name="표준 17 3 3 2 5 2 3" xfId="29228"/>
    <cellStyle name="표준 17 3 3 2 5 3" xfId="7364"/>
    <cellStyle name="표준 17 3 3 2 5 3 2" xfId="19871"/>
    <cellStyle name="표준 17 3 3 2 5 3 3" xfId="32313"/>
    <cellStyle name="표준 17 3 3 2 5 4" xfId="10449"/>
    <cellStyle name="표준 17 3 3 2 5 4 2" xfId="22956"/>
    <cellStyle name="표준 17 3 3 2 5 4 3" xfId="35398"/>
    <cellStyle name="표준 17 3 3 2 5 5" xfId="13617"/>
    <cellStyle name="표준 17 3 3 2 5 6" xfId="26059"/>
    <cellStyle name="표준 17 3 3 2 6" xfId="1242"/>
    <cellStyle name="표준 17 3 3 2 6 2" xfId="4411"/>
    <cellStyle name="표준 17 3 3 2 6 2 2" xfId="16918"/>
    <cellStyle name="표준 17 3 3 2 6 2 3" xfId="29360"/>
    <cellStyle name="표준 17 3 3 2 6 3" xfId="7496"/>
    <cellStyle name="표준 17 3 3 2 6 3 2" xfId="20003"/>
    <cellStyle name="표준 17 3 3 2 6 3 3" xfId="32445"/>
    <cellStyle name="표준 17 3 3 2 6 4" xfId="10581"/>
    <cellStyle name="표준 17 3 3 2 6 4 2" xfId="23088"/>
    <cellStyle name="표준 17 3 3 2 6 4 3" xfId="35530"/>
    <cellStyle name="표준 17 3 3 2 6 5" xfId="13749"/>
    <cellStyle name="표준 17 3 3 2 6 6" xfId="26191"/>
    <cellStyle name="표준 17 3 3 2 7" xfId="1374"/>
    <cellStyle name="표준 17 3 3 2 7 2" xfId="4543"/>
    <cellStyle name="표준 17 3 3 2 7 2 2" xfId="17050"/>
    <cellStyle name="표준 17 3 3 2 7 2 3" xfId="29492"/>
    <cellStyle name="표준 17 3 3 2 7 3" xfId="7628"/>
    <cellStyle name="표준 17 3 3 2 7 3 2" xfId="20135"/>
    <cellStyle name="표준 17 3 3 2 7 3 3" xfId="32577"/>
    <cellStyle name="표준 17 3 3 2 7 4" xfId="10713"/>
    <cellStyle name="표준 17 3 3 2 7 4 2" xfId="23220"/>
    <cellStyle name="표준 17 3 3 2 7 4 3" xfId="35662"/>
    <cellStyle name="표준 17 3 3 2 7 5" xfId="13881"/>
    <cellStyle name="표준 17 3 3 2 7 6" xfId="26323"/>
    <cellStyle name="표준 17 3 3 2 8" xfId="1505"/>
    <cellStyle name="표준 17 3 3 2 8 2" xfId="4674"/>
    <cellStyle name="표준 17 3 3 2 8 2 2" xfId="17181"/>
    <cellStyle name="표준 17 3 3 2 8 2 3" xfId="29623"/>
    <cellStyle name="표준 17 3 3 2 8 3" xfId="7759"/>
    <cellStyle name="표준 17 3 3 2 8 3 2" xfId="20266"/>
    <cellStyle name="표준 17 3 3 2 8 3 3" xfId="32708"/>
    <cellStyle name="표준 17 3 3 2 8 4" xfId="10844"/>
    <cellStyle name="표준 17 3 3 2 8 4 2" xfId="23351"/>
    <cellStyle name="표준 17 3 3 2 8 4 3" xfId="35793"/>
    <cellStyle name="표준 17 3 3 2 8 5" xfId="14012"/>
    <cellStyle name="표준 17 3 3 2 8 6" xfId="26454"/>
    <cellStyle name="표준 17 3 3 2 9" xfId="1634"/>
    <cellStyle name="표준 17 3 3 2 9 2" xfId="4803"/>
    <cellStyle name="표준 17 3 3 2 9 2 2" xfId="17310"/>
    <cellStyle name="표준 17 3 3 2 9 2 3" xfId="29752"/>
    <cellStyle name="표준 17 3 3 2 9 3" xfId="7888"/>
    <cellStyle name="표준 17 3 3 2 9 3 2" xfId="20395"/>
    <cellStyle name="표준 17 3 3 2 9 3 3" xfId="32837"/>
    <cellStyle name="표준 17 3 3 2 9 4" xfId="10973"/>
    <cellStyle name="표준 17 3 3 2 9 4 2" xfId="23480"/>
    <cellStyle name="표준 17 3 3 2 9 4 3" xfId="35922"/>
    <cellStyle name="표준 17 3 3 2 9 5" xfId="14141"/>
    <cellStyle name="표준 17 3 3 2 9 6" xfId="26583"/>
    <cellStyle name="표준 17 3 3 20" xfId="2352"/>
    <cellStyle name="표준 17 3 3 20 2" xfId="5521"/>
    <cellStyle name="표준 17 3 3 20 2 2" xfId="18028"/>
    <cellStyle name="표준 17 3 3 20 2 3" xfId="30470"/>
    <cellStyle name="표준 17 3 3 20 3" xfId="8606"/>
    <cellStyle name="표준 17 3 3 20 3 2" xfId="21113"/>
    <cellStyle name="표준 17 3 3 20 3 3" xfId="33555"/>
    <cellStyle name="표준 17 3 3 20 4" xfId="11691"/>
    <cellStyle name="표준 17 3 3 20 4 2" xfId="24198"/>
    <cellStyle name="표준 17 3 3 20 4 3" xfId="36640"/>
    <cellStyle name="표준 17 3 3 20 5" xfId="14859"/>
    <cellStyle name="표준 17 3 3 20 6" xfId="27301"/>
    <cellStyle name="표준 17 3 3 21" xfId="2476"/>
    <cellStyle name="표준 17 3 3 21 2" xfId="5645"/>
    <cellStyle name="표준 17 3 3 21 2 2" xfId="18152"/>
    <cellStyle name="표준 17 3 3 21 2 3" xfId="30594"/>
    <cellStyle name="표준 17 3 3 21 3" xfId="8730"/>
    <cellStyle name="표준 17 3 3 21 3 2" xfId="21237"/>
    <cellStyle name="표준 17 3 3 21 3 3" xfId="33679"/>
    <cellStyle name="표준 17 3 3 21 4" xfId="11815"/>
    <cellStyle name="표준 17 3 3 21 4 2" xfId="24322"/>
    <cellStyle name="표준 17 3 3 21 4 3" xfId="36764"/>
    <cellStyle name="표준 17 3 3 21 5" xfId="14983"/>
    <cellStyle name="표준 17 3 3 21 6" xfId="27425"/>
    <cellStyle name="표준 17 3 3 22" xfId="2598"/>
    <cellStyle name="표준 17 3 3 22 2" xfId="5767"/>
    <cellStyle name="표준 17 3 3 22 2 2" xfId="18274"/>
    <cellStyle name="표준 17 3 3 22 2 3" xfId="30716"/>
    <cellStyle name="표준 17 3 3 22 3" xfId="8852"/>
    <cellStyle name="표준 17 3 3 22 3 2" xfId="21359"/>
    <cellStyle name="표준 17 3 3 22 3 3" xfId="33801"/>
    <cellStyle name="표준 17 3 3 22 4" xfId="11937"/>
    <cellStyle name="표준 17 3 3 22 4 2" xfId="24444"/>
    <cellStyle name="표준 17 3 3 22 4 3" xfId="36886"/>
    <cellStyle name="표준 17 3 3 22 5" xfId="15105"/>
    <cellStyle name="표준 17 3 3 22 6" xfId="27547"/>
    <cellStyle name="표준 17 3 3 23" xfId="2718"/>
    <cellStyle name="표준 17 3 3 23 2" xfId="5887"/>
    <cellStyle name="표준 17 3 3 23 2 2" xfId="18394"/>
    <cellStyle name="표준 17 3 3 23 2 3" xfId="30836"/>
    <cellStyle name="표준 17 3 3 23 3" xfId="8972"/>
    <cellStyle name="표준 17 3 3 23 3 2" xfId="21479"/>
    <cellStyle name="표준 17 3 3 23 3 3" xfId="33921"/>
    <cellStyle name="표준 17 3 3 23 4" xfId="12057"/>
    <cellStyle name="표준 17 3 3 23 4 2" xfId="24564"/>
    <cellStyle name="표준 17 3 3 23 4 3" xfId="37006"/>
    <cellStyle name="표준 17 3 3 23 5" xfId="15225"/>
    <cellStyle name="표준 17 3 3 23 6" xfId="27667"/>
    <cellStyle name="표준 17 3 3 24" xfId="2836"/>
    <cellStyle name="표준 17 3 3 24 2" xfId="6005"/>
    <cellStyle name="표준 17 3 3 24 2 2" xfId="18512"/>
    <cellStyle name="표준 17 3 3 24 2 3" xfId="30954"/>
    <cellStyle name="표준 17 3 3 24 3" xfId="9090"/>
    <cellStyle name="표준 17 3 3 24 3 2" xfId="21597"/>
    <cellStyle name="표준 17 3 3 24 3 3" xfId="34039"/>
    <cellStyle name="표준 17 3 3 24 4" xfId="12175"/>
    <cellStyle name="표준 17 3 3 24 4 2" xfId="24682"/>
    <cellStyle name="표준 17 3 3 24 4 3" xfId="37124"/>
    <cellStyle name="표준 17 3 3 24 5" xfId="15343"/>
    <cellStyle name="표준 17 3 3 24 6" xfId="27785"/>
    <cellStyle name="표준 17 3 3 25" xfId="2948"/>
    <cellStyle name="표준 17 3 3 25 2" xfId="6117"/>
    <cellStyle name="표준 17 3 3 25 2 2" xfId="18624"/>
    <cellStyle name="표준 17 3 3 25 2 3" xfId="31066"/>
    <cellStyle name="표준 17 3 3 25 3" xfId="9202"/>
    <cellStyle name="표준 17 3 3 25 3 2" xfId="21709"/>
    <cellStyle name="표준 17 3 3 25 3 3" xfId="34151"/>
    <cellStyle name="표준 17 3 3 25 4" xfId="12287"/>
    <cellStyle name="표준 17 3 3 25 4 2" xfId="24794"/>
    <cellStyle name="표준 17 3 3 25 4 3" xfId="37236"/>
    <cellStyle name="표준 17 3 3 25 5" xfId="15455"/>
    <cellStyle name="표준 17 3 3 25 6" xfId="27897"/>
    <cellStyle name="표준 17 3 3 26" xfId="3452"/>
    <cellStyle name="표준 17 3 3 26 2" xfId="15959"/>
    <cellStyle name="표준 17 3 3 26 3" xfId="28401"/>
    <cellStyle name="표준 17 3 3 27" xfId="3455"/>
    <cellStyle name="표준 17 3 3 27 2" xfId="15962"/>
    <cellStyle name="표준 17 3 3 27 3" xfId="28404"/>
    <cellStyle name="표준 17 3 3 28" xfId="3382"/>
    <cellStyle name="표준 17 3 3 28 2" xfId="15889"/>
    <cellStyle name="표준 17 3 3 28 3" xfId="28331"/>
    <cellStyle name="표준 17 3 3 29" xfId="12794"/>
    <cellStyle name="표준 17 3 3 3" xfId="380"/>
    <cellStyle name="표준 17 3 3 3 10" xfId="1807"/>
    <cellStyle name="표준 17 3 3 3 10 2" xfId="4976"/>
    <cellStyle name="표준 17 3 3 3 10 2 2" xfId="17483"/>
    <cellStyle name="표준 17 3 3 3 10 2 3" xfId="29925"/>
    <cellStyle name="표준 17 3 3 3 10 3" xfId="8061"/>
    <cellStyle name="표준 17 3 3 3 10 3 2" xfId="20568"/>
    <cellStyle name="표준 17 3 3 3 10 3 3" xfId="33010"/>
    <cellStyle name="표준 17 3 3 3 10 4" xfId="11146"/>
    <cellStyle name="표준 17 3 3 3 10 4 2" xfId="23653"/>
    <cellStyle name="표준 17 3 3 3 10 4 3" xfId="36095"/>
    <cellStyle name="표준 17 3 3 3 10 5" xfId="14314"/>
    <cellStyle name="표준 17 3 3 3 10 6" xfId="26756"/>
    <cellStyle name="표준 17 3 3 3 11" xfId="1935"/>
    <cellStyle name="표준 17 3 3 3 11 2" xfId="5104"/>
    <cellStyle name="표준 17 3 3 3 11 2 2" xfId="17611"/>
    <cellStyle name="표준 17 3 3 3 11 2 3" xfId="30053"/>
    <cellStyle name="표준 17 3 3 3 11 3" xfId="8189"/>
    <cellStyle name="표준 17 3 3 3 11 3 2" xfId="20696"/>
    <cellStyle name="표준 17 3 3 3 11 3 3" xfId="33138"/>
    <cellStyle name="표준 17 3 3 3 11 4" xfId="11274"/>
    <cellStyle name="표준 17 3 3 3 11 4 2" xfId="23781"/>
    <cellStyle name="표준 17 3 3 3 11 4 3" xfId="36223"/>
    <cellStyle name="표준 17 3 3 3 11 5" xfId="14442"/>
    <cellStyle name="표준 17 3 3 3 11 6" xfId="26884"/>
    <cellStyle name="표준 17 3 3 3 12" xfId="2063"/>
    <cellStyle name="표준 17 3 3 3 12 2" xfId="5232"/>
    <cellStyle name="표준 17 3 3 3 12 2 2" xfId="17739"/>
    <cellStyle name="표준 17 3 3 3 12 2 3" xfId="30181"/>
    <cellStyle name="표준 17 3 3 3 12 3" xfId="8317"/>
    <cellStyle name="표준 17 3 3 3 12 3 2" xfId="20824"/>
    <cellStyle name="표준 17 3 3 3 12 3 3" xfId="33266"/>
    <cellStyle name="표준 17 3 3 3 12 4" xfId="11402"/>
    <cellStyle name="표준 17 3 3 3 12 4 2" xfId="23909"/>
    <cellStyle name="표준 17 3 3 3 12 4 3" xfId="36351"/>
    <cellStyle name="표준 17 3 3 3 12 5" xfId="14570"/>
    <cellStyle name="표준 17 3 3 3 12 6" xfId="27012"/>
    <cellStyle name="표준 17 3 3 3 13" xfId="2191"/>
    <cellStyle name="표준 17 3 3 3 13 2" xfId="5360"/>
    <cellStyle name="표준 17 3 3 3 13 2 2" xfId="17867"/>
    <cellStyle name="표준 17 3 3 3 13 2 3" xfId="30309"/>
    <cellStyle name="표준 17 3 3 3 13 3" xfId="8445"/>
    <cellStyle name="표준 17 3 3 3 13 3 2" xfId="20952"/>
    <cellStyle name="표준 17 3 3 3 13 3 3" xfId="33394"/>
    <cellStyle name="표준 17 3 3 3 13 4" xfId="11530"/>
    <cellStyle name="표준 17 3 3 3 13 4 2" xfId="24037"/>
    <cellStyle name="표준 17 3 3 3 13 4 3" xfId="36479"/>
    <cellStyle name="표준 17 3 3 3 13 5" xfId="14698"/>
    <cellStyle name="표준 17 3 3 3 13 6" xfId="27140"/>
    <cellStyle name="표준 17 3 3 3 14" xfId="2316"/>
    <cellStyle name="표준 17 3 3 3 14 2" xfId="5485"/>
    <cellStyle name="표준 17 3 3 3 14 2 2" xfId="17992"/>
    <cellStyle name="표준 17 3 3 3 14 2 3" xfId="30434"/>
    <cellStyle name="표준 17 3 3 3 14 3" xfId="8570"/>
    <cellStyle name="표준 17 3 3 3 14 3 2" xfId="21077"/>
    <cellStyle name="표준 17 3 3 3 14 3 3" xfId="33519"/>
    <cellStyle name="표준 17 3 3 3 14 4" xfId="11655"/>
    <cellStyle name="표준 17 3 3 3 14 4 2" xfId="24162"/>
    <cellStyle name="표준 17 3 3 3 14 4 3" xfId="36604"/>
    <cellStyle name="표준 17 3 3 3 14 5" xfId="14823"/>
    <cellStyle name="표준 17 3 3 3 14 6" xfId="27265"/>
    <cellStyle name="표준 17 3 3 3 15" xfId="2441"/>
    <cellStyle name="표준 17 3 3 3 15 2" xfId="5610"/>
    <cellStyle name="표준 17 3 3 3 15 2 2" xfId="18117"/>
    <cellStyle name="표준 17 3 3 3 15 2 3" xfId="30559"/>
    <cellStyle name="표준 17 3 3 3 15 3" xfId="8695"/>
    <cellStyle name="표준 17 3 3 3 15 3 2" xfId="21202"/>
    <cellStyle name="표준 17 3 3 3 15 3 3" xfId="33644"/>
    <cellStyle name="표준 17 3 3 3 15 4" xfId="11780"/>
    <cellStyle name="표준 17 3 3 3 15 4 2" xfId="24287"/>
    <cellStyle name="표준 17 3 3 3 15 4 3" xfId="36729"/>
    <cellStyle name="표준 17 3 3 3 15 5" xfId="14948"/>
    <cellStyle name="표준 17 3 3 3 15 6" xfId="27390"/>
    <cellStyle name="표준 17 3 3 3 16" xfId="2565"/>
    <cellStyle name="표준 17 3 3 3 16 2" xfId="5734"/>
    <cellStyle name="표준 17 3 3 3 16 2 2" xfId="18241"/>
    <cellStyle name="표준 17 3 3 3 16 2 3" xfId="30683"/>
    <cellStyle name="표준 17 3 3 3 16 3" xfId="8819"/>
    <cellStyle name="표준 17 3 3 3 16 3 2" xfId="21326"/>
    <cellStyle name="표준 17 3 3 3 16 3 3" xfId="33768"/>
    <cellStyle name="표준 17 3 3 3 16 4" xfId="11904"/>
    <cellStyle name="표준 17 3 3 3 16 4 2" xfId="24411"/>
    <cellStyle name="표준 17 3 3 3 16 4 3" xfId="36853"/>
    <cellStyle name="표준 17 3 3 3 16 5" xfId="15072"/>
    <cellStyle name="표준 17 3 3 3 16 6" xfId="27514"/>
    <cellStyle name="표준 17 3 3 3 17" xfId="2687"/>
    <cellStyle name="표준 17 3 3 3 17 2" xfId="5856"/>
    <cellStyle name="표준 17 3 3 3 17 2 2" xfId="18363"/>
    <cellStyle name="표준 17 3 3 3 17 2 3" xfId="30805"/>
    <cellStyle name="표준 17 3 3 3 17 3" xfId="8941"/>
    <cellStyle name="표준 17 3 3 3 17 3 2" xfId="21448"/>
    <cellStyle name="표준 17 3 3 3 17 3 3" xfId="33890"/>
    <cellStyle name="표준 17 3 3 3 17 4" xfId="12026"/>
    <cellStyle name="표준 17 3 3 3 17 4 2" xfId="24533"/>
    <cellStyle name="표준 17 3 3 3 17 4 3" xfId="36975"/>
    <cellStyle name="표준 17 3 3 3 17 5" xfId="15194"/>
    <cellStyle name="표준 17 3 3 3 17 6" xfId="27636"/>
    <cellStyle name="표준 17 3 3 3 18" xfId="2807"/>
    <cellStyle name="표준 17 3 3 3 18 2" xfId="5976"/>
    <cellStyle name="표준 17 3 3 3 18 2 2" xfId="18483"/>
    <cellStyle name="표준 17 3 3 3 18 2 3" xfId="30925"/>
    <cellStyle name="표준 17 3 3 3 18 3" xfId="9061"/>
    <cellStyle name="표준 17 3 3 3 18 3 2" xfId="21568"/>
    <cellStyle name="표준 17 3 3 3 18 3 3" xfId="34010"/>
    <cellStyle name="표준 17 3 3 3 18 4" xfId="12146"/>
    <cellStyle name="표준 17 3 3 3 18 4 2" xfId="24653"/>
    <cellStyle name="표준 17 3 3 3 18 4 3" xfId="37095"/>
    <cellStyle name="표준 17 3 3 3 18 5" xfId="15314"/>
    <cellStyle name="표준 17 3 3 3 18 6" xfId="27756"/>
    <cellStyle name="표준 17 3 3 3 19" xfId="2924"/>
    <cellStyle name="표준 17 3 3 3 19 2" xfId="6093"/>
    <cellStyle name="표준 17 3 3 3 19 2 2" xfId="18600"/>
    <cellStyle name="표준 17 3 3 3 19 2 3" xfId="31042"/>
    <cellStyle name="표준 17 3 3 3 19 3" xfId="9178"/>
    <cellStyle name="표준 17 3 3 3 19 3 2" xfId="21685"/>
    <cellStyle name="표준 17 3 3 3 19 3 3" xfId="34127"/>
    <cellStyle name="표준 17 3 3 3 19 4" xfId="12263"/>
    <cellStyle name="표준 17 3 3 3 19 4 2" xfId="24770"/>
    <cellStyle name="표준 17 3 3 3 19 4 3" xfId="37212"/>
    <cellStyle name="표준 17 3 3 3 19 5" xfId="15431"/>
    <cellStyle name="표준 17 3 3 3 19 6" xfId="27873"/>
    <cellStyle name="표준 17 3 3 3 2" xfId="758"/>
    <cellStyle name="표준 17 3 3 3 2 2" xfId="3927"/>
    <cellStyle name="표준 17 3 3 3 2 2 2" xfId="16434"/>
    <cellStyle name="표준 17 3 3 3 2 2 3" xfId="28876"/>
    <cellStyle name="표준 17 3 3 3 2 3" xfId="7012"/>
    <cellStyle name="표준 17 3 3 3 2 3 2" xfId="19519"/>
    <cellStyle name="표준 17 3 3 3 2 3 3" xfId="31961"/>
    <cellStyle name="표준 17 3 3 3 2 4" xfId="10097"/>
    <cellStyle name="표준 17 3 3 3 2 4 2" xfId="22604"/>
    <cellStyle name="표준 17 3 3 3 2 4 3" xfId="35046"/>
    <cellStyle name="표준 17 3 3 3 2 5" xfId="13265"/>
    <cellStyle name="표준 17 3 3 3 2 6" xfId="25707"/>
    <cellStyle name="표준 17 3 3 3 20" xfId="3036"/>
    <cellStyle name="표준 17 3 3 3 20 2" xfId="6205"/>
    <cellStyle name="표준 17 3 3 3 20 2 2" xfId="18712"/>
    <cellStyle name="표준 17 3 3 3 20 2 3" xfId="31154"/>
    <cellStyle name="표준 17 3 3 3 20 3" xfId="9290"/>
    <cellStyle name="표준 17 3 3 3 20 3 2" xfId="21797"/>
    <cellStyle name="표준 17 3 3 3 20 3 3" xfId="34239"/>
    <cellStyle name="표준 17 3 3 3 20 4" xfId="12375"/>
    <cellStyle name="표준 17 3 3 3 20 4 2" xfId="24882"/>
    <cellStyle name="표준 17 3 3 3 20 4 3" xfId="37324"/>
    <cellStyle name="표준 17 3 3 3 20 5" xfId="15543"/>
    <cellStyle name="표준 17 3 3 3 20 6" xfId="27985"/>
    <cellStyle name="표준 17 3 3 3 21" xfId="3144"/>
    <cellStyle name="표준 17 3 3 3 21 2" xfId="6313"/>
    <cellStyle name="표준 17 3 3 3 21 2 2" xfId="18820"/>
    <cellStyle name="표준 17 3 3 3 21 2 3" xfId="31262"/>
    <cellStyle name="표준 17 3 3 3 21 3" xfId="9398"/>
    <cellStyle name="표준 17 3 3 3 21 3 2" xfId="21905"/>
    <cellStyle name="표준 17 3 3 3 21 3 3" xfId="34347"/>
    <cellStyle name="표준 17 3 3 3 21 4" xfId="12483"/>
    <cellStyle name="표준 17 3 3 3 21 4 2" xfId="24990"/>
    <cellStyle name="표준 17 3 3 3 21 4 3" xfId="37432"/>
    <cellStyle name="표준 17 3 3 3 21 5" xfId="15651"/>
    <cellStyle name="표준 17 3 3 3 21 6" xfId="28093"/>
    <cellStyle name="표준 17 3 3 3 22" xfId="3251"/>
    <cellStyle name="표준 17 3 3 3 22 2" xfId="6420"/>
    <cellStyle name="표준 17 3 3 3 22 2 2" xfId="18927"/>
    <cellStyle name="표준 17 3 3 3 22 2 3" xfId="31369"/>
    <cellStyle name="표준 17 3 3 3 22 3" xfId="9505"/>
    <cellStyle name="표준 17 3 3 3 22 3 2" xfId="22012"/>
    <cellStyle name="표준 17 3 3 3 22 3 3" xfId="34454"/>
    <cellStyle name="표준 17 3 3 3 22 4" xfId="12590"/>
    <cellStyle name="표준 17 3 3 3 22 4 2" xfId="25097"/>
    <cellStyle name="표준 17 3 3 3 22 4 3" xfId="37539"/>
    <cellStyle name="표준 17 3 3 3 22 5" xfId="15758"/>
    <cellStyle name="표준 17 3 3 3 22 6" xfId="28200"/>
    <cellStyle name="표준 17 3 3 3 23" xfId="3358"/>
    <cellStyle name="표준 17 3 3 3 23 2" xfId="6527"/>
    <cellStyle name="표준 17 3 3 3 23 2 2" xfId="19034"/>
    <cellStyle name="표준 17 3 3 3 23 2 3" xfId="31476"/>
    <cellStyle name="표준 17 3 3 3 23 3" xfId="9612"/>
    <cellStyle name="표준 17 3 3 3 23 3 2" xfId="22119"/>
    <cellStyle name="표준 17 3 3 3 23 3 3" xfId="34561"/>
    <cellStyle name="표준 17 3 3 3 23 4" xfId="12697"/>
    <cellStyle name="표준 17 3 3 3 23 4 2" xfId="25204"/>
    <cellStyle name="표준 17 3 3 3 23 4 3" xfId="37646"/>
    <cellStyle name="표준 17 3 3 3 23 5" xfId="15865"/>
    <cellStyle name="표준 17 3 3 3 23 6" xfId="28307"/>
    <cellStyle name="표준 17 3 3 3 24" xfId="3549"/>
    <cellStyle name="표준 17 3 3 3 24 2" xfId="16056"/>
    <cellStyle name="표준 17 3 3 3 24 3" xfId="28498"/>
    <cellStyle name="표준 17 3 3 3 25" xfId="6634"/>
    <cellStyle name="표준 17 3 3 3 25 2" xfId="19141"/>
    <cellStyle name="표준 17 3 3 3 25 3" xfId="31583"/>
    <cellStyle name="표준 17 3 3 3 26" xfId="9719"/>
    <cellStyle name="표준 17 3 3 3 26 2" xfId="22226"/>
    <cellStyle name="표준 17 3 3 3 26 3" xfId="34668"/>
    <cellStyle name="표준 17 3 3 3 27" xfId="12887"/>
    <cellStyle name="표준 17 3 3 3 28" xfId="25329"/>
    <cellStyle name="표준 17 3 3 3 29" xfId="37857"/>
    <cellStyle name="표준 17 3 3 3 3" xfId="891"/>
    <cellStyle name="표준 17 3 3 3 3 2" xfId="4060"/>
    <cellStyle name="표준 17 3 3 3 3 2 2" xfId="16567"/>
    <cellStyle name="표준 17 3 3 3 3 2 3" xfId="29009"/>
    <cellStyle name="표준 17 3 3 3 3 3" xfId="7145"/>
    <cellStyle name="표준 17 3 3 3 3 3 2" xfId="19652"/>
    <cellStyle name="표준 17 3 3 3 3 3 3" xfId="32094"/>
    <cellStyle name="표준 17 3 3 3 3 4" xfId="10230"/>
    <cellStyle name="표준 17 3 3 3 3 4 2" xfId="22737"/>
    <cellStyle name="표준 17 3 3 3 3 4 3" xfId="35179"/>
    <cellStyle name="표준 17 3 3 3 3 5" xfId="13398"/>
    <cellStyle name="표준 17 3 3 3 3 6" xfId="25840"/>
    <cellStyle name="표준 17 3 3 3 4" xfId="1023"/>
    <cellStyle name="표준 17 3 3 3 4 2" xfId="4192"/>
    <cellStyle name="표준 17 3 3 3 4 2 2" xfId="16699"/>
    <cellStyle name="표준 17 3 3 3 4 2 3" xfId="29141"/>
    <cellStyle name="표준 17 3 3 3 4 3" xfId="7277"/>
    <cellStyle name="표준 17 3 3 3 4 3 2" xfId="19784"/>
    <cellStyle name="표준 17 3 3 3 4 3 3" xfId="32226"/>
    <cellStyle name="표준 17 3 3 3 4 4" xfId="10362"/>
    <cellStyle name="표준 17 3 3 3 4 4 2" xfId="22869"/>
    <cellStyle name="표준 17 3 3 3 4 4 3" xfId="35311"/>
    <cellStyle name="표준 17 3 3 3 4 5" xfId="13530"/>
    <cellStyle name="표준 17 3 3 3 4 6" xfId="25972"/>
    <cellStyle name="표준 17 3 3 3 5" xfId="1155"/>
    <cellStyle name="표준 17 3 3 3 5 2" xfId="4324"/>
    <cellStyle name="표준 17 3 3 3 5 2 2" xfId="16831"/>
    <cellStyle name="표준 17 3 3 3 5 2 3" xfId="29273"/>
    <cellStyle name="표준 17 3 3 3 5 3" xfId="7409"/>
    <cellStyle name="표준 17 3 3 3 5 3 2" xfId="19916"/>
    <cellStyle name="표준 17 3 3 3 5 3 3" xfId="32358"/>
    <cellStyle name="표준 17 3 3 3 5 4" xfId="10494"/>
    <cellStyle name="표준 17 3 3 3 5 4 2" xfId="23001"/>
    <cellStyle name="표준 17 3 3 3 5 4 3" xfId="35443"/>
    <cellStyle name="표준 17 3 3 3 5 5" xfId="13662"/>
    <cellStyle name="표준 17 3 3 3 5 6" xfId="26104"/>
    <cellStyle name="표준 17 3 3 3 6" xfId="1287"/>
    <cellStyle name="표준 17 3 3 3 6 2" xfId="4456"/>
    <cellStyle name="표준 17 3 3 3 6 2 2" xfId="16963"/>
    <cellStyle name="표준 17 3 3 3 6 2 3" xfId="29405"/>
    <cellStyle name="표준 17 3 3 3 6 3" xfId="7541"/>
    <cellStyle name="표준 17 3 3 3 6 3 2" xfId="20048"/>
    <cellStyle name="표준 17 3 3 3 6 3 3" xfId="32490"/>
    <cellStyle name="표준 17 3 3 3 6 4" xfId="10626"/>
    <cellStyle name="표준 17 3 3 3 6 4 2" xfId="23133"/>
    <cellStyle name="표준 17 3 3 3 6 4 3" xfId="35575"/>
    <cellStyle name="표준 17 3 3 3 6 5" xfId="13794"/>
    <cellStyle name="표준 17 3 3 3 6 6" xfId="26236"/>
    <cellStyle name="표준 17 3 3 3 7" xfId="1419"/>
    <cellStyle name="표준 17 3 3 3 7 2" xfId="4588"/>
    <cellStyle name="표준 17 3 3 3 7 2 2" xfId="17095"/>
    <cellStyle name="표준 17 3 3 3 7 2 3" xfId="29537"/>
    <cellStyle name="표준 17 3 3 3 7 3" xfId="7673"/>
    <cellStyle name="표준 17 3 3 3 7 3 2" xfId="20180"/>
    <cellStyle name="표준 17 3 3 3 7 3 3" xfId="32622"/>
    <cellStyle name="표준 17 3 3 3 7 4" xfId="10758"/>
    <cellStyle name="표준 17 3 3 3 7 4 2" xfId="23265"/>
    <cellStyle name="표준 17 3 3 3 7 4 3" xfId="35707"/>
    <cellStyle name="표준 17 3 3 3 7 5" xfId="13926"/>
    <cellStyle name="표준 17 3 3 3 7 6" xfId="26368"/>
    <cellStyle name="표준 17 3 3 3 8" xfId="1550"/>
    <cellStyle name="표준 17 3 3 3 8 2" xfId="4719"/>
    <cellStyle name="표준 17 3 3 3 8 2 2" xfId="17226"/>
    <cellStyle name="표준 17 3 3 3 8 2 3" xfId="29668"/>
    <cellStyle name="표준 17 3 3 3 8 3" xfId="7804"/>
    <cellStyle name="표준 17 3 3 3 8 3 2" xfId="20311"/>
    <cellStyle name="표준 17 3 3 3 8 3 3" xfId="32753"/>
    <cellStyle name="표준 17 3 3 3 8 4" xfId="10889"/>
    <cellStyle name="표준 17 3 3 3 8 4 2" xfId="23396"/>
    <cellStyle name="표준 17 3 3 3 8 4 3" xfId="35838"/>
    <cellStyle name="표준 17 3 3 3 8 5" xfId="14057"/>
    <cellStyle name="표준 17 3 3 3 8 6" xfId="26499"/>
    <cellStyle name="표준 17 3 3 3 9" xfId="1679"/>
    <cellStyle name="표준 17 3 3 3 9 2" xfId="4848"/>
    <cellStyle name="표준 17 3 3 3 9 2 2" xfId="17355"/>
    <cellStyle name="표준 17 3 3 3 9 2 3" xfId="29797"/>
    <cellStyle name="표준 17 3 3 3 9 3" xfId="7933"/>
    <cellStyle name="표준 17 3 3 3 9 3 2" xfId="20440"/>
    <cellStyle name="표준 17 3 3 3 9 3 3" xfId="32882"/>
    <cellStyle name="표준 17 3 3 3 9 4" xfId="11018"/>
    <cellStyle name="표준 17 3 3 3 9 4 2" xfId="23525"/>
    <cellStyle name="표준 17 3 3 3 9 4 3" xfId="35967"/>
    <cellStyle name="표준 17 3 3 3 9 5" xfId="14186"/>
    <cellStyle name="표준 17 3 3 3 9 6" xfId="26628"/>
    <cellStyle name="표준 17 3 3 30" xfId="25239"/>
    <cellStyle name="표준 17 3 3 31" xfId="37709"/>
    <cellStyle name="표준 17 3 3 4" xfId="624"/>
    <cellStyle name="표준 17 3 3 4 2" xfId="3793"/>
    <cellStyle name="표준 17 3 3 4 2 2" xfId="16300"/>
    <cellStyle name="표준 17 3 3 4 2 3" xfId="28742"/>
    <cellStyle name="표준 17 3 3 4 3" xfId="6878"/>
    <cellStyle name="표준 17 3 3 4 3 2" xfId="19385"/>
    <cellStyle name="표준 17 3 3 4 3 3" xfId="31827"/>
    <cellStyle name="표준 17 3 3 4 4" xfId="9963"/>
    <cellStyle name="표준 17 3 3 4 4 2" xfId="22470"/>
    <cellStyle name="표준 17 3 3 4 4 3" xfId="34912"/>
    <cellStyle name="표준 17 3 3 4 5" xfId="13131"/>
    <cellStyle name="표준 17 3 3 4 6" xfId="25573"/>
    <cellStyle name="표준 17 3 3 4 7" xfId="37899"/>
    <cellStyle name="표준 17 3 3 5" xfId="627"/>
    <cellStyle name="표준 17 3 3 5 2" xfId="3796"/>
    <cellStyle name="표준 17 3 3 5 2 2" xfId="16303"/>
    <cellStyle name="표준 17 3 3 5 2 3" xfId="28745"/>
    <cellStyle name="표준 17 3 3 5 3" xfId="6881"/>
    <cellStyle name="표준 17 3 3 5 3 2" xfId="19388"/>
    <cellStyle name="표준 17 3 3 5 3 3" xfId="31830"/>
    <cellStyle name="표준 17 3 3 5 4" xfId="9966"/>
    <cellStyle name="표준 17 3 3 5 4 2" xfId="22473"/>
    <cellStyle name="표준 17 3 3 5 4 3" xfId="34915"/>
    <cellStyle name="표준 17 3 3 5 5" xfId="13134"/>
    <cellStyle name="표준 17 3 3 5 6" xfId="25576"/>
    <cellStyle name="표준 17 3 3 5 7" xfId="37941"/>
    <cellStyle name="표준 17 3 3 6" xfId="425"/>
    <cellStyle name="표준 17 3 3 6 2" xfId="3594"/>
    <cellStyle name="표준 17 3 3 6 2 2" xfId="16101"/>
    <cellStyle name="표준 17 3 3 6 2 3" xfId="28543"/>
    <cellStyle name="표준 17 3 3 6 3" xfId="6679"/>
    <cellStyle name="표준 17 3 3 6 3 2" xfId="19186"/>
    <cellStyle name="표준 17 3 3 6 3 3" xfId="31628"/>
    <cellStyle name="표준 17 3 3 6 4" xfId="9764"/>
    <cellStyle name="표준 17 3 3 6 4 2" xfId="22271"/>
    <cellStyle name="표준 17 3 3 6 4 3" xfId="34713"/>
    <cellStyle name="표준 17 3 3 6 5" xfId="12932"/>
    <cellStyle name="표준 17 3 3 6 6" xfId="25374"/>
    <cellStyle name="표준 17 3 3 7" xfId="666"/>
    <cellStyle name="표준 17 3 3 7 2" xfId="3835"/>
    <cellStyle name="표준 17 3 3 7 2 2" xfId="16342"/>
    <cellStyle name="표준 17 3 3 7 2 3" xfId="28784"/>
    <cellStyle name="표준 17 3 3 7 3" xfId="6920"/>
    <cellStyle name="표준 17 3 3 7 3 2" xfId="19427"/>
    <cellStyle name="표준 17 3 3 7 3 3" xfId="31869"/>
    <cellStyle name="표준 17 3 3 7 4" xfId="10005"/>
    <cellStyle name="표준 17 3 3 7 4 2" xfId="22512"/>
    <cellStyle name="표준 17 3 3 7 4 3" xfId="34954"/>
    <cellStyle name="표준 17 3 3 7 5" xfId="13173"/>
    <cellStyle name="표준 17 3 3 7 6" xfId="25615"/>
    <cellStyle name="표준 17 3 3 8" xfId="799"/>
    <cellStyle name="표준 17 3 3 8 2" xfId="3968"/>
    <cellStyle name="표준 17 3 3 8 2 2" xfId="16475"/>
    <cellStyle name="표준 17 3 3 8 2 3" xfId="28917"/>
    <cellStyle name="표준 17 3 3 8 3" xfId="7053"/>
    <cellStyle name="표준 17 3 3 8 3 2" xfId="19560"/>
    <cellStyle name="표준 17 3 3 8 3 3" xfId="32002"/>
    <cellStyle name="표준 17 3 3 8 4" xfId="10138"/>
    <cellStyle name="표준 17 3 3 8 4 2" xfId="22645"/>
    <cellStyle name="표준 17 3 3 8 4 3" xfId="35087"/>
    <cellStyle name="표준 17 3 3 8 5" xfId="13306"/>
    <cellStyle name="표준 17 3 3 8 6" xfId="25748"/>
    <cellStyle name="표준 17 3 3 9" xfId="931"/>
    <cellStyle name="표준 17 3 3 9 2" xfId="4100"/>
    <cellStyle name="표준 17 3 3 9 2 2" xfId="16607"/>
    <cellStyle name="표준 17 3 3 9 2 3" xfId="29049"/>
    <cellStyle name="표준 17 3 3 9 3" xfId="7185"/>
    <cellStyle name="표준 17 3 3 9 3 2" xfId="19692"/>
    <cellStyle name="표준 17 3 3 9 3 3" xfId="32134"/>
    <cellStyle name="표준 17 3 3 9 4" xfId="10270"/>
    <cellStyle name="표준 17 3 3 9 4 2" xfId="22777"/>
    <cellStyle name="표준 17 3 3 9 4 3" xfId="35219"/>
    <cellStyle name="표준 17 3 3 9 5" xfId="13438"/>
    <cellStyle name="표준 17 3 3 9 6" xfId="25880"/>
    <cellStyle name="표준 17 3 30" xfId="3401"/>
    <cellStyle name="표준 17 3 30 2" xfId="15908"/>
    <cellStyle name="표준 17 3 30 3" xfId="28350"/>
    <cellStyle name="표준 17 3 31" xfId="12774"/>
    <cellStyle name="표준 17 3 32" xfId="12798"/>
    <cellStyle name="표준 17 3 33" xfId="37681"/>
    <cellStyle name="표준 17 3 4" xfId="317"/>
    <cellStyle name="표준 17 3 4 10" xfId="1744"/>
    <cellStyle name="표준 17 3 4 10 2" xfId="4913"/>
    <cellStyle name="표준 17 3 4 10 2 2" xfId="17420"/>
    <cellStyle name="표준 17 3 4 10 2 3" xfId="29862"/>
    <cellStyle name="표준 17 3 4 10 3" xfId="7998"/>
    <cellStyle name="표준 17 3 4 10 3 2" xfId="20505"/>
    <cellStyle name="표준 17 3 4 10 3 3" xfId="32947"/>
    <cellStyle name="표준 17 3 4 10 4" xfId="11083"/>
    <cellStyle name="표준 17 3 4 10 4 2" xfId="23590"/>
    <cellStyle name="표준 17 3 4 10 4 3" xfId="36032"/>
    <cellStyle name="표준 17 3 4 10 5" xfId="14251"/>
    <cellStyle name="표준 17 3 4 10 6" xfId="26693"/>
    <cellStyle name="표준 17 3 4 11" xfId="1872"/>
    <cellStyle name="표준 17 3 4 11 2" xfId="5041"/>
    <cellStyle name="표준 17 3 4 11 2 2" xfId="17548"/>
    <cellStyle name="표준 17 3 4 11 2 3" xfId="29990"/>
    <cellStyle name="표준 17 3 4 11 3" xfId="8126"/>
    <cellStyle name="표준 17 3 4 11 3 2" xfId="20633"/>
    <cellStyle name="표준 17 3 4 11 3 3" xfId="33075"/>
    <cellStyle name="표준 17 3 4 11 4" xfId="11211"/>
    <cellStyle name="표준 17 3 4 11 4 2" xfId="23718"/>
    <cellStyle name="표준 17 3 4 11 4 3" xfId="36160"/>
    <cellStyle name="표준 17 3 4 11 5" xfId="14379"/>
    <cellStyle name="표준 17 3 4 11 6" xfId="26821"/>
    <cellStyle name="표준 17 3 4 12" xfId="2000"/>
    <cellStyle name="표준 17 3 4 12 2" xfId="5169"/>
    <cellStyle name="표준 17 3 4 12 2 2" xfId="17676"/>
    <cellStyle name="표준 17 3 4 12 2 3" xfId="30118"/>
    <cellStyle name="표준 17 3 4 12 3" xfId="8254"/>
    <cellStyle name="표준 17 3 4 12 3 2" xfId="20761"/>
    <cellStyle name="표준 17 3 4 12 3 3" xfId="33203"/>
    <cellStyle name="표준 17 3 4 12 4" xfId="11339"/>
    <cellStyle name="표준 17 3 4 12 4 2" xfId="23846"/>
    <cellStyle name="표준 17 3 4 12 4 3" xfId="36288"/>
    <cellStyle name="표준 17 3 4 12 5" xfId="14507"/>
    <cellStyle name="표준 17 3 4 12 6" xfId="26949"/>
    <cellStyle name="표준 17 3 4 13" xfId="2128"/>
    <cellStyle name="표준 17 3 4 13 2" xfId="5297"/>
    <cellStyle name="표준 17 3 4 13 2 2" xfId="17804"/>
    <cellStyle name="표준 17 3 4 13 2 3" xfId="30246"/>
    <cellStyle name="표준 17 3 4 13 3" xfId="8382"/>
    <cellStyle name="표준 17 3 4 13 3 2" xfId="20889"/>
    <cellStyle name="표준 17 3 4 13 3 3" xfId="33331"/>
    <cellStyle name="표준 17 3 4 13 4" xfId="11467"/>
    <cellStyle name="표준 17 3 4 13 4 2" xfId="23974"/>
    <cellStyle name="표준 17 3 4 13 4 3" xfId="36416"/>
    <cellStyle name="표준 17 3 4 13 5" xfId="14635"/>
    <cellStyle name="표준 17 3 4 13 6" xfId="27077"/>
    <cellStyle name="표준 17 3 4 14" xfId="2253"/>
    <cellStyle name="표준 17 3 4 14 2" xfId="5422"/>
    <cellStyle name="표준 17 3 4 14 2 2" xfId="17929"/>
    <cellStyle name="표준 17 3 4 14 2 3" xfId="30371"/>
    <cellStyle name="표준 17 3 4 14 3" xfId="8507"/>
    <cellStyle name="표준 17 3 4 14 3 2" xfId="21014"/>
    <cellStyle name="표준 17 3 4 14 3 3" xfId="33456"/>
    <cellStyle name="표준 17 3 4 14 4" xfId="11592"/>
    <cellStyle name="표준 17 3 4 14 4 2" xfId="24099"/>
    <cellStyle name="표준 17 3 4 14 4 3" xfId="36541"/>
    <cellStyle name="표준 17 3 4 14 5" xfId="14760"/>
    <cellStyle name="표준 17 3 4 14 6" xfId="27202"/>
    <cellStyle name="표준 17 3 4 15" xfId="2378"/>
    <cellStyle name="표준 17 3 4 15 2" xfId="5547"/>
    <cellStyle name="표준 17 3 4 15 2 2" xfId="18054"/>
    <cellStyle name="표준 17 3 4 15 2 3" xfId="30496"/>
    <cellStyle name="표준 17 3 4 15 3" xfId="8632"/>
    <cellStyle name="표준 17 3 4 15 3 2" xfId="21139"/>
    <cellStyle name="표준 17 3 4 15 3 3" xfId="33581"/>
    <cellStyle name="표준 17 3 4 15 4" xfId="11717"/>
    <cellStyle name="표준 17 3 4 15 4 2" xfId="24224"/>
    <cellStyle name="표준 17 3 4 15 4 3" xfId="36666"/>
    <cellStyle name="표준 17 3 4 15 5" xfId="14885"/>
    <cellStyle name="표준 17 3 4 15 6" xfId="27327"/>
    <cellStyle name="표준 17 3 4 16" xfId="2502"/>
    <cellStyle name="표준 17 3 4 16 2" xfId="5671"/>
    <cellStyle name="표준 17 3 4 16 2 2" xfId="18178"/>
    <cellStyle name="표준 17 3 4 16 2 3" xfId="30620"/>
    <cellStyle name="표준 17 3 4 16 3" xfId="8756"/>
    <cellStyle name="표준 17 3 4 16 3 2" xfId="21263"/>
    <cellStyle name="표준 17 3 4 16 3 3" xfId="33705"/>
    <cellStyle name="표준 17 3 4 16 4" xfId="11841"/>
    <cellStyle name="표준 17 3 4 16 4 2" xfId="24348"/>
    <cellStyle name="표준 17 3 4 16 4 3" xfId="36790"/>
    <cellStyle name="표준 17 3 4 16 5" xfId="15009"/>
    <cellStyle name="표준 17 3 4 16 6" xfId="27451"/>
    <cellStyle name="표준 17 3 4 17" xfId="2624"/>
    <cellStyle name="표준 17 3 4 17 2" xfId="5793"/>
    <cellStyle name="표준 17 3 4 17 2 2" xfId="18300"/>
    <cellStyle name="표준 17 3 4 17 2 3" xfId="30742"/>
    <cellStyle name="표준 17 3 4 17 3" xfId="8878"/>
    <cellStyle name="표준 17 3 4 17 3 2" xfId="21385"/>
    <cellStyle name="표준 17 3 4 17 3 3" xfId="33827"/>
    <cellStyle name="표준 17 3 4 17 4" xfId="11963"/>
    <cellStyle name="표준 17 3 4 17 4 2" xfId="24470"/>
    <cellStyle name="표준 17 3 4 17 4 3" xfId="36912"/>
    <cellStyle name="표준 17 3 4 17 5" xfId="15131"/>
    <cellStyle name="표준 17 3 4 17 6" xfId="27573"/>
    <cellStyle name="표준 17 3 4 18" xfId="2744"/>
    <cellStyle name="표준 17 3 4 18 2" xfId="5913"/>
    <cellStyle name="표준 17 3 4 18 2 2" xfId="18420"/>
    <cellStyle name="표준 17 3 4 18 2 3" xfId="30862"/>
    <cellStyle name="표준 17 3 4 18 3" xfId="8998"/>
    <cellStyle name="표준 17 3 4 18 3 2" xfId="21505"/>
    <cellStyle name="표준 17 3 4 18 3 3" xfId="33947"/>
    <cellStyle name="표준 17 3 4 18 4" xfId="12083"/>
    <cellStyle name="표준 17 3 4 18 4 2" xfId="24590"/>
    <cellStyle name="표준 17 3 4 18 4 3" xfId="37032"/>
    <cellStyle name="표준 17 3 4 18 5" xfId="15251"/>
    <cellStyle name="표준 17 3 4 18 6" xfId="27693"/>
    <cellStyle name="표준 17 3 4 19" xfId="2861"/>
    <cellStyle name="표준 17 3 4 19 2" xfId="6030"/>
    <cellStyle name="표준 17 3 4 19 2 2" xfId="18537"/>
    <cellStyle name="표준 17 3 4 19 2 3" xfId="30979"/>
    <cellStyle name="표준 17 3 4 19 3" xfId="9115"/>
    <cellStyle name="표준 17 3 4 19 3 2" xfId="21622"/>
    <cellStyle name="표준 17 3 4 19 3 3" xfId="34064"/>
    <cellStyle name="표준 17 3 4 19 4" xfId="12200"/>
    <cellStyle name="표준 17 3 4 19 4 2" xfId="24707"/>
    <cellStyle name="표준 17 3 4 19 4 3" xfId="37149"/>
    <cellStyle name="표준 17 3 4 19 5" xfId="15368"/>
    <cellStyle name="표준 17 3 4 19 6" xfId="27810"/>
    <cellStyle name="표준 17 3 4 2" xfId="695"/>
    <cellStyle name="표준 17 3 4 2 2" xfId="3864"/>
    <cellStyle name="표준 17 3 4 2 2 2" xfId="16371"/>
    <cellStyle name="표준 17 3 4 2 2 3" xfId="28813"/>
    <cellStyle name="표준 17 3 4 2 3" xfId="6949"/>
    <cellStyle name="표준 17 3 4 2 3 2" xfId="19456"/>
    <cellStyle name="표준 17 3 4 2 3 3" xfId="31898"/>
    <cellStyle name="표준 17 3 4 2 4" xfId="10034"/>
    <cellStyle name="표준 17 3 4 2 4 2" xfId="22541"/>
    <cellStyle name="표준 17 3 4 2 4 3" xfId="34983"/>
    <cellStyle name="표준 17 3 4 2 5" xfId="13202"/>
    <cellStyle name="표준 17 3 4 2 6" xfId="25644"/>
    <cellStyle name="표준 17 3 4 20" xfId="2973"/>
    <cellStyle name="표준 17 3 4 20 2" xfId="6142"/>
    <cellStyle name="표준 17 3 4 20 2 2" xfId="18649"/>
    <cellStyle name="표준 17 3 4 20 2 3" xfId="31091"/>
    <cellStyle name="표준 17 3 4 20 3" xfId="9227"/>
    <cellStyle name="표준 17 3 4 20 3 2" xfId="21734"/>
    <cellStyle name="표준 17 3 4 20 3 3" xfId="34176"/>
    <cellStyle name="표준 17 3 4 20 4" xfId="12312"/>
    <cellStyle name="표준 17 3 4 20 4 2" xfId="24819"/>
    <cellStyle name="표준 17 3 4 20 4 3" xfId="37261"/>
    <cellStyle name="표준 17 3 4 20 5" xfId="15480"/>
    <cellStyle name="표준 17 3 4 20 6" xfId="27922"/>
    <cellStyle name="표준 17 3 4 21" xfId="3081"/>
    <cellStyle name="표준 17 3 4 21 2" xfId="6250"/>
    <cellStyle name="표준 17 3 4 21 2 2" xfId="18757"/>
    <cellStyle name="표준 17 3 4 21 2 3" xfId="31199"/>
    <cellStyle name="표준 17 3 4 21 3" xfId="9335"/>
    <cellStyle name="표준 17 3 4 21 3 2" xfId="21842"/>
    <cellStyle name="표준 17 3 4 21 3 3" xfId="34284"/>
    <cellStyle name="표준 17 3 4 21 4" xfId="12420"/>
    <cellStyle name="표준 17 3 4 21 4 2" xfId="24927"/>
    <cellStyle name="표준 17 3 4 21 4 3" xfId="37369"/>
    <cellStyle name="표준 17 3 4 21 5" xfId="15588"/>
    <cellStyle name="표준 17 3 4 21 6" xfId="28030"/>
    <cellStyle name="표준 17 3 4 22" xfId="3188"/>
    <cellStyle name="표준 17 3 4 22 2" xfId="6357"/>
    <cellStyle name="표준 17 3 4 22 2 2" xfId="18864"/>
    <cellStyle name="표준 17 3 4 22 2 3" xfId="31306"/>
    <cellStyle name="표준 17 3 4 22 3" xfId="9442"/>
    <cellStyle name="표준 17 3 4 22 3 2" xfId="21949"/>
    <cellStyle name="표준 17 3 4 22 3 3" xfId="34391"/>
    <cellStyle name="표준 17 3 4 22 4" xfId="12527"/>
    <cellStyle name="표준 17 3 4 22 4 2" xfId="25034"/>
    <cellStyle name="표준 17 3 4 22 4 3" xfId="37476"/>
    <cellStyle name="표준 17 3 4 22 5" xfId="15695"/>
    <cellStyle name="표준 17 3 4 22 6" xfId="28137"/>
    <cellStyle name="표준 17 3 4 23" xfId="3295"/>
    <cellStyle name="표준 17 3 4 23 2" xfId="6464"/>
    <cellStyle name="표준 17 3 4 23 2 2" xfId="18971"/>
    <cellStyle name="표준 17 3 4 23 2 3" xfId="31413"/>
    <cellStyle name="표준 17 3 4 23 3" xfId="9549"/>
    <cellStyle name="표준 17 3 4 23 3 2" xfId="22056"/>
    <cellStyle name="표준 17 3 4 23 3 3" xfId="34498"/>
    <cellStyle name="표준 17 3 4 23 4" xfId="12634"/>
    <cellStyle name="표준 17 3 4 23 4 2" xfId="25141"/>
    <cellStyle name="표준 17 3 4 23 4 3" xfId="37583"/>
    <cellStyle name="표준 17 3 4 23 5" xfId="15802"/>
    <cellStyle name="표준 17 3 4 23 6" xfId="28244"/>
    <cellStyle name="표준 17 3 4 24" xfId="3486"/>
    <cellStyle name="표준 17 3 4 24 2" xfId="15993"/>
    <cellStyle name="표준 17 3 4 24 3" xfId="28435"/>
    <cellStyle name="표준 17 3 4 25" xfId="6571"/>
    <cellStyle name="표준 17 3 4 25 2" xfId="19078"/>
    <cellStyle name="표준 17 3 4 25 3" xfId="31520"/>
    <cellStyle name="표준 17 3 4 26" xfId="9656"/>
    <cellStyle name="표준 17 3 4 26 2" xfId="22163"/>
    <cellStyle name="표준 17 3 4 26 3" xfId="34605"/>
    <cellStyle name="표준 17 3 4 27" xfId="12824"/>
    <cellStyle name="표준 17 3 4 28" xfId="25266"/>
    <cellStyle name="표준 17 3 4 29" xfId="37758"/>
    <cellStyle name="표준 17 3 4 3" xfId="828"/>
    <cellStyle name="표준 17 3 4 3 2" xfId="3997"/>
    <cellStyle name="표준 17 3 4 3 2 2" xfId="16504"/>
    <cellStyle name="표준 17 3 4 3 2 3" xfId="28946"/>
    <cellStyle name="표준 17 3 4 3 3" xfId="7082"/>
    <cellStyle name="표준 17 3 4 3 3 2" xfId="19589"/>
    <cellStyle name="표준 17 3 4 3 3 3" xfId="32031"/>
    <cellStyle name="표준 17 3 4 3 4" xfId="10167"/>
    <cellStyle name="표준 17 3 4 3 4 2" xfId="22674"/>
    <cellStyle name="표준 17 3 4 3 4 3" xfId="35116"/>
    <cellStyle name="표준 17 3 4 3 5" xfId="13335"/>
    <cellStyle name="표준 17 3 4 3 6" xfId="25777"/>
    <cellStyle name="표준 17 3 4 4" xfId="960"/>
    <cellStyle name="표준 17 3 4 4 2" xfId="4129"/>
    <cellStyle name="표준 17 3 4 4 2 2" xfId="16636"/>
    <cellStyle name="표준 17 3 4 4 2 3" xfId="29078"/>
    <cellStyle name="표준 17 3 4 4 3" xfId="7214"/>
    <cellStyle name="표준 17 3 4 4 3 2" xfId="19721"/>
    <cellStyle name="표준 17 3 4 4 3 3" xfId="32163"/>
    <cellStyle name="표준 17 3 4 4 4" xfId="10299"/>
    <cellStyle name="표준 17 3 4 4 4 2" xfId="22806"/>
    <cellStyle name="표준 17 3 4 4 4 3" xfId="35248"/>
    <cellStyle name="표준 17 3 4 4 5" xfId="13467"/>
    <cellStyle name="표준 17 3 4 4 6" xfId="25909"/>
    <cellStyle name="표준 17 3 4 5" xfId="1092"/>
    <cellStyle name="표준 17 3 4 5 2" xfId="4261"/>
    <cellStyle name="표준 17 3 4 5 2 2" xfId="16768"/>
    <cellStyle name="표준 17 3 4 5 2 3" xfId="29210"/>
    <cellStyle name="표준 17 3 4 5 3" xfId="7346"/>
    <cellStyle name="표준 17 3 4 5 3 2" xfId="19853"/>
    <cellStyle name="표준 17 3 4 5 3 3" xfId="32295"/>
    <cellStyle name="표준 17 3 4 5 4" xfId="10431"/>
    <cellStyle name="표준 17 3 4 5 4 2" xfId="22938"/>
    <cellStyle name="표준 17 3 4 5 4 3" xfId="35380"/>
    <cellStyle name="표준 17 3 4 5 5" xfId="13599"/>
    <cellStyle name="표준 17 3 4 5 6" xfId="26041"/>
    <cellStyle name="표준 17 3 4 6" xfId="1224"/>
    <cellStyle name="표준 17 3 4 6 2" xfId="4393"/>
    <cellStyle name="표준 17 3 4 6 2 2" xfId="16900"/>
    <cellStyle name="표준 17 3 4 6 2 3" xfId="29342"/>
    <cellStyle name="표준 17 3 4 6 3" xfId="7478"/>
    <cellStyle name="표준 17 3 4 6 3 2" xfId="19985"/>
    <cellStyle name="표준 17 3 4 6 3 3" xfId="32427"/>
    <cellStyle name="표준 17 3 4 6 4" xfId="10563"/>
    <cellStyle name="표준 17 3 4 6 4 2" xfId="23070"/>
    <cellStyle name="표준 17 3 4 6 4 3" xfId="35512"/>
    <cellStyle name="표준 17 3 4 6 5" xfId="13731"/>
    <cellStyle name="표준 17 3 4 6 6" xfId="26173"/>
    <cellStyle name="표준 17 3 4 7" xfId="1356"/>
    <cellStyle name="표준 17 3 4 7 2" xfId="4525"/>
    <cellStyle name="표준 17 3 4 7 2 2" xfId="17032"/>
    <cellStyle name="표준 17 3 4 7 2 3" xfId="29474"/>
    <cellStyle name="표준 17 3 4 7 3" xfId="7610"/>
    <cellStyle name="표준 17 3 4 7 3 2" xfId="20117"/>
    <cellStyle name="표준 17 3 4 7 3 3" xfId="32559"/>
    <cellStyle name="표준 17 3 4 7 4" xfId="10695"/>
    <cellStyle name="표준 17 3 4 7 4 2" xfId="23202"/>
    <cellStyle name="표준 17 3 4 7 4 3" xfId="35644"/>
    <cellStyle name="표준 17 3 4 7 5" xfId="13863"/>
    <cellStyle name="표준 17 3 4 7 6" xfId="26305"/>
    <cellStyle name="표준 17 3 4 8" xfId="1487"/>
    <cellStyle name="표준 17 3 4 8 2" xfId="4656"/>
    <cellStyle name="표준 17 3 4 8 2 2" xfId="17163"/>
    <cellStyle name="표준 17 3 4 8 2 3" xfId="29605"/>
    <cellStyle name="표준 17 3 4 8 3" xfId="7741"/>
    <cellStyle name="표준 17 3 4 8 3 2" xfId="20248"/>
    <cellStyle name="표준 17 3 4 8 3 3" xfId="32690"/>
    <cellStyle name="표준 17 3 4 8 4" xfId="10826"/>
    <cellStyle name="표준 17 3 4 8 4 2" xfId="23333"/>
    <cellStyle name="표준 17 3 4 8 4 3" xfId="35775"/>
    <cellStyle name="표준 17 3 4 8 5" xfId="13994"/>
    <cellStyle name="표준 17 3 4 8 6" xfId="26436"/>
    <cellStyle name="표준 17 3 4 9" xfId="1616"/>
    <cellStyle name="표준 17 3 4 9 2" xfId="4785"/>
    <cellStyle name="표준 17 3 4 9 2 2" xfId="17292"/>
    <cellStyle name="표준 17 3 4 9 2 3" xfId="29734"/>
    <cellStyle name="표준 17 3 4 9 3" xfId="7870"/>
    <cellStyle name="표준 17 3 4 9 3 2" xfId="20377"/>
    <cellStyle name="표준 17 3 4 9 3 3" xfId="32819"/>
    <cellStyle name="표준 17 3 4 9 4" xfId="10955"/>
    <cellStyle name="표준 17 3 4 9 4 2" xfId="23462"/>
    <cellStyle name="표준 17 3 4 9 4 3" xfId="35904"/>
    <cellStyle name="표준 17 3 4 9 5" xfId="14123"/>
    <cellStyle name="표준 17 3 4 9 6" xfId="26565"/>
    <cellStyle name="표준 17 3 5" xfId="362"/>
    <cellStyle name="표준 17 3 5 10" xfId="1789"/>
    <cellStyle name="표준 17 3 5 10 2" xfId="4958"/>
    <cellStyle name="표준 17 3 5 10 2 2" xfId="17465"/>
    <cellStyle name="표준 17 3 5 10 2 3" xfId="29907"/>
    <cellStyle name="표준 17 3 5 10 3" xfId="8043"/>
    <cellStyle name="표준 17 3 5 10 3 2" xfId="20550"/>
    <cellStyle name="표준 17 3 5 10 3 3" xfId="32992"/>
    <cellStyle name="표준 17 3 5 10 4" xfId="11128"/>
    <cellStyle name="표준 17 3 5 10 4 2" xfId="23635"/>
    <cellStyle name="표준 17 3 5 10 4 3" xfId="36077"/>
    <cellStyle name="표준 17 3 5 10 5" xfId="14296"/>
    <cellStyle name="표준 17 3 5 10 6" xfId="26738"/>
    <cellStyle name="표준 17 3 5 11" xfId="1917"/>
    <cellStyle name="표준 17 3 5 11 2" xfId="5086"/>
    <cellStyle name="표준 17 3 5 11 2 2" xfId="17593"/>
    <cellStyle name="표준 17 3 5 11 2 3" xfId="30035"/>
    <cellStyle name="표준 17 3 5 11 3" xfId="8171"/>
    <cellStyle name="표준 17 3 5 11 3 2" xfId="20678"/>
    <cellStyle name="표준 17 3 5 11 3 3" xfId="33120"/>
    <cellStyle name="표준 17 3 5 11 4" xfId="11256"/>
    <cellStyle name="표준 17 3 5 11 4 2" xfId="23763"/>
    <cellStyle name="표준 17 3 5 11 4 3" xfId="36205"/>
    <cellStyle name="표준 17 3 5 11 5" xfId="14424"/>
    <cellStyle name="표준 17 3 5 11 6" xfId="26866"/>
    <cellStyle name="표준 17 3 5 12" xfId="2045"/>
    <cellStyle name="표준 17 3 5 12 2" xfId="5214"/>
    <cellStyle name="표준 17 3 5 12 2 2" xfId="17721"/>
    <cellStyle name="표준 17 3 5 12 2 3" xfId="30163"/>
    <cellStyle name="표준 17 3 5 12 3" xfId="8299"/>
    <cellStyle name="표준 17 3 5 12 3 2" xfId="20806"/>
    <cellStyle name="표준 17 3 5 12 3 3" xfId="33248"/>
    <cellStyle name="표준 17 3 5 12 4" xfId="11384"/>
    <cellStyle name="표준 17 3 5 12 4 2" xfId="23891"/>
    <cellStyle name="표준 17 3 5 12 4 3" xfId="36333"/>
    <cellStyle name="표준 17 3 5 12 5" xfId="14552"/>
    <cellStyle name="표준 17 3 5 12 6" xfId="26994"/>
    <cellStyle name="표준 17 3 5 13" xfId="2173"/>
    <cellStyle name="표준 17 3 5 13 2" xfId="5342"/>
    <cellStyle name="표준 17 3 5 13 2 2" xfId="17849"/>
    <cellStyle name="표준 17 3 5 13 2 3" xfId="30291"/>
    <cellStyle name="표준 17 3 5 13 3" xfId="8427"/>
    <cellStyle name="표준 17 3 5 13 3 2" xfId="20934"/>
    <cellStyle name="표준 17 3 5 13 3 3" xfId="33376"/>
    <cellStyle name="표준 17 3 5 13 4" xfId="11512"/>
    <cellStyle name="표준 17 3 5 13 4 2" xfId="24019"/>
    <cellStyle name="표준 17 3 5 13 4 3" xfId="36461"/>
    <cellStyle name="표준 17 3 5 13 5" xfId="14680"/>
    <cellStyle name="표준 17 3 5 13 6" xfId="27122"/>
    <cellStyle name="표준 17 3 5 14" xfId="2298"/>
    <cellStyle name="표준 17 3 5 14 2" xfId="5467"/>
    <cellStyle name="표준 17 3 5 14 2 2" xfId="17974"/>
    <cellStyle name="표준 17 3 5 14 2 3" xfId="30416"/>
    <cellStyle name="표준 17 3 5 14 3" xfId="8552"/>
    <cellStyle name="표준 17 3 5 14 3 2" xfId="21059"/>
    <cellStyle name="표준 17 3 5 14 3 3" xfId="33501"/>
    <cellStyle name="표준 17 3 5 14 4" xfId="11637"/>
    <cellStyle name="표준 17 3 5 14 4 2" xfId="24144"/>
    <cellStyle name="표준 17 3 5 14 4 3" xfId="36586"/>
    <cellStyle name="표준 17 3 5 14 5" xfId="14805"/>
    <cellStyle name="표준 17 3 5 14 6" xfId="27247"/>
    <cellStyle name="표준 17 3 5 15" xfId="2423"/>
    <cellStyle name="표준 17 3 5 15 2" xfId="5592"/>
    <cellStyle name="표준 17 3 5 15 2 2" xfId="18099"/>
    <cellStyle name="표준 17 3 5 15 2 3" xfId="30541"/>
    <cellStyle name="표준 17 3 5 15 3" xfId="8677"/>
    <cellStyle name="표준 17 3 5 15 3 2" xfId="21184"/>
    <cellStyle name="표준 17 3 5 15 3 3" xfId="33626"/>
    <cellStyle name="표준 17 3 5 15 4" xfId="11762"/>
    <cellStyle name="표준 17 3 5 15 4 2" xfId="24269"/>
    <cellStyle name="표준 17 3 5 15 4 3" xfId="36711"/>
    <cellStyle name="표준 17 3 5 15 5" xfId="14930"/>
    <cellStyle name="표준 17 3 5 15 6" xfId="27372"/>
    <cellStyle name="표준 17 3 5 16" xfId="2547"/>
    <cellStyle name="표준 17 3 5 16 2" xfId="5716"/>
    <cellStyle name="표준 17 3 5 16 2 2" xfId="18223"/>
    <cellStyle name="표준 17 3 5 16 2 3" xfId="30665"/>
    <cellStyle name="표준 17 3 5 16 3" xfId="8801"/>
    <cellStyle name="표준 17 3 5 16 3 2" xfId="21308"/>
    <cellStyle name="표준 17 3 5 16 3 3" xfId="33750"/>
    <cellStyle name="표준 17 3 5 16 4" xfId="11886"/>
    <cellStyle name="표준 17 3 5 16 4 2" xfId="24393"/>
    <cellStyle name="표준 17 3 5 16 4 3" xfId="36835"/>
    <cellStyle name="표준 17 3 5 16 5" xfId="15054"/>
    <cellStyle name="표준 17 3 5 16 6" xfId="27496"/>
    <cellStyle name="표준 17 3 5 17" xfId="2669"/>
    <cellStyle name="표준 17 3 5 17 2" xfId="5838"/>
    <cellStyle name="표준 17 3 5 17 2 2" xfId="18345"/>
    <cellStyle name="표준 17 3 5 17 2 3" xfId="30787"/>
    <cellStyle name="표준 17 3 5 17 3" xfId="8923"/>
    <cellStyle name="표준 17 3 5 17 3 2" xfId="21430"/>
    <cellStyle name="표준 17 3 5 17 3 3" xfId="33872"/>
    <cellStyle name="표준 17 3 5 17 4" xfId="12008"/>
    <cellStyle name="표준 17 3 5 17 4 2" xfId="24515"/>
    <cellStyle name="표준 17 3 5 17 4 3" xfId="36957"/>
    <cellStyle name="표준 17 3 5 17 5" xfId="15176"/>
    <cellStyle name="표준 17 3 5 17 6" xfId="27618"/>
    <cellStyle name="표준 17 3 5 18" xfId="2789"/>
    <cellStyle name="표준 17 3 5 18 2" xfId="5958"/>
    <cellStyle name="표준 17 3 5 18 2 2" xfId="18465"/>
    <cellStyle name="표준 17 3 5 18 2 3" xfId="30907"/>
    <cellStyle name="표준 17 3 5 18 3" xfId="9043"/>
    <cellStyle name="표준 17 3 5 18 3 2" xfId="21550"/>
    <cellStyle name="표준 17 3 5 18 3 3" xfId="33992"/>
    <cellStyle name="표준 17 3 5 18 4" xfId="12128"/>
    <cellStyle name="표준 17 3 5 18 4 2" xfId="24635"/>
    <cellStyle name="표준 17 3 5 18 4 3" xfId="37077"/>
    <cellStyle name="표준 17 3 5 18 5" xfId="15296"/>
    <cellStyle name="표준 17 3 5 18 6" xfId="27738"/>
    <cellStyle name="표준 17 3 5 19" xfId="2906"/>
    <cellStyle name="표준 17 3 5 19 2" xfId="6075"/>
    <cellStyle name="표준 17 3 5 19 2 2" xfId="18582"/>
    <cellStyle name="표준 17 3 5 19 2 3" xfId="31024"/>
    <cellStyle name="표준 17 3 5 19 3" xfId="9160"/>
    <cellStyle name="표준 17 3 5 19 3 2" xfId="21667"/>
    <cellStyle name="표준 17 3 5 19 3 3" xfId="34109"/>
    <cellStyle name="표준 17 3 5 19 4" xfId="12245"/>
    <cellStyle name="표준 17 3 5 19 4 2" xfId="24752"/>
    <cellStyle name="표준 17 3 5 19 4 3" xfId="37194"/>
    <cellStyle name="표준 17 3 5 19 5" xfId="15413"/>
    <cellStyle name="표준 17 3 5 19 6" xfId="27855"/>
    <cellStyle name="표준 17 3 5 2" xfId="740"/>
    <cellStyle name="표준 17 3 5 2 2" xfId="3909"/>
    <cellStyle name="표준 17 3 5 2 2 2" xfId="16416"/>
    <cellStyle name="표준 17 3 5 2 2 3" xfId="28858"/>
    <cellStyle name="표준 17 3 5 2 3" xfId="6994"/>
    <cellStyle name="표준 17 3 5 2 3 2" xfId="19501"/>
    <cellStyle name="표준 17 3 5 2 3 3" xfId="31943"/>
    <cellStyle name="표준 17 3 5 2 4" xfId="10079"/>
    <cellStyle name="표준 17 3 5 2 4 2" xfId="22586"/>
    <cellStyle name="표준 17 3 5 2 4 3" xfId="35028"/>
    <cellStyle name="표준 17 3 5 2 5" xfId="13247"/>
    <cellStyle name="표준 17 3 5 2 6" xfId="25689"/>
    <cellStyle name="표준 17 3 5 20" xfId="3018"/>
    <cellStyle name="표준 17 3 5 20 2" xfId="6187"/>
    <cellStyle name="표준 17 3 5 20 2 2" xfId="18694"/>
    <cellStyle name="표준 17 3 5 20 2 3" xfId="31136"/>
    <cellStyle name="표준 17 3 5 20 3" xfId="9272"/>
    <cellStyle name="표준 17 3 5 20 3 2" xfId="21779"/>
    <cellStyle name="표준 17 3 5 20 3 3" xfId="34221"/>
    <cellStyle name="표준 17 3 5 20 4" xfId="12357"/>
    <cellStyle name="표준 17 3 5 20 4 2" xfId="24864"/>
    <cellStyle name="표준 17 3 5 20 4 3" xfId="37306"/>
    <cellStyle name="표준 17 3 5 20 5" xfId="15525"/>
    <cellStyle name="표준 17 3 5 20 6" xfId="27967"/>
    <cellStyle name="표준 17 3 5 21" xfId="3126"/>
    <cellStyle name="표준 17 3 5 21 2" xfId="6295"/>
    <cellStyle name="표준 17 3 5 21 2 2" xfId="18802"/>
    <cellStyle name="표준 17 3 5 21 2 3" xfId="31244"/>
    <cellStyle name="표준 17 3 5 21 3" xfId="9380"/>
    <cellStyle name="표준 17 3 5 21 3 2" xfId="21887"/>
    <cellStyle name="표준 17 3 5 21 3 3" xfId="34329"/>
    <cellStyle name="표준 17 3 5 21 4" xfId="12465"/>
    <cellStyle name="표준 17 3 5 21 4 2" xfId="24972"/>
    <cellStyle name="표준 17 3 5 21 4 3" xfId="37414"/>
    <cellStyle name="표준 17 3 5 21 5" xfId="15633"/>
    <cellStyle name="표준 17 3 5 21 6" xfId="28075"/>
    <cellStyle name="표준 17 3 5 22" xfId="3233"/>
    <cellStyle name="표준 17 3 5 22 2" xfId="6402"/>
    <cellStyle name="표준 17 3 5 22 2 2" xfId="18909"/>
    <cellStyle name="표준 17 3 5 22 2 3" xfId="31351"/>
    <cellStyle name="표준 17 3 5 22 3" xfId="9487"/>
    <cellStyle name="표준 17 3 5 22 3 2" xfId="21994"/>
    <cellStyle name="표준 17 3 5 22 3 3" xfId="34436"/>
    <cellStyle name="표준 17 3 5 22 4" xfId="12572"/>
    <cellStyle name="표준 17 3 5 22 4 2" xfId="25079"/>
    <cellStyle name="표준 17 3 5 22 4 3" xfId="37521"/>
    <cellStyle name="표준 17 3 5 22 5" xfId="15740"/>
    <cellStyle name="표준 17 3 5 22 6" xfId="28182"/>
    <cellStyle name="표준 17 3 5 23" xfId="3340"/>
    <cellStyle name="표준 17 3 5 23 2" xfId="6509"/>
    <cellStyle name="표준 17 3 5 23 2 2" xfId="19016"/>
    <cellStyle name="표준 17 3 5 23 2 3" xfId="31458"/>
    <cellStyle name="표준 17 3 5 23 3" xfId="9594"/>
    <cellStyle name="표준 17 3 5 23 3 2" xfId="22101"/>
    <cellStyle name="표준 17 3 5 23 3 3" xfId="34543"/>
    <cellStyle name="표준 17 3 5 23 4" xfId="12679"/>
    <cellStyle name="표준 17 3 5 23 4 2" xfId="25186"/>
    <cellStyle name="표준 17 3 5 23 4 3" xfId="37628"/>
    <cellStyle name="표준 17 3 5 23 5" xfId="15847"/>
    <cellStyle name="표준 17 3 5 23 6" xfId="28289"/>
    <cellStyle name="표준 17 3 5 24" xfId="3531"/>
    <cellStyle name="표준 17 3 5 24 2" xfId="16038"/>
    <cellStyle name="표준 17 3 5 24 3" xfId="28480"/>
    <cellStyle name="표준 17 3 5 25" xfId="6616"/>
    <cellStyle name="표준 17 3 5 25 2" xfId="19123"/>
    <cellStyle name="표준 17 3 5 25 3" xfId="31565"/>
    <cellStyle name="표준 17 3 5 26" xfId="9701"/>
    <cellStyle name="표준 17 3 5 26 2" xfId="22208"/>
    <cellStyle name="표준 17 3 5 26 3" xfId="34650"/>
    <cellStyle name="표준 17 3 5 27" xfId="12869"/>
    <cellStyle name="표준 17 3 5 28" xfId="25311"/>
    <cellStyle name="표준 17 3 5 29" xfId="37746"/>
    <cellStyle name="표준 17 3 5 3" xfId="873"/>
    <cellStyle name="표준 17 3 5 3 2" xfId="4042"/>
    <cellStyle name="표준 17 3 5 3 2 2" xfId="16549"/>
    <cellStyle name="표준 17 3 5 3 2 3" xfId="28991"/>
    <cellStyle name="표준 17 3 5 3 3" xfId="7127"/>
    <cellStyle name="표준 17 3 5 3 3 2" xfId="19634"/>
    <cellStyle name="표준 17 3 5 3 3 3" xfId="32076"/>
    <cellStyle name="표준 17 3 5 3 4" xfId="10212"/>
    <cellStyle name="표준 17 3 5 3 4 2" xfId="22719"/>
    <cellStyle name="표준 17 3 5 3 4 3" xfId="35161"/>
    <cellStyle name="표준 17 3 5 3 5" xfId="13380"/>
    <cellStyle name="표준 17 3 5 3 6" xfId="25822"/>
    <cellStyle name="표준 17 3 5 4" xfId="1005"/>
    <cellStyle name="표준 17 3 5 4 2" xfId="4174"/>
    <cellStyle name="표준 17 3 5 4 2 2" xfId="16681"/>
    <cellStyle name="표준 17 3 5 4 2 3" xfId="29123"/>
    <cellStyle name="표준 17 3 5 4 3" xfId="7259"/>
    <cellStyle name="표준 17 3 5 4 3 2" xfId="19766"/>
    <cellStyle name="표준 17 3 5 4 3 3" xfId="32208"/>
    <cellStyle name="표준 17 3 5 4 4" xfId="10344"/>
    <cellStyle name="표준 17 3 5 4 4 2" xfId="22851"/>
    <cellStyle name="표준 17 3 5 4 4 3" xfId="35293"/>
    <cellStyle name="표준 17 3 5 4 5" xfId="13512"/>
    <cellStyle name="표준 17 3 5 4 6" xfId="25954"/>
    <cellStyle name="표준 17 3 5 5" xfId="1137"/>
    <cellStyle name="표준 17 3 5 5 2" xfId="4306"/>
    <cellStyle name="표준 17 3 5 5 2 2" xfId="16813"/>
    <cellStyle name="표준 17 3 5 5 2 3" xfId="29255"/>
    <cellStyle name="표준 17 3 5 5 3" xfId="7391"/>
    <cellStyle name="표준 17 3 5 5 3 2" xfId="19898"/>
    <cellStyle name="표준 17 3 5 5 3 3" xfId="32340"/>
    <cellStyle name="표준 17 3 5 5 4" xfId="10476"/>
    <cellStyle name="표준 17 3 5 5 4 2" xfId="22983"/>
    <cellStyle name="표준 17 3 5 5 4 3" xfId="35425"/>
    <cellStyle name="표준 17 3 5 5 5" xfId="13644"/>
    <cellStyle name="표준 17 3 5 5 6" xfId="26086"/>
    <cellStyle name="표준 17 3 5 6" xfId="1269"/>
    <cellStyle name="표준 17 3 5 6 2" xfId="4438"/>
    <cellStyle name="표준 17 3 5 6 2 2" xfId="16945"/>
    <cellStyle name="표준 17 3 5 6 2 3" xfId="29387"/>
    <cellStyle name="표준 17 3 5 6 3" xfId="7523"/>
    <cellStyle name="표준 17 3 5 6 3 2" xfId="20030"/>
    <cellStyle name="표준 17 3 5 6 3 3" xfId="32472"/>
    <cellStyle name="표준 17 3 5 6 4" xfId="10608"/>
    <cellStyle name="표준 17 3 5 6 4 2" xfId="23115"/>
    <cellStyle name="표준 17 3 5 6 4 3" xfId="35557"/>
    <cellStyle name="표준 17 3 5 6 5" xfId="13776"/>
    <cellStyle name="표준 17 3 5 6 6" xfId="26218"/>
    <cellStyle name="표준 17 3 5 7" xfId="1401"/>
    <cellStyle name="표준 17 3 5 7 2" xfId="4570"/>
    <cellStyle name="표준 17 3 5 7 2 2" xfId="17077"/>
    <cellStyle name="표준 17 3 5 7 2 3" xfId="29519"/>
    <cellStyle name="표준 17 3 5 7 3" xfId="7655"/>
    <cellStyle name="표준 17 3 5 7 3 2" xfId="20162"/>
    <cellStyle name="표준 17 3 5 7 3 3" xfId="32604"/>
    <cellStyle name="표준 17 3 5 7 4" xfId="10740"/>
    <cellStyle name="표준 17 3 5 7 4 2" xfId="23247"/>
    <cellStyle name="표준 17 3 5 7 4 3" xfId="35689"/>
    <cellStyle name="표준 17 3 5 7 5" xfId="13908"/>
    <cellStyle name="표준 17 3 5 7 6" xfId="26350"/>
    <cellStyle name="표준 17 3 5 8" xfId="1532"/>
    <cellStyle name="표준 17 3 5 8 2" xfId="4701"/>
    <cellStyle name="표준 17 3 5 8 2 2" xfId="17208"/>
    <cellStyle name="표준 17 3 5 8 2 3" xfId="29650"/>
    <cellStyle name="표준 17 3 5 8 3" xfId="7786"/>
    <cellStyle name="표준 17 3 5 8 3 2" xfId="20293"/>
    <cellStyle name="표준 17 3 5 8 3 3" xfId="32735"/>
    <cellStyle name="표준 17 3 5 8 4" xfId="10871"/>
    <cellStyle name="표준 17 3 5 8 4 2" xfId="23378"/>
    <cellStyle name="표준 17 3 5 8 4 3" xfId="35820"/>
    <cellStyle name="표준 17 3 5 8 5" xfId="14039"/>
    <cellStyle name="표준 17 3 5 8 6" xfId="26481"/>
    <cellStyle name="표준 17 3 5 9" xfId="1661"/>
    <cellStyle name="표준 17 3 5 9 2" xfId="4830"/>
    <cellStyle name="표준 17 3 5 9 2 2" xfId="17337"/>
    <cellStyle name="표준 17 3 5 9 2 3" xfId="29779"/>
    <cellStyle name="표준 17 3 5 9 3" xfId="7915"/>
    <cellStyle name="표준 17 3 5 9 3 2" xfId="20422"/>
    <cellStyle name="표준 17 3 5 9 3 3" xfId="32864"/>
    <cellStyle name="표준 17 3 5 9 4" xfId="11000"/>
    <cellStyle name="표준 17 3 5 9 4 2" xfId="23507"/>
    <cellStyle name="표준 17 3 5 9 4 3" xfId="35949"/>
    <cellStyle name="표준 17 3 5 9 5" xfId="14168"/>
    <cellStyle name="표준 17 3 5 9 6" xfId="26610"/>
    <cellStyle name="표준 17 3 6" xfId="557"/>
    <cellStyle name="표준 17 3 6 2" xfId="3726"/>
    <cellStyle name="표준 17 3 6 2 2" xfId="16233"/>
    <cellStyle name="표준 17 3 6 2 3" xfId="28675"/>
    <cellStyle name="표준 17 3 6 3" xfId="6811"/>
    <cellStyle name="표준 17 3 6 3 2" xfId="19318"/>
    <cellStyle name="표준 17 3 6 3 3" xfId="31760"/>
    <cellStyle name="표준 17 3 6 4" xfId="9896"/>
    <cellStyle name="표준 17 3 6 4 2" xfId="22403"/>
    <cellStyle name="표준 17 3 6 4 3" xfId="34845"/>
    <cellStyle name="표준 17 3 6 5" xfId="13064"/>
    <cellStyle name="표준 17 3 6 6" xfId="25506"/>
    <cellStyle name="표준 17 3 6 7" xfId="37771"/>
    <cellStyle name="표준 17 3 7" xfId="532"/>
    <cellStyle name="표준 17 3 7 2" xfId="3701"/>
    <cellStyle name="표준 17 3 7 2 2" xfId="16208"/>
    <cellStyle name="표준 17 3 7 2 3" xfId="28650"/>
    <cellStyle name="표준 17 3 7 3" xfId="6786"/>
    <cellStyle name="표준 17 3 7 3 2" xfId="19293"/>
    <cellStyle name="표준 17 3 7 3 3" xfId="31735"/>
    <cellStyle name="표준 17 3 7 4" xfId="9871"/>
    <cellStyle name="표준 17 3 7 4 2" xfId="22378"/>
    <cellStyle name="표준 17 3 7 4 3" xfId="34820"/>
    <cellStyle name="표준 17 3 7 5" xfId="13039"/>
    <cellStyle name="표준 17 3 7 6" xfId="25481"/>
    <cellStyle name="표준 17 3 7 7" xfId="37769"/>
    <cellStyle name="표준 17 3 8" xfId="479"/>
    <cellStyle name="표준 17 3 8 2" xfId="3648"/>
    <cellStyle name="표준 17 3 8 2 2" xfId="16155"/>
    <cellStyle name="표준 17 3 8 2 3" xfId="28597"/>
    <cellStyle name="표준 17 3 8 3" xfId="6733"/>
    <cellStyle name="표준 17 3 8 3 2" xfId="19240"/>
    <cellStyle name="표준 17 3 8 3 3" xfId="31682"/>
    <cellStyle name="표준 17 3 8 4" xfId="9818"/>
    <cellStyle name="표준 17 3 8 4 2" xfId="22325"/>
    <cellStyle name="표준 17 3 8 4 3" xfId="34767"/>
    <cellStyle name="표준 17 3 8 5" xfId="12986"/>
    <cellStyle name="표준 17 3 8 6" xfId="25428"/>
    <cellStyle name="표준 17 3 9" xfId="503"/>
    <cellStyle name="표준 17 3 9 2" xfId="3672"/>
    <cellStyle name="표준 17 3 9 2 2" xfId="16179"/>
    <cellStyle name="표준 17 3 9 2 3" xfId="28621"/>
    <cellStyle name="표준 17 3 9 3" xfId="6757"/>
    <cellStyle name="표준 17 3 9 3 2" xfId="19264"/>
    <cellStyle name="표준 17 3 9 3 3" xfId="31706"/>
    <cellStyle name="표준 17 3 9 4" xfId="9842"/>
    <cellStyle name="표준 17 3 9 4 2" xfId="22349"/>
    <cellStyle name="표준 17 3 9 4 3" xfId="34791"/>
    <cellStyle name="표준 17 3 9 5" xfId="13010"/>
    <cellStyle name="표준 17 3 9 6" xfId="25452"/>
    <cellStyle name="표준 17 30" xfId="2599"/>
    <cellStyle name="표준 17 30 2" xfId="5768"/>
    <cellStyle name="표준 17 30 2 2" xfId="18275"/>
    <cellStyle name="표준 17 30 2 3" xfId="30717"/>
    <cellStyle name="표준 17 30 3" xfId="8853"/>
    <cellStyle name="표준 17 30 3 2" xfId="21360"/>
    <cellStyle name="표준 17 30 3 3" xfId="33802"/>
    <cellStyle name="표준 17 30 4" xfId="11938"/>
    <cellStyle name="표준 17 30 4 2" xfId="24445"/>
    <cellStyle name="표준 17 30 4 3" xfId="36887"/>
    <cellStyle name="표준 17 30 5" xfId="15106"/>
    <cellStyle name="표준 17 30 6" xfId="27548"/>
    <cellStyle name="표준 17 31" xfId="2719"/>
    <cellStyle name="표준 17 31 2" xfId="5888"/>
    <cellStyle name="표준 17 31 2 2" xfId="18395"/>
    <cellStyle name="표준 17 31 2 3" xfId="30837"/>
    <cellStyle name="표준 17 31 3" xfId="8973"/>
    <cellStyle name="표준 17 31 3 2" xfId="21480"/>
    <cellStyle name="표준 17 31 3 3" xfId="33922"/>
    <cellStyle name="표준 17 31 4" xfId="12058"/>
    <cellStyle name="표준 17 31 4 2" xfId="24565"/>
    <cellStyle name="표준 17 31 4 3" xfId="37007"/>
    <cellStyle name="표준 17 31 5" xfId="15226"/>
    <cellStyle name="표준 17 31 6" xfId="27668"/>
    <cellStyle name="표준 17 32" xfId="3417"/>
    <cellStyle name="표준 17 32 2" xfId="15924"/>
    <cellStyle name="표준 17 32 3" xfId="28366"/>
    <cellStyle name="표준 17 33" xfId="3398"/>
    <cellStyle name="표준 17 33 2" xfId="15905"/>
    <cellStyle name="표준 17 33 3" xfId="28347"/>
    <cellStyle name="표준 17 34" xfId="3433"/>
    <cellStyle name="표준 17 34 2" xfId="15940"/>
    <cellStyle name="표준 17 34 3" xfId="28382"/>
    <cellStyle name="표준 17 35" xfId="12770"/>
    <cellStyle name="표준 17 36" xfId="12737"/>
    <cellStyle name="표준 17 37" xfId="37678"/>
    <cellStyle name="표준 17 4" xfId="225"/>
    <cellStyle name="표준 17 4 10" xfId="474"/>
    <cellStyle name="표준 17 4 10 2" xfId="3643"/>
    <cellStyle name="표준 17 4 10 2 2" xfId="16150"/>
    <cellStyle name="표준 17 4 10 2 3" xfId="28592"/>
    <cellStyle name="표준 17 4 10 3" xfId="6728"/>
    <cellStyle name="표준 17 4 10 3 2" xfId="19235"/>
    <cellStyle name="표준 17 4 10 3 3" xfId="31677"/>
    <cellStyle name="표준 17 4 10 4" xfId="9813"/>
    <cellStyle name="표준 17 4 10 4 2" xfId="22320"/>
    <cellStyle name="표준 17 4 10 4 3" xfId="34762"/>
    <cellStyle name="표준 17 4 10 5" xfId="12981"/>
    <cellStyle name="표준 17 4 10 6" xfId="25423"/>
    <cellStyle name="표준 17 4 11" xfId="506"/>
    <cellStyle name="표준 17 4 11 2" xfId="3675"/>
    <cellStyle name="표준 17 4 11 2 2" xfId="16182"/>
    <cellStyle name="표준 17 4 11 2 3" xfId="28624"/>
    <cellStyle name="표준 17 4 11 3" xfId="6760"/>
    <cellStyle name="표준 17 4 11 3 2" xfId="19267"/>
    <cellStyle name="표준 17 4 11 3 3" xfId="31709"/>
    <cellStyle name="표준 17 4 11 4" xfId="9845"/>
    <cellStyle name="표준 17 4 11 4 2" xfId="22352"/>
    <cellStyle name="표준 17 4 11 4 3" xfId="34794"/>
    <cellStyle name="표준 17 4 11 5" xfId="13013"/>
    <cellStyle name="표준 17 4 11 6" xfId="25455"/>
    <cellStyle name="표준 17 4 12" xfId="493"/>
    <cellStyle name="표준 17 4 12 2" xfId="3662"/>
    <cellStyle name="표준 17 4 12 2 2" xfId="16169"/>
    <cellStyle name="표준 17 4 12 2 3" xfId="28611"/>
    <cellStyle name="표준 17 4 12 3" xfId="6747"/>
    <cellStyle name="표준 17 4 12 3 2" xfId="19254"/>
    <cellStyle name="표준 17 4 12 3 3" xfId="31696"/>
    <cellStyle name="표준 17 4 12 4" xfId="9832"/>
    <cellStyle name="표준 17 4 12 4 2" xfId="22339"/>
    <cellStyle name="표준 17 4 12 4 3" xfId="34781"/>
    <cellStyle name="표준 17 4 12 5" xfId="13000"/>
    <cellStyle name="표준 17 4 12 6" xfId="25442"/>
    <cellStyle name="표준 17 4 13" xfId="593"/>
    <cellStyle name="표준 17 4 13 2" xfId="3762"/>
    <cellStyle name="표준 17 4 13 2 2" xfId="16269"/>
    <cellStyle name="표준 17 4 13 2 3" xfId="28711"/>
    <cellStyle name="표준 17 4 13 3" xfId="6847"/>
    <cellStyle name="표준 17 4 13 3 2" xfId="19354"/>
    <cellStyle name="표준 17 4 13 3 3" xfId="31796"/>
    <cellStyle name="표준 17 4 13 4" xfId="9932"/>
    <cellStyle name="표준 17 4 13 4 2" xfId="22439"/>
    <cellStyle name="표준 17 4 13 4 3" xfId="34881"/>
    <cellStyle name="표준 17 4 13 5" xfId="13100"/>
    <cellStyle name="표준 17 4 13 6" xfId="25542"/>
    <cellStyle name="표준 17 4 14" xfId="638"/>
    <cellStyle name="표준 17 4 14 2" xfId="3807"/>
    <cellStyle name="표준 17 4 14 2 2" xfId="16314"/>
    <cellStyle name="표준 17 4 14 2 3" xfId="28756"/>
    <cellStyle name="표준 17 4 14 3" xfId="6892"/>
    <cellStyle name="표준 17 4 14 3 2" xfId="19399"/>
    <cellStyle name="표준 17 4 14 3 3" xfId="31841"/>
    <cellStyle name="표준 17 4 14 4" xfId="9977"/>
    <cellStyle name="표준 17 4 14 4 2" xfId="22484"/>
    <cellStyle name="표준 17 4 14 4 3" xfId="34926"/>
    <cellStyle name="표준 17 4 14 5" xfId="13145"/>
    <cellStyle name="표준 17 4 14 6" xfId="25587"/>
    <cellStyle name="표준 17 4 15" xfId="414"/>
    <cellStyle name="표준 17 4 15 2" xfId="3583"/>
    <cellStyle name="표준 17 4 15 2 2" xfId="16090"/>
    <cellStyle name="표준 17 4 15 2 3" xfId="28532"/>
    <cellStyle name="표준 17 4 15 3" xfId="6668"/>
    <cellStyle name="표준 17 4 15 3 2" xfId="19175"/>
    <cellStyle name="표준 17 4 15 3 3" xfId="31617"/>
    <cellStyle name="표준 17 4 15 4" xfId="9753"/>
    <cellStyle name="표준 17 4 15 4 2" xfId="22260"/>
    <cellStyle name="표준 17 4 15 4 3" xfId="34702"/>
    <cellStyle name="표준 17 4 15 5" xfId="12921"/>
    <cellStyle name="표준 17 4 15 6" xfId="25363"/>
    <cellStyle name="표준 17 4 16" xfId="668"/>
    <cellStyle name="표준 17 4 16 2" xfId="3837"/>
    <cellStyle name="표준 17 4 16 2 2" xfId="16344"/>
    <cellStyle name="표준 17 4 16 2 3" xfId="28786"/>
    <cellStyle name="표준 17 4 16 3" xfId="6922"/>
    <cellStyle name="표준 17 4 16 3 2" xfId="19429"/>
    <cellStyle name="표준 17 4 16 3 3" xfId="31871"/>
    <cellStyle name="표준 17 4 16 4" xfId="10007"/>
    <cellStyle name="표준 17 4 16 4 2" xfId="22514"/>
    <cellStyle name="표준 17 4 16 4 3" xfId="34956"/>
    <cellStyle name="표준 17 4 16 5" xfId="13175"/>
    <cellStyle name="표준 17 4 16 6" xfId="25617"/>
    <cellStyle name="표준 17 4 17" xfId="801"/>
    <cellStyle name="표준 17 4 17 2" xfId="3970"/>
    <cellStyle name="표준 17 4 17 2 2" xfId="16477"/>
    <cellStyle name="표준 17 4 17 2 3" xfId="28919"/>
    <cellStyle name="표준 17 4 17 3" xfId="7055"/>
    <cellStyle name="표준 17 4 17 3 2" xfId="19562"/>
    <cellStyle name="표준 17 4 17 3 3" xfId="32004"/>
    <cellStyle name="표준 17 4 17 4" xfId="10140"/>
    <cellStyle name="표준 17 4 17 4 2" xfId="22647"/>
    <cellStyle name="표준 17 4 17 4 3" xfId="35089"/>
    <cellStyle name="표준 17 4 17 5" xfId="13308"/>
    <cellStyle name="표준 17 4 17 6" xfId="25750"/>
    <cellStyle name="표준 17 4 18" xfId="933"/>
    <cellStyle name="표준 17 4 18 2" xfId="4102"/>
    <cellStyle name="표준 17 4 18 2 2" xfId="16609"/>
    <cellStyle name="표준 17 4 18 2 3" xfId="29051"/>
    <cellStyle name="표준 17 4 18 3" xfId="7187"/>
    <cellStyle name="표준 17 4 18 3 2" xfId="19694"/>
    <cellStyle name="표준 17 4 18 3 3" xfId="32136"/>
    <cellStyle name="표준 17 4 18 4" xfId="10272"/>
    <cellStyle name="표준 17 4 18 4 2" xfId="22779"/>
    <cellStyle name="표준 17 4 18 4 3" xfId="35221"/>
    <cellStyle name="표준 17 4 18 5" xfId="13440"/>
    <cellStyle name="표준 17 4 18 6" xfId="25882"/>
    <cellStyle name="표준 17 4 19" xfId="1065"/>
    <cellStyle name="표준 17 4 19 2" xfId="4234"/>
    <cellStyle name="표준 17 4 19 2 2" xfId="16741"/>
    <cellStyle name="표준 17 4 19 2 3" xfId="29183"/>
    <cellStyle name="표준 17 4 19 3" xfId="7319"/>
    <cellStyle name="표준 17 4 19 3 2" xfId="19826"/>
    <cellStyle name="표준 17 4 19 3 3" xfId="32268"/>
    <cellStyle name="표준 17 4 19 4" xfId="10404"/>
    <cellStyle name="표준 17 4 19 4 2" xfId="22911"/>
    <cellStyle name="표준 17 4 19 4 3" xfId="35353"/>
    <cellStyle name="표준 17 4 19 5" xfId="13572"/>
    <cellStyle name="표준 17 4 19 6" xfId="26014"/>
    <cellStyle name="표준 17 4 2" xfId="304"/>
    <cellStyle name="표준 17 4 2 10" xfId="1474"/>
    <cellStyle name="표준 17 4 2 10 2" xfId="4643"/>
    <cellStyle name="표준 17 4 2 10 2 2" xfId="17150"/>
    <cellStyle name="표준 17 4 2 10 2 3" xfId="29592"/>
    <cellStyle name="표준 17 4 2 10 3" xfId="7728"/>
    <cellStyle name="표준 17 4 2 10 3 2" xfId="20235"/>
    <cellStyle name="표준 17 4 2 10 3 3" xfId="32677"/>
    <cellStyle name="표준 17 4 2 10 4" xfId="10813"/>
    <cellStyle name="표준 17 4 2 10 4 2" xfId="23320"/>
    <cellStyle name="표준 17 4 2 10 4 3" xfId="35762"/>
    <cellStyle name="표준 17 4 2 10 5" xfId="13981"/>
    <cellStyle name="표준 17 4 2 10 6" xfId="26423"/>
    <cellStyle name="표준 17 4 2 11" xfId="1603"/>
    <cellStyle name="표준 17 4 2 11 2" xfId="4772"/>
    <cellStyle name="표준 17 4 2 11 2 2" xfId="17279"/>
    <cellStyle name="표준 17 4 2 11 2 3" xfId="29721"/>
    <cellStyle name="표준 17 4 2 11 3" xfId="7857"/>
    <cellStyle name="표준 17 4 2 11 3 2" xfId="20364"/>
    <cellStyle name="표준 17 4 2 11 3 3" xfId="32806"/>
    <cellStyle name="표준 17 4 2 11 4" xfId="10942"/>
    <cellStyle name="표준 17 4 2 11 4 2" xfId="23449"/>
    <cellStyle name="표준 17 4 2 11 4 3" xfId="35891"/>
    <cellStyle name="표준 17 4 2 11 5" xfId="14110"/>
    <cellStyle name="표준 17 4 2 11 6" xfId="26552"/>
    <cellStyle name="표준 17 4 2 12" xfId="1731"/>
    <cellStyle name="표준 17 4 2 12 2" xfId="4900"/>
    <cellStyle name="표준 17 4 2 12 2 2" xfId="17407"/>
    <cellStyle name="표준 17 4 2 12 2 3" xfId="29849"/>
    <cellStyle name="표준 17 4 2 12 3" xfId="7985"/>
    <cellStyle name="표준 17 4 2 12 3 2" xfId="20492"/>
    <cellStyle name="표준 17 4 2 12 3 3" xfId="32934"/>
    <cellStyle name="표준 17 4 2 12 4" xfId="11070"/>
    <cellStyle name="표준 17 4 2 12 4 2" xfId="23577"/>
    <cellStyle name="표준 17 4 2 12 4 3" xfId="36019"/>
    <cellStyle name="표준 17 4 2 12 5" xfId="14238"/>
    <cellStyle name="표준 17 4 2 12 6" xfId="26680"/>
    <cellStyle name="표준 17 4 2 13" xfId="1859"/>
    <cellStyle name="표준 17 4 2 13 2" xfId="5028"/>
    <cellStyle name="표준 17 4 2 13 2 2" xfId="17535"/>
    <cellStyle name="표준 17 4 2 13 2 3" xfId="29977"/>
    <cellStyle name="표준 17 4 2 13 3" xfId="8113"/>
    <cellStyle name="표준 17 4 2 13 3 2" xfId="20620"/>
    <cellStyle name="표준 17 4 2 13 3 3" xfId="33062"/>
    <cellStyle name="표준 17 4 2 13 4" xfId="11198"/>
    <cellStyle name="표준 17 4 2 13 4 2" xfId="23705"/>
    <cellStyle name="표준 17 4 2 13 4 3" xfId="36147"/>
    <cellStyle name="표준 17 4 2 13 5" xfId="14366"/>
    <cellStyle name="표준 17 4 2 13 6" xfId="26808"/>
    <cellStyle name="표준 17 4 2 14" xfId="1987"/>
    <cellStyle name="표준 17 4 2 14 2" xfId="5156"/>
    <cellStyle name="표준 17 4 2 14 2 2" xfId="17663"/>
    <cellStyle name="표준 17 4 2 14 2 3" xfId="30105"/>
    <cellStyle name="표준 17 4 2 14 3" xfId="8241"/>
    <cellStyle name="표준 17 4 2 14 3 2" xfId="20748"/>
    <cellStyle name="표준 17 4 2 14 3 3" xfId="33190"/>
    <cellStyle name="표준 17 4 2 14 4" xfId="11326"/>
    <cellStyle name="표준 17 4 2 14 4 2" xfId="23833"/>
    <cellStyle name="표준 17 4 2 14 4 3" xfId="36275"/>
    <cellStyle name="표준 17 4 2 14 5" xfId="14494"/>
    <cellStyle name="표준 17 4 2 14 6" xfId="26936"/>
    <cellStyle name="표준 17 4 2 15" xfId="2115"/>
    <cellStyle name="표준 17 4 2 15 2" xfId="5284"/>
    <cellStyle name="표준 17 4 2 15 2 2" xfId="17791"/>
    <cellStyle name="표준 17 4 2 15 2 3" xfId="30233"/>
    <cellStyle name="표준 17 4 2 15 3" xfId="8369"/>
    <cellStyle name="표준 17 4 2 15 3 2" xfId="20876"/>
    <cellStyle name="표준 17 4 2 15 3 3" xfId="33318"/>
    <cellStyle name="표준 17 4 2 15 4" xfId="11454"/>
    <cellStyle name="표준 17 4 2 15 4 2" xfId="23961"/>
    <cellStyle name="표준 17 4 2 15 4 3" xfId="36403"/>
    <cellStyle name="표준 17 4 2 15 5" xfId="14622"/>
    <cellStyle name="표준 17 4 2 15 6" xfId="27064"/>
    <cellStyle name="표준 17 4 2 16" xfId="2240"/>
    <cellStyle name="표준 17 4 2 16 2" xfId="5409"/>
    <cellStyle name="표준 17 4 2 16 2 2" xfId="17916"/>
    <cellStyle name="표준 17 4 2 16 2 3" xfId="30358"/>
    <cellStyle name="표준 17 4 2 16 3" xfId="8494"/>
    <cellStyle name="표준 17 4 2 16 3 2" xfId="21001"/>
    <cellStyle name="표준 17 4 2 16 3 3" xfId="33443"/>
    <cellStyle name="표준 17 4 2 16 4" xfId="11579"/>
    <cellStyle name="표준 17 4 2 16 4 2" xfId="24086"/>
    <cellStyle name="표준 17 4 2 16 4 3" xfId="36528"/>
    <cellStyle name="표준 17 4 2 16 5" xfId="14747"/>
    <cellStyle name="표준 17 4 2 16 6" xfId="27189"/>
    <cellStyle name="표준 17 4 2 17" xfId="2365"/>
    <cellStyle name="표준 17 4 2 17 2" xfId="5534"/>
    <cellStyle name="표준 17 4 2 17 2 2" xfId="18041"/>
    <cellStyle name="표준 17 4 2 17 2 3" xfId="30483"/>
    <cellStyle name="표준 17 4 2 17 3" xfId="8619"/>
    <cellStyle name="표준 17 4 2 17 3 2" xfId="21126"/>
    <cellStyle name="표준 17 4 2 17 3 3" xfId="33568"/>
    <cellStyle name="표준 17 4 2 17 4" xfId="11704"/>
    <cellStyle name="표준 17 4 2 17 4 2" xfId="24211"/>
    <cellStyle name="표준 17 4 2 17 4 3" xfId="36653"/>
    <cellStyle name="표준 17 4 2 17 5" xfId="14872"/>
    <cellStyle name="표준 17 4 2 17 6" xfId="27314"/>
    <cellStyle name="표준 17 4 2 18" xfId="2489"/>
    <cellStyle name="표준 17 4 2 18 2" xfId="5658"/>
    <cellStyle name="표준 17 4 2 18 2 2" xfId="18165"/>
    <cellStyle name="표준 17 4 2 18 2 3" xfId="30607"/>
    <cellStyle name="표준 17 4 2 18 3" xfId="8743"/>
    <cellStyle name="표준 17 4 2 18 3 2" xfId="21250"/>
    <cellStyle name="표준 17 4 2 18 3 3" xfId="33692"/>
    <cellStyle name="표준 17 4 2 18 4" xfId="11828"/>
    <cellStyle name="표준 17 4 2 18 4 2" xfId="24335"/>
    <cellStyle name="표준 17 4 2 18 4 3" xfId="36777"/>
    <cellStyle name="표준 17 4 2 18 5" xfId="14996"/>
    <cellStyle name="표준 17 4 2 18 6" xfId="27438"/>
    <cellStyle name="표준 17 4 2 19" xfId="2611"/>
    <cellStyle name="표준 17 4 2 19 2" xfId="5780"/>
    <cellStyle name="표준 17 4 2 19 2 2" xfId="18287"/>
    <cellStyle name="표준 17 4 2 19 2 3" xfId="30729"/>
    <cellStyle name="표준 17 4 2 19 3" xfId="8865"/>
    <cellStyle name="표준 17 4 2 19 3 2" xfId="21372"/>
    <cellStyle name="표준 17 4 2 19 3 3" xfId="33814"/>
    <cellStyle name="표준 17 4 2 19 4" xfId="11950"/>
    <cellStyle name="표준 17 4 2 19 4 2" xfId="24457"/>
    <cellStyle name="표준 17 4 2 19 4 3" xfId="36899"/>
    <cellStyle name="표준 17 4 2 19 5" xfId="15118"/>
    <cellStyle name="표준 17 4 2 19 6" xfId="27560"/>
    <cellStyle name="표준 17 4 2 2" xfId="349"/>
    <cellStyle name="표준 17 4 2 2 10" xfId="1776"/>
    <cellStyle name="표준 17 4 2 2 10 2" xfId="4945"/>
    <cellStyle name="표준 17 4 2 2 10 2 2" xfId="17452"/>
    <cellStyle name="표준 17 4 2 2 10 2 3" xfId="29894"/>
    <cellStyle name="표준 17 4 2 2 10 3" xfId="8030"/>
    <cellStyle name="표준 17 4 2 2 10 3 2" xfId="20537"/>
    <cellStyle name="표준 17 4 2 2 10 3 3" xfId="32979"/>
    <cellStyle name="표준 17 4 2 2 10 4" xfId="11115"/>
    <cellStyle name="표준 17 4 2 2 10 4 2" xfId="23622"/>
    <cellStyle name="표준 17 4 2 2 10 4 3" xfId="36064"/>
    <cellStyle name="표준 17 4 2 2 10 5" xfId="14283"/>
    <cellStyle name="표준 17 4 2 2 10 6" xfId="26725"/>
    <cellStyle name="표준 17 4 2 2 11" xfId="1904"/>
    <cellStyle name="표준 17 4 2 2 11 2" xfId="5073"/>
    <cellStyle name="표준 17 4 2 2 11 2 2" xfId="17580"/>
    <cellStyle name="표준 17 4 2 2 11 2 3" xfId="30022"/>
    <cellStyle name="표준 17 4 2 2 11 3" xfId="8158"/>
    <cellStyle name="표준 17 4 2 2 11 3 2" xfId="20665"/>
    <cellStyle name="표준 17 4 2 2 11 3 3" xfId="33107"/>
    <cellStyle name="표준 17 4 2 2 11 4" xfId="11243"/>
    <cellStyle name="표준 17 4 2 2 11 4 2" xfId="23750"/>
    <cellStyle name="표준 17 4 2 2 11 4 3" xfId="36192"/>
    <cellStyle name="표준 17 4 2 2 11 5" xfId="14411"/>
    <cellStyle name="표준 17 4 2 2 11 6" xfId="26853"/>
    <cellStyle name="표준 17 4 2 2 12" xfId="2032"/>
    <cellStyle name="표준 17 4 2 2 12 2" xfId="5201"/>
    <cellStyle name="표준 17 4 2 2 12 2 2" xfId="17708"/>
    <cellStyle name="표준 17 4 2 2 12 2 3" xfId="30150"/>
    <cellStyle name="표준 17 4 2 2 12 3" xfId="8286"/>
    <cellStyle name="표준 17 4 2 2 12 3 2" xfId="20793"/>
    <cellStyle name="표준 17 4 2 2 12 3 3" xfId="33235"/>
    <cellStyle name="표준 17 4 2 2 12 4" xfId="11371"/>
    <cellStyle name="표준 17 4 2 2 12 4 2" xfId="23878"/>
    <cellStyle name="표준 17 4 2 2 12 4 3" xfId="36320"/>
    <cellStyle name="표준 17 4 2 2 12 5" xfId="14539"/>
    <cellStyle name="표준 17 4 2 2 12 6" xfId="26981"/>
    <cellStyle name="표준 17 4 2 2 13" xfId="2160"/>
    <cellStyle name="표준 17 4 2 2 13 2" xfId="5329"/>
    <cellStyle name="표준 17 4 2 2 13 2 2" xfId="17836"/>
    <cellStyle name="표준 17 4 2 2 13 2 3" xfId="30278"/>
    <cellStyle name="표준 17 4 2 2 13 3" xfId="8414"/>
    <cellStyle name="표준 17 4 2 2 13 3 2" xfId="20921"/>
    <cellStyle name="표준 17 4 2 2 13 3 3" xfId="33363"/>
    <cellStyle name="표준 17 4 2 2 13 4" xfId="11499"/>
    <cellStyle name="표준 17 4 2 2 13 4 2" xfId="24006"/>
    <cellStyle name="표준 17 4 2 2 13 4 3" xfId="36448"/>
    <cellStyle name="표준 17 4 2 2 13 5" xfId="14667"/>
    <cellStyle name="표준 17 4 2 2 13 6" xfId="27109"/>
    <cellStyle name="표준 17 4 2 2 14" xfId="2285"/>
    <cellStyle name="표준 17 4 2 2 14 2" xfId="5454"/>
    <cellStyle name="표준 17 4 2 2 14 2 2" xfId="17961"/>
    <cellStyle name="표준 17 4 2 2 14 2 3" xfId="30403"/>
    <cellStyle name="표준 17 4 2 2 14 3" xfId="8539"/>
    <cellStyle name="표준 17 4 2 2 14 3 2" xfId="21046"/>
    <cellStyle name="표준 17 4 2 2 14 3 3" xfId="33488"/>
    <cellStyle name="표준 17 4 2 2 14 4" xfId="11624"/>
    <cellStyle name="표준 17 4 2 2 14 4 2" xfId="24131"/>
    <cellStyle name="표준 17 4 2 2 14 4 3" xfId="36573"/>
    <cellStyle name="표준 17 4 2 2 14 5" xfId="14792"/>
    <cellStyle name="표준 17 4 2 2 14 6" xfId="27234"/>
    <cellStyle name="표준 17 4 2 2 15" xfId="2410"/>
    <cellStyle name="표준 17 4 2 2 15 2" xfId="5579"/>
    <cellStyle name="표준 17 4 2 2 15 2 2" xfId="18086"/>
    <cellStyle name="표준 17 4 2 2 15 2 3" xfId="30528"/>
    <cellStyle name="표준 17 4 2 2 15 3" xfId="8664"/>
    <cellStyle name="표준 17 4 2 2 15 3 2" xfId="21171"/>
    <cellStyle name="표준 17 4 2 2 15 3 3" xfId="33613"/>
    <cellStyle name="표준 17 4 2 2 15 4" xfId="11749"/>
    <cellStyle name="표준 17 4 2 2 15 4 2" xfId="24256"/>
    <cellStyle name="표준 17 4 2 2 15 4 3" xfId="36698"/>
    <cellStyle name="표준 17 4 2 2 15 5" xfId="14917"/>
    <cellStyle name="표준 17 4 2 2 15 6" xfId="27359"/>
    <cellStyle name="표준 17 4 2 2 16" xfId="2534"/>
    <cellStyle name="표준 17 4 2 2 16 2" xfId="5703"/>
    <cellStyle name="표준 17 4 2 2 16 2 2" xfId="18210"/>
    <cellStyle name="표준 17 4 2 2 16 2 3" xfId="30652"/>
    <cellStyle name="표준 17 4 2 2 16 3" xfId="8788"/>
    <cellStyle name="표준 17 4 2 2 16 3 2" xfId="21295"/>
    <cellStyle name="표준 17 4 2 2 16 3 3" xfId="33737"/>
    <cellStyle name="표준 17 4 2 2 16 4" xfId="11873"/>
    <cellStyle name="표준 17 4 2 2 16 4 2" xfId="24380"/>
    <cellStyle name="표준 17 4 2 2 16 4 3" xfId="36822"/>
    <cellStyle name="표준 17 4 2 2 16 5" xfId="15041"/>
    <cellStyle name="표준 17 4 2 2 16 6" xfId="27483"/>
    <cellStyle name="표준 17 4 2 2 17" xfId="2656"/>
    <cellStyle name="표준 17 4 2 2 17 2" xfId="5825"/>
    <cellStyle name="표준 17 4 2 2 17 2 2" xfId="18332"/>
    <cellStyle name="표준 17 4 2 2 17 2 3" xfId="30774"/>
    <cellStyle name="표준 17 4 2 2 17 3" xfId="8910"/>
    <cellStyle name="표준 17 4 2 2 17 3 2" xfId="21417"/>
    <cellStyle name="표준 17 4 2 2 17 3 3" xfId="33859"/>
    <cellStyle name="표준 17 4 2 2 17 4" xfId="11995"/>
    <cellStyle name="표준 17 4 2 2 17 4 2" xfId="24502"/>
    <cellStyle name="표준 17 4 2 2 17 4 3" xfId="36944"/>
    <cellStyle name="표준 17 4 2 2 17 5" xfId="15163"/>
    <cellStyle name="표준 17 4 2 2 17 6" xfId="27605"/>
    <cellStyle name="표준 17 4 2 2 18" xfId="2776"/>
    <cellStyle name="표준 17 4 2 2 18 2" xfId="5945"/>
    <cellStyle name="표준 17 4 2 2 18 2 2" xfId="18452"/>
    <cellStyle name="표준 17 4 2 2 18 2 3" xfId="30894"/>
    <cellStyle name="표준 17 4 2 2 18 3" xfId="9030"/>
    <cellStyle name="표준 17 4 2 2 18 3 2" xfId="21537"/>
    <cellStyle name="표준 17 4 2 2 18 3 3" xfId="33979"/>
    <cellStyle name="표준 17 4 2 2 18 4" xfId="12115"/>
    <cellStyle name="표준 17 4 2 2 18 4 2" xfId="24622"/>
    <cellStyle name="표준 17 4 2 2 18 4 3" xfId="37064"/>
    <cellStyle name="표준 17 4 2 2 18 5" xfId="15283"/>
    <cellStyle name="표준 17 4 2 2 18 6" xfId="27725"/>
    <cellStyle name="표준 17 4 2 2 19" xfId="2893"/>
    <cellStyle name="표준 17 4 2 2 19 2" xfId="6062"/>
    <cellStyle name="표준 17 4 2 2 19 2 2" xfId="18569"/>
    <cellStyle name="표준 17 4 2 2 19 2 3" xfId="31011"/>
    <cellStyle name="표준 17 4 2 2 19 3" xfId="9147"/>
    <cellStyle name="표준 17 4 2 2 19 3 2" xfId="21654"/>
    <cellStyle name="표준 17 4 2 2 19 3 3" xfId="34096"/>
    <cellStyle name="표준 17 4 2 2 19 4" xfId="12232"/>
    <cellStyle name="표준 17 4 2 2 19 4 2" xfId="24739"/>
    <cellStyle name="표준 17 4 2 2 19 4 3" xfId="37181"/>
    <cellStyle name="표준 17 4 2 2 19 5" xfId="15400"/>
    <cellStyle name="표준 17 4 2 2 19 6" xfId="27842"/>
    <cellStyle name="표준 17 4 2 2 2" xfId="727"/>
    <cellStyle name="표준 17 4 2 2 2 2" xfId="3896"/>
    <cellStyle name="표준 17 4 2 2 2 2 2" xfId="16403"/>
    <cellStyle name="표준 17 4 2 2 2 2 3" xfId="28845"/>
    <cellStyle name="표준 17 4 2 2 2 3" xfId="6981"/>
    <cellStyle name="표준 17 4 2 2 2 3 2" xfId="19488"/>
    <cellStyle name="표준 17 4 2 2 2 3 3" xfId="31930"/>
    <cellStyle name="표준 17 4 2 2 2 4" xfId="10066"/>
    <cellStyle name="표준 17 4 2 2 2 4 2" xfId="22573"/>
    <cellStyle name="표준 17 4 2 2 2 4 3" xfId="35015"/>
    <cellStyle name="표준 17 4 2 2 2 5" xfId="13234"/>
    <cellStyle name="표준 17 4 2 2 2 6" xfId="25676"/>
    <cellStyle name="표준 17 4 2 2 2 7" xfId="37828"/>
    <cellStyle name="표준 17 4 2 2 20" xfId="3005"/>
    <cellStyle name="표준 17 4 2 2 20 2" xfId="6174"/>
    <cellStyle name="표준 17 4 2 2 20 2 2" xfId="18681"/>
    <cellStyle name="표준 17 4 2 2 20 2 3" xfId="31123"/>
    <cellStyle name="표준 17 4 2 2 20 3" xfId="9259"/>
    <cellStyle name="표준 17 4 2 2 20 3 2" xfId="21766"/>
    <cellStyle name="표준 17 4 2 2 20 3 3" xfId="34208"/>
    <cellStyle name="표준 17 4 2 2 20 4" xfId="12344"/>
    <cellStyle name="표준 17 4 2 2 20 4 2" xfId="24851"/>
    <cellStyle name="표준 17 4 2 2 20 4 3" xfId="37293"/>
    <cellStyle name="표준 17 4 2 2 20 5" xfId="15512"/>
    <cellStyle name="표준 17 4 2 2 20 6" xfId="27954"/>
    <cellStyle name="표준 17 4 2 2 21" xfId="3113"/>
    <cellStyle name="표준 17 4 2 2 21 2" xfId="6282"/>
    <cellStyle name="표준 17 4 2 2 21 2 2" xfId="18789"/>
    <cellStyle name="표준 17 4 2 2 21 2 3" xfId="31231"/>
    <cellStyle name="표준 17 4 2 2 21 3" xfId="9367"/>
    <cellStyle name="표준 17 4 2 2 21 3 2" xfId="21874"/>
    <cellStyle name="표준 17 4 2 2 21 3 3" xfId="34316"/>
    <cellStyle name="표준 17 4 2 2 21 4" xfId="12452"/>
    <cellStyle name="표준 17 4 2 2 21 4 2" xfId="24959"/>
    <cellStyle name="표준 17 4 2 2 21 4 3" xfId="37401"/>
    <cellStyle name="표준 17 4 2 2 21 5" xfId="15620"/>
    <cellStyle name="표준 17 4 2 2 21 6" xfId="28062"/>
    <cellStyle name="표준 17 4 2 2 22" xfId="3220"/>
    <cellStyle name="표준 17 4 2 2 22 2" xfId="6389"/>
    <cellStyle name="표준 17 4 2 2 22 2 2" xfId="18896"/>
    <cellStyle name="표준 17 4 2 2 22 2 3" xfId="31338"/>
    <cellStyle name="표준 17 4 2 2 22 3" xfId="9474"/>
    <cellStyle name="표준 17 4 2 2 22 3 2" xfId="21981"/>
    <cellStyle name="표준 17 4 2 2 22 3 3" xfId="34423"/>
    <cellStyle name="표준 17 4 2 2 22 4" xfId="12559"/>
    <cellStyle name="표준 17 4 2 2 22 4 2" xfId="25066"/>
    <cellStyle name="표준 17 4 2 2 22 4 3" xfId="37508"/>
    <cellStyle name="표준 17 4 2 2 22 5" xfId="15727"/>
    <cellStyle name="표준 17 4 2 2 22 6" xfId="28169"/>
    <cellStyle name="표준 17 4 2 2 23" xfId="3327"/>
    <cellStyle name="표준 17 4 2 2 23 2" xfId="6496"/>
    <cellStyle name="표준 17 4 2 2 23 2 2" xfId="19003"/>
    <cellStyle name="표준 17 4 2 2 23 2 3" xfId="31445"/>
    <cellStyle name="표준 17 4 2 2 23 3" xfId="9581"/>
    <cellStyle name="표준 17 4 2 2 23 3 2" xfId="22088"/>
    <cellStyle name="표준 17 4 2 2 23 3 3" xfId="34530"/>
    <cellStyle name="표준 17 4 2 2 23 4" xfId="12666"/>
    <cellStyle name="표준 17 4 2 2 23 4 2" xfId="25173"/>
    <cellStyle name="표준 17 4 2 2 23 4 3" xfId="37615"/>
    <cellStyle name="표준 17 4 2 2 23 5" xfId="15834"/>
    <cellStyle name="표준 17 4 2 2 23 6" xfId="28276"/>
    <cellStyle name="표준 17 4 2 2 24" xfId="3518"/>
    <cellStyle name="표준 17 4 2 2 24 2" xfId="16025"/>
    <cellStyle name="표준 17 4 2 2 24 3" xfId="28467"/>
    <cellStyle name="표준 17 4 2 2 25" xfId="6603"/>
    <cellStyle name="표준 17 4 2 2 25 2" xfId="19110"/>
    <cellStyle name="표준 17 4 2 2 25 3" xfId="31552"/>
    <cellStyle name="표준 17 4 2 2 26" xfId="9688"/>
    <cellStyle name="표준 17 4 2 2 26 2" xfId="22195"/>
    <cellStyle name="표준 17 4 2 2 26 3" xfId="34637"/>
    <cellStyle name="표준 17 4 2 2 27" xfId="12856"/>
    <cellStyle name="표준 17 4 2 2 28" xfId="25298"/>
    <cellStyle name="표준 17 4 2 2 29" xfId="37725"/>
    <cellStyle name="표준 17 4 2 2 3" xfId="860"/>
    <cellStyle name="표준 17 4 2 2 3 2" xfId="4029"/>
    <cellStyle name="표준 17 4 2 2 3 2 2" xfId="16536"/>
    <cellStyle name="표준 17 4 2 2 3 2 3" xfId="28978"/>
    <cellStyle name="표준 17 4 2 2 3 3" xfId="7114"/>
    <cellStyle name="표준 17 4 2 2 3 3 2" xfId="19621"/>
    <cellStyle name="표준 17 4 2 2 3 3 3" xfId="32063"/>
    <cellStyle name="표준 17 4 2 2 3 4" xfId="10199"/>
    <cellStyle name="표준 17 4 2 2 3 4 2" xfId="22706"/>
    <cellStyle name="표준 17 4 2 2 3 4 3" xfId="35148"/>
    <cellStyle name="표준 17 4 2 2 3 5" xfId="13367"/>
    <cellStyle name="표준 17 4 2 2 3 6" xfId="25809"/>
    <cellStyle name="표준 17 4 2 2 3 7" xfId="37873"/>
    <cellStyle name="표준 17 4 2 2 4" xfId="992"/>
    <cellStyle name="표준 17 4 2 2 4 2" xfId="4161"/>
    <cellStyle name="표준 17 4 2 2 4 2 2" xfId="16668"/>
    <cellStyle name="표준 17 4 2 2 4 2 3" xfId="29110"/>
    <cellStyle name="표준 17 4 2 2 4 3" xfId="7246"/>
    <cellStyle name="표준 17 4 2 2 4 3 2" xfId="19753"/>
    <cellStyle name="표준 17 4 2 2 4 3 3" xfId="32195"/>
    <cellStyle name="표준 17 4 2 2 4 4" xfId="10331"/>
    <cellStyle name="표준 17 4 2 2 4 4 2" xfId="22838"/>
    <cellStyle name="표준 17 4 2 2 4 4 3" xfId="35280"/>
    <cellStyle name="표준 17 4 2 2 4 5" xfId="13499"/>
    <cellStyle name="표준 17 4 2 2 4 6" xfId="25941"/>
    <cellStyle name="표준 17 4 2 2 4 7" xfId="37915"/>
    <cellStyle name="표준 17 4 2 2 5" xfId="1124"/>
    <cellStyle name="표준 17 4 2 2 5 2" xfId="4293"/>
    <cellStyle name="표준 17 4 2 2 5 2 2" xfId="16800"/>
    <cellStyle name="표준 17 4 2 2 5 2 3" xfId="29242"/>
    <cellStyle name="표준 17 4 2 2 5 3" xfId="7378"/>
    <cellStyle name="표준 17 4 2 2 5 3 2" xfId="19885"/>
    <cellStyle name="표준 17 4 2 2 5 3 3" xfId="32327"/>
    <cellStyle name="표준 17 4 2 2 5 4" xfId="10463"/>
    <cellStyle name="표준 17 4 2 2 5 4 2" xfId="22970"/>
    <cellStyle name="표준 17 4 2 2 5 4 3" xfId="35412"/>
    <cellStyle name="표준 17 4 2 2 5 5" xfId="13631"/>
    <cellStyle name="표준 17 4 2 2 5 6" xfId="26073"/>
    <cellStyle name="표준 17 4 2 2 5 7" xfId="37957"/>
    <cellStyle name="표준 17 4 2 2 6" xfId="1256"/>
    <cellStyle name="표준 17 4 2 2 6 2" xfId="4425"/>
    <cellStyle name="표준 17 4 2 2 6 2 2" xfId="16932"/>
    <cellStyle name="표준 17 4 2 2 6 2 3" xfId="29374"/>
    <cellStyle name="표준 17 4 2 2 6 3" xfId="7510"/>
    <cellStyle name="표준 17 4 2 2 6 3 2" xfId="20017"/>
    <cellStyle name="표준 17 4 2 2 6 3 3" xfId="32459"/>
    <cellStyle name="표준 17 4 2 2 6 4" xfId="10595"/>
    <cellStyle name="표준 17 4 2 2 6 4 2" xfId="23102"/>
    <cellStyle name="표준 17 4 2 2 6 4 3" xfId="35544"/>
    <cellStyle name="표준 17 4 2 2 6 5" xfId="13763"/>
    <cellStyle name="표준 17 4 2 2 6 6" xfId="26205"/>
    <cellStyle name="표준 17 4 2 2 7" xfId="1388"/>
    <cellStyle name="표준 17 4 2 2 7 2" xfId="4557"/>
    <cellStyle name="표준 17 4 2 2 7 2 2" xfId="17064"/>
    <cellStyle name="표준 17 4 2 2 7 2 3" xfId="29506"/>
    <cellStyle name="표준 17 4 2 2 7 3" xfId="7642"/>
    <cellStyle name="표준 17 4 2 2 7 3 2" xfId="20149"/>
    <cellStyle name="표준 17 4 2 2 7 3 3" xfId="32591"/>
    <cellStyle name="표준 17 4 2 2 7 4" xfId="10727"/>
    <cellStyle name="표준 17 4 2 2 7 4 2" xfId="23234"/>
    <cellStyle name="표준 17 4 2 2 7 4 3" xfId="35676"/>
    <cellStyle name="표준 17 4 2 2 7 5" xfId="13895"/>
    <cellStyle name="표준 17 4 2 2 7 6" xfId="26337"/>
    <cellStyle name="표준 17 4 2 2 8" xfId="1519"/>
    <cellStyle name="표준 17 4 2 2 8 2" xfId="4688"/>
    <cellStyle name="표준 17 4 2 2 8 2 2" xfId="17195"/>
    <cellStyle name="표준 17 4 2 2 8 2 3" xfId="29637"/>
    <cellStyle name="표준 17 4 2 2 8 3" xfId="7773"/>
    <cellStyle name="표준 17 4 2 2 8 3 2" xfId="20280"/>
    <cellStyle name="표준 17 4 2 2 8 3 3" xfId="32722"/>
    <cellStyle name="표준 17 4 2 2 8 4" xfId="10858"/>
    <cellStyle name="표준 17 4 2 2 8 4 2" xfId="23365"/>
    <cellStyle name="표준 17 4 2 2 8 4 3" xfId="35807"/>
    <cellStyle name="표준 17 4 2 2 8 5" xfId="14026"/>
    <cellStyle name="표준 17 4 2 2 8 6" xfId="26468"/>
    <cellStyle name="표준 17 4 2 2 9" xfId="1648"/>
    <cellStyle name="표준 17 4 2 2 9 2" xfId="4817"/>
    <cellStyle name="표준 17 4 2 2 9 2 2" xfId="17324"/>
    <cellStyle name="표준 17 4 2 2 9 2 3" xfId="29766"/>
    <cellStyle name="표준 17 4 2 2 9 3" xfId="7902"/>
    <cellStyle name="표준 17 4 2 2 9 3 2" xfId="20409"/>
    <cellStyle name="표준 17 4 2 2 9 3 3" xfId="32851"/>
    <cellStyle name="표준 17 4 2 2 9 4" xfId="10987"/>
    <cellStyle name="표준 17 4 2 2 9 4 2" xfId="23494"/>
    <cellStyle name="표준 17 4 2 2 9 4 3" xfId="35936"/>
    <cellStyle name="표준 17 4 2 2 9 5" xfId="14155"/>
    <cellStyle name="표준 17 4 2 2 9 6" xfId="26597"/>
    <cellStyle name="표준 17 4 2 20" xfId="2731"/>
    <cellStyle name="표준 17 4 2 20 2" xfId="5900"/>
    <cellStyle name="표준 17 4 2 20 2 2" xfId="18407"/>
    <cellStyle name="표준 17 4 2 20 2 3" xfId="30849"/>
    <cellStyle name="표준 17 4 2 20 3" xfId="8985"/>
    <cellStyle name="표준 17 4 2 20 3 2" xfId="21492"/>
    <cellStyle name="표준 17 4 2 20 3 3" xfId="33934"/>
    <cellStyle name="표준 17 4 2 20 4" xfId="12070"/>
    <cellStyle name="표준 17 4 2 20 4 2" xfId="24577"/>
    <cellStyle name="표준 17 4 2 20 4 3" xfId="37019"/>
    <cellStyle name="표준 17 4 2 20 5" xfId="15238"/>
    <cellStyle name="표준 17 4 2 20 6" xfId="27680"/>
    <cellStyle name="표준 17 4 2 21" xfId="2848"/>
    <cellStyle name="표준 17 4 2 21 2" xfId="6017"/>
    <cellStyle name="표준 17 4 2 21 2 2" xfId="18524"/>
    <cellStyle name="표준 17 4 2 21 2 3" xfId="30966"/>
    <cellStyle name="표준 17 4 2 21 3" xfId="9102"/>
    <cellStyle name="표준 17 4 2 21 3 2" xfId="21609"/>
    <cellStyle name="표준 17 4 2 21 3 3" xfId="34051"/>
    <cellStyle name="표준 17 4 2 21 4" xfId="12187"/>
    <cellStyle name="표준 17 4 2 21 4 2" xfId="24694"/>
    <cellStyle name="표준 17 4 2 21 4 3" xfId="37136"/>
    <cellStyle name="표준 17 4 2 21 5" xfId="15355"/>
    <cellStyle name="표준 17 4 2 21 6" xfId="27797"/>
    <cellStyle name="표준 17 4 2 22" xfId="2960"/>
    <cellStyle name="표준 17 4 2 22 2" xfId="6129"/>
    <cellStyle name="표준 17 4 2 22 2 2" xfId="18636"/>
    <cellStyle name="표준 17 4 2 22 2 3" xfId="31078"/>
    <cellStyle name="표준 17 4 2 22 3" xfId="9214"/>
    <cellStyle name="표준 17 4 2 22 3 2" xfId="21721"/>
    <cellStyle name="표준 17 4 2 22 3 3" xfId="34163"/>
    <cellStyle name="표준 17 4 2 22 4" xfId="12299"/>
    <cellStyle name="표준 17 4 2 22 4 2" xfId="24806"/>
    <cellStyle name="표준 17 4 2 22 4 3" xfId="37248"/>
    <cellStyle name="표준 17 4 2 22 5" xfId="15467"/>
    <cellStyle name="표준 17 4 2 22 6" xfId="27909"/>
    <cellStyle name="표준 17 4 2 23" xfId="3068"/>
    <cellStyle name="표준 17 4 2 23 2" xfId="6237"/>
    <cellStyle name="표준 17 4 2 23 2 2" xfId="18744"/>
    <cellStyle name="표준 17 4 2 23 2 3" xfId="31186"/>
    <cellStyle name="표준 17 4 2 23 3" xfId="9322"/>
    <cellStyle name="표준 17 4 2 23 3 2" xfId="21829"/>
    <cellStyle name="표준 17 4 2 23 3 3" xfId="34271"/>
    <cellStyle name="표준 17 4 2 23 4" xfId="12407"/>
    <cellStyle name="표준 17 4 2 23 4 2" xfId="24914"/>
    <cellStyle name="표준 17 4 2 23 4 3" xfId="37356"/>
    <cellStyle name="표준 17 4 2 23 5" xfId="15575"/>
    <cellStyle name="표준 17 4 2 23 6" xfId="28017"/>
    <cellStyle name="표준 17 4 2 24" xfId="3175"/>
    <cellStyle name="표준 17 4 2 24 2" xfId="6344"/>
    <cellStyle name="표준 17 4 2 24 2 2" xfId="18851"/>
    <cellStyle name="표준 17 4 2 24 2 3" xfId="31293"/>
    <cellStyle name="표준 17 4 2 24 3" xfId="9429"/>
    <cellStyle name="표준 17 4 2 24 3 2" xfId="21936"/>
    <cellStyle name="표준 17 4 2 24 3 3" xfId="34378"/>
    <cellStyle name="표준 17 4 2 24 4" xfId="12514"/>
    <cellStyle name="표준 17 4 2 24 4 2" xfId="25021"/>
    <cellStyle name="표준 17 4 2 24 4 3" xfId="37463"/>
    <cellStyle name="표준 17 4 2 24 5" xfId="15682"/>
    <cellStyle name="표준 17 4 2 24 6" xfId="28124"/>
    <cellStyle name="표준 17 4 2 25" xfId="3282"/>
    <cellStyle name="표준 17 4 2 25 2" xfId="6451"/>
    <cellStyle name="표준 17 4 2 25 2 2" xfId="18958"/>
    <cellStyle name="표준 17 4 2 25 2 3" xfId="31400"/>
    <cellStyle name="표준 17 4 2 25 3" xfId="9536"/>
    <cellStyle name="표준 17 4 2 25 3 2" xfId="22043"/>
    <cellStyle name="표준 17 4 2 25 3 3" xfId="34485"/>
    <cellStyle name="표준 17 4 2 25 4" xfId="12621"/>
    <cellStyle name="표준 17 4 2 25 4 2" xfId="25128"/>
    <cellStyle name="표준 17 4 2 25 4 3" xfId="37570"/>
    <cellStyle name="표준 17 4 2 25 5" xfId="15789"/>
    <cellStyle name="표준 17 4 2 25 6" xfId="28231"/>
    <cellStyle name="표준 17 4 2 26" xfId="3473"/>
    <cellStyle name="표준 17 4 2 26 2" xfId="15980"/>
    <cellStyle name="표준 17 4 2 26 3" xfId="28422"/>
    <cellStyle name="표준 17 4 2 27" xfId="6558"/>
    <cellStyle name="표준 17 4 2 27 2" xfId="19065"/>
    <cellStyle name="표준 17 4 2 27 3" xfId="31507"/>
    <cellStyle name="표준 17 4 2 28" xfId="9643"/>
    <cellStyle name="표준 17 4 2 28 2" xfId="22150"/>
    <cellStyle name="표준 17 4 2 28 3" xfId="34592"/>
    <cellStyle name="표준 17 4 2 29" xfId="12811"/>
    <cellStyle name="표준 17 4 2 3" xfId="394"/>
    <cellStyle name="표준 17 4 2 3 10" xfId="1821"/>
    <cellStyle name="표준 17 4 2 3 10 2" xfId="4990"/>
    <cellStyle name="표준 17 4 2 3 10 2 2" xfId="17497"/>
    <cellStyle name="표준 17 4 2 3 10 2 3" xfId="29939"/>
    <cellStyle name="표준 17 4 2 3 10 3" xfId="8075"/>
    <cellStyle name="표준 17 4 2 3 10 3 2" xfId="20582"/>
    <cellStyle name="표준 17 4 2 3 10 3 3" xfId="33024"/>
    <cellStyle name="표준 17 4 2 3 10 4" xfId="11160"/>
    <cellStyle name="표준 17 4 2 3 10 4 2" xfId="23667"/>
    <cellStyle name="표준 17 4 2 3 10 4 3" xfId="36109"/>
    <cellStyle name="표준 17 4 2 3 10 5" xfId="14328"/>
    <cellStyle name="표준 17 4 2 3 10 6" xfId="26770"/>
    <cellStyle name="표준 17 4 2 3 11" xfId="1949"/>
    <cellStyle name="표준 17 4 2 3 11 2" xfId="5118"/>
    <cellStyle name="표준 17 4 2 3 11 2 2" xfId="17625"/>
    <cellStyle name="표준 17 4 2 3 11 2 3" xfId="30067"/>
    <cellStyle name="표준 17 4 2 3 11 3" xfId="8203"/>
    <cellStyle name="표준 17 4 2 3 11 3 2" xfId="20710"/>
    <cellStyle name="표준 17 4 2 3 11 3 3" xfId="33152"/>
    <cellStyle name="표준 17 4 2 3 11 4" xfId="11288"/>
    <cellStyle name="표준 17 4 2 3 11 4 2" xfId="23795"/>
    <cellStyle name="표준 17 4 2 3 11 4 3" xfId="36237"/>
    <cellStyle name="표준 17 4 2 3 11 5" xfId="14456"/>
    <cellStyle name="표준 17 4 2 3 11 6" xfId="26898"/>
    <cellStyle name="표준 17 4 2 3 12" xfId="2077"/>
    <cellStyle name="표준 17 4 2 3 12 2" xfId="5246"/>
    <cellStyle name="표준 17 4 2 3 12 2 2" xfId="17753"/>
    <cellStyle name="표준 17 4 2 3 12 2 3" xfId="30195"/>
    <cellStyle name="표준 17 4 2 3 12 3" xfId="8331"/>
    <cellStyle name="표준 17 4 2 3 12 3 2" xfId="20838"/>
    <cellStyle name="표준 17 4 2 3 12 3 3" xfId="33280"/>
    <cellStyle name="표준 17 4 2 3 12 4" xfId="11416"/>
    <cellStyle name="표준 17 4 2 3 12 4 2" xfId="23923"/>
    <cellStyle name="표준 17 4 2 3 12 4 3" xfId="36365"/>
    <cellStyle name="표준 17 4 2 3 12 5" xfId="14584"/>
    <cellStyle name="표준 17 4 2 3 12 6" xfId="27026"/>
    <cellStyle name="표준 17 4 2 3 13" xfId="2205"/>
    <cellStyle name="표준 17 4 2 3 13 2" xfId="5374"/>
    <cellStyle name="표준 17 4 2 3 13 2 2" xfId="17881"/>
    <cellStyle name="표준 17 4 2 3 13 2 3" xfId="30323"/>
    <cellStyle name="표준 17 4 2 3 13 3" xfId="8459"/>
    <cellStyle name="표준 17 4 2 3 13 3 2" xfId="20966"/>
    <cellStyle name="표준 17 4 2 3 13 3 3" xfId="33408"/>
    <cellStyle name="표준 17 4 2 3 13 4" xfId="11544"/>
    <cellStyle name="표준 17 4 2 3 13 4 2" xfId="24051"/>
    <cellStyle name="표준 17 4 2 3 13 4 3" xfId="36493"/>
    <cellStyle name="표준 17 4 2 3 13 5" xfId="14712"/>
    <cellStyle name="표준 17 4 2 3 13 6" xfId="27154"/>
    <cellStyle name="표준 17 4 2 3 14" xfId="2330"/>
    <cellStyle name="표준 17 4 2 3 14 2" xfId="5499"/>
    <cellStyle name="표준 17 4 2 3 14 2 2" xfId="18006"/>
    <cellStyle name="표준 17 4 2 3 14 2 3" xfId="30448"/>
    <cellStyle name="표준 17 4 2 3 14 3" xfId="8584"/>
    <cellStyle name="표준 17 4 2 3 14 3 2" xfId="21091"/>
    <cellStyle name="표준 17 4 2 3 14 3 3" xfId="33533"/>
    <cellStyle name="표준 17 4 2 3 14 4" xfId="11669"/>
    <cellStyle name="표준 17 4 2 3 14 4 2" xfId="24176"/>
    <cellStyle name="표준 17 4 2 3 14 4 3" xfId="36618"/>
    <cellStyle name="표준 17 4 2 3 14 5" xfId="14837"/>
    <cellStyle name="표준 17 4 2 3 14 6" xfId="27279"/>
    <cellStyle name="표준 17 4 2 3 15" xfId="2455"/>
    <cellStyle name="표준 17 4 2 3 15 2" xfId="5624"/>
    <cellStyle name="표준 17 4 2 3 15 2 2" xfId="18131"/>
    <cellStyle name="표준 17 4 2 3 15 2 3" xfId="30573"/>
    <cellStyle name="표준 17 4 2 3 15 3" xfId="8709"/>
    <cellStyle name="표준 17 4 2 3 15 3 2" xfId="21216"/>
    <cellStyle name="표준 17 4 2 3 15 3 3" xfId="33658"/>
    <cellStyle name="표준 17 4 2 3 15 4" xfId="11794"/>
    <cellStyle name="표준 17 4 2 3 15 4 2" xfId="24301"/>
    <cellStyle name="표준 17 4 2 3 15 4 3" xfId="36743"/>
    <cellStyle name="표준 17 4 2 3 15 5" xfId="14962"/>
    <cellStyle name="표준 17 4 2 3 15 6" xfId="27404"/>
    <cellStyle name="표준 17 4 2 3 16" xfId="2579"/>
    <cellStyle name="표준 17 4 2 3 16 2" xfId="5748"/>
    <cellStyle name="표준 17 4 2 3 16 2 2" xfId="18255"/>
    <cellStyle name="표준 17 4 2 3 16 2 3" xfId="30697"/>
    <cellStyle name="표준 17 4 2 3 16 3" xfId="8833"/>
    <cellStyle name="표준 17 4 2 3 16 3 2" xfId="21340"/>
    <cellStyle name="표준 17 4 2 3 16 3 3" xfId="33782"/>
    <cellStyle name="표준 17 4 2 3 16 4" xfId="11918"/>
    <cellStyle name="표준 17 4 2 3 16 4 2" xfId="24425"/>
    <cellStyle name="표준 17 4 2 3 16 4 3" xfId="36867"/>
    <cellStyle name="표준 17 4 2 3 16 5" xfId="15086"/>
    <cellStyle name="표준 17 4 2 3 16 6" xfId="27528"/>
    <cellStyle name="표준 17 4 2 3 17" xfId="2701"/>
    <cellStyle name="표준 17 4 2 3 17 2" xfId="5870"/>
    <cellStyle name="표준 17 4 2 3 17 2 2" xfId="18377"/>
    <cellStyle name="표준 17 4 2 3 17 2 3" xfId="30819"/>
    <cellStyle name="표준 17 4 2 3 17 3" xfId="8955"/>
    <cellStyle name="표준 17 4 2 3 17 3 2" xfId="21462"/>
    <cellStyle name="표준 17 4 2 3 17 3 3" xfId="33904"/>
    <cellStyle name="표준 17 4 2 3 17 4" xfId="12040"/>
    <cellStyle name="표준 17 4 2 3 17 4 2" xfId="24547"/>
    <cellStyle name="표준 17 4 2 3 17 4 3" xfId="36989"/>
    <cellStyle name="표준 17 4 2 3 17 5" xfId="15208"/>
    <cellStyle name="표준 17 4 2 3 17 6" xfId="27650"/>
    <cellStyle name="표준 17 4 2 3 18" xfId="2821"/>
    <cellStyle name="표준 17 4 2 3 18 2" xfId="5990"/>
    <cellStyle name="표준 17 4 2 3 18 2 2" xfId="18497"/>
    <cellStyle name="표준 17 4 2 3 18 2 3" xfId="30939"/>
    <cellStyle name="표준 17 4 2 3 18 3" xfId="9075"/>
    <cellStyle name="표준 17 4 2 3 18 3 2" xfId="21582"/>
    <cellStyle name="표준 17 4 2 3 18 3 3" xfId="34024"/>
    <cellStyle name="표준 17 4 2 3 18 4" xfId="12160"/>
    <cellStyle name="표준 17 4 2 3 18 4 2" xfId="24667"/>
    <cellStyle name="표준 17 4 2 3 18 4 3" xfId="37109"/>
    <cellStyle name="표준 17 4 2 3 18 5" xfId="15328"/>
    <cellStyle name="표준 17 4 2 3 18 6" xfId="27770"/>
    <cellStyle name="표준 17 4 2 3 19" xfId="2938"/>
    <cellStyle name="표준 17 4 2 3 19 2" xfId="6107"/>
    <cellStyle name="표준 17 4 2 3 19 2 2" xfId="18614"/>
    <cellStyle name="표준 17 4 2 3 19 2 3" xfId="31056"/>
    <cellStyle name="표준 17 4 2 3 19 3" xfId="9192"/>
    <cellStyle name="표준 17 4 2 3 19 3 2" xfId="21699"/>
    <cellStyle name="표준 17 4 2 3 19 3 3" xfId="34141"/>
    <cellStyle name="표준 17 4 2 3 19 4" xfId="12277"/>
    <cellStyle name="표준 17 4 2 3 19 4 2" xfId="24784"/>
    <cellStyle name="표준 17 4 2 3 19 4 3" xfId="37226"/>
    <cellStyle name="표준 17 4 2 3 19 5" xfId="15445"/>
    <cellStyle name="표준 17 4 2 3 19 6" xfId="27887"/>
    <cellStyle name="표준 17 4 2 3 2" xfId="772"/>
    <cellStyle name="표준 17 4 2 3 2 2" xfId="3941"/>
    <cellStyle name="표준 17 4 2 3 2 2 2" xfId="16448"/>
    <cellStyle name="표준 17 4 2 3 2 2 3" xfId="28890"/>
    <cellStyle name="표준 17 4 2 3 2 3" xfId="7026"/>
    <cellStyle name="표준 17 4 2 3 2 3 2" xfId="19533"/>
    <cellStyle name="표준 17 4 2 3 2 3 3" xfId="31975"/>
    <cellStyle name="표준 17 4 2 3 2 4" xfId="10111"/>
    <cellStyle name="표준 17 4 2 3 2 4 2" xfId="22618"/>
    <cellStyle name="표준 17 4 2 3 2 4 3" xfId="35060"/>
    <cellStyle name="표준 17 4 2 3 2 5" xfId="13279"/>
    <cellStyle name="표준 17 4 2 3 2 6" xfId="25721"/>
    <cellStyle name="표준 17 4 2 3 20" xfId="3050"/>
    <cellStyle name="표준 17 4 2 3 20 2" xfId="6219"/>
    <cellStyle name="표준 17 4 2 3 20 2 2" xfId="18726"/>
    <cellStyle name="표준 17 4 2 3 20 2 3" xfId="31168"/>
    <cellStyle name="표준 17 4 2 3 20 3" xfId="9304"/>
    <cellStyle name="표준 17 4 2 3 20 3 2" xfId="21811"/>
    <cellStyle name="표준 17 4 2 3 20 3 3" xfId="34253"/>
    <cellStyle name="표준 17 4 2 3 20 4" xfId="12389"/>
    <cellStyle name="표준 17 4 2 3 20 4 2" xfId="24896"/>
    <cellStyle name="표준 17 4 2 3 20 4 3" xfId="37338"/>
    <cellStyle name="표준 17 4 2 3 20 5" xfId="15557"/>
    <cellStyle name="표준 17 4 2 3 20 6" xfId="27999"/>
    <cellStyle name="표준 17 4 2 3 21" xfId="3158"/>
    <cellStyle name="표준 17 4 2 3 21 2" xfId="6327"/>
    <cellStyle name="표준 17 4 2 3 21 2 2" xfId="18834"/>
    <cellStyle name="표준 17 4 2 3 21 2 3" xfId="31276"/>
    <cellStyle name="표준 17 4 2 3 21 3" xfId="9412"/>
    <cellStyle name="표준 17 4 2 3 21 3 2" xfId="21919"/>
    <cellStyle name="표준 17 4 2 3 21 3 3" xfId="34361"/>
    <cellStyle name="표준 17 4 2 3 21 4" xfId="12497"/>
    <cellStyle name="표준 17 4 2 3 21 4 2" xfId="25004"/>
    <cellStyle name="표준 17 4 2 3 21 4 3" xfId="37446"/>
    <cellStyle name="표준 17 4 2 3 21 5" xfId="15665"/>
    <cellStyle name="표준 17 4 2 3 21 6" xfId="28107"/>
    <cellStyle name="표준 17 4 2 3 22" xfId="3265"/>
    <cellStyle name="표준 17 4 2 3 22 2" xfId="6434"/>
    <cellStyle name="표준 17 4 2 3 22 2 2" xfId="18941"/>
    <cellStyle name="표준 17 4 2 3 22 2 3" xfId="31383"/>
    <cellStyle name="표준 17 4 2 3 22 3" xfId="9519"/>
    <cellStyle name="표준 17 4 2 3 22 3 2" xfId="22026"/>
    <cellStyle name="표준 17 4 2 3 22 3 3" xfId="34468"/>
    <cellStyle name="표준 17 4 2 3 22 4" xfId="12604"/>
    <cellStyle name="표준 17 4 2 3 22 4 2" xfId="25111"/>
    <cellStyle name="표준 17 4 2 3 22 4 3" xfId="37553"/>
    <cellStyle name="표준 17 4 2 3 22 5" xfId="15772"/>
    <cellStyle name="표준 17 4 2 3 22 6" xfId="28214"/>
    <cellStyle name="표준 17 4 2 3 23" xfId="3372"/>
    <cellStyle name="표준 17 4 2 3 23 2" xfId="6541"/>
    <cellStyle name="표준 17 4 2 3 23 2 2" xfId="19048"/>
    <cellStyle name="표준 17 4 2 3 23 2 3" xfId="31490"/>
    <cellStyle name="표준 17 4 2 3 23 3" xfId="9626"/>
    <cellStyle name="표준 17 4 2 3 23 3 2" xfId="22133"/>
    <cellStyle name="표준 17 4 2 3 23 3 3" xfId="34575"/>
    <cellStyle name="표준 17 4 2 3 23 4" xfId="12711"/>
    <cellStyle name="표준 17 4 2 3 23 4 2" xfId="25218"/>
    <cellStyle name="표준 17 4 2 3 23 4 3" xfId="37660"/>
    <cellStyle name="표준 17 4 2 3 23 5" xfId="15879"/>
    <cellStyle name="표준 17 4 2 3 23 6" xfId="28321"/>
    <cellStyle name="표준 17 4 2 3 24" xfId="3563"/>
    <cellStyle name="표준 17 4 2 3 24 2" xfId="16070"/>
    <cellStyle name="표준 17 4 2 3 24 3" xfId="28512"/>
    <cellStyle name="표준 17 4 2 3 25" xfId="6648"/>
    <cellStyle name="표준 17 4 2 3 25 2" xfId="19155"/>
    <cellStyle name="표준 17 4 2 3 25 3" xfId="31597"/>
    <cellStyle name="표준 17 4 2 3 26" xfId="9733"/>
    <cellStyle name="표준 17 4 2 3 26 2" xfId="22240"/>
    <cellStyle name="표준 17 4 2 3 26 3" xfId="34682"/>
    <cellStyle name="표준 17 4 2 3 27" xfId="12901"/>
    <cellStyle name="표준 17 4 2 3 28" xfId="25343"/>
    <cellStyle name="표준 17 4 2 3 29" xfId="37799"/>
    <cellStyle name="표준 17 4 2 3 3" xfId="905"/>
    <cellStyle name="표준 17 4 2 3 3 2" xfId="4074"/>
    <cellStyle name="표준 17 4 2 3 3 2 2" xfId="16581"/>
    <cellStyle name="표준 17 4 2 3 3 2 3" xfId="29023"/>
    <cellStyle name="표준 17 4 2 3 3 3" xfId="7159"/>
    <cellStyle name="표준 17 4 2 3 3 3 2" xfId="19666"/>
    <cellStyle name="표준 17 4 2 3 3 3 3" xfId="32108"/>
    <cellStyle name="표준 17 4 2 3 3 4" xfId="10244"/>
    <cellStyle name="표준 17 4 2 3 3 4 2" xfId="22751"/>
    <cellStyle name="표준 17 4 2 3 3 4 3" xfId="35193"/>
    <cellStyle name="표준 17 4 2 3 3 5" xfId="13412"/>
    <cellStyle name="표준 17 4 2 3 3 6" xfId="25854"/>
    <cellStyle name="표준 17 4 2 3 4" xfId="1037"/>
    <cellStyle name="표준 17 4 2 3 4 2" xfId="4206"/>
    <cellStyle name="표준 17 4 2 3 4 2 2" xfId="16713"/>
    <cellStyle name="표준 17 4 2 3 4 2 3" xfId="29155"/>
    <cellStyle name="표준 17 4 2 3 4 3" xfId="7291"/>
    <cellStyle name="표준 17 4 2 3 4 3 2" xfId="19798"/>
    <cellStyle name="표준 17 4 2 3 4 3 3" xfId="32240"/>
    <cellStyle name="표준 17 4 2 3 4 4" xfId="10376"/>
    <cellStyle name="표준 17 4 2 3 4 4 2" xfId="22883"/>
    <cellStyle name="표준 17 4 2 3 4 4 3" xfId="35325"/>
    <cellStyle name="표준 17 4 2 3 4 5" xfId="13544"/>
    <cellStyle name="표준 17 4 2 3 4 6" xfId="25986"/>
    <cellStyle name="표준 17 4 2 3 5" xfId="1169"/>
    <cellStyle name="표준 17 4 2 3 5 2" xfId="4338"/>
    <cellStyle name="표준 17 4 2 3 5 2 2" xfId="16845"/>
    <cellStyle name="표준 17 4 2 3 5 2 3" xfId="29287"/>
    <cellStyle name="표준 17 4 2 3 5 3" xfId="7423"/>
    <cellStyle name="표준 17 4 2 3 5 3 2" xfId="19930"/>
    <cellStyle name="표준 17 4 2 3 5 3 3" xfId="32372"/>
    <cellStyle name="표준 17 4 2 3 5 4" xfId="10508"/>
    <cellStyle name="표준 17 4 2 3 5 4 2" xfId="23015"/>
    <cellStyle name="표준 17 4 2 3 5 4 3" xfId="35457"/>
    <cellStyle name="표준 17 4 2 3 5 5" xfId="13676"/>
    <cellStyle name="표준 17 4 2 3 5 6" xfId="26118"/>
    <cellStyle name="표준 17 4 2 3 6" xfId="1301"/>
    <cellStyle name="표준 17 4 2 3 6 2" xfId="4470"/>
    <cellStyle name="표준 17 4 2 3 6 2 2" xfId="16977"/>
    <cellStyle name="표준 17 4 2 3 6 2 3" xfId="29419"/>
    <cellStyle name="표준 17 4 2 3 6 3" xfId="7555"/>
    <cellStyle name="표준 17 4 2 3 6 3 2" xfId="20062"/>
    <cellStyle name="표준 17 4 2 3 6 3 3" xfId="32504"/>
    <cellStyle name="표준 17 4 2 3 6 4" xfId="10640"/>
    <cellStyle name="표준 17 4 2 3 6 4 2" xfId="23147"/>
    <cellStyle name="표준 17 4 2 3 6 4 3" xfId="35589"/>
    <cellStyle name="표준 17 4 2 3 6 5" xfId="13808"/>
    <cellStyle name="표준 17 4 2 3 6 6" xfId="26250"/>
    <cellStyle name="표준 17 4 2 3 7" xfId="1433"/>
    <cellStyle name="표준 17 4 2 3 7 2" xfId="4602"/>
    <cellStyle name="표준 17 4 2 3 7 2 2" xfId="17109"/>
    <cellStyle name="표준 17 4 2 3 7 2 3" xfId="29551"/>
    <cellStyle name="표준 17 4 2 3 7 3" xfId="7687"/>
    <cellStyle name="표준 17 4 2 3 7 3 2" xfId="20194"/>
    <cellStyle name="표준 17 4 2 3 7 3 3" xfId="32636"/>
    <cellStyle name="표준 17 4 2 3 7 4" xfId="10772"/>
    <cellStyle name="표준 17 4 2 3 7 4 2" xfId="23279"/>
    <cellStyle name="표준 17 4 2 3 7 4 3" xfId="35721"/>
    <cellStyle name="표준 17 4 2 3 7 5" xfId="13940"/>
    <cellStyle name="표준 17 4 2 3 7 6" xfId="26382"/>
    <cellStyle name="표준 17 4 2 3 8" xfId="1564"/>
    <cellStyle name="표준 17 4 2 3 8 2" xfId="4733"/>
    <cellStyle name="표준 17 4 2 3 8 2 2" xfId="17240"/>
    <cellStyle name="표준 17 4 2 3 8 2 3" xfId="29682"/>
    <cellStyle name="표준 17 4 2 3 8 3" xfId="7818"/>
    <cellStyle name="표준 17 4 2 3 8 3 2" xfId="20325"/>
    <cellStyle name="표준 17 4 2 3 8 3 3" xfId="32767"/>
    <cellStyle name="표준 17 4 2 3 8 4" xfId="10903"/>
    <cellStyle name="표준 17 4 2 3 8 4 2" xfId="23410"/>
    <cellStyle name="표준 17 4 2 3 8 4 3" xfId="35852"/>
    <cellStyle name="표준 17 4 2 3 8 5" xfId="14071"/>
    <cellStyle name="표준 17 4 2 3 8 6" xfId="26513"/>
    <cellStyle name="표준 17 4 2 3 9" xfId="1693"/>
    <cellStyle name="표준 17 4 2 3 9 2" xfId="4862"/>
    <cellStyle name="표준 17 4 2 3 9 2 2" xfId="17369"/>
    <cellStyle name="표준 17 4 2 3 9 2 3" xfId="29811"/>
    <cellStyle name="표준 17 4 2 3 9 3" xfId="7947"/>
    <cellStyle name="표준 17 4 2 3 9 3 2" xfId="20454"/>
    <cellStyle name="표준 17 4 2 3 9 3 3" xfId="32896"/>
    <cellStyle name="표준 17 4 2 3 9 4" xfId="11032"/>
    <cellStyle name="표준 17 4 2 3 9 4 2" xfId="23539"/>
    <cellStyle name="표준 17 4 2 3 9 4 3" xfId="35981"/>
    <cellStyle name="표준 17 4 2 3 9 5" xfId="14200"/>
    <cellStyle name="표준 17 4 2 3 9 6" xfId="26642"/>
    <cellStyle name="표준 17 4 2 30" xfId="25253"/>
    <cellStyle name="표준 17 4 2 31" xfId="37696"/>
    <cellStyle name="표준 17 4 2 4" xfId="682"/>
    <cellStyle name="표준 17 4 2 4 2" xfId="3851"/>
    <cellStyle name="표준 17 4 2 4 2 2" xfId="16358"/>
    <cellStyle name="표준 17 4 2 4 2 3" xfId="28800"/>
    <cellStyle name="표준 17 4 2 4 3" xfId="6936"/>
    <cellStyle name="표준 17 4 2 4 3 2" xfId="19443"/>
    <cellStyle name="표준 17 4 2 4 3 3" xfId="31885"/>
    <cellStyle name="표준 17 4 2 4 4" xfId="10021"/>
    <cellStyle name="표준 17 4 2 4 4 2" xfId="22528"/>
    <cellStyle name="표준 17 4 2 4 4 3" xfId="34970"/>
    <cellStyle name="표준 17 4 2 4 5" xfId="13189"/>
    <cellStyle name="표준 17 4 2 4 6" xfId="25631"/>
    <cellStyle name="표준 17 4 2 4 7" xfId="37844"/>
    <cellStyle name="표준 17 4 2 5" xfId="815"/>
    <cellStyle name="표준 17 4 2 5 2" xfId="3984"/>
    <cellStyle name="표준 17 4 2 5 2 2" xfId="16491"/>
    <cellStyle name="표준 17 4 2 5 2 3" xfId="28933"/>
    <cellStyle name="표준 17 4 2 5 3" xfId="7069"/>
    <cellStyle name="표준 17 4 2 5 3 2" xfId="19576"/>
    <cellStyle name="표준 17 4 2 5 3 3" xfId="32018"/>
    <cellStyle name="표준 17 4 2 5 4" xfId="10154"/>
    <cellStyle name="표준 17 4 2 5 4 2" xfId="22661"/>
    <cellStyle name="표준 17 4 2 5 4 3" xfId="35103"/>
    <cellStyle name="표준 17 4 2 5 5" xfId="13322"/>
    <cellStyle name="표준 17 4 2 5 6" xfId="25764"/>
    <cellStyle name="표준 17 4 2 5 7" xfId="37886"/>
    <cellStyle name="표준 17 4 2 6" xfId="947"/>
    <cellStyle name="표준 17 4 2 6 2" xfId="4116"/>
    <cellStyle name="표준 17 4 2 6 2 2" xfId="16623"/>
    <cellStyle name="표준 17 4 2 6 2 3" xfId="29065"/>
    <cellStyle name="표준 17 4 2 6 3" xfId="7201"/>
    <cellStyle name="표준 17 4 2 6 3 2" xfId="19708"/>
    <cellStyle name="표준 17 4 2 6 3 3" xfId="32150"/>
    <cellStyle name="표준 17 4 2 6 4" xfId="10286"/>
    <cellStyle name="표준 17 4 2 6 4 2" xfId="22793"/>
    <cellStyle name="표준 17 4 2 6 4 3" xfId="35235"/>
    <cellStyle name="표준 17 4 2 6 5" xfId="13454"/>
    <cellStyle name="표준 17 4 2 6 6" xfId="25896"/>
    <cellStyle name="표준 17 4 2 6 7" xfId="37928"/>
    <cellStyle name="표준 17 4 2 7" xfId="1079"/>
    <cellStyle name="표준 17 4 2 7 2" xfId="4248"/>
    <cellStyle name="표준 17 4 2 7 2 2" xfId="16755"/>
    <cellStyle name="표준 17 4 2 7 2 3" xfId="29197"/>
    <cellStyle name="표준 17 4 2 7 3" xfId="7333"/>
    <cellStyle name="표준 17 4 2 7 3 2" xfId="19840"/>
    <cellStyle name="표준 17 4 2 7 3 3" xfId="32282"/>
    <cellStyle name="표준 17 4 2 7 4" xfId="10418"/>
    <cellStyle name="표준 17 4 2 7 4 2" xfId="22925"/>
    <cellStyle name="표준 17 4 2 7 4 3" xfId="35367"/>
    <cellStyle name="표준 17 4 2 7 5" xfId="13586"/>
    <cellStyle name="표준 17 4 2 7 6" xfId="26028"/>
    <cellStyle name="표준 17 4 2 8" xfId="1211"/>
    <cellStyle name="표준 17 4 2 8 2" xfId="4380"/>
    <cellStyle name="표준 17 4 2 8 2 2" xfId="16887"/>
    <cellStyle name="표준 17 4 2 8 2 3" xfId="29329"/>
    <cellStyle name="표준 17 4 2 8 3" xfId="7465"/>
    <cellStyle name="표준 17 4 2 8 3 2" xfId="19972"/>
    <cellStyle name="표준 17 4 2 8 3 3" xfId="32414"/>
    <cellStyle name="표준 17 4 2 8 4" xfId="10550"/>
    <cellStyle name="표준 17 4 2 8 4 2" xfId="23057"/>
    <cellStyle name="표준 17 4 2 8 4 3" xfId="35499"/>
    <cellStyle name="표준 17 4 2 8 5" xfId="13718"/>
    <cellStyle name="표준 17 4 2 8 6" xfId="26160"/>
    <cellStyle name="표준 17 4 2 9" xfId="1343"/>
    <cellStyle name="표준 17 4 2 9 2" xfId="4512"/>
    <cellStyle name="표준 17 4 2 9 2 2" xfId="17019"/>
    <cellStyle name="표준 17 4 2 9 2 3" xfId="29461"/>
    <cellStyle name="표준 17 4 2 9 3" xfId="7597"/>
    <cellStyle name="표준 17 4 2 9 3 2" xfId="20104"/>
    <cellStyle name="표준 17 4 2 9 3 3" xfId="32546"/>
    <cellStyle name="표준 17 4 2 9 4" xfId="10682"/>
    <cellStyle name="표준 17 4 2 9 4 2" xfId="23189"/>
    <cellStyle name="표준 17 4 2 9 4 3" xfId="35631"/>
    <cellStyle name="표준 17 4 2 9 5" xfId="13850"/>
    <cellStyle name="표준 17 4 2 9 6" xfId="26292"/>
    <cellStyle name="표준 17 4 20" xfId="1197"/>
    <cellStyle name="표준 17 4 20 2" xfId="4366"/>
    <cellStyle name="표준 17 4 20 2 2" xfId="16873"/>
    <cellStyle name="표준 17 4 20 2 3" xfId="29315"/>
    <cellStyle name="표준 17 4 20 3" xfId="7451"/>
    <cellStyle name="표준 17 4 20 3 2" xfId="19958"/>
    <cellStyle name="표준 17 4 20 3 3" xfId="32400"/>
    <cellStyle name="표준 17 4 20 4" xfId="10536"/>
    <cellStyle name="표준 17 4 20 4 2" xfId="23043"/>
    <cellStyle name="표준 17 4 20 4 3" xfId="35485"/>
    <cellStyle name="표준 17 4 20 5" xfId="13704"/>
    <cellStyle name="표준 17 4 20 6" xfId="26146"/>
    <cellStyle name="표준 17 4 21" xfId="1329"/>
    <cellStyle name="표준 17 4 21 2" xfId="4498"/>
    <cellStyle name="표준 17 4 21 2 2" xfId="17005"/>
    <cellStyle name="표준 17 4 21 2 3" xfId="29447"/>
    <cellStyle name="표준 17 4 21 3" xfId="7583"/>
    <cellStyle name="표준 17 4 21 3 2" xfId="20090"/>
    <cellStyle name="표준 17 4 21 3 3" xfId="32532"/>
    <cellStyle name="표준 17 4 21 4" xfId="10668"/>
    <cellStyle name="표준 17 4 21 4 2" xfId="23175"/>
    <cellStyle name="표준 17 4 21 4 3" xfId="35617"/>
    <cellStyle name="표준 17 4 21 5" xfId="13836"/>
    <cellStyle name="표준 17 4 21 6" xfId="26278"/>
    <cellStyle name="표준 17 4 22" xfId="1461"/>
    <cellStyle name="표준 17 4 22 2" xfId="4630"/>
    <cellStyle name="표준 17 4 22 2 2" xfId="17137"/>
    <cellStyle name="표준 17 4 22 2 3" xfId="29579"/>
    <cellStyle name="표준 17 4 22 3" xfId="7715"/>
    <cellStyle name="표준 17 4 22 3 2" xfId="20222"/>
    <cellStyle name="표준 17 4 22 3 3" xfId="32664"/>
    <cellStyle name="표준 17 4 22 4" xfId="10800"/>
    <cellStyle name="표준 17 4 22 4 2" xfId="23307"/>
    <cellStyle name="표준 17 4 22 4 3" xfId="35749"/>
    <cellStyle name="표준 17 4 22 5" xfId="13968"/>
    <cellStyle name="표준 17 4 22 6" xfId="26410"/>
    <cellStyle name="표준 17 4 23" xfId="1590"/>
    <cellStyle name="표준 17 4 23 2" xfId="4759"/>
    <cellStyle name="표준 17 4 23 2 2" xfId="17266"/>
    <cellStyle name="표준 17 4 23 2 3" xfId="29708"/>
    <cellStyle name="표준 17 4 23 3" xfId="7844"/>
    <cellStyle name="표준 17 4 23 3 2" xfId="20351"/>
    <cellStyle name="표준 17 4 23 3 3" xfId="32793"/>
    <cellStyle name="표준 17 4 23 4" xfId="10929"/>
    <cellStyle name="표준 17 4 23 4 2" xfId="23436"/>
    <cellStyle name="표준 17 4 23 4 3" xfId="35878"/>
    <cellStyle name="표준 17 4 23 5" xfId="14097"/>
    <cellStyle name="표준 17 4 23 6" xfId="26539"/>
    <cellStyle name="표준 17 4 24" xfId="1718"/>
    <cellStyle name="표준 17 4 24 2" xfId="4887"/>
    <cellStyle name="표준 17 4 24 2 2" xfId="17394"/>
    <cellStyle name="표준 17 4 24 2 3" xfId="29836"/>
    <cellStyle name="표준 17 4 24 3" xfId="7972"/>
    <cellStyle name="표준 17 4 24 3 2" xfId="20479"/>
    <cellStyle name="표준 17 4 24 3 3" xfId="32921"/>
    <cellStyle name="표준 17 4 24 4" xfId="11057"/>
    <cellStyle name="표준 17 4 24 4 2" xfId="23564"/>
    <cellStyle name="표준 17 4 24 4 3" xfId="36006"/>
    <cellStyle name="표준 17 4 24 5" xfId="14225"/>
    <cellStyle name="표준 17 4 24 6" xfId="26667"/>
    <cellStyle name="표준 17 4 25" xfId="1846"/>
    <cellStyle name="표준 17 4 25 2" xfId="5015"/>
    <cellStyle name="표준 17 4 25 2 2" xfId="17522"/>
    <cellStyle name="표준 17 4 25 2 3" xfId="29964"/>
    <cellStyle name="표준 17 4 25 3" xfId="8100"/>
    <cellStyle name="표준 17 4 25 3 2" xfId="20607"/>
    <cellStyle name="표준 17 4 25 3 3" xfId="33049"/>
    <cellStyle name="표준 17 4 25 4" xfId="11185"/>
    <cellStyle name="표준 17 4 25 4 2" xfId="23692"/>
    <cellStyle name="표준 17 4 25 4 3" xfId="36134"/>
    <cellStyle name="표준 17 4 25 5" xfId="14353"/>
    <cellStyle name="표준 17 4 25 6" xfId="26795"/>
    <cellStyle name="표준 17 4 26" xfId="1974"/>
    <cellStyle name="표준 17 4 26 2" xfId="5143"/>
    <cellStyle name="표준 17 4 26 2 2" xfId="17650"/>
    <cellStyle name="표준 17 4 26 2 3" xfId="30092"/>
    <cellStyle name="표준 17 4 26 3" xfId="8228"/>
    <cellStyle name="표준 17 4 26 3 2" xfId="20735"/>
    <cellStyle name="표준 17 4 26 3 3" xfId="33177"/>
    <cellStyle name="표준 17 4 26 4" xfId="11313"/>
    <cellStyle name="표준 17 4 26 4 2" xfId="23820"/>
    <cellStyle name="표준 17 4 26 4 3" xfId="36262"/>
    <cellStyle name="표준 17 4 26 5" xfId="14481"/>
    <cellStyle name="표준 17 4 26 6" xfId="26923"/>
    <cellStyle name="표준 17 4 27" xfId="2102"/>
    <cellStyle name="표준 17 4 27 2" xfId="5271"/>
    <cellStyle name="표준 17 4 27 2 2" xfId="17778"/>
    <cellStyle name="표준 17 4 27 2 3" xfId="30220"/>
    <cellStyle name="표준 17 4 27 3" xfId="8356"/>
    <cellStyle name="표준 17 4 27 3 2" xfId="20863"/>
    <cellStyle name="표준 17 4 27 3 3" xfId="33305"/>
    <cellStyle name="표준 17 4 27 4" xfId="11441"/>
    <cellStyle name="표준 17 4 27 4 2" xfId="23948"/>
    <cellStyle name="표준 17 4 27 4 3" xfId="36390"/>
    <cellStyle name="표준 17 4 27 5" xfId="14609"/>
    <cellStyle name="표준 17 4 27 6" xfId="27051"/>
    <cellStyle name="표준 17 4 28" xfId="3438"/>
    <cellStyle name="표준 17 4 28 2" xfId="15945"/>
    <cellStyle name="표준 17 4 28 3" xfId="28387"/>
    <cellStyle name="표준 17 4 29" xfId="3431"/>
    <cellStyle name="표준 17 4 29 2" xfId="15938"/>
    <cellStyle name="표준 17 4 29 3" xfId="28380"/>
    <cellStyle name="표준 17 4 3" xfId="241"/>
    <cellStyle name="표준 17 4 3 10" xfId="1043"/>
    <cellStyle name="표준 17 4 3 10 2" xfId="4212"/>
    <cellStyle name="표준 17 4 3 10 2 2" xfId="16719"/>
    <cellStyle name="표준 17 4 3 10 2 3" xfId="29161"/>
    <cellStyle name="표준 17 4 3 10 3" xfId="7297"/>
    <cellStyle name="표준 17 4 3 10 3 2" xfId="19804"/>
    <cellStyle name="표준 17 4 3 10 3 3" xfId="32246"/>
    <cellStyle name="표준 17 4 3 10 4" xfId="10382"/>
    <cellStyle name="표준 17 4 3 10 4 2" xfId="22889"/>
    <cellStyle name="표준 17 4 3 10 4 3" xfId="35331"/>
    <cellStyle name="표준 17 4 3 10 5" xfId="13550"/>
    <cellStyle name="표준 17 4 3 10 6" xfId="25992"/>
    <cellStyle name="표준 17 4 3 11" xfId="1175"/>
    <cellStyle name="표준 17 4 3 11 2" xfId="4344"/>
    <cellStyle name="표준 17 4 3 11 2 2" xfId="16851"/>
    <cellStyle name="표준 17 4 3 11 2 3" xfId="29293"/>
    <cellStyle name="표준 17 4 3 11 3" xfId="7429"/>
    <cellStyle name="표준 17 4 3 11 3 2" xfId="19936"/>
    <cellStyle name="표준 17 4 3 11 3 3" xfId="32378"/>
    <cellStyle name="표준 17 4 3 11 4" xfId="10514"/>
    <cellStyle name="표준 17 4 3 11 4 2" xfId="23021"/>
    <cellStyle name="표준 17 4 3 11 4 3" xfId="35463"/>
    <cellStyle name="표준 17 4 3 11 5" xfId="13682"/>
    <cellStyle name="표준 17 4 3 11 6" xfId="26124"/>
    <cellStyle name="표준 17 4 3 12" xfId="1307"/>
    <cellStyle name="표준 17 4 3 12 2" xfId="4476"/>
    <cellStyle name="표준 17 4 3 12 2 2" xfId="16983"/>
    <cellStyle name="표준 17 4 3 12 2 3" xfId="29425"/>
    <cellStyle name="표준 17 4 3 12 3" xfId="7561"/>
    <cellStyle name="표준 17 4 3 12 3 2" xfId="20068"/>
    <cellStyle name="표준 17 4 3 12 3 3" xfId="32510"/>
    <cellStyle name="표준 17 4 3 12 4" xfId="10646"/>
    <cellStyle name="표준 17 4 3 12 4 2" xfId="23153"/>
    <cellStyle name="표준 17 4 3 12 4 3" xfId="35595"/>
    <cellStyle name="표준 17 4 3 12 5" xfId="13814"/>
    <cellStyle name="표준 17 4 3 12 6" xfId="26256"/>
    <cellStyle name="표준 17 4 3 13" xfId="1439"/>
    <cellStyle name="표준 17 4 3 13 2" xfId="4608"/>
    <cellStyle name="표준 17 4 3 13 2 2" xfId="17115"/>
    <cellStyle name="표준 17 4 3 13 2 3" xfId="29557"/>
    <cellStyle name="표준 17 4 3 13 3" xfId="7693"/>
    <cellStyle name="표준 17 4 3 13 3 2" xfId="20200"/>
    <cellStyle name="표준 17 4 3 13 3 3" xfId="32642"/>
    <cellStyle name="표준 17 4 3 13 4" xfId="10778"/>
    <cellStyle name="표준 17 4 3 13 4 2" xfId="23285"/>
    <cellStyle name="표준 17 4 3 13 4 3" xfId="35727"/>
    <cellStyle name="표준 17 4 3 13 5" xfId="13946"/>
    <cellStyle name="표준 17 4 3 13 6" xfId="26388"/>
    <cellStyle name="표준 17 4 3 14" xfId="1570"/>
    <cellStyle name="표준 17 4 3 14 2" xfId="4739"/>
    <cellStyle name="표준 17 4 3 14 2 2" xfId="17246"/>
    <cellStyle name="표준 17 4 3 14 2 3" xfId="29688"/>
    <cellStyle name="표준 17 4 3 14 3" xfId="7824"/>
    <cellStyle name="표준 17 4 3 14 3 2" xfId="20331"/>
    <cellStyle name="표준 17 4 3 14 3 3" xfId="32773"/>
    <cellStyle name="표준 17 4 3 14 4" xfId="10909"/>
    <cellStyle name="표준 17 4 3 14 4 2" xfId="23416"/>
    <cellStyle name="표준 17 4 3 14 4 3" xfId="35858"/>
    <cellStyle name="표준 17 4 3 14 5" xfId="14077"/>
    <cellStyle name="표준 17 4 3 14 6" xfId="26519"/>
    <cellStyle name="표준 17 4 3 15" xfId="1699"/>
    <cellStyle name="표준 17 4 3 15 2" xfId="4868"/>
    <cellStyle name="표준 17 4 3 15 2 2" xfId="17375"/>
    <cellStyle name="표준 17 4 3 15 2 3" xfId="29817"/>
    <cellStyle name="표준 17 4 3 15 3" xfId="7953"/>
    <cellStyle name="표준 17 4 3 15 3 2" xfId="20460"/>
    <cellStyle name="표준 17 4 3 15 3 3" xfId="32902"/>
    <cellStyle name="표준 17 4 3 15 4" xfId="11038"/>
    <cellStyle name="표준 17 4 3 15 4 2" xfId="23545"/>
    <cellStyle name="표준 17 4 3 15 4 3" xfId="35987"/>
    <cellStyle name="표준 17 4 3 15 5" xfId="14206"/>
    <cellStyle name="표준 17 4 3 15 6" xfId="26648"/>
    <cellStyle name="표준 17 4 3 16" xfId="1827"/>
    <cellStyle name="표준 17 4 3 16 2" xfId="4996"/>
    <cellStyle name="표준 17 4 3 16 2 2" xfId="17503"/>
    <cellStyle name="표준 17 4 3 16 2 3" xfId="29945"/>
    <cellStyle name="표준 17 4 3 16 3" xfId="8081"/>
    <cellStyle name="표준 17 4 3 16 3 2" xfId="20588"/>
    <cellStyle name="표준 17 4 3 16 3 3" xfId="33030"/>
    <cellStyle name="표준 17 4 3 16 4" xfId="11166"/>
    <cellStyle name="표준 17 4 3 16 4 2" xfId="23673"/>
    <cellStyle name="표준 17 4 3 16 4 3" xfId="36115"/>
    <cellStyle name="표준 17 4 3 16 5" xfId="14334"/>
    <cellStyle name="표준 17 4 3 16 6" xfId="26776"/>
    <cellStyle name="표준 17 4 3 17" xfId="1955"/>
    <cellStyle name="표준 17 4 3 17 2" xfId="5124"/>
    <cellStyle name="표준 17 4 3 17 2 2" xfId="17631"/>
    <cellStyle name="표준 17 4 3 17 2 3" xfId="30073"/>
    <cellStyle name="표준 17 4 3 17 3" xfId="8209"/>
    <cellStyle name="표준 17 4 3 17 3 2" xfId="20716"/>
    <cellStyle name="표준 17 4 3 17 3 3" xfId="33158"/>
    <cellStyle name="표준 17 4 3 17 4" xfId="11294"/>
    <cellStyle name="표준 17 4 3 17 4 2" xfId="23801"/>
    <cellStyle name="표준 17 4 3 17 4 3" xfId="36243"/>
    <cellStyle name="표준 17 4 3 17 5" xfId="14462"/>
    <cellStyle name="표준 17 4 3 17 6" xfId="26904"/>
    <cellStyle name="표준 17 4 3 18" xfId="2083"/>
    <cellStyle name="표준 17 4 3 18 2" xfId="5252"/>
    <cellStyle name="표준 17 4 3 18 2 2" xfId="17759"/>
    <cellStyle name="표준 17 4 3 18 2 3" xfId="30201"/>
    <cellStyle name="표준 17 4 3 18 3" xfId="8337"/>
    <cellStyle name="표준 17 4 3 18 3 2" xfId="20844"/>
    <cellStyle name="표준 17 4 3 18 3 3" xfId="33286"/>
    <cellStyle name="표준 17 4 3 18 4" xfId="11422"/>
    <cellStyle name="표준 17 4 3 18 4 2" xfId="23929"/>
    <cellStyle name="표준 17 4 3 18 4 3" xfId="36371"/>
    <cellStyle name="표준 17 4 3 18 5" xfId="14590"/>
    <cellStyle name="표준 17 4 3 18 6" xfId="27032"/>
    <cellStyle name="표준 17 4 3 19" xfId="2211"/>
    <cellStyle name="표준 17 4 3 19 2" xfId="5380"/>
    <cellStyle name="표준 17 4 3 19 2 2" xfId="17887"/>
    <cellStyle name="표준 17 4 3 19 2 3" xfId="30329"/>
    <cellStyle name="표준 17 4 3 19 3" xfId="8465"/>
    <cellStyle name="표준 17 4 3 19 3 2" xfId="20972"/>
    <cellStyle name="표준 17 4 3 19 3 3" xfId="33414"/>
    <cellStyle name="표준 17 4 3 19 4" xfId="11550"/>
    <cellStyle name="표준 17 4 3 19 4 2" xfId="24057"/>
    <cellStyle name="표준 17 4 3 19 4 3" xfId="36499"/>
    <cellStyle name="표준 17 4 3 19 5" xfId="14718"/>
    <cellStyle name="표준 17 4 3 19 6" xfId="27160"/>
    <cellStyle name="표준 17 4 3 2" xfId="334"/>
    <cellStyle name="표준 17 4 3 2 10" xfId="1761"/>
    <cellStyle name="표준 17 4 3 2 10 2" xfId="4930"/>
    <cellStyle name="표준 17 4 3 2 10 2 2" xfId="17437"/>
    <cellStyle name="표준 17 4 3 2 10 2 3" xfId="29879"/>
    <cellStyle name="표준 17 4 3 2 10 3" xfId="8015"/>
    <cellStyle name="표준 17 4 3 2 10 3 2" xfId="20522"/>
    <cellStyle name="표준 17 4 3 2 10 3 3" xfId="32964"/>
    <cellStyle name="표준 17 4 3 2 10 4" xfId="11100"/>
    <cellStyle name="표준 17 4 3 2 10 4 2" xfId="23607"/>
    <cellStyle name="표준 17 4 3 2 10 4 3" xfId="36049"/>
    <cellStyle name="표준 17 4 3 2 10 5" xfId="14268"/>
    <cellStyle name="표준 17 4 3 2 10 6" xfId="26710"/>
    <cellStyle name="표준 17 4 3 2 11" xfId="1889"/>
    <cellStyle name="표준 17 4 3 2 11 2" xfId="5058"/>
    <cellStyle name="표준 17 4 3 2 11 2 2" xfId="17565"/>
    <cellStyle name="표준 17 4 3 2 11 2 3" xfId="30007"/>
    <cellStyle name="표준 17 4 3 2 11 3" xfId="8143"/>
    <cellStyle name="표준 17 4 3 2 11 3 2" xfId="20650"/>
    <cellStyle name="표준 17 4 3 2 11 3 3" xfId="33092"/>
    <cellStyle name="표준 17 4 3 2 11 4" xfId="11228"/>
    <cellStyle name="표준 17 4 3 2 11 4 2" xfId="23735"/>
    <cellStyle name="표준 17 4 3 2 11 4 3" xfId="36177"/>
    <cellStyle name="표준 17 4 3 2 11 5" xfId="14396"/>
    <cellStyle name="표준 17 4 3 2 11 6" xfId="26838"/>
    <cellStyle name="표준 17 4 3 2 12" xfId="2017"/>
    <cellStyle name="표준 17 4 3 2 12 2" xfId="5186"/>
    <cellStyle name="표준 17 4 3 2 12 2 2" xfId="17693"/>
    <cellStyle name="표준 17 4 3 2 12 2 3" xfId="30135"/>
    <cellStyle name="표준 17 4 3 2 12 3" xfId="8271"/>
    <cellStyle name="표준 17 4 3 2 12 3 2" xfId="20778"/>
    <cellStyle name="표준 17 4 3 2 12 3 3" xfId="33220"/>
    <cellStyle name="표준 17 4 3 2 12 4" xfId="11356"/>
    <cellStyle name="표준 17 4 3 2 12 4 2" xfId="23863"/>
    <cellStyle name="표준 17 4 3 2 12 4 3" xfId="36305"/>
    <cellStyle name="표준 17 4 3 2 12 5" xfId="14524"/>
    <cellStyle name="표준 17 4 3 2 12 6" xfId="26966"/>
    <cellStyle name="표준 17 4 3 2 13" xfId="2145"/>
    <cellStyle name="표준 17 4 3 2 13 2" xfId="5314"/>
    <cellStyle name="표준 17 4 3 2 13 2 2" xfId="17821"/>
    <cellStyle name="표준 17 4 3 2 13 2 3" xfId="30263"/>
    <cellStyle name="표준 17 4 3 2 13 3" xfId="8399"/>
    <cellStyle name="표준 17 4 3 2 13 3 2" xfId="20906"/>
    <cellStyle name="표준 17 4 3 2 13 3 3" xfId="33348"/>
    <cellStyle name="표준 17 4 3 2 13 4" xfId="11484"/>
    <cellStyle name="표준 17 4 3 2 13 4 2" xfId="23991"/>
    <cellStyle name="표준 17 4 3 2 13 4 3" xfId="36433"/>
    <cellStyle name="표준 17 4 3 2 13 5" xfId="14652"/>
    <cellStyle name="표준 17 4 3 2 13 6" xfId="27094"/>
    <cellStyle name="표준 17 4 3 2 14" xfId="2270"/>
    <cellStyle name="표준 17 4 3 2 14 2" xfId="5439"/>
    <cellStyle name="표준 17 4 3 2 14 2 2" xfId="17946"/>
    <cellStyle name="표준 17 4 3 2 14 2 3" xfId="30388"/>
    <cellStyle name="표준 17 4 3 2 14 3" xfId="8524"/>
    <cellStyle name="표준 17 4 3 2 14 3 2" xfId="21031"/>
    <cellStyle name="표준 17 4 3 2 14 3 3" xfId="33473"/>
    <cellStyle name="표준 17 4 3 2 14 4" xfId="11609"/>
    <cellStyle name="표준 17 4 3 2 14 4 2" xfId="24116"/>
    <cellStyle name="표준 17 4 3 2 14 4 3" xfId="36558"/>
    <cellStyle name="표준 17 4 3 2 14 5" xfId="14777"/>
    <cellStyle name="표준 17 4 3 2 14 6" xfId="27219"/>
    <cellStyle name="표준 17 4 3 2 15" xfId="2395"/>
    <cellStyle name="표준 17 4 3 2 15 2" xfId="5564"/>
    <cellStyle name="표준 17 4 3 2 15 2 2" xfId="18071"/>
    <cellStyle name="표준 17 4 3 2 15 2 3" xfId="30513"/>
    <cellStyle name="표준 17 4 3 2 15 3" xfId="8649"/>
    <cellStyle name="표준 17 4 3 2 15 3 2" xfId="21156"/>
    <cellStyle name="표준 17 4 3 2 15 3 3" xfId="33598"/>
    <cellStyle name="표준 17 4 3 2 15 4" xfId="11734"/>
    <cellStyle name="표준 17 4 3 2 15 4 2" xfId="24241"/>
    <cellStyle name="표준 17 4 3 2 15 4 3" xfId="36683"/>
    <cellStyle name="표준 17 4 3 2 15 5" xfId="14902"/>
    <cellStyle name="표준 17 4 3 2 15 6" xfId="27344"/>
    <cellStyle name="표준 17 4 3 2 16" xfId="2519"/>
    <cellStyle name="표준 17 4 3 2 16 2" xfId="5688"/>
    <cellStyle name="표준 17 4 3 2 16 2 2" xfId="18195"/>
    <cellStyle name="표준 17 4 3 2 16 2 3" xfId="30637"/>
    <cellStyle name="표준 17 4 3 2 16 3" xfId="8773"/>
    <cellStyle name="표준 17 4 3 2 16 3 2" xfId="21280"/>
    <cellStyle name="표준 17 4 3 2 16 3 3" xfId="33722"/>
    <cellStyle name="표준 17 4 3 2 16 4" xfId="11858"/>
    <cellStyle name="표준 17 4 3 2 16 4 2" xfId="24365"/>
    <cellStyle name="표준 17 4 3 2 16 4 3" xfId="36807"/>
    <cellStyle name="표준 17 4 3 2 16 5" xfId="15026"/>
    <cellStyle name="표준 17 4 3 2 16 6" xfId="27468"/>
    <cellStyle name="표준 17 4 3 2 17" xfId="2641"/>
    <cellStyle name="표준 17 4 3 2 17 2" xfId="5810"/>
    <cellStyle name="표준 17 4 3 2 17 2 2" xfId="18317"/>
    <cellStyle name="표준 17 4 3 2 17 2 3" xfId="30759"/>
    <cellStyle name="표준 17 4 3 2 17 3" xfId="8895"/>
    <cellStyle name="표준 17 4 3 2 17 3 2" xfId="21402"/>
    <cellStyle name="표준 17 4 3 2 17 3 3" xfId="33844"/>
    <cellStyle name="표준 17 4 3 2 17 4" xfId="11980"/>
    <cellStyle name="표준 17 4 3 2 17 4 2" xfId="24487"/>
    <cellStyle name="표준 17 4 3 2 17 4 3" xfId="36929"/>
    <cellStyle name="표준 17 4 3 2 17 5" xfId="15148"/>
    <cellStyle name="표준 17 4 3 2 17 6" xfId="27590"/>
    <cellStyle name="표준 17 4 3 2 18" xfId="2761"/>
    <cellStyle name="표준 17 4 3 2 18 2" xfId="5930"/>
    <cellStyle name="표준 17 4 3 2 18 2 2" xfId="18437"/>
    <cellStyle name="표준 17 4 3 2 18 2 3" xfId="30879"/>
    <cellStyle name="표준 17 4 3 2 18 3" xfId="9015"/>
    <cellStyle name="표준 17 4 3 2 18 3 2" xfId="21522"/>
    <cellStyle name="표준 17 4 3 2 18 3 3" xfId="33964"/>
    <cellStyle name="표준 17 4 3 2 18 4" xfId="12100"/>
    <cellStyle name="표준 17 4 3 2 18 4 2" xfId="24607"/>
    <cellStyle name="표준 17 4 3 2 18 4 3" xfId="37049"/>
    <cellStyle name="표준 17 4 3 2 18 5" xfId="15268"/>
    <cellStyle name="표준 17 4 3 2 18 6" xfId="27710"/>
    <cellStyle name="표준 17 4 3 2 19" xfId="2878"/>
    <cellStyle name="표준 17 4 3 2 19 2" xfId="6047"/>
    <cellStyle name="표준 17 4 3 2 19 2 2" xfId="18554"/>
    <cellStyle name="표준 17 4 3 2 19 2 3" xfId="30996"/>
    <cellStyle name="표준 17 4 3 2 19 3" xfId="9132"/>
    <cellStyle name="표준 17 4 3 2 19 3 2" xfId="21639"/>
    <cellStyle name="표준 17 4 3 2 19 3 3" xfId="34081"/>
    <cellStyle name="표준 17 4 3 2 19 4" xfId="12217"/>
    <cellStyle name="표준 17 4 3 2 19 4 2" xfId="24724"/>
    <cellStyle name="표준 17 4 3 2 19 4 3" xfId="37166"/>
    <cellStyle name="표준 17 4 3 2 19 5" xfId="15385"/>
    <cellStyle name="표준 17 4 3 2 19 6" xfId="27827"/>
    <cellStyle name="표준 17 4 3 2 2" xfId="712"/>
    <cellStyle name="표준 17 4 3 2 2 2" xfId="3881"/>
    <cellStyle name="표준 17 4 3 2 2 2 2" xfId="16388"/>
    <cellStyle name="표준 17 4 3 2 2 2 3" xfId="28830"/>
    <cellStyle name="표준 17 4 3 2 2 3" xfId="6966"/>
    <cellStyle name="표준 17 4 3 2 2 3 2" xfId="19473"/>
    <cellStyle name="표준 17 4 3 2 2 3 3" xfId="31915"/>
    <cellStyle name="표준 17 4 3 2 2 4" xfId="10051"/>
    <cellStyle name="표준 17 4 3 2 2 4 2" xfId="22558"/>
    <cellStyle name="표준 17 4 3 2 2 4 3" xfId="35000"/>
    <cellStyle name="표준 17 4 3 2 2 5" xfId="13219"/>
    <cellStyle name="표준 17 4 3 2 2 6" xfId="25661"/>
    <cellStyle name="표준 17 4 3 2 20" xfId="2990"/>
    <cellStyle name="표준 17 4 3 2 20 2" xfId="6159"/>
    <cellStyle name="표준 17 4 3 2 20 2 2" xfId="18666"/>
    <cellStyle name="표준 17 4 3 2 20 2 3" xfId="31108"/>
    <cellStyle name="표준 17 4 3 2 20 3" xfId="9244"/>
    <cellStyle name="표준 17 4 3 2 20 3 2" xfId="21751"/>
    <cellStyle name="표준 17 4 3 2 20 3 3" xfId="34193"/>
    <cellStyle name="표준 17 4 3 2 20 4" xfId="12329"/>
    <cellStyle name="표준 17 4 3 2 20 4 2" xfId="24836"/>
    <cellStyle name="표준 17 4 3 2 20 4 3" xfId="37278"/>
    <cellStyle name="표준 17 4 3 2 20 5" xfId="15497"/>
    <cellStyle name="표준 17 4 3 2 20 6" xfId="27939"/>
    <cellStyle name="표준 17 4 3 2 21" xfId="3098"/>
    <cellStyle name="표준 17 4 3 2 21 2" xfId="6267"/>
    <cellStyle name="표준 17 4 3 2 21 2 2" xfId="18774"/>
    <cellStyle name="표준 17 4 3 2 21 2 3" xfId="31216"/>
    <cellStyle name="표준 17 4 3 2 21 3" xfId="9352"/>
    <cellStyle name="표준 17 4 3 2 21 3 2" xfId="21859"/>
    <cellStyle name="표준 17 4 3 2 21 3 3" xfId="34301"/>
    <cellStyle name="표준 17 4 3 2 21 4" xfId="12437"/>
    <cellStyle name="표준 17 4 3 2 21 4 2" xfId="24944"/>
    <cellStyle name="표준 17 4 3 2 21 4 3" xfId="37386"/>
    <cellStyle name="표준 17 4 3 2 21 5" xfId="15605"/>
    <cellStyle name="표준 17 4 3 2 21 6" xfId="28047"/>
    <cellStyle name="표준 17 4 3 2 22" xfId="3205"/>
    <cellStyle name="표준 17 4 3 2 22 2" xfId="6374"/>
    <cellStyle name="표준 17 4 3 2 22 2 2" xfId="18881"/>
    <cellStyle name="표준 17 4 3 2 22 2 3" xfId="31323"/>
    <cellStyle name="표준 17 4 3 2 22 3" xfId="9459"/>
    <cellStyle name="표준 17 4 3 2 22 3 2" xfId="21966"/>
    <cellStyle name="표준 17 4 3 2 22 3 3" xfId="34408"/>
    <cellStyle name="표준 17 4 3 2 22 4" xfId="12544"/>
    <cellStyle name="표준 17 4 3 2 22 4 2" xfId="25051"/>
    <cellStyle name="표준 17 4 3 2 22 4 3" xfId="37493"/>
    <cellStyle name="표준 17 4 3 2 22 5" xfId="15712"/>
    <cellStyle name="표준 17 4 3 2 22 6" xfId="28154"/>
    <cellStyle name="표준 17 4 3 2 23" xfId="3312"/>
    <cellStyle name="표준 17 4 3 2 23 2" xfId="6481"/>
    <cellStyle name="표준 17 4 3 2 23 2 2" xfId="18988"/>
    <cellStyle name="표준 17 4 3 2 23 2 3" xfId="31430"/>
    <cellStyle name="표준 17 4 3 2 23 3" xfId="9566"/>
    <cellStyle name="표준 17 4 3 2 23 3 2" xfId="22073"/>
    <cellStyle name="표준 17 4 3 2 23 3 3" xfId="34515"/>
    <cellStyle name="표준 17 4 3 2 23 4" xfId="12651"/>
    <cellStyle name="표준 17 4 3 2 23 4 2" xfId="25158"/>
    <cellStyle name="표준 17 4 3 2 23 4 3" xfId="37600"/>
    <cellStyle name="표준 17 4 3 2 23 5" xfId="15819"/>
    <cellStyle name="표준 17 4 3 2 23 6" xfId="28261"/>
    <cellStyle name="표준 17 4 3 2 24" xfId="3503"/>
    <cellStyle name="표준 17 4 3 2 24 2" xfId="16010"/>
    <cellStyle name="표준 17 4 3 2 24 3" xfId="28452"/>
    <cellStyle name="표준 17 4 3 2 25" xfId="6588"/>
    <cellStyle name="표준 17 4 3 2 25 2" xfId="19095"/>
    <cellStyle name="표준 17 4 3 2 25 3" xfId="31537"/>
    <cellStyle name="표준 17 4 3 2 26" xfId="9673"/>
    <cellStyle name="표준 17 4 3 2 26 2" xfId="22180"/>
    <cellStyle name="표준 17 4 3 2 26 3" xfId="34622"/>
    <cellStyle name="표준 17 4 3 2 27" xfId="12841"/>
    <cellStyle name="표준 17 4 3 2 28" xfId="25283"/>
    <cellStyle name="표준 17 4 3 2 29" xfId="37811"/>
    <cellStyle name="표준 17 4 3 2 3" xfId="845"/>
    <cellStyle name="표준 17 4 3 2 3 2" xfId="4014"/>
    <cellStyle name="표준 17 4 3 2 3 2 2" xfId="16521"/>
    <cellStyle name="표준 17 4 3 2 3 2 3" xfId="28963"/>
    <cellStyle name="표준 17 4 3 2 3 3" xfId="7099"/>
    <cellStyle name="표준 17 4 3 2 3 3 2" xfId="19606"/>
    <cellStyle name="표준 17 4 3 2 3 3 3" xfId="32048"/>
    <cellStyle name="표준 17 4 3 2 3 4" xfId="10184"/>
    <cellStyle name="표준 17 4 3 2 3 4 2" xfId="22691"/>
    <cellStyle name="표준 17 4 3 2 3 4 3" xfId="35133"/>
    <cellStyle name="표준 17 4 3 2 3 5" xfId="13352"/>
    <cellStyle name="표준 17 4 3 2 3 6" xfId="25794"/>
    <cellStyle name="표준 17 4 3 2 4" xfId="977"/>
    <cellStyle name="표준 17 4 3 2 4 2" xfId="4146"/>
    <cellStyle name="표준 17 4 3 2 4 2 2" xfId="16653"/>
    <cellStyle name="표준 17 4 3 2 4 2 3" xfId="29095"/>
    <cellStyle name="표준 17 4 3 2 4 3" xfId="7231"/>
    <cellStyle name="표준 17 4 3 2 4 3 2" xfId="19738"/>
    <cellStyle name="표준 17 4 3 2 4 3 3" xfId="32180"/>
    <cellStyle name="표준 17 4 3 2 4 4" xfId="10316"/>
    <cellStyle name="표준 17 4 3 2 4 4 2" xfId="22823"/>
    <cellStyle name="표준 17 4 3 2 4 4 3" xfId="35265"/>
    <cellStyle name="표준 17 4 3 2 4 5" xfId="13484"/>
    <cellStyle name="표준 17 4 3 2 4 6" xfId="25926"/>
    <cellStyle name="표준 17 4 3 2 5" xfId="1109"/>
    <cellStyle name="표준 17 4 3 2 5 2" xfId="4278"/>
    <cellStyle name="표준 17 4 3 2 5 2 2" xfId="16785"/>
    <cellStyle name="표준 17 4 3 2 5 2 3" xfId="29227"/>
    <cellStyle name="표준 17 4 3 2 5 3" xfId="7363"/>
    <cellStyle name="표준 17 4 3 2 5 3 2" xfId="19870"/>
    <cellStyle name="표준 17 4 3 2 5 3 3" xfId="32312"/>
    <cellStyle name="표준 17 4 3 2 5 4" xfId="10448"/>
    <cellStyle name="표준 17 4 3 2 5 4 2" xfId="22955"/>
    <cellStyle name="표준 17 4 3 2 5 4 3" xfId="35397"/>
    <cellStyle name="표준 17 4 3 2 5 5" xfId="13616"/>
    <cellStyle name="표준 17 4 3 2 5 6" xfId="26058"/>
    <cellStyle name="표준 17 4 3 2 6" xfId="1241"/>
    <cellStyle name="표준 17 4 3 2 6 2" xfId="4410"/>
    <cellStyle name="표준 17 4 3 2 6 2 2" xfId="16917"/>
    <cellStyle name="표준 17 4 3 2 6 2 3" xfId="29359"/>
    <cellStyle name="표준 17 4 3 2 6 3" xfId="7495"/>
    <cellStyle name="표준 17 4 3 2 6 3 2" xfId="20002"/>
    <cellStyle name="표준 17 4 3 2 6 3 3" xfId="32444"/>
    <cellStyle name="표준 17 4 3 2 6 4" xfId="10580"/>
    <cellStyle name="표준 17 4 3 2 6 4 2" xfId="23087"/>
    <cellStyle name="표준 17 4 3 2 6 4 3" xfId="35529"/>
    <cellStyle name="표준 17 4 3 2 6 5" xfId="13748"/>
    <cellStyle name="표준 17 4 3 2 6 6" xfId="26190"/>
    <cellStyle name="표준 17 4 3 2 7" xfId="1373"/>
    <cellStyle name="표준 17 4 3 2 7 2" xfId="4542"/>
    <cellStyle name="표준 17 4 3 2 7 2 2" xfId="17049"/>
    <cellStyle name="표준 17 4 3 2 7 2 3" xfId="29491"/>
    <cellStyle name="표준 17 4 3 2 7 3" xfId="7627"/>
    <cellStyle name="표준 17 4 3 2 7 3 2" xfId="20134"/>
    <cellStyle name="표준 17 4 3 2 7 3 3" xfId="32576"/>
    <cellStyle name="표준 17 4 3 2 7 4" xfId="10712"/>
    <cellStyle name="표준 17 4 3 2 7 4 2" xfId="23219"/>
    <cellStyle name="표준 17 4 3 2 7 4 3" xfId="35661"/>
    <cellStyle name="표준 17 4 3 2 7 5" xfId="13880"/>
    <cellStyle name="표준 17 4 3 2 7 6" xfId="26322"/>
    <cellStyle name="표준 17 4 3 2 8" xfId="1504"/>
    <cellStyle name="표준 17 4 3 2 8 2" xfId="4673"/>
    <cellStyle name="표준 17 4 3 2 8 2 2" xfId="17180"/>
    <cellStyle name="표준 17 4 3 2 8 2 3" xfId="29622"/>
    <cellStyle name="표준 17 4 3 2 8 3" xfId="7758"/>
    <cellStyle name="표준 17 4 3 2 8 3 2" xfId="20265"/>
    <cellStyle name="표준 17 4 3 2 8 3 3" xfId="32707"/>
    <cellStyle name="표준 17 4 3 2 8 4" xfId="10843"/>
    <cellStyle name="표준 17 4 3 2 8 4 2" xfId="23350"/>
    <cellStyle name="표준 17 4 3 2 8 4 3" xfId="35792"/>
    <cellStyle name="표준 17 4 3 2 8 5" xfId="14011"/>
    <cellStyle name="표준 17 4 3 2 8 6" xfId="26453"/>
    <cellStyle name="표준 17 4 3 2 9" xfId="1633"/>
    <cellStyle name="표준 17 4 3 2 9 2" xfId="4802"/>
    <cellStyle name="표준 17 4 3 2 9 2 2" xfId="17309"/>
    <cellStyle name="표준 17 4 3 2 9 2 3" xfId="29751"/>
    <cellStyle name="표준 17 4 3 2 9 3" xfId="7887"/>
    <cellStyle name="표준 17 4 3 2 9 3 2" xfId="20394"/>
    <cellStyle name="표준 17 4 3 2 9 3 3" xfId="32836"/>
    <cellStyle name="표준 17 4 3 2 9 4" xfId="10972"/>
    <cellStyle name="표준 17 4 3 2 9 4 2" xfId="23479"/>
    <cellStyle name="표준 17 4 3 2 9 4 3" xfId="35921"/>
    <cellStyle name="표준 17 4 3 2 9 5" xfId="14140"/>
    <cellStyle name="표준 17 4 3 2 9 6" xfId="26582"/>
    <cellStyle name="표준 17 4 3 20" xfId="2336"/>
    <cellStyle name="표준 17 4 3 20 2" xfId="5505"/>
    <cellStyle name="표준 17 4 3 20 2 2" xfId="18012"/>
    <cellStyle name="표준 17 4 3 20 2 3" xfId="30454"/>
    <cellStyle name="표준 17 4 3 20 3" xfId="8590"/>
    <cellStyle name="표준 17 4 3 20 3 2" xfId="21097"/>
    <cellStyle name="표준 17 4 3 20 3 3" xfId="33539"/>
    <cellStyle name="표준 17 4 3 20 4" xfId="11675"/>
    <cellStyle name="표준 17 4 3 20 4 2" xfId="24182"/>
    <cellStyle name="표준 17 4 3 20 4 3" xfId="36624"/>
    <cellStyle name="표준 17 4 3 20 5" xfId="14843"/>
    <cellStyle name="표준 17 4 3 20 6" xfId="27285"/>
    <cellStyle name="표준 17 4 3 21" xfId="2461"/>
    <cellStyle name="표준 17 4 3 21 2" xfId="5630"/>
    <cellStyle name="표준 17 4 3 21 2 2" xfId="18137"/>
    <cellStyle name="표준 17 4 3 21 2 3" xfId="30579"/>
    <cellStyle name="표준 17 4 3 21 3" xfId="8715"/>
    <cellStyle name="표준 17 4 3 21 3 2" xfId="21222"/>
    <cellStyle name="표준 17 4 3 21 3 3" xfId="33664"/>
    <cellStyle name="표준 17 4 3 21 4" xfId="11800"/>
    <cellStyle name="표준 17 4 3 21 4 2" xfId="24307"/>
    <cellStyle name="표준 17 4 3 21 4 3" xfId="36749"/>
    <cellStyle name="표준 17 4 3 21 5" xfId="14968"/>
    <cellStyle name="표준 17 4 3 21 6" xfId="27410"/>
    <cellStyle name="표준 17 4 3 22" xfId="2585"/>
    <cellStyle name="표준 17 4 3 22 2" xfId="5754"/>
    <cellStyle name="표준 17 4 3 22 2 2" xfId="18261"/>
    <cellStyle name="표준 17 4 3 22 2 3" xfId="30703"/>
    <cellStyle name="표준 17 4 3 22 3" xfId="8839"/>
    <cellStyle name="표준 17 4 3 22 3 2" xfId="21346"/>
    <cellStyle name="표준 17 4 3 22 3 3" xfId="33788"/>
    <cellStyle name="표준 17 4 3 22 4" xfId="11924"/>
    <cellStyle name="표준 17 4 3 22 4 2" xfId="24431"/>
    <cellStyle name="표준 17 4 3 22 4 3" xfId="36873"/>
    <cellStyle name="표준 17 4 3 22 5" xfId="15092"/>
    <cellStyle name="표준 17 4 3 22 6" xfId="27534"/>
    <cellStyle name="표준 17 4 3 23" xfId="2707"/>
    <cellStyle name="표준 17 4 3 23 2" xfId="5876"/>
    <cellStyle name="표준 17 4 3 23 2 2" xfId="18383"/>
    <cellStyle name="표준 17 4 3 23 2 3" xfId="30825"/>
    <cellStyle name="표준 17 4 3 23 3" xfId="8961"/>
    <cellStyle name="표준 17 4 3 23 3 2" xfId="21468"/>
    <cellStyle name="표준 17 4 3 23 3 3" xfId="33910"/>
    <cellStyle name="표준 17 4 3 23 4" xfId="12046"/>
    <cellStyle name="표준 17 4 3 23 4 2" xfId="24553"/>
    <cellStyle name="표준 17 4 3 23 4 3" xfId="36995"/>
    <cellStyle name="표준 17 4 3 23 5" xfId="15214"/>
    <cellStyle name="표준 17 4 3 23 6" xfId="27656"/>
    <cellStyle name="표준 17 4 3 24" xfId="2827"/>
    <cellStyle name="표준 17 4 3 24 2" xfId="5996"/>
    <cellStyle name="표준 17 4 3 24 2 2" xfId="18503"/>
    <cellStyle name="표준 17 4 3 24 2 3" xfId="30945"/>
    <cellStyle name="표준 17 4 3 24 3" xfId="9081"/>
    <cellStyle name="표준 17 4 3 24 3 2" xfId="21588"/>
    <cellStyle name="표준 17 4 3 24 3 3" xfId="34030"/>
    <cellStyle name="표준 17 4 3 24 4" xfId="12166"/>
    <cellStyle name="표준 17 4 3 24 4 2" xfId="24673"/>
    <cellStyle name="표준 17 4 3 24 4 3" xfId="37115"/>
    <cellStyle name="표준 17 4 3 24 5" xfId="15334"/>
    <cellStyle name="표준 17 4 3 24 6" xfId="27776"/>
    <cellStyle name="표준 17 4 3 25" xfId="2944"/>
    <cellStyle name="표준 17 4 3 25 2" xfId="6113"/>
    <cellStyle name="표준 17 4 3 25 2 2" xfId="18620"/>
    <cellStyle name="표준 17 4 3 25 2 3" xfId="31062"/>
    <cellStyle name="표준 17 4 3 25 3" xfId="9198"/>
    <cellStyle name="표준 17 4 3 25 3 2" xfId="21705"/>
    <cellStyle name="표준 17 4 3 25 3 3" xfId="34147"/>
    <cellStyle name="표준 17 4 3 25 4" xfId="12283"/>
    <cellStyle name="표준 17 4 3 25 4 2" xfId="24790"/>
    <cellStyle name="표준 17 4 3 25 4 3" xfId="37232"/>
    <cellStyle name="표준 17 4 3 25 5" xfId="15451"/>
    <cellStyle name="표준 17 4 3 25 6" xfId="27893"/>
    <cellStyle name="표준 17 4 3 26" xfId="3451"/>
    <cellStyle name="표준 17 4 3 26 2" xfId="15958"/>
    <cellStyle name="표준 17 4 3 26 3" xfId="28400"/>
    <cellStyle name="표준 17 4 3 27" xfId="3384"/>
    <cellStyle name="표준 17 4 3 27 2" xfId="15891"/>
    <cellStyle name="표준 17 4 3 27 3" xfId="28333"/>
    <cellStyle name="표준 17 4 3 28" xfId="3406"/>
    <cellStyle name="표준 17 4 3 28 2" xfId="15913"/>
    <cellStyle name="표준 17 4 3 28 3" xfId="28355"/>
    <cellStyle name="표준 17 4 3 29" xfId="12793"/>
    <cellStyle name="표준 17 4 3 3" xfId="379"/>
    <cellStyle name="표준 17 4 3 3 10" xfId="1806"/>
    <cellStyle name="표준 17 4 3 3 10 2" xfId="4975"/>
    <cellStyle name="표준 17 4 3 3 10 2 2" xfId="17482"/>
    <cellStyle name="표준 17 4 3 3 10 2 3" xfId="29924"/>
    <cellStyle name="표준 17 4 3 3 10 3" xfId="8060"/>
    <cellStyle name="표준 17 4 3 3 10 3 2" xfId="20567"/>
    <cellStyle name="표준 17 4 3 3 10 3 3" xfId="33009"/>
    <cellStyle name="표준 17 4 3 3 10 4" xfId="11145"/>
    <cellStyle name="표준 17 4 3 3 10 4 2" xfId="23652"/>
    <cellStyle name="표준 17 4 3 3 10 4 3" xfId="36094"/>
    <cellStyle name="표준 17 4 3 3 10 5" xfId="14313"/>
    <cellStyle name="표준 17 4 3 3 10 6" xfId="26755"/>
    <cellStyle name="표준 17 4 3 3 11" xfId="1934"/>
    <cellStyle name="표준 17 4 3 3 11 2" xfId="5103"/>
    <cellStyle name="표준 17 4 3 3 11 2 2" xfId="17610"/>
    <cellStyle name="표준 17 4 3 3 11 2 3" xfId="30052"/>
    <cellStyle name="표준 17 4 3 3 11 3" xfId="8188"/>
    <cellStyle name="표준 17 4 3 3 11 3 2" xfId="20695"/>
    <cellStyle name="표준 17 4 3 3 11 3 3" xfId="33137"/>
    <cellStyle name="표준 17 4 3 3 11 4" xfId="11273"/>
    <cellStyle name="표준 17 4 3 3 11 4 2" xfId="23780"/>
    <cellStyle name="표준 17 4 3 3 11 4 3" xfId="36222"/>
    <cellStyle name="표준 17 4 3 3 11 5" xfId="14441"/>
    <cellStyle name="표준 17 4 3 3 11 6" xfId="26883"/>
    <cellStyle name="표준 17 4 3 3 12" xfId="2062"/>
    <cellStyle name="표준 17 4 3 3 12 2" xfId="5231"/>
    <cellStyle name="표준 17 4 3 3 12 2 2" xfId="17738"/>
    <cellStyle name="표준 17 4 3 3 12 2 3" xfId="30180"/>
    <cellStyle name="표준 17 4 3 3 12 3" xfId="8316"/>
    <cellStyle name="표준 17 4 3 3 12 3 2" xfId="20823"/>
    <cellStyle name="표준 17 4 3 3 12 3 3" xfId="33265"/>
    <cellStyle name="표준 17 4 3 3 12 4" xfId="11401"/>
    <cellStyle name="표준 17 4 3 3 12 4 2" xfId="23908"/>
    <cellStyle name="표준 17 4 3 3 12 4 3" xfId="36350"/>
    <cellStyle name="표준 17 4 3 3 12 5" xfId="14569"/>
    <cellStyle name="표준 17 4 3 3 12 6" xfId="27011"/>
    <cellStyle name="표준 17 4 3 3 13" xfId="2190"/>
    <cellStyle name="표준 17 4 3 3 13 2" xfId="5359"/>
    <cellStyle name="표준 17 4 3 3 13 2 2" xfId="17866"/>
    <cellStyle name="표준 17 4 3 3 13 2 3" xfId="30308"/>
    <cellStyle name="표준 17 4 3 3 13 3" xfId="8444"/>
    <cellStyle name="표준 17 4 3 3 13 3 2" xfId="20951"/>
    <cellStyle name="표준 17 4 3 3 13 3 3" xfId="33393"/>
    <cellStyle name="표준 17 4 3 3 13 4" xfId="11529"/>
    <cellStyle name="표준 17 4 3 3 13 4 2" xfId="24036"/>
    <cellStyle name="표준 17 4 3 3 13 4 3" xfId="36478"/>
    <cellStyle name="표준 17 4 3 3 13 5" xfId="14697"/>
    <cellStyle name="표준 17 4 3 3 13 6" xfId="27139"/>
    <cellStyle name="표준 17 4 3 3 14" xfId="2315"/>
    <cellStyle name="표준 17 4 3 3 14 2" xfId="5484"/>
    <cellStyle name="표준 17 4 3 3 14 2 2" xfId="17991"/>
    <cellStyle name="표준 17 4 3 3 14 2 3" xfId="30433"/>
    <cellStyle name="표준 17 4 3 3 14 3" xfId="8569"/>
    <cellStyle name="표준 17 4 3 3 14 3 2" xfId="21076"/>
    <cellStyle name="표준 17 4 3 3 14 3 3" xfId="33518"/>
    <cellStyle name="표준 17 4 3 3 14 4" xfId="11654"/>
    <cellStyle name="표준 17 4 3 3 14 4 2" xfId="24161"/>
    <cellStyle name="표준 17 4 3 3 14 4 3" xfId="36603"/>
    <cellStyle name="표준 17 4 3 3 14 5" xfId="14822"/>
    <cellStyle name="표준 17 4 3 3 14 6" xfId="27264"/>
    <cellStyle name="표준 17 4 3 3 15" xfId="2440"/>
    <cellStyle name="표준 17 4 3 3 15 2" xfId="5609"/>
    <cellStyle name="표준 17 4 3 3 15 2 2" xfId="18116"/>
    <cellStyle name="표준 17 4 3 3 15 2 3" xfId="30558"/>
    <cellStyle name="표준 17 4 3 3 15 3" xfId="8694"/>
    <cellStyle name="표준 17 4 3 3 15 3 2" xfId="21201"/>
    <cellStyle name="표준 17 4 3 3 15 3 3" xfId="33643"/>
    <cellStyle name="표준 17 4 3 3 15 4" xfId="11779"/>
    <cellStyle name="표준 17 4 3 3 15 4 2" xfId="24286"/>
    <cellStyle name="표준 17 4 3 3 15 4 3" xfId="36728"/>
    <cellStyle name="표준 17 4 3 3 15 5" xfId="14947"/>
    <cellStyle name="표준 17 4 3 3 15 6" xfId="27389"/>
    <cellStyle name="표준 17 4 3 3 16" xfId="2564"/>
    <cellStyle name="표준 17 4 3 3 16 2" xfId="5733"/>
    <cellStyle name="표준 17 4 3 3 16 2 2" xfId="18240"/>
    <cellStyle name="표준 17 4 3 3 16 2 3" xfId="30682"/>
    <cellStyle name="표준 17 4 3 3 16 3" xfId="8818"/>
    <cellStyle name="표준 17 4 3 3 16 3 2" xfId="21325"/>
    <cellStyle name="표준 17 4 3 3 16 3 3" xfId="33767"/>
    <cellStyle name="표준 17 4 3 3 16 4" xfId="11903"/>
    <cellStyle name="표준 17 4 3 3 16 4 2" xfId="24410"/>
    <cellStyle name="표준 17 4 3 3 16 4 3" xfId="36852"/>
    <cellStyle name="표준 17 4 3 3 16 5" xfId="15071"/>
    <cellStyle name="표준 17 4 3 3 16 6" xfId="27513"/>
    <cellStyle name="표준 17 4 3 3 17" xfId="2686"/>
    <cellStyle name="표준 17 4 3 3 17 2" xfId="5855"/>
    <cellStyle name="표준 17 4 3 3 17 2 2" xfId="18362"/>
    <cellStyle name="표준 17 4 3 3 17 2 3" xfId="30804"/>
    <cellStyle name="표준 17 4 3 3 17 3" xfId="8940"/>
    <cellStyle name="표준 17 4 3 3 17 3 2" xfId="21447"/>
    <cellStyle name="표준 17 4 3 3 17 3 3" xfId="33889"/>
    <cellStyle name="표준 17 4 3 3 17 4" xfId="12025"/>
    <cellStyle name="표준 17 4 3 3 17 4 2" xfId="24532"/>
    <cellStyle name="표준 17 4 3 3 17 4 3" xfId="36974"/>
    <cellStyle name="표준 17 4 3 3 17 5" xfId="15193"/>
    <cellStyle name="표준 17 4 3 3 17 6" xfId="27635"/>
    <cellStyle name="표준 17 4 3 3 18" xfId="2806"/>
    <cellStyle name="표준 17 4 3 3 18 2" xfId="5975"/>
    <cellStyle name="표준 17 4 3 3 18 2 2" xfId="18482"/>
    <cellStyle name="표준 17 4 3 3 18 2 3" xfId="30924"/>
    <cellStyle name="표준 17 4 3 3 18 3" xfId="9060"/>
    <cellStyle name="표준 17 4 3 3 18 3 2" xfId="21567"/>
    <cellStyle name="표준 17 4 3 3 18 3 3" xfId="34009"/>
    <cellStyle name="표준 17 4 3 3 18 4" xfId="12145"/>
    <cellStyle name="표준 17 4 3 3 18 4 2" xfId="24652"/>
    <cellStyle name="표준 17 4 3 3 18 4 3" xfId="37094"/>
    <cellStyle name="표준 17 4 3 3 18 5" xfId="15313"/>
    <cellStyle name="표준 17 4 3 3 18 6" xfId="27755"/>
    <cellStyle name="표준 17 4 3 3 19" xfId="2923"/>
    <cellStyle name="표준 17 4 3 3 19 2" xfId="6092"/>
    <cellStyle name="표준 17 4 3 3 19 2 2" xfId="18599"/>
    <cellStyle name="표준 17 4 3 3 19 2 3" xfId="31041"/>
    <cellStyle name="표준 17 4 3 3 19 3" xfId="9177"/>
    <cellStyle name="표준 17 4 3 3 19 3 2" xfId="21684"/>
    <cellStyle name="표준 17 4 3 3 19 3 3" xfId="34126"/>
    <cellStyle name="표준 17 4 3 3 19 4" xfId="12262"/>
    <cellStyle name="표준 17 4 3 3 19 4 2" xfId="24769"/>
    <cellStyle name="표준 17 4 3 3 19 4 3" xfId="37211"/>
    <cellStyle name="표준 17 4 3 3 19 5" xfId="15430"/>
    <cellStyle name="표준 17 4 3 3 19 6" xfId="27872"/>
    <cellStyle name="표준 17 4 3 3 2" xfId="757"/>
    <cellStyle name="표준 17 4 3 3 2 2" xfId="3926"/>
    <cellStyle name="표준 17 4 3 3 2 2 2" xfId="16433"/>
    <cellStyle name="표준 17 4 3 3 2 2 3" xfId="28875"/>
    <cellStyle name="표준 17 4 3 3 2 3" xfId="7011"/>
    <cellStyle name="표준 17 4 3 3 2 3 2" xfId="19518"/>
    <cellStyle name="표준 17 4 3 3 2 3 3" xfId="31960"/>
    <cellStyle name="표준 17 4 3 3 2 4" xfId="10096"/>
    <cellStyle name="표준 17 4 3 3 2 4 2" xfId="22603"/>
    <cellStyle name="표준 17 4 3 3 2 4 3" xfId="35045"/>
    <cellStyle name="표준 17 4 3 3 2 5" xfId="13264"/>
    <cellStyle name="표준 17 4 3 3 2 6" xfId="25706"/>
    <cellStyle name="표준 17 4 3 3 20" xfId="3035"/>
    <cellStyle name="표준 17 4 3 3 20 2" xfId="6204"/>
    <cellStyle name="표준 17 4 3 3 20 2 2" xfId="18711"/>
    <cellStyle name="표준 17 4 3 3 20 2 3" xfId="31153"/>
    <cellStyle name="표준 17 4 3 3 20 3" xfId="9289"/>
    <cellStyle name="표준 17 4 3 3 20 3 2" xfId="21796"/>
    <cellStyle name="표준 17 4 3 3 20 3 3" xfId="34238"/>
    <cellStyle name="표준 17 4 3 3 20 4" xfId="12374"/>
    <cellStyle name="표준 17 4 3 3 20 4 2" xfId="24881"/>
    <cellStyle name="표준 17 4 3 3 20 4 3" xfId="37323"/>
    <cellStyle name="표준 17 4 3 3 20 5" xfId="15542"/>
    <cellStyle name="표준 17 4 3 3 20 6" xfId="27984"/>
    <cellStyle name="표준 17 4 3 3 21" xfId="3143"/>
    <cellStyle name="표준 17 4 3 3 21 2" xfId="6312"/>
    <cellStyle name="표준 17 4 3 3 21 2 2" xfId="18819"/>
    <cellStyle name="표준 17 4 3 3 21 2 3" xfId="31261"/>
    <cellStyle name="표준 17 4 3 3 21 3" xfId="9397"/>
    <cellStyle name="표준 17 4 3 3 21 3 2" xfId="21904"/>
    <cellStyle name="표준 17 4 3 3 21 3 3" xfId="34346"/>
    <cellStyle name="표준 17 4 3 3 21 4" xfId="12482"/>
    <cellStyle name="표준 17 4 3 3 21 4 2" xfId="24989"/>
    <cellStyle name="표준 17 4 3 3 21 4 3" xfId="37431"/>
    <cellStyle name="표준 17 4 3 3 21 5" xfId="15650"/>
    <cellStyle name="표준 17 4 3 3 21 6" xfId="28092"/>
    <cellStyle name="표준 17 4 3 3 22" xfId="3250"/>
    <cellStyle name="표준 17 4 3 3 22 2" xfId="6419"/>
    <cellStyle name="표준 17 4 3 3 22 2 2" xfId="18926"/>
    <cellStyle name="표준 17 4 3 3 22 2 3" xfId="31368"/>
    <cellStyle name="표준 17 4 3 3 22 3" xfId="9504"/>
    <cellStyle name="표준 17 4 3 3 22 3 2" xfId="22011"/>
    <cellStyle name="표준 17 4 3 3 22 3 3" xfId="34453"/>
    <cellStyle name="표준 17 4 3 3 22 4" xfId="12589"/>
    <cellStyle name="표준 17 4 3 3 22 4 2" xfId="25096"/>
    <cellStyle name="표준 17 4 3 3 22 4 3" xfId="37538"/>
    <cellStyle name="표준 17 4 3 3 22 5" xfId="15757"/>
    <cellStyle name="표준 17 4 3 3 22 6" xfId="28199"/>
    <cellStyle name="표준 17 4 3 3 23" xfId="3357"/>
    <cellStyle name="표준 17 4 3 3 23 2" xfId="6526"/>
    <cellStyle name="표준 17 4 3 3 23 2 2" xfId="19033"/>
    <cellStyle name="표준 17 4 3 3 23 2 3" xfId="31475"/>
    <cellStyle name="표준 17 4 3 3 23 3" xfId="9611"/>
    <cellStyle name="표준 17 4 3 3 23 3 2" xfId="22118"/>
    <cellStyle name="표준 17 4 3 3 23 3 3" xfId="34560"/>
    <cellStyle name="표준 17 4 3 3 23 4" xfId="12696"/>
    <cellStyle name="표준 17 4 3 3 23 4 2" xfId="25203"/>
    <cellStyle name="표준 17 4 3 3 23 4 3" xfId="37645"/>
    <cellStyle name="표준 17 4 3 3 23 5" xfId="15864"/>
    <cellStyle name="표준 17 4 3 3 23 6" xfId="28306"/>
    <cellStyle name="표준 17 4 3 3 24" xfId="3548"/>
    <cellStyle name="표준 17 4 3 3 24 2" xfId="16055"/>
    <cellStyle name="표준 17 4 3 3 24 3" xfId="28497"/>
    <cellStyle name="표준 17 4 3 3 25" xfId="6633"/>
    <cellStyle name="표준 17 4 3 3 25 2" xfId="19140"/>
    <cellStyle name="표준 17 4 3 3 25 3" xfId="31582"/>
    <cellStyle name="표준 17 4 3 3 26" xfId="9718"/>
    <cellStyle name="표준 17 4 3 3 26 2" xfId="22225"/>
    <cellStyle name="표준 17 4 3 3 26 3" xfId="34667"/>
    <cellStyle name="표준 17 4 3 3 27" xfId="12886"/>
    <cellStyle name="표준 17 4 3 3 28" xfId="25328"/>
    <cellStyle name="표준 17 4 3 3 29" xfId="37856"/>
    <cellStyle name="표준 17 4 3 3 3" xfId="890"/>
    <cellStyle name="표준 17 4 3 3 3 2" xfId="4059"/>
    <cellStyle name="표준 17 4 3 3 3 2 2" xfId="16566"/>
    <cellStyle name="표준 17 4 3 3 3 2 3" xfId="29008"/>
    <cellStyle name="표준 17 4 3 3 3 3" xfId="7144"/>
    <cellStyle name="표준 17 4 3 3 3 3 2" xfId="19651"/>
    <cellStyle name="표준 17 4 3 3 3 3 3" xfId="32093"/>
    <cellStyle name="표준 17 4 3 3 3 4" xfId="10229"/>
    <cellStyle name="표준 17 4 3 3 3 4 2" xfId="22736"/>
    <cellStyle name="표준 17 4 3 3 3 4 3" xfId="35178"/>
    <cellStyle name="표준 17 4 3 3 3 5" xfId="13397"/>
    <cellStyle name="표준 17 4 3 3 3 6" xfId="25839"/>
    <cellStyle name="표준 17 4 3 3 4" xfId="1022"/>
    <cellStyle name="표준 17 4 3 3 4 2" xfId="4191"/>
    <cellStyle name="표준 17 4 3 3 4 2 2" xfId="16698"/>
    <cellStyle name="표준 17 4 3 3 4 2 3" xfId="29140"/>
    <cellStyle name="표준 17 4 3 3 4 3" xfId="7276"/>
    <cellStyle name="표준 17 4 3 3 4 3 2" xfId="19783"/>
    <cellStyle name="표준 17 4 3 3 4 3 3" xfId="32225"/>
    <cellStyle name="표준 17 4 3 3 4 4" xfId="10361"/>
    <cellStyle name="표준 17 4 3 3 4 4 2" xfId="22868"/>
    <cellStyle name="표준 17 4 3 3 4 4 3" xfId="35310"/>
    <cellStyle name="표준 17 4 3 3 4 5" xfId="13529"/>
    <cellStyle name="표준 17 4 3 3 4 6" xfId="25971"/>
    <cellStyle name="표준 17 4 3 3 5" xfId="1154"/>
    <cellStyle name="표준 17 4 3 3 5 2" xfId="4323"/>
    <cellStyle name="표준 17 4 3 3 5 2 2" xfId="16830"/>
    <cellStyle name="표준 17 4 3 3 5 2 3" xfId="29272"/>
    <cellStyle name="표준 17 4 3 3 5 3" xfId="7408"/>
    <cellStyle name="표준 17 4 3 3 5 3 2" xfId="19915"/>
    <cellStyle name="표준 17 4 3 3 5 3 3" xfId="32357"/>
    <cellStyle name="표준 17 4 3 3 5 4" xfId="10493"/>
    <cellStyle name="표준 17 4 3 3 5 4 2" xfId="23000"/>
    <cellStyle name="표준 17 4 3 3 5 4 3" xfId="35442"/>
    <cellStyle name="표준 17 4 3 3 5 5" xfId="13661"/>
    <cellStyle name="표준 17 4 3 3 5 6" xfId="26103"/>
    <cellStyle name="표준 17 4 3 3 6" xfId="1286"/>
    <cellStyle name="표준 17 4 3 3 6 2" xfId="4455"/>
    <cellStyle name="표준 17 4 3 3 6 2 2" xfId="16962"/>
    <cellStyle name="표준 17 4 3 3 6 2 3" xfId="29404"/>
    <cellStyle name="표준 17 4 3 3 6 3" xfId="7540"/>
    <cellStyle name="표준 17 4 3 3 6 3 2" xfId="20047"/>
    <cellStyle name="표준 17 4 3 3 6 3 3" xfId="32489"/>
    <cellStyle name="표준 17 4 3 3 6 4" xfId="10625"/>
    <cellStyle name="표준 17 4 3 3 6 4 2" xfId="23132"/>
    <cellStyle name="표준 17 4 3 3 6 4 3" xfId="35574"/>
    <cellStyle name="표준 17 4 3 3 6 5" xfId="13793"/>
    <cellStyle name="표준 17 4 3 3 6 6" xfId="26235"/>
    <cellStyle name="표준 17 4 3 3 7" xfId="1418"/>
    <cellStyle name="표준 17 4 3 3 7 2" xfId="4587"/>
    <cellStyle name="표준 17 4 3 3 7 2 2" xfId="17094"/>
    <cellStyle name="표준 17 4 3 3 7 2 3" xfId="29536"/>
    <cellStyle name="표준 17 4 3 3 7 3" xfId="7672"/>
    <cellStyle name="표준 17 4 3 3 7 3 2" xfId="20179"/>
    <cellStyle name="표준 17 4 3 3 7 3 3" xfId="32621"/>
    <cellStyle name="표준 17 4 3 3 7 4" xfId="10757"/>
    <cellStyle name="표준 17 4 3 3 7 4 2" xfId="23264"/>
    <cellStyle name="표준 17 4 3 3 7 4 3" xfId="35706"/>
    <cellStyle name="표준 17 4 3 3 7 5" xfId="13925"/>
    <cellStyle name="표준 17 4 3 3 7 6" xfId="26367"/>
    <cellStyle name="표준 17 4 3 3 8" xfId="1549"/>
    <cellStyle name="표준 17 4 3 3 8 2" xfId="4718"/>
    <cellStyle name="표준 17 4 3 3 8 2 2" xfId="17225"/>
    <cellStyle name="표준 17 4 3 3 8 2 3" xfId="29667"/>
    <cellStyle name="표준 17 4 3 3 8 3" xfId="7803"/>
    <cellStyle name="표준 17 4 3 3 8 3 2" xfId="20310"/>
    <cellStyle name="표준 17 4 3 3 8 3 3" xfId="32752"/>
    <cellStyle name="표준 17 4 3 3 8 4" xfId="10888"/>
    <cellStyle name="표준 17 4 3 3 8 4 2" xfId="23395"/>
    <cellStyle name="표준 17 4 3 3 8 4 3" xfId="35837"/>
    <cellStyle name="표준 17 4 3 3 8 5" xfId="14056"/>
    <cellStyle name="표준 17 4 3 3 8 6" xfId="26498"/>
    <cellStyle name="표준 17 4 3 3 9" xfId="1678"/>
    <cellStyle name="표준 17 4 3 3 9 2" xfId="4847"/>
    <cellStyle name="표준 17 4 3 3 9 2 2" xfId="17354"/>
    <cellStyle name="표준 17 4 3 3 9 2 3" xfId="29796"/>
    <cellStyle name="표준 17 4 3 3 9 3" xfId="7932"/>
    <cellStyle name="표준 17 4 3 3 9 3 2" xfId="20439"/>
    <cellStyle name="표준 17 4 3 3 9 3 3" xfId="32881"/>
    <cellStyle name="표준 17 4 3 3 9 4" xfId="11017"/>
    <cellStyle name="표준 17 4 3 3 9 4 2" xfId="23524"/>
    <cellStyle name="표준 17 4 3 3 9 4 3" xfId="35966"/>
    <cellStyle name="표준 17 4 3 3 9 5" xfId="14185"/>
    <cellStyle name="표준 17 4 3 3 9 6" xfId="26627"/>
    <cellStyle name="표준 17 4 3 30" xfId="25238"/>
    <cellStyle name="표준 17 4 3 31" xfId="37708"/>
    <cellStyle name="표준 17 4 3 4" xfId="623"/>
    <cellStyle name="표준 17 4 3 4 2" xfId="3792"/>
    <cellStyle name="표준 17 4 3 4 2 2" xfId="16299"/>
    <cellStyle name="표준 17 4 3 4 2 3" xfId="28741"/>
    <cellStyle name="표준 17 4 3 4 3" xfId="6877"/>
    <cellStyle name="표준 17 4 3 4 3 2" xfId="19384"/>
    <cellStyle name="표준 17 4 3 4 3 3" xfId="31826"/>
    <cellStyle name="표준 17 4 3 4 4" xfId="9962"/>
    <cellStyle name="표준 17 4 3 4 4 2" xfId="22469"/>
    <cellStyle name="표준 17 4 3 4 4 3" xfId="34911"/>
    <cellStyle name="표준 17 4 3 4 5" xfId="13130"/>
    <cellStyle name="표준 17 4 3 4 6" xfId="25572"/>
    <cellStyle name="표준 17 4 3 4 7" xfId="37898"/>
    <cellStyle name="표준 17 4 3 5" xfId="427"/>
    <cellStyle name="표준 17 4 3 5 2" xfId="3596"/>
    <cellStyle name="표준 17 4 3 5 2 2" xfId="16103"/>
    <cellStyle name="표준 17 4 3 5 2 3" xfId="28545"/>
    <cellStyle name="표준 17 4 3 5 3" xfId="6681"/>
    <cellStyle name="표준 17 4 3 5 3 2" xfId="19188"/>
    <cellStyle name="표준 17 4 3 5 3 3" xfId="31630"/>
    <cellStyle name="표준 17 4 3 5 4" xfId="9766"/>
    <cellStyle name="표준 17 4 3 5 4 2" xfId="22273"/>
    <cellStyle name="표준 17 4 3 5 4 3" xfId="34715"/>
    <cellStyle name="표준 17 4 3 5 5" xfId="12934"/>
    <cellStyle name="표준 17 4 3 5 6" xfId="25376"/>
    <cellStyle name="표준 17 4 3 5 7" xfId="37940"/>
    <cellStyle name="표준 17 4 3 6" xfId="520"/>
    <cellStyle name="표준 17 4 3 6 2" xfId="3689"/>
    <cellStyle name="표준 17 4 3 6 2 2" xfId="16196"/>
    <cellStyle name="표준 17 4 3 6 2 3" xfId="28638"/>
    <cellStyle name="표준 17 4 3 6 3" xfId="6774"/>
    <cellStyle name="표준 17 4 3 6 3 2" xfId="19281"/>
    <cellStyle name="표준 17 4 3 6 3 3" xfId="31723"/>
    <cellStyle name="표준 17 4 3 6 4" xfId="9859"/>
    <cellStyle name="표준 17 4 3 6 4 2" xfId="22366"/>
    <cellStyle name="표준 17 4 3 6 4 3" xfId="34808"/>
    <cellStyle name="표준 17 4 3 6 5" xfId="13027"/>
    <cellStyle name="표준 17 4 3 6 6" xfId="25469"/>
    <cellStyle name="표준 17 4 3 7" xfId="644"/>
    <cellStyle name="표준 17 4 3 7 2" xfId="3813"/>
    <cellStyle name="표준 17 4 3 7 2 2" xfId="16320"/>
    <cellStyle name="표준 17 4 3 7 2 3" xfId="28762"/>
    <cellStyle name="표준 17 4 3 7 3" xfId="6898"/>
    <cellStyle name="표준 17 4 3 7 3 2" xfId="19405"/>
    <cellStyle name="표준 17 4 3 7 3 3" xfId="31847"/>
    <cellStyle name="표준 17 4 3 7 4" xfId="9983"/>
    <cellStyle name="표준 17 4 3 7 4 2" xfId="22490"/>
    <cellStyle name="표준 17 4 3 7 4 3" xfId="34932"/>
    <cellStyle name="표준 17 4 3 7 5" xfId="13151"/>
    <cellStyle name="표준 17 4 3 7 6" xfId="25593"/>
    <cellStyle name="표준 17 4 3 8" xfId="778"/>
    <cellStyle name="표준 17 4 3 8 2" xfId="3947"/>
    <cellStyle name="표준 17 4 3 8 2 2" xfId="16454"/>
    <cellStyle name="표준 17 4 3 8 2 3" xfId="28896"/>
    <cellStyle name="표준 17 4 3 8 3" xfId="7032"/>
    <cellStyle name="표준 17 4 3 8 3 2" xfId="19539"/>
    <cellStyle name="표준 17 4 3 8 3 3" xfId="31981"/>
    <cellStyle name="표준 17 4 3 8 4" xfId="10117"/>
    <cellStyle name="표준 17 4 3 8 4 2" xfId="22624"/>
    <cellStyle name="표준 17 4 3 8 4 3" xfId="35066"/>
    <cellStyle name="표준 17 4 3 8 5" xfId="13285"/>
    <cellStyle name="표준 17 4 3 8 6" xfId="25727"/>
    <cellStyle name="표준 17 4 3 9" xfId="911"/>
    <cellStyle name="표준 17 4 3 9 2" xfId="4080"/>
    <cellStyle name="표준 17 4 3 9 2 2" xfId="16587"/>
    <cellStyle name="표준 17 4 3 9 2 3" xfId="29029"/>
    <cellStyle name="표준 17 4 3 9 3" xfId="7165"/>
    <cellStyle name="표준 17 4 3 9 3 2" xfId="19672"/>
    <cellStyle name="표준 17 4 3 9 3 3" xfId="32114"/>
    <cellStyle name="표준 17 4 3 9 4" xfId="10250"/>
    <cellStyle name="표준 17 4 3 9 4 2" xfId="22757"/>
    <cellStyle name="표준 17 4 3 9 4 3" xfId="35199"/>
    <cellStyle name="표준 17 4 3 9 5" xfId="13418"/>
    <cellStyle name="표준 17 4 3 9 6" xfId="25860"/>
    <cellStyle name="표준 17 4 30" xfId="3390"/>
    <cellStyle name="표준 17 4 30 2" xfId="15897"/>
    <cellStyle name="표준 17 4 30 3" xfId="28339"/>
    <cellStyle name="표준 17 4 31" xfId="12782"/>
    <cellStyle name="표준 17 4 32" xfId="25227"/>
    <cellStyle name="표준 17 4 33" xfId="37680"/>
    <cellStyle name="표준 17 4 4" xfId="323"/>
    <cellStyle name="표준 17 4 4 10" xfId="1750"/>
    <cellStyle name="표준 17 4 4 10 2" xfId="4919"/>
    <cellStyle name="표준 17 4 4 10 2 2" xfId="17426"/>
    <cellStyle name="표준 17 4 4 10 2 3" xfId="29868"/>
    <cellStyle name="표준 17 4 4 10 3" xfId="8004"/>
    <cellStyle name="표준 17 4 4 10 3 2" xfId="20511"/>
    <cellStyle name="표준 17 4 4 10 3 3" xfId="32953"/>
    <cellStyle name="표준 17 4 4 10 4" xfId="11089"/>
    <cellStyle name="표준 17 4 4 10 4 2" xfId="23596"/>
    <cellStyle name="표준 17 4 4 10 4 3" xfId="36038"/>
    <cellStyle name="표준 17 4 4 10 5" xfId="14257"/>
    <cellStyle name="표준 17 4 4 10 6" xfId="26699"/>
    <cellStyle name="표준 17 4 4 11" xfId="1878"/>
    <cellStyle name="표준 17 4 4 11 2" xfId="5047"/>
    <cellStyle name="표준 17 4 4 11 2 2" xfId="17554"/>
    <cellStyle name="표준 17 4 4 11 2 3" xfId="29996"/>
    <cellStyle name="표준 17 4 4 11 3" xfId="8132"/>
    <cellStyle name="표준 17 4 4 11 3 2" xfId="20639"/>
    <cellStyle name="표준 17 4 4 11 3 3" xfId="33081"/>
    <cellStyle name="표준 17 4 4 11 4" xfId="11217"/>
    <cellStyle name="표준 17 4 4 11 4 2" xfId="23724"/>
    <cellStyle name="표준 17 4 4 11 4 3" xfId="36166"/>
    <cellStyle name="표준 17 4 4 11 5" xfId="14385"/>
    <cellStyle name="표준 17 4 4 11 6" xfId="26827"/>
    <cellStyle name="표준 17 4 4 12" xfId="2006"/>
    <cellStyle name="표준 17 4 4 12 2" xfId="5175"/>
    <cellStyle name="표준 17 4 4 12 2 2" xfId="17682"/>
    <cellStyle name="표준 17 4 4 12 2 3" xfId="30124"/>
    <cellStyle name="표준 17 4 4 12 3" xfId="8260"/>
    <cellStyle name="표준 17 4 4 12 3 2" xfId="20767"/>
    <cellStyle name="표준 17 4 4 12 3 3" xfId="33209"/>
    <cellStyle name="표준 17 4 4 12 4" xfId="11345"/>
    <cellStyle name="표준 17 4 4 12 4 2" xfId="23852"/>
    <cellStyle name="표준 17 4 4 12 4 3" xfId="36294"/>
    <cellStyle name="표준 17 4 4 12 5" xfId="14513"/>
    <cellStyle name="표준 17 4 4 12 6" xfId="26955"/>
    <cellStyle name="표준 17 4 4 13" xfId="2134"/>
    <cellStyle name="표준 17 4 4 13 2" xfId="5303"/>
    <cellStyle name="표준 17 4 4 13 2 2" xfId="17810"/>
    <cellStyle name="표준 17 4 4 13 2 3" xfId="30252"/>
    <cellStyle name="표준 17 4 4 13 3" xfId="8388"/>
    <cellStyle name="표준 17 4 4 13 3 2" xfId="20895"/>
    <cellStyle name="표준 17 4 4 13 3 3" xfId="33337"/>
    <cellStyle name="표준 17 4 4 13 4" xfId="11473"/>
    <cellStyle name="표준 17 4 4 13 4 2" xfId="23980"/>
    <cellStyle name="표준 17 4 4 13 4 3" xfId="36422"/>
    <cellStyle name="표준 17 4 4 13 5" xfId="14641"/>
    <cellStyle name="표준 17 4 4 13 6" xfId="27083"/>
    <cellStyle name="표준 17 4 4 14" xfId="2259"/>
    <cellStyle name="표준 17 4 4 14 2" xfId="5428"/>
    <cellStyle name="표준 17 4 4 14 2 2" xfId="17935"/>
    <cellStyle name="표준 17 4 4 14 2 3" xfId="30377"/>
    <cellStyle name="표준 17 4 4 14 3" xfId="8513"/>
    <cellStyle name="표준 17 4 4 14 3 2" xfId="21020"/>
    <cellStyle name="표준 17 4 4 14 3 3" xfId="33462"/>
    <cellStyle name="표준 17 4 4 14 4" xfId="11598"/>
    <cellStyle name="표준 17 4 4 14 4 2" xfId="24105"/>
    <cellStyle name="표준 17 4 4 14 4 3" xfId="36547"/>
    <cellStyle name="표준 17 4 4 14 5" xfId="14766"/>
    <cellStyle name="표준 17 4 4 14 6" xfId="27208"/>
    <cellStyle name="표준 17 4 4 15" xfId="2384"/>
    <cellStyle name="표준 17 4 4 15 2" xfId="5553"/>
    <cellStyle name="표준 17 4 4 15 2 2" xfId="18060"/>
    <cellStyle name="표준 17 4 4 15 2 3" xfId="30502"/>
    <cellStyle name="표준 17 4 4 15 3" xfId="8638"/>
    <cellStyle name="표준 17 4 4 15 3 2" xfId="21145"/>
    <cellStyle name="표준 17 4 4 15 3 3" xfId="33587"/>
    <cellStyle name="표준 17 4 4 15 4" xfId="11723"/>
    <cellStyle name="표준 17 4 4 15 4 2" xfId="24230"/>
    <cellStyle name="표준 17 4 4 15 4 3" xfId="36672"/>
    <cellStyle name="표준 17 4 4 15 5" xfId="14891"/>
    <cellStyle name="표준 17 4 4 15 6" xfId="27333"/>
    <cellStyle name="표준 17 4 4 16" xfId="2508"/>
    <cellStyle name="표준 17 4 4 16 2" xfId="5677"/>
    <cellStyle name="표준 17 4 4 16 2 2" xfId="18184"/>
    <cellStyle name="표준 17 4 4 16 2 3" xfId="30626"/>
    <cellStyle name="표준 17 4 4 16 3" xfId="8762"/>
    <cellStyle name="표준 17 4 4 16 3 2" xfId="21269"/>
    <cellStyle name="표준 17 4 4 16 3 3" xfId="33711"/>
    <cellStyle name="표준 17 4 4 16 4" xfId="11847"/>
    <cellStyle name="표준 17 4 4 16 4 2" xfId="24354"/>
    <cellStyle name="표준 17 4 4 16 4 3" xfId="36796"/>
    <cellStyle name="표준 17 4 4 16 5" xfId="15015"/>
    <cellStyle name="표준 17 4 4 16 6" xfId="27457"/>
    <cellStyle name="표준 17 4 4 17" xfId="2630"/>
    <cellStyle name="표준 17 4 4 17 2" xfId="5799"/>
    <cellStyle name="표준 17 4 4 17 2 2" xfId="18306"/>
    <cellStyle name="표준 17 4 4 17 2 3" xfId="30748"/>
    <cellStyle name="표준 17 4 4 17 3" xfId="8884"/>
    <cellStyle name="표준 17 4 4 17 3 2" xfId="21391"/>
    <cellStyle name="표준 17 4 4 17 3 3" xfId="33833"/>
    <cellStyle name="표준 17 4 4 17 4" xfId="11969"/>
    <cellStyle name="표준 17 4 4 17 4 2" xfId="24476"/>
    <cellStyle name="표준 17 4 4 17 4 3" xfId="36918"/>
    <cellStyle name="표준 17 4 4 17 5" xfId="15137"/>
    <cellStyle name="표준 17 4 4 17 6" xfId="27579"/>
    <cellStyle name="표준 17 4 4 18" xfId="2750"/>
    <cellStyle name="표준 17 4 4 18 2" xfId="5919"/>
    <cellStyle name="표준 17 4 4 18 2 2" xfId="18426"/>
    <cellStyle name="표준 17 4 4 18 2 3" xfId="30868"/>
    <cellStyle name="표준 17 4 4 18 3" xfId="9004"/>
    <cellStyle name="표준 17 4 4 18 3 2" xfId="21511"/>
    <cellStyle name="표준 17 4 4 18 3 3" xfId="33953"/>
    <cellStyle name="표준 17 4 4 18 4" xfId="12089"/>
    <cellStyle name="표준 17 4 4 18 4 2" xfId="24596"/>
    <cellStyle name="표준 17 4 4 18 4 3" xfId="37038"/>
    <cellStyle name="표준 17 4 4 18 5" xfId="15257"/>
    <cellStyle name="표준 17 4 4 18 6" xfId="27699"/>
    <cellStyle name="표준 17 4 4 19" xfId="2867"/>
    <cellStyle name="표준 17 4 4 19 2" xfId="6036"/>
    <cellStyle name="표준 17 4 4 19 2 2" xfId="18543"/>
    <cellStyle name="표준 17 4 4 19 2 3" xfId="30985"/>
    <cellStyle name="표준 17 4 4 19 3" xfId="9121"/>
    <cellStyle name="표준 17 4 4 19 3 2" xfId="21628"/>
    <cellStyle name="표준 17 4 4 19 3 3" xfId="34070"/>
    <cellStyle name="표준 17 4 4 19 4" xfId="12206"/>
    <cellStyle name="표준 17 4 4 19 4 2" xfId="24713"/>
    <cellStyle name="표준 17 4 4 19 4 3" xfId="37155"/>
    <cellStyle name="표준 17 4 4 19 5" xfId="15374"/>
    <cellStyle name="표준 17 4 4 19 6" xfId="27816"/>
    <cellStyle name="표준 17 4 4 2" xfId="701"/>
    <cellStyle name="표준 17 4 4 2 2" xfId="3870"/>
    <cellStyle name="표준 17 4 4 2 2 2" xfId="16377"/>
    <cellStyle name="표준 17 4 4 2 2 3" xfId="28819"/>
    <cellStyle name="표준 17 4 4 2 3" xfId="6955"/>
    <cellStyle name="표준 17 4 4 2 3 2" xfId="19462"/>
    <cellStyle name="표준 17 4 4 2 3 3" xfId="31904"/>
    <cellStyle name="표준 17 4 4 2 4" xfId="10040"/>
    <cellStyle name="표준 17 4 4 2 4 2" xfId="22547"/>
    <cellStyle name="표준 17 4 4 2 4 3" xfId="34989"/>
    <cellStyle name="표준 17 4 4 2 5" xfId="13208"/>
    <cellStyle name="표준 17 4 4 2 6" xfId="25650"/>
    <cellStyle name="표준 17 4 4 20" xfId="2979"/>
    <cellStyle name="표준 17 4 4 20 2" xfId="6148"/>
    <cellStyle name="표준 17 4 4 20 2 2" xfId="18655"/>
    <cellStyle name="표준 17 4 4 20 2 3" xfId="31097"/>
    <cellStyle name="표준 17 4 4 20 3" xfId="9233"/>
    <cellStyle name="표준 17 4 4 20 3 2" xfId="21740"/>
    <cellStyle name="표준 17 4 4 20 3 3" xfId="34182"/>
    <cellStyle name="표준 17 4 4 20 4" xfId="12318"/>
    <cellStyle name="표준 17 4 4 20 4 2" xfId="24825"/>
    <cellStyle name="표준 17 4 4 20 4 3" xfId="37267"/>
    <cellStyle name="표준 17 4 4 20 5" xfId="15486"/>
    <cellStyle name="표준 17 4 4 20 6" xfId="27928"/>
    <cellStyle name="표준 17 4 4 21" xfId="3087"/>
    <cellStyle name="표준 17 4 4 21 2" xfId="6256"/>
    <cellStyle name="표준 17 4 4 21 2 2" xfId="18763"/>
    <cellStyle name="표준 17 4 4 21 2 3" xfId="31205"/>
    <cellStyle name="표준 17 4 4 21 3" xfId="9341"/>
    <cellStyle name="표준 17 4 4 21 3 2" xfId="21848"/>
    <cellStyle name="표준 17 4 4 21 3 3" xfId="34290"/>
    <cellStyle name="표준 17 4 4 21 4" xfId="12426"/>
    <cellStyle name="표준 17 4 4 21 4 2" xfId="24933"/>
    <cellStyle name="표준 17 4 4 21 4 3" xfId="37375"/>
    <cellStyle name="표준 17 4 4 21 5" xfId="15594"/>
    <cellStyle name="표준 17 4 4 21 6" xfId="28036"/>
    <cellStyle name="표준 17 4 4 22" xfId="3194"/>
    <cellStyle name="표준 17 4 4 22 2" xfId="6363"/>
    <cellStyle name="표준 17 4 4 22 2 2" xfId="18870"/>
    <cellStyle name="표준 17 4 4 22 2 3" xfId="31312"/>
    <cellStyle name="표준 17 4 4 22 3" xfId="9448"/>
    <cellStyle name="표준 17 4 4 22 3 2" xfId="21955"/>
    <cellStyle name="표준 17 4 4 22 3 3" xfId="34397"/>
    <cellStyle name="표준 17 4 4 22 4" xfId="12533"/>
    <cellStyle name="표준 17 4 4 22 4 2" xfId="25040"/>
    <cellStyle name="표준 17 4 4 22 4 3" xfId="37482"/>
    <cellStyle name="표준 17 4 4 22 5" xfId="15701"/>
    <cellStyle name="표준 17 4 4 22 6" xfId="28143"/>
    <cellStyle name="표준 17 4 4 23" xfId="3301"/>
    <cellStyle name="표준 17 4 4 23 2" xfId="6470"/>
    <cellStyle name="표준 17 4 4 23 2 2" xfId="18977"/>
    <cellStyle name="표준 17 4 4 23 2 3" xfId="31419"/>
    <cellStyle name="표준 17 4 4 23 3" xfId="9555"/>
    <cellStyle name="표준 17 4 4 23 3 2" xfId="22062"/>
    <cellStyle name="표준 17 4 4 23 3 3" xfId="34504"/>
    <cellStyle name="표준 17 4 4 23 4" xfId="12640"/>
    <cellStyle name="표준 17 4 4 23 4 2" xfId="25147"/>
    <cellStyle name="표준 17 4 4 23 4 3" xfId="37589"/>
    <cellStyle name="표준 17 4 4 23 5" xfId="15808"/>
    <cellStyle name="표준 17 4 4 23 6" xfId="28250"/>
    <cellStyle name="표준 17 4 4 24" xfId="3492"/>
    <cellStyle name="표준 17 4 4 24 2" xfId="15999"/>
    <cellStyle name="표준 17 4 4 24 3" xfId="28441"/>
    <cellStyle name="표준 17 4 4 25" xfId="6577"/>
    <cellStyle name="표준 17 4 4 25 2" xfId="19084"/>
    <cellStyle name="표준 17 4 4 25 3" xfId="31526"/>
    <cellStyle name="표준 17 4 4 26" xfId="9662"/>
    <cellStyle name="표준 17 4 4 26 2" xfId="22169"/>
    <cellStyle name="표준 17 4 4 26 3" xfId="34611"/>
    <cellStyle name="표준 17 4 4 27" xfId="12830"/>
    <cellStyle name="표준 17 4 4 28" xfId="25272"/>
    <cellStyle name="표준 17 4 4 29" xfId="37757"/>
    <cellStyle name="표준 17 4 4 3" xfId="834"/>
    <cellStyle name="표준 17 4 4 3 2" xfId="4003"/>
    <cellStyle name="표준 17 4 4 3 2 2" xfId="16510"/>
    <cellStyle name="표준 17 4 4 3 2 3" xfId="28952"/>
    <cellStyle name="표준 17 4 4 3 3" xfId="7088"/>
    <cellStyle name="표준 17 4 4 3 3 2" xfId="19595"/>
    <cellStyle name="표준 17 4 4 3 3 3" xfId="32037"/>
    <cellStyle name="표준 17 4 4 3 4" xfId="10173"/>
    <cellStyle name="표준 17 4 4 3 4 2" xfId="22680"/>
    <cellStyle name="표준 17 4 4 3 4 3" xfId="35122"/>
    <cellStyle name="표준 17 4 4 3 5" xfId="13341"/>
    <cellStyle name="표준 17 4 4 3 6" xfId="25783"/>
    <cellStyle name="표준 17 4 4 4" xfId="966"/>
    <cellStyle name="표준 17 4 4 4 2" xfId="4135"/>
    <cellStyle name="표준 17 4 4 4 2 2" xfId="16642"/>
    <cellStyle name="표준 17 4 4 4 2 3" xfId="29084"/>
    <cellStyle name="표준 17 4 4 4 3" xfId="7220"/>
    <cellStyle name="표준 17 4 4 4 3 2" xfId="19727"/>
    <cellStyle name="표준 17 4 4 4 3 3" xfId="32169"/>
    <cellStyle name="표준 17 4 4 4 4" xfId="10305"/>
    <cellStyle name="표준 17 4 4 4 4 2" xfId="22812"/>
    <cellStyle name="표준 17 4 4 4 4 3" xfId="35254"/>
    <cellStyle name="표준 17 4 4 4 5" xfId="13473"/>
    <cellStyle name="표준 17 4 4 4 6" xfId="25915"/>
    <cellStyle name="표준 17 4 4 5" xfId="1098"/>
    <cellStyle name="표준 17 4 4 5 2" xfId="4267"/>
    <cellStyle name="표준 17 4 4 5 2 2" xfId="16774"/>
    <cellStyle name="표준 17 4 4 5 2 3" xfId="29216"/>
    <cellStyle name="표준 17 4 4 5 3" xfId="7352"/>
    <cellStyle name="표준 17 4 4 5 3 2" xfId="19859"/>
    <cellStyle name="표준 17 4 4 5 3 3" xfId="32301"/>
    <cellStyle name="표준 17 4 4 5 4" xfId="10437"/>
    <cellStyle name="표준 17 4 4 5 4 2" xfId="22944"/>
    <cellStyle name="표준 17 4 4 5 4 3" xfId="35386"/>
    <cellStyle name="표준 17 4 4 5 5" xfId="13605"/>
    <cellStyle name="표준 17 4 4 5 6" xfId="26047"/>
    <cellStyle name="표준 17 4 4 6" xfId="1230"/>
    <cellStyle name="표준 17 4 4 6 2" xfId="4399"/>
    <cellStyle name="표준 17 4 4 6 2 2" xfId="16906"/>
    <cellStyle name="표준 17 4 4 6 2 3" xfId="29348"/>
    <cellStyle name="표준 17 4 4 6 3" xfId="7484"/>
    <cellStyle name="표준 17 4 4 6 3 2" xfId="19991"/>
    <cellStyle name="표준 17 4 4 6 3 3" xfId="32433"/>
    <cellStyle name="표준 17 4 4 6 4" xfId="10569"/>
    <cellStyle name="표준 17 4 4 6 4 2" xfId="23076"/>
    <cellStyle name="표준 17 4 4 6 4 3" xfId="35518"/>
    <cellStyle name="표준 17 4 4 6 5" xfId="13737"/>
    <cellStyle name="표준 17 4 4 6 6" xfId="26179"/>
    <cellStyle name="표준 17 4 4 7" xfId="1362"/>
    <cellStyle name="표준 17 4 4 7 2" xfId="4531"/>
    <cellStyle name="표준 17 4 4 7 2 2" xfId="17038"/>
    <cellStyle name="표준 17 4 4 7 2 3" xfId="29480"/>
    <cellStyle name="표준 17 4 4 7 3" xfId="7616"/>
    <cellStyle name="표준 17 4 4 7 3 2" xfId="20123"/>
    <cellStyle name="표준 17 4 4 7 3 3" xfId="32565"/>
    <cellStyle name="표준 17 4 4 7 4" xfId="10701"/>
    <cellStyle name="표준 17 4 4 7 4 2" xfId="23208"/>
    <cellStyle name="표준 17 4 4 7 4 3" xfId="35650"/>
    <cellStyle name="표준 17 4 4 7 5" xfId="13869"/>
    <cellStyle name="표준 17 4 4 7 6" xfId="26311"/>
    <cellStyle name="표준 17 4 4 8" xfId="1493"/>
    <cellStyle name="표준 17 4 4 8 2" xfId="4662"/>
    <cellStyle name="표준 17 4 4 8 2 2" xfId="17169"/>
    <cellStyle name="표준 17 4 4 8 2 3" xfId="29611"/>
    <cellStyle name="표준 17 4 4 8 3" xfId="7747"/>
    <cellStyle name="표준 17 4 4 8 3 2" xfId="20254"/>
    <cellStyle name="표준 17 4 4 8 3 3" xfId="32696"/>
    <cellStyle name="표준 17 4 4 8 4" xfId="10832"/>
    <cellStyle name="표준 17 4 4 8 4 2" xfId="23339"/>
    <cellStyle name="표준 17 4 4 8 4 3" xfId="35781"/>
    <cellStyle name="표준 17 4 4 8 5" xfId="14000"/>
    <cellStyle name="표준 17 4 4 8 6" xfId="26442"/>
    <cellStyle name="표준 17 4 4 9" xfId="1622"/>
    <cellStyle name="표준 17 4 4 9 2" xfId="4791"/>
    <cellStyle name="표준 17 4 4 9 2 2" xfId="17298"/>
    <cellStyle name="표준 17 4 4 9 2 3" xfId="29740"/>
    <cellStyle name="표준 17 4 4 9 3" xfId="7876"/>
    <cellStyle name="표준 17 4 4 9 3 2" xfId="20383"/>
    <cellStyle name="표준 17 4 4 9 3 3" xfId="32825"/>
    <cellStyle name="표준 17 4 4 9 4" xfId="10961"/>
    <cellStyle name="표준 17 4 4 9 4 2" xfId="23468"/>
    <cellStyle name="표준 17 4 4 9 4 3" xfId="35910"/>
    <cellStyle name="표준 17 4 4 9 5" xfId="14129"/>
    <cellStyle name="표준 17 4 4 9 6" xfId="26571"/>
    <cellStyle name="표준 17 4 5" xfId="368"/>
    <cellStyle name="표준 17 4 5 10" xfId="1795"/>
    <cellStyle name="표준 17 4 5 10 2" xfId="4964"/>
    <cellStyle name="표준 17 4 5 10 2 2" xfId="17471"/>
    <cellStyle name="표준 17 4 5 10 2 3" xfId="29913"/>
    <cellStyle name="표준 17 4 5 10 3" xfId="8049"/>
    <cellStyle name="표준 17 4 5 10 3 2" xfId="20556"/>
    <cellStyle name="표준 17 4 5 10 3 3" xfId="32998"/>
    <cellStyle name="표준 17 4 5 10 4" xfId="11134"/>
    <cellStyle name="표준 17 4 5 10 4 2" xfId="23641"/>
    <cellStyle name="표준 17 4 5 10 4 3" xfId="36083"/>
    <cellStyle name="표준 17 4 5 10 5" xfId="14302"/>
    <cellStyle name="표준 17 4 5 10 6" xfId="26744"/>
    <cellStyle name="표준 17 4 5 11" xfId="1923"/>
    <cellStyle name="표준 17 4 5 11 2" xfId="5092"/>
    <cellStyle name="표준 17 4 5 11 2 2" xfId="17599"/>
    <cellStyle name="표준 17 4 5 11 2 3" xfId="30041"/>
    <cellStyle name="표준 17 4 5 11 3" xfId="8177"/>
    <cellStyle name="표준 17 4 5 11 3 2" xfId="20684"/>
    <cellStyle name="표준 17 4 5 11 3 3" xfId="33126"/>
    <cellStyle name="표준 17 4 5 11 4" xfId="11262"/>
    <cellStyle name="표준 17 4 5 11 4 2" xfId="23769"/>
    <cellStyle name="표준 17 4 5 11 4 3" xfId="36211"/>
    <cellStyle name="표준 17 4 5 11 5" xfId="14430"/>
    <cellStyle name="표준 17 4 5 11 6" xfId="26872"/>
    <cellStyle name="표준 17 4 5 12" xfId="2051"/>
    <cellStyle name="표준 17 4 5 12 2" xfId="5220"/>
    <cellStyle name="표준 17 4 5 12 2 2" xfId="17727"/>
    <cellStyle name="표준 17 4 5 12 2 3" xfId="30169"/>
    <cellStyle name="표준 17 4 5 12 3" xfId="8305"/>
    <cellStyle name="표준 17 4 5 12 3 2" xfId="20812"/>
    <cellStyle name="표준 17 4 5 12 3 3" xfId="33254"/>
    <cellStyle name="표준 17 4 5 12 4" xfId="11390"/>
    <cellStyle name="표준 17 4 5 12 4 2" xfId="23897"/>
    <cellStyle name="표준 17 4 5 12 4 3" xfId="36339"/>
    <cellStyle name="표준 17 4 5 12 5" xfId="14558"/>
    <cellStyle name="표준 17 4 5 12 6" xfId="27000"/>
    <cellStyle name="표준 17 4 5 13" xfId="2179"/>
    <cellStyle name="표준 17 4 5 13 2" xfId="5348"/>
    <cellStyle name="표준 17 4 5 13 2 2" xfId="17855"/>
    <cellStyle name="표준 17 4 5 13 2 3" xfId="30297"/>
    <cellStyle name="표준 17 4 5 13 3" xfId="8433"/>
    <cellStyle name="표준 17 4 5 13 3 2" xfId="20940"/>
    <cellStyle name="표준 17 4 5 13 3 3" xfId="33382"/>
    <cellStyle name="표준 17 4 5 13 4" xfId="11518"/>
    <cellStyle name="표준 17 4 5 13 4 2" xfId="24025"/>
    <cellStyle name="표준 17 4 5 13 4 3" xfId="36467"/>
    <cellStyle name="표준 17 4 5 13 5" xfId="14686"/>
    <cellStyle name="표준 17 4 5 13 6" xfId="27128"/>
    <cellStyle name="표준 17 4 5 14" xfId="2304"/>
    <cellStyle name="표준 17 4 5 14 2" xfId="5473"/>
    <cellStyle name="표준 17 4 5 14 2 2" xfId="17980"/>
    <cellStyle name="표준 17 4 5 14 2 3" xfId="30422"/>
    <cellStyle name="표준 17 4 5 14 3" xfId="8558"/>
    <cellStyle name="표준 17 4 5 14 3 2" xfId="21065"/>
    <cellStyle name="표준 17 4 5 14 3 3" xfId="33507"/>
    <cellStyle name="표준 17 4 5 14 4" xfId="11643"/>
    <cellStyle name="표준 17 4 5 14 4 2" xfId="24150"/>
    <cellStyle name="표준 17 4 5 14 4 3" xfId="36592"/>
    <cellStyle name="표준 17 4 5 14 5" xfId="14811"/>
    <cellStyle name="표준 17 4 5 14 6" xfId="27253"/>
    <cellStyle name="표준 17 4 5 15" xfId="2429"/>
    <cellStyle name="표준 17 4 5 15 2" xfId="5598"/>
    <cellStyle name="표준 17 4 5 15 2 2" xfId="18105"/>
    <cellStyle name="표준 17 4 5 15 2 3" xfId="30547"/>
    <cellStyle name="표준 17 4 5 15 3" xfId="8683"/>
    <cellStyle name="표준 17 4 5 15 3 2" xfId="21190"/>
    <cellStyle name="표준 17 4 5 15 3 3" xfId="33632"/>
    <cellStyle name="표준 17 4 5 15 4" xfId="11768"/>
    <cellStyle name="표준 17 4 5 15 4 2" xfId="24275"/>
    <cellStyle name="표준 17 4 5 15 4 3" xfId="36717"/>
    <cellStyle name="표준 17 4 5 15 5" xfId="14936"/>
    <cellStyle name="표준 17 4 5 15 6" xfId="27378"/>
    <cellStyle name="표준 17 4 5 16" xfId="2553"/>
    <cellStyle name="표준 17 4 5 16 2" xfId="5722"/>
    <cellStyle name="표준 17 4 5 16 2 2" xfId="18229"/>
    <cellStyle name="표준 17 4 5 16 2 3" xfId="30671"/>
    <cellStyle name="표준 17 4 5 16 3" xfId="8807"/>
    <cellStyle name="표준 17 4 5 16 3 2" xfId="21314"/>
    <cellStyle name="표준 17 4 5 16 3 3" xfId="33756"/>
    <cellStyle name="표준 17 4 5 16 4" xfId="11892"/>
    <cellStyle name="표준 17 4 5 16 4 2" xfId="24399"/>
    <cellStyle name="표준 17 4 5 16 4 3" xfId="36841"/>
    <cellStyle name="표준 17 4 5 16 5" xfId="15060"/>
    <cellStyle name="표준 17 4 5 16 6" xfId="27502"/>
    <cellStyle name="표준 17 4 5 17" xfId="2675"/>
    <cellStyle name="표준 17 4 5 17 2" xfId="5844"/>
    <cellStyle name="표준 17 4 5 17 2 2" xfId="18351"/>
    <cellStyle name="표준 17 4 5 17 2 3" xfId="30793"/>
    <cellStyle name="표준 17 4 5 17 3" xfId="8929"/>
    <cellStyle name="표준 17 4 5 17 3 2" xfId="21436"/>
    <cellStyle name="표준 17 4 5 17 3 3" xfId="33878"/>
    <cellStyle name="표준 17 4 5 17 4" xfId="12014"/>
    <cellStyle name="표준 17 4 5 17 4 2" xfId="24521"/>
    <cellStyle name="표준 17 4 5 17 4 3" xfId="36963"/>
    <cellStyle name="표준 17 4 5 17 5" xfId="15182"/>
    <cellStyle name="표준 17 4 5 17 6" xfId="27624"/>
    <cellStyle name="표준 17 4 5 18" xfId="2795"/>
    <cellStyle name="표준 17 4 5 18 2" xfId="5964"/>
    <cellStyle name="표준 17 4 5 18 2 2" xfId="18471"/>
    <cellStyle name="표준 17 4 5 18 2 3" xfId="30913"/>
    <cellStyle name="표준 17 4 5 18 3" xfId="9049"/>
    <cellStyle name="표준 17 4 5 18 3 2" xfId="21556"/>
    <cellStyle name="표준 17 4 5 18 3 3" xfId="33998"/>
    <cellStyle name="표준 17 4 5 18 4" xfId="12134"/>
    <cellStyle name="표준 17 4 5 18 4 2" xfId="24641"/>
    <cellStyle name="표준 17 4 5 18 4 3" xfId="37083"/>
    <cellStyle name="표준 17 4 5 18 5" xfId="15302"/>
    <cellStyle name="표준 17 4 5 18 6" xfId="27744"/>
    <cellStyle name="표준 17 4 5 19" xfId="2912"/>
    <cellStyle name="표준 17 4 5 19 2" xfId="6081"/>
    <cellStyle name="표준 17 4 5 19 2 2" xfId="18588"/>
    <cellStyle name="표준 17 4 5 19 2 3" xfId="31030"/>
    <cellStyle name="표준 17 4 5 19 3" xfId="9166"/>
    <cellStyle name="표준 17 4 5 19 3 2" xfId="21673"/>
    <cellStyle name="표준 17 4 5 19 3 3" xfId="34115"/>
    <cellStyle name="표준 17 4 5 19 4" xfId="12251"/>
    <cellStyle name="표준 17 4 5 19 4 2" xfId="24758"/>
    <cellStyle name="표준 17 4 5 19 4 3" xfId="37200"/>
    <cellStyle name="표준 17 4 5 19 5" xfId="15419"/>
    <cellStyle name="표준 17 4 5 19 6" xfId="27861"/>
    <cellStyle name="표준 17 4 5 2" xfId="746"/>
    <cellStyle name="표준 17 4 5 2 2" xfId="3915"/>
    <cellStyle name="표준 17 4 5 2 2 2" xfId="16422"/>
    <cellStyle name="표준 17 4 5 2 2 3" xfId="28864"/>
    <cellStyle name="표준 17 4 5 2 3" xfId="7000"/>
    <cellStyle name="표준 17 4 5 2 3 2" xfId="19507"/>
    <cellStyle name="표준 17 4 5 2 3 3" xfId="31949"/>
    <cellStyle name="표준 17 4 5 2 4" xfId="10085"/>
    <cellStyle name="표준 17 4 5 2 4 2" xfId="22592"/>
    <cellStyle name="표준 17 4 5 2 4 3" xfId="35034"/>
    <cellStyle name="표준 17 4 5 2 5" xfId="13253"/>
    <cellStyle name="표준 17 4 5 2 6" xfId="25695"/>
    <cellStyle name="표준 17 4 5 20" xfId="3024"/>
    <cellStyle name="표준 17 4 5 20 2" xfId="6193"/>
    <cellStyle name="표준 17 4 5 20 2 2" xfId="18700"/>
    <cellStyle name="표준 17 4 5 20 2 3" xfId="31142"/>
    <cellStyle name="표준 17 4 5 20 3" xfId="9278"/>
    <cellStyle name="표준 17 4 5 20 3 2" xfId="21785"/>
    <cellStyle name="표준 17 4 5 20 3 3" xfId="34227"/>
    <cellStyle name="표준 17 4 5 20 4" xfId="12363"/>
    <cellStyle name="표준 17 4 5 20 4 2" xfId="24870"/>
    <cellStyle name="표준 17 4 5 20 4 3" xfId="37312"/>
    <cellStyle name="표준 17 4 5 20 5" xfId="15531"/>
    <cellStyle name="표준 17 4 5 20 6" xfId="27973"/>
    <cellStyle name="표준 17 4 5 21" xfId="3132"/>
    <cellStyle name="표준 17 4 5 21 2" xfId="6301"/>
    <cellStyle name="표준 17 4 5 21 2 2" xfId="18808"/>
    <cellStyle name="표준 17 4 5 21 2 3" xfId="31250"/>
    <cellStyle name="표준 17 4 5 21 3" xfId="9386"/>
    <cellStyle name="표준 17 4 5 21 3 2" xfId="21893"/>
    <cellStyle name="표준 17 4 5 21 3 3" xfId="34335"/>
    <cellStyle name="표준 17 4 5 21 4" xfId="12471"/>
    <cellStyle name="표준 17 4 5 21 4 2" xfId="24978"/>
    <cellStyle name="표준 17 4 5 21 4 3" xfId="37420"/>
    <cellStyle name="표준 17 4 5 21 5" xfId="15639"/>
    <cellStyle name="표준 17 4 5 21 6" xfId="28081"/>
    <cellStyle name="표준 17 4 5 22" xfId="3239"/>
    <cellStyle name="표준 17 4 5 22 2" xfId="6408"/>
    <cellStyle name="표준 17 4 5 22 2 2" xfId="18915"/>
    <cellStyle name="표준 17 4 5 22 2 3" xfId="31357"/>
    <cellStyle name="표준 17 4 5 22 3" xfId="9493"/>
    <cellStyle name="표준 17 4 5 22 3 2" xfId="22000"/>
    <cellStyle name="표준 17 4 5 22 3 3" xfId="34442"/>
    <cellStyle name="표준 17 4 5 22 4" xfId="12578"/>
    <cellStyle name="표준 17 4 5 22 4 2" xfId="25085"/>
    <cellStyle name="표준 17 4 5 22 4 3" xfId="37527"/>
    <cellStyle name="표준 17 4 5 22 5" xfId="15746"/>
    <cellStyle name="표준 17 4 5 22 6" xfId="28188"/>
    <cellStyle name="표준 17 4 5 23" xfId="3346"/>
    <cellStyle name="표준 17 4 5 23 2" xfId="6515"/>
    <cellStyle name="표준 17 4 5 23 2 2" xfId="19022"/>
    <cellStyle name="표준 17 4 5 23 2 3" xfId="31464"/>
    <cellStyle name="표준 17 4 5 23 3" xfId="9600"/>
    <cellStyle name="표준 17 4 5 23 3 2" xfId="22107"/>
    <cellStyle name="표준 17 4 5 23 3 3" xfId="34549"/>
    <cellStyle name="표준 17 4 5 23 4" xfId="12685"/>
    <cellStyle name="표준 17 4 5 23 4 2" xfId="25192"/>
    <cellStyle name="표준 17 4 5 23 4 3" xfId="37634"/>
    <cellStyle name="표준 17 4 5 23 5" xfId="15853"/>
    <cellStyle name="표준 17 4 5 23 6" xfId="28295"/>
    <cellStyle name="표준 17 4 5 24" xfId="3537"/>
    <cellStyle name="표준 17 4 5 24 2" xfId="16044"/>
    <cellStyle name="표준 17 4 5 24 3" xfId="28486"/>
    <cellStyle name="표준 17 4 5 25" xfId="6622"/>
    <cellStyle name="표준 17 4 5 25 2" xfId="19129"/>
    <cellStyle name="표준 17 4 5 25 3" xfId="31571"/>
    <cellStyle name="표준 17 4 5 26" xfId="9707"/>
    <cellStyle name="표준 17 4 5 26 2" xfId="22214"/>
    <cellStyle name="표준 17 4 5 26 3" xfId="34656"/>
    <cellStyle name="표준 17 4 5 27" xfId="12875"/>
    <cellStyle name="표준 17 4 5 28" xfId="25317"/>
    <cellStyle name="표준 17 4 5 29" xfId="37747"/>
    <cellStyle name="표준 17 4 5 3" xfId="879"/>
    <cellStyle name="표준 17 4 5 3 2" xfId="4048"/>
    <cellStyle name="표준 17 4 5 3 2 2" xfId="16555"/>
    <cellStyle name="표준 17 4 5 3 2 3" xfId="28997"/>
    <cellStyle name="표준 17 4 5 3 3" xfId="7133"/>
    <cellStyle name="표준 17 4 5 3 3 2" xfId="19640"/>
    <cellStyle name="표준 17 4 5 3 3 3" xfId="32082"/>
    <cellStyle name="표준 17 4 5 3 4" xfId="10218"/>
    <cellStyle name="표준 17 4 5 3 4 2" xfId="22725"/>
    <cellStyle name="표준 17 4 5 3 4 3" xfId="35167"/>
    <cellStyle name="표준 17 4 5 3 5" xfId="13386"/>
    <cellStyle name="표준 17 4 5 3 6" xfId="25828"/>
    <cellStyle name="표준 17 4 5 4" xfId="1011"/>
    <cellStyle name="표준 17 4 5 4 2" xfId="4180"/>
    <cellStyle name="표준 17 4 5 4 2 2" xfId="16687"/>
    <cellStyle name="표준 17 4 5 4 2 3" xfId="29129"/>
    <cellStyle name="표준 17 4 5 4 3" xfId="7265"/>
    <cellStyle name="표준 17 4 5 4 3 2" xfId="19772"/>
    <cellStyle name="표준 17 4 5 4 3 3" xfId="32214"/>
    <cellStyle name="표준 17 4 5 4 4" xfId="10350"/>
    <cellStyle name="표준 17 4 5 4 4 2" xfId="22857"/>
    <cellStyle name="표준 17 4 5 4 4 3" xfId="35299"/>
    <cellStyle name="표준 17 4 5 4 5" xfId="13518"/>
    <cellStyle name="표준 17 4 5 4 6" xfId="25960"/>
    <cellStyle name="표준 17 4 5 5" xfId="1143"/>
    <cellStyle name="표준 17 4 5 5 2" xfId="4312"/>
    <cellStyle name="표준 17 4 5 5 2 2" xfId="16819"/>
    <cellStyle name="표준 17 4 5 5 2 3" xfId="29261"/>
    <cellStyle name="표준 17 4 5 5 3" xfId="7397"/>
    <cellStyle name="표준 17 4 5 5 3 2" xfId="19904"/>
    <cellStyle name="표준 17 4 5 5 3 3" xfId="32346"/>
    <cellStyle name="표준 17 4 5 5 4" xfId="10482"/>
    <cellStyle name="표준 17 4 5 5 4 2" xfId="22989"/>
    <cellStyle name="표준 17 4 5 5 4 3" xfId="35431"/>
    <cellStyle name="표준 17 4 5 5 5" xfId="13650"/>
    <cellStyle name="표준 17 4 5 5 6" xfId="26092"/>
    <cellStyle name="표준 17 4 5 6" xfId="1275"/>
    <cellStyle name="표준 17 4 5 6 2" xfId="4444"/>
    <cellStyle name="표준 17 4 5 6 2 2" xfId="16951"/>
    <cellStyle name="표준 17 4 5 6 2 3" xfId="29393"/>
    <cellStyle name="표준 17 4 5 6 3" xfId="7529"/>
    <cellStyle name="표준 17 4 5 6 3 2" xfId="20036"/>
    <cellStyle name="표준 17 4 5 6 3 3" xfId="32478"/>
    <cellStyle name="표준 17 4 5 6 4" xfId="10614"/>
    <cellStyle name="표준 17 4 5 6 4 2" xfId="23121"/>
    <cellStyle name="표준 17 4 5 6 4 3" xfId="35563"/>
    <cellStyle name="표준 17 4 5 6 5" xfId="13782"/>
    <cellStyle name="표준 17 4 5 6 6" xfId="26224"/>
    <cellStyle name="표준 17 4 5 7" xfId="1407"/>
    <cellStyle name="표준 17 4 5 7 2" xfId="4576"/>
    <cellStyle name="표준 17 4 5 7 2 2" xfId="17083"/>
    <cellStyle name="표준 17 4 5 7 2 3" xfId="29525"/>
    <cellStyle name="표준 17 4 5 7 3" xfId="7661"/>
    <cellStyle name="표준 17 4 5 7 3 2" xfId="20168"/>
    <cellStyle name="표준 17 4 5 7 3 3" xfId="32610"/>
    <cellStyle name="표준 17 4 5 7 4" xfId="10746"/>
    <cellStyle name="표준 17 4 5 7 4 2" xfId="23253"/>
    <cellStyle name="표준 17 4 5 7 4 3" xfId="35695"/>
    <cellStyle name="표준 17 4 5 7 5" xfId="13914"/>
    <cellStyle name="표준 17 4 5 7 6" xfId="26356"/>
    <cellStyle name="표준 17 4 5 8" xfId="1538"/>
    <cellStyle name="표준 17 4 5 8 2" xfId="4707"/>
    <cellStyle name="표준 17 4 5 8 2 2" xfId="17214"/>
    <cellStyle name="표준 17 4 5 8 2 3" xfId="29656"/>
    <cellStyle name="표준 17 4 5 8 3" xfId="7792"/>
    <cellStyle name="표준 17 4 5 8 3 2" xfId="20299"/>
    <cellStyle name="표준 17 4 5 8 3 3" xfId="32741"/>
    <cellStyle name="표준 17 4 5 8 4" xfId="10877"/>
    <cellStyle name="표준 17 4 5 8 4 2" xfId="23384"/>
    <cellStyle name="표준 17 4 5 8 4 3" xfId="35826"/>
    <cellStyle name="표준 17 4 5 8 5" xfId="14045"/>
    <cellStyle name="표준 17 4 5 8 6" xfId="26487"/>
    <cellStyle name="표준 17 4 5 9" xfId="1667"/>
    <cellStyle name="표준 17 4 5 9 2" xfId="4836"/>
    <cellStyle name="표준 17 4 5 9 2 2" xfId="17343"/>
    <cellStyle name="표준 17 4 5 9 2 3" xfId="29785"/>
    <cellStyle name="표준 17 4 5 9 3" xfId="7921"/>
    <cellStyle name="표준 17 4 5 9 3 2" xfId="20428"/>
    <cellStyle name="표준 17 4 5 9 3 3" xfId="32870"/>
    <cellStyle name="표준 17 4 5 9 4" xfId="11006"/>
    <cellStyle name="표준 17 4 5 9 4 2" xfId="23513"/>
    <cellStyle name="표준 17 4 5 9 4 3" xfId="35955"/>
    <cellStyle name="표준 17 4 5 9 5" xfId="14174"/>
    <cellStyle name="표준 17 4 5 9 6" xfId="26616"/>
    <cellStyle name="표준 17 4 6" xfId="607"/>
    <cellStyle name="표준 17 4 6 2" xfId="3776"/>
    <cellStyle name="표준 17 4 6 2 2" xfId="16283"/>
    <cellStyle name="표준 17 4 6 2 3" xfId="28725"/>
    <cellStyle name="표준 17 4 6 3" xfId="6861"/>
    <cellStyle name="표준 17 4 6 3 2" xfId="19368"/>
    <cellStyle name="표준 17 4 6 3 3" xfId="31810"/>
    <cellStyle name="표준 17 4 6 4" xfId="9946"/>
    <cellStyle name="표준 17 4 6 4 2" xfId="22453"/>
    <cellStyle name="표준 17 4 6 4 3" xfId="34895"/>
    <cellStyle name="표준 17 4 6 5" xfId="13114"/>
    <cellStyle name="표준 17 4 6 6" xfId="25556"/>
    <cellStyle name="표준 17 4 6 7" xfId="37794"/>
    <cellStyle name="표준 17 4 7" xfId="576"/>
    <cellStyle name="표준 17 4 7 2" xfId="3745"/>
    <cellStyle name="표준 17 4 7 2 2" xfId="16252"/>
    <cellStyle name="표준 17 4 7 2 3" xfId="28694"/>
    <cellStyle name="표준 17 4 7 3" xfId="6830"/>
    <cellStyle name="표준 17 4 7 3 2" xfId="19337"/>
    <cellStyle name="표준 17 4 7 3 3" xfId="31779"/>
    <cellStyle name="표준 17 4 7 4" xfId="9915"/>
    <cellStyle name="표준 17 4 7 4 2" xfId="22422"/>
    <cellStyle name="표준 17 4 7 4 3" xfId="34864"/>
    <cellStyle name="표준 17 4 7 5" xfId="13083"/>
    <cellStyle name="표준 17 4 7 6" xfId="25525"/>
    <cellStyle name="표준 17 4 7 7" xfId="37839"/>
    <cellStyle name="표준 17 4 8" xfId="444"/>
    <cellStyle name="표준 17 4 8 2" xfId="3613"/>
    <cellStyle name="표준 17 4 8 2 2" xfId="16120"/>
    <cellStyle name="표준 17 4 8 2 3" xfId="28562"/>
    <cellStyle name="표준 17 4 8 3" xfId="6698"/>
    <cellStyle name="표준 17 4 8 3 2" xfId="19205"/>
    <cellStyle name="표준 17 4 8 3 3" xfId="31647"/>
    <cellStyle name="표준 17 4 8 4" xfId="9783"/>
    <cellStyle name="표준 17 4 8 4 2" xfId="22290"/>
    <cellStyle name="표준 17 4 8 4 3" xfId="34732"/>
    <cellStyle name="표준 17 4 8 5" xfId="12951"/>
    <cellStyle name="표준 17 4 8 6" xfId="25393"/>
    <cellStyle name="표준 17 4 9" xfId="538"/>
    <cellStyle name="표준 17 4 9 2" xfId="3707"/>
    <cellStyle name="표준 17 4 9 2 2" xfId="16214"/>
    <cellStyle name="표준 17 4 9 2 3" xfId="28656"/>
    <cellStyle name="표준 17 4 9 3" xfId="6792"/>
    <cellStyle name="표준 17 4 9 3 2" xfId="19299"/>
    <cellStyle name="표준 17 4 9 3 3" xfId="31741"/>
    <cellStyle name="표준 17 4 9 4" xfId="9877"/>
    <cellStyle name="표준 17 4 9 4 2" xfId="22384"/>
    <cellStyle name="표준 17 4 9 4 3" xfId="34826"/>
    <cellStyle name="표준 17 4 9 5" xfId="13045"/>
    <cellStyle name="표준 17 4 9 6" xfId="25487"/>
    <cellStyle name="표준 17 5" xfId="229"/>
    <cellStyle name="표준 17 5 10" xfId="795"/>
    <cellStyle name="표준 17 5 10 2" xfId="3964"/>
    <cellStyle name="표준 17 5 10 2 2" xfId="16471"/>
    <cellStyle name="표준 17 5 10 2 3" xfId="28913"/>
    <cellStyle name="표준 17 5 10 3" xfId="7049"/>
    <cellStyle name="표준 17 5 10 3 2" xfId="19556"/>
    <cellStyle name="표준 17 5 10 3 3" xfId="31998"/>
    <cellStyle name="표준 17 5 10 4" xfId="10134"/>
    <cellStyle name="표준 17 5 10 4 2" xfId="22641"/>
    <cellStyle name="표준 17 5 10 4 3" xfId="35083"/>
    <cellStyle name="표준 17 5 10 5" xfId="13302"/>
    <cellStyle name="표준 17 5 10 6" xfId="25744"/>
    <cellStyle name="표준 17 5 11" xfId="928"/>
    <cellStyle name="표준 17 5 11 2" xfId="4097"/>
    <cellStyle name="표준 17 5 11 2 2" xfId="16604"/>
    <cellStyle name="표준 17 5 11 2 3" xfId="29046"/>
    <cellStyle name="표준 17 5 11 3" xfId="7182"/>
    <cellStyle name="표준 17 5 11 3 2" xfId="19689"/>
    <cellStyle name="표준 17 5 11 3 3" xfId="32131"/>
    <cellStyle name="표준 17 5 11 4" xfId="10267"/>
    <cellStyle name="표준 17 5 11 4 2" xfId="22774"/>
    <cellStyle name="표준 17 5 11 4 3" xfId="35216"/>
    <cellStyle name="표준 17 5 11 5" xfId="13435"/>
    <cellStyle name="표준 17 5 11 6" xfId="25877"/>
    <cellStyle name="표준 17 5 12" xfId="1060"/>
    <cellStyle name="표준 17 5 12 2" xfId="4229"/>
    <cellStyle name="표준 17 5 12 2 2" xfId="16736"/>
    <cellStyle name="표준 17 5 12 2 3" xfId="29178"/>
    <cellStyle name="표준 17 5 12 3" xfId="7314"/>
    <cellStyle name="표준 17 5 12 3 2" xfId="19821"/>
    <cellStyle name="표준 17 5 12 3 3" xfId="32263"/>
    <cellStyle name="표준 17 5 12 4" xfId="10399"/>
    <cellStyle name="표준 17 5 12 4 2" xfId="22906"/>
    <cellStyle name="표준 17 5 12 4 3" xfId="35348"/>
    <cellStyle name="표준 17 5 12 5" xfId="13567"/>
    <cellStyle name="표준 17 5 12 6" xfId="26009"/>
    <cellStyle name="표준 17 5 13" xfId="1192"/>
    <cellStyle name="표준 17 5 13 2" xfId="4361"/>
    <cellStyle name="표준 17 5 13 2 2" xfId="16868"/>
    <cellStyle name="표준 17 5 13 2 3" xfId="29310"/>
    <cellStyle name="표준 17 5 13 3" xfId="7446"/>
    <cellStyle name="표준 17 5 13 3 2" xfId="19953"/>
    <cellStyle name="표준 17 5 13 3 3" xfId="32395"/>
    <cellStyle name="표준 17 5 13 4" xfId="10531"/>
    <cellStyle name="표준 17 5 13 4 2" xfId="23038"/>
    <cellStyle name="표준 17 5 13 4 3" xfId="35480"/>
    <cellStyle name="표준 17 5 13 5" xfId="13699"/>
    <cellStyle name="표준 17 5 13 6" xfId="26141"/>
    <cellStyle name="표준 17 5 14" xfId="1324"/>
    <cellStyle name="표준 17 5 14 2" xfId="4493"/>
    <cellStyle name="표준 17 5 14 2 2" xfId="17000"/>
    <cellStyle name="표준 17 5 14 2 3" xfId="29442"/>
    <cellStyle name="표준 17 5 14 3" xfId="7578"/>
    <cellStyle name="표준 17 5 14 3 2" xfId="20085"/>
    <cellStyle name="표준 17 5 14 3 3" xfId="32527"/>
    <cellStyle name="표준 17 5 14 4" xfId="10663"/>
    <cellStyle name="표준 17 5 14 4 2" xfId="23170"/>
    <cellStyle name="표준 17 5 14 4 3" xfId="35612"/>
    <cellStyle name="표준 17 5 14 5" xfId="13831"/>
    <cellStyle name="표준 17 5 14 6" xfId="26273"/>
    <cellStyle name="표준 17 5 15" xfId="1456"/>
    <cellStyle name="표준 17 5 15 2" xfId="4625"/>
    <cellStyle name="표준 17 5 15 2 2" xfId="17132"/>
    <cellStyle name="표준 17 5 15 2 3" xfId="29574"/>
    <cellStyle name="표준 17 5 15 3" xfId="7710"/>
    <cellStyle name="표준 17 5 15 3 2" xfId="20217"/>
    <cellStyle name="표준 17 5 15 3 3" xfId="32659"/>
    <cellStyle name="표준 17 5 15 4" xfId="10795"/>
    <cellStyle name="표준 17 5 15 4 2" xfId="23302"/>
    <cellStyle name="표준 17 5 15 4 3" xfId="35744"/>
    <cellStyle name="표준 17 5 15 5" xfId="13963"/>
    <cellStyle name="표준 17 5 15 6" xfId="26405"/>
    <cellStyle name="표준 17 5 16" xfId="1585"/>
    <cellStyle name="표준 17 5 16 2" xfId="4754"/>
    <cellStyle name="표준 17 5 16 2 2" xfId="17261"/>
    <cellStyle name="표준 17 5 16 2 3" xfId="29703"/>
    <cellStyle name="표준 17 5 16 3" xfId="7839"/>
    <cellStyle name="표준 17 5 16 3 2" xfId="20346"/>
    <cellStyle name="표준 17 5 16 3 3" xfId="32788"/>
    <cellStyle name="표준 17 5 16 4" xfId="10924"/>
    <cellStyle name="표준 17 5 16 4 2" xfId="23431"/>
    <cellStyle name="표준 17 5 16 4 3" xfId="35873"/>
    <cellStyle name="표준 17 5 16 5" xfId="14092"/>
    <cellStyle name="표준 17 5 16 6" xfId="26534"/>
    <cellStyle name="표준 17 5 17" xfId="1713"/>
    <cellStyle name="표준 17 5 17 2" xfId="4882"/>
    <cellStyle name="표준 17 5 17 2 2" xfId="17389"/>
    <cellStyle name="표준 17 5 17 2 3" xfId="29831"/>
    <cellStyle name="표준 17 5 17 3" xfId="7967"/>
    <cellStyle name="표준 17 5 17 3 2" xfId="20474"/>
    <cellStyle name="표준 17 5 17 3 3" xfId="32916"/>
    <cellStyle name="표준 17 5 17 4" xfId="11052"/>
    <cellStyle name="표준 17 5 17 4 2" xfId="23559"/>
    <cellStyle name="표준 17 5 17 4 3" xfId="36001"/>
    <cellStyle name="표준 17 5 17 5" xfId="14220"/>
    <cellStyle name="표준 17 5 17 6" xfId="26662"/>
    <cellStyle name="표준 17 5 18" xfId="1841"/>
    <cellStyle name="표준 17 5 18 2" xfId="5010"/>
    <cellStyle name="표준 17 5 18 2 2" xfId="17517"/>
    <cellStyle name="표준 17 5 18 2 3" xfId="29959"/>
    <cellStyle name="표준 17 5 18 3" xfId="8095"/>
    <cellStyle name="표준 17 5 18 3 2" xfId="20602"/>
    <cellStyle name="표준 17 5 18 3 3" xfId="33044"/>
    <cellStyle name="표준 17 5 18 4" xfId="11180"/>
    <cellStyle name="표준 17 5 18 4 2" xfId="23687"/>
    <cellStyle name="표준 17 5 18 4 3" xfId="36129"/>
    <cellStyle name="표준 17 5 18 5" xfId="14348"/>
    <cellStyle name="표준 17 5 18 6" xfId="26790"/>
    <cellStyle name="표준 17 5 19" xfId="1969"/>
    <cellStyle name="표준 17 5 19 2" xfId="5138"/>
    <cellStyle name="표준 17 5 19 2 2" xfId="17645"/>
    <cellStyle name="표준 17 5 19 2 3" xfId="30087"/>
    <cellStyle name="표준 17 5 19 3" xfId="8223"/>
    <cellStyle name="표준 17 5 19 3 2" xfId="20730"/>
    <cellStyle name="표준 17 5 19 3 3" xfId="33172"/>
    <cellStyle name="표준 17 5 19 4" xfId="11308"/>
    <cellStyle name="표준 17 5 19 4 2" xfId="23815"/>
    <cellStyle name="표준 17 5 19 4 3" xfId="36257"/>
    <cellStyle name="표준 17 5 19 5" xfId="14476"/>
    <cellStyle name="표준 17 5 19 6" xfId="26918"/>
    <cellStyle name="표준 17 5 2" xfId="308"/>
    <cellStyle name="표준 17 5 2 10" xfId="1478"/>
    <cellStyle name="표준 17 5 2 10 2" xfId="4647"/>
    <cellStyle name="표준 17 5 2 10 2 2" xfId="17154"/>
    <cellStyle name="표준 17 5 2 10 2 3" xfId="29596"/>
    <cellStyle name="표준 17 5 2 10 3" xfId="7732"/>
    <cellStyle name="표준 17 5 2 10 3 2" xfId="20239"/>
    <cellStyle name="표준 17 5 2 10 3 3" xfId="32681"/>
    <cellStyle name="표준 17 5 2 10 4" xfId="10817"/>
    <cellStyle name="표준 17 5 2 10 4 2" xfId="23324"/>
    <cellStyle name="표준 17 5 2 10 4 3" xfId="35766"/>
    <cellStyle name="표준 17 5 2 10 5" xfId="13985"/>
    <cellStyle name="표준 17 5 2 10 6" xfId="26427"/>
    <cellStyle name="표준 17 5 2 11" xfId="1607"/>
    <cellStyle name="표준 17 5 2 11 2" xfId="4776"/>
    <cellStyle name="표준 17 5 2 11 2 2" xfId="17283"/>
    <cellStyle name="표준 17 5 2 11 2 3" xfId="29725"/>
    <cellStyle name="표준 17 5 2 11 3" xfId="7861"/>
    <cellStyle name="표준 17 5 2 11 3 2" xfId="20368"/>
    <cellStyle name="표준 17 5 2 11 3 3" xfId="32810"/>
    <cellStyle name="표준 17 5 2 11 4" xfId="10946"/>
    <cellStyle name="표준 17 5 2 11 4 2" xfId="23453"/>
    <cellStyle name="표준 17 5 2 11 4 3" xfId="35895"/>
    <cellStyle name="표준 17 5 2 11 5" xfId="14114"/>
    <cellStyle name="표준 17 5 2 11 6" xfId="26556"/>
    <cellStyle name="표준 17 5 2 12" xfId="1735"/>
    <cellStyle name="표준 17 5 2 12 2" xfId="4904"/>
    <cellStyle name="표준 17 5 2 12 2 2" xfId="17411"/>
    <cellStyle name="표준 17 5 2 12 2 3" xfId="29853"/>
    <cellStyle name="표준 17 5 2 12 3" xfId="7989"/>
    <cellStyle name="표준 17 5 2 12 3 2" xfId="20496"/>
    <cellStyle name="표준 17 5 2 12 3 3" xfId="32938"/>
    <cellStyle name="표준 17 5 2 12 4" xfId="11074"/>
    <cellStyle name="표준 17 5 2 12 4 2" xfId="23581"/>
    <cellStyle name="표준 17 5 2 12 4 3" xfId="36023"/>
    <cellStyle name="표준 17 5 2 12 5" xfId="14242"/>
    <cellStyle name="표준 17 5 2 12 6" xfId="26684"/>
    <cellStyle name="표준 17 5 2 13" xfId="1863"/>
    <cellStyle name="표준 17 5 2 13 2" xfId="5032"/>
    <cellStyle name="표준 17 5 2 13 2 2" xfId="17539"/>
    <cellStyle name="표준 17 5 2 13 2 3" xfId="29981"/>
    <cellStyle name="표준 17 5 2 13 3" xfId="8117"/>
    <cellStyle name="표준 17 5 2 13 3 2" xfId="20624"/>
    <cellStyle name="표준 17 5 2 13 3 3" xfId="33066"/>
    <cellStyle name="표준 17 5 2 13 4" xfId="11202"/>
    <cellStyle name="표준 17 5 2 13 4 2" xfId="23709"/>
    <cellStyle name="표준 17 5 2 13 4 3" xfId="36151"/>
    <cellStyle name="표준 17 5 2 13 5" xfId="14370"/>
    <cellStyle name="표준 17 5 2 13 6" xfId="26812"/>
    <cellStyle name="표준 17 5 2 14" xfId="1991"/>
    <cellStyle name="표준 17 5 2 14 2" xfId="5160"/>
    <cellStyle name="표준 17 5 2 14 2 2" xfId="17667"/>
    <cellStyle name="표준 17 5 2 14 2 3" xfId="30109"/>
    <cellStyle name="표준 17 5 2 14 3" xfId="8245"/>
    <cellStyle name="표준 17 5 2 14 3 2" xfId="20752"/>
    <cellStyle name="표준 17 5 2 14 3 3" xfId="33194"/>
    <cellStyle name="표준 17 5 2 14 4" xfId="11330"/>
    <cellStyle name="표준 17 5 2 14 4 2" xfId="23837"/>
    <cellStyle name="표준 17 5 2 14 4 3" xfId="36279"/>
    <cellStyle name="표준 17 5 2 14 5" xfId="14498"/>
    <cellStyle name="표준 17 5 2 14 6" xfId="26940"/>
    <cellStyle name="표준 17 5 2 15" xfId="2119"/>
    <cellStyle name="표준 17 5 2 15 2" xfId="5288"/>
    <cellStyle name="표준 17 5 2 15 2 2" xfId="17795"/>
    <cellStyle name="표준 17 5 2 15 2 3" xfId="30237"/>
    <cellStyle name="표준 17 5 2 15 3" xfId="8373"/>
    <cellStyle name="표준 17 5 2 15 3 2" xfId="20880"/>
    <cellStyle name="표준 17 5 2 15 3 3" xfId="33322"/>
    <cellStyle name="표준 17 5 2 15 4" xfId="11458"/>
    <cellStyle name="표준 17 5 2 15 4 2" xfId="23965"/>
    <cellStyle name="표준 17 5 2 15 4 3" xfId="36407"/>
    <cellStyle name="표준 17 5 2 15 5" xfId="14626"/>
    <cellStyle name="표준 17 5 2 15 6" xfId="27068"/>
    <cellStyle name="표준 17 5 2 16" xfId="2244"/>
    <cellStyle name="표준 17 5 2 16 2" xfId="5413"/>
    <cellStyle name="표준 17 5 2 16 2 2" xfId="17920"/>
    <cellStyle name="표준 17 5 2 16 2 3" xfId="30362"/>
    <cellStyle name="표준 17 5 2 16 3" xfId="8498"/>
    <cellStyle name="표준 17 5 2 16 3 2" xfId="21005"/>
    <cellStyle name="표준 17 5 2 16 3 3" xfId="33447"/>
    <cellStyle name="표준 17 5 2 16 4" xfId="11583"/>
    <cellStyle name="표준 17 5 2 16 4 2" xfId="24090"/>
    <cellStyle name="표준 17 5 2 16 4 3" xfId="36532"/>
    <cellStyle name="표준 17 5 2 16 5" xfId="14751"/>
    <cellStyle name="표준 17 5 2 16 6" xfId="27193"/>
    <cellStyle name="표준 17 5 2 17" xfId="2369"/>
    <cellStyle name="표준 17 5 2 17 2" xfId="5538"/>
    <cellStyle name="표준 17 5 2 17 2 2" xfId="18045"/>
    <cellStyle name="표준 17 5 2 17 2 3" xfId="30487"/>
    <cellStyle name="표준 17 5 2 17 3" xfId="8623"/>
    <cellStyle name="표준 17 5 2 17 3 2" xfId="21130"/>
    <cellStyle name="표준 17 5 2 17 3 3" xfId="33572"/>
    <cellStyle name="표준 17 5 2 17 4" xfId="11708"/>
    <cellStyle name="표준 17 5 2 17 4 2" xfId="24215"/>
    <cellStyle name="표준 17 5 2 17 4 3" xfId="36657"/>
    <cellStyle name="표준 17 5 2 17 5" xfId="14876"/>
    <cellStyle name="표준 17 5 2 17 6" xfId="27318"/>
    <cellStyle name="표준 17 5 2 18" xfId="2493"/>
    <cellStyle name="표준 17 5 2 18 2" xfId="5662"/>
    <cellStyle name="표준 17 5 2 18 2 2" xfId="18169"/>
    <cellStyle name="표준 17 5 2 18 2 3" xfId="30611"/>
    <cellStyle name="표준 17 5 2 18 3" xfId="8747"/>
    <cellStyle name="표준 17 5 2 18 3 2" xfId="21254"/>
    <cellStyle name="표준 17 5 2 18 3 3" xfId="33696"/>
    <cellStyle name="표준 17 5 2 18 4" xfId="11832"/>
    <cellStyle name="표준 17 5 2 18 4 2" xfId="24339"/>
    <cellStyle name="표준 17 5 2 18 4 3" xfId="36781"/>
    <cellStyle name="표준 17 5 2 18 5" xfId="15000"/>
    <cellStyle name="표준 17 5 2 18 6" xfId="27442"/>
    <cellStyle name="표준 17 5 2 19" xfId="2615"/>
    <cellStyle name="표준 17 5 2 19 2" xfId="5784"/>
    <cellStyle name="표준 17 5 2 19 2 2" xfId="18291"/>
    <cellStyle name="표준 17 5 2 19 2 3" xfId="30733"/>
    <cellStyle name="표준 17 5 2 19 3" xfId="8869"/>
    <cellStyle name="표준 17 5 2 19 3 2" xfId="21376"/>
    <cellStyle name="표준 17 5 2 19 3 3" xfId="33818"/>
    <cellStyle name="표준 17 5 2 19 4" xfId="11954"/>
    <cellStyle name="표준 17 5 2 19 4 2" xfId="24461"/>
    <cellStyle name="표준 17 5 2 19 4 3" xfId="36903"/>
    <cellStyle name="표준 17 5 2 19 5" xfId="15122"/>
    <cellStyle name="표준 17 5 2 19 6" xfId="27564"/>
    <cellStyle name="표준 17 5 2 2" xfId="353"/>
    <cellStyle name="표준 17 5 2 2 10" xfId="1780"/>
    <cellStyle name="표준 17 5 2 2 10 2" xfId="4949"/>
    <cellStyle name="표준 17 5 2 2 10 2 2" xfId="17456"/>
    <cellStyle name="표준 17 5 2 2 10 2 3" xfId="29898"/>
    <cellStyle name="표준 17 5 2 2 10 3" xfId="8034"/>
    <cellStyle name="표준 17 5 2 2 10 3 2" xfId="20541"/>
    <cellStyle name="표준 17 5 2 2 10 3 3" xfId="32983"/>
    <cellStyle name="표준 17 5 2 2 10 4" xfId="11119"/>
    <cellStyle name="표준 17 5 2 2 10 4 2" xfId="23626"/>
    <cellStyle name="표준 17 5 2 2 10 4 3" xfId="36068"/>
    <cellStyle name="표준 17 5 2 2 10 5" xfId="14287"/>
    <cellStyle name="표준 17 5 2 2 10 6" xfId="26729"/>
    <cellStyle name="표준 17 5 2 2 11" xfId="1908"/>
    <cellStyle name="표준 17 5 2 2 11 2" xfId="5077"/>
    <cellStyle name="표준 17 5 2 2 11 2 2" xfId="17584"/>
    <cellStyle name="표준 17 5 2 2 11 2 3" xfId="30026"/>
    <cellStyle name="표준 17 5 2 2 11 3" xfId="8162"/>
    <cellStyle name="표준 17 5 2 2 11 3 2" xfId="20669"/>
    <cellStyle name="표준 17 5 2 2 11 3 3" xfId="33111"/>
    <cellStyle name="표준 17 5 2 2 11 4" xfId="11247"/>
    <cellStyle name="표준 17 5 2 2 11 4 2" xfId="23754"/>
    <cellStyle name="표준 17 5 2 2 11 4 3" xfId="36196"/>
    <cellStyle name="표준 17 5 2 2 11 5" xfId="14415"/>
    <cellStyle name="표준 17 5 2 2 11 6" xfId="26857"/>
    <cellStyle name="표준 17 5 2 2 12" xfId="2036"/>
    <cellStyle name="표준 17 5 2 2 12 2" xfId="5205"/>
    <cellStyle name="표준 17 5 2 2 12 2 2" xfId="17712"/>
    <cellStyle name="표준 17 5 2 2 12 2 3" xfId="30154"/>
    <cellStyle name="표준 17 5 2 2 12 3" xfId="8290"/>
    <cellStyle name="표준 17 5 2 2 12 3 2" xfId="20797"/>
    <cellStyle name="표준 17 5 2 2 12 3 3" xfId="33239"/>
    <cellStyle name="표준 17 5 2 2 12 4" xfId="11375"/>
    <cellStyle name="표준 17 5 2 2 12 4 2" xfId="23882"/>
    <cellStyle name="표준 17 5 2 2 12 4 3" xfId="36324"/>
    <cellStyle name="표준 17 5 2 2 12 5" xfId="14543"/>
    <cellStyle name="표준 17 5 2 2 12 6" xfId="26985"/>
    <cellStyle name="표준 17 5 2 2 13" xfId="2164"/>
    <cellStyle name="표준 17 5 2 2 13 2" xfId="5333"/>
    <cellStyle name="표준 17 5 2 2 13 2 2" xfId="17840"/>
    <cellStyle name="표준 17 5 2 2 13 2 3" xfId="30282"/>
    <cellStyle name="표준 17 5 2 2 13 3" xfId="8418"/>
    <cellStyle name="표준 17 5 2 2 13 3 2" xfId="20925"/>
    <cellStyle name="표준 17 5 2 2 13 3 3" xfId="33367"/>
    <cellStyle name="표준 17 5 2 2 13 4" xfId="11503"/>
    <cellStyle name="표준 17 5 2 2 13 4 2" xfId="24010"/>
    <cellStyle name="표준 17 5 2 2 13 4 3" xfId="36452"/>
    <cellStyle name="표준 17 5 2 2 13 5" xfId="14671"/>
    <cellStyle name="표준 17 5 2 2 13 6" xfId="27113"/>
    <cellStyle name="표준 17 5 2 2 14" xfId="2289"/>
    <cellStyle name="표준 17 5 2 2 14 2" xfId="5458"/>
    <cellStyle name="표준 17 5 2 2 14 2 2" xfId="17965"/>
    <cellStyle name="표준 17 5 2 2 14 2 3" xfId="30407"/>
    <cellStyle name="표준 17 5 2 2 14 3" xfId="8543"/>
    <cellStyle name="표준 17 5 2 2 14 3 2" xfId="21050"/>
    <cellStyle name="표준 17 5 2 2 14 3 3" xfId="33492"/>
    <cellStyle name="표준 17 5 2 2 14 4" xfId="11628"/>
    <cellStyle name="표준 17 5 2 2 14 4 2" xfId="24135"/>
    <cellStyle name="표준 17 5 2 2 14 4 3" xfId="36577"/>
    <cellStyle name="표준 17 5 2 2 14 5" xfId="14796"/>
    <cellStyle name="표준 17 5 2 2 14 6" xfId="27238"/>
    <cellStyle name="표준 17 5 2 2 15" xfId="2414"/>
    <cellStyle name="표준 17 5 2 2 15 2" xfId="5583"/>
    <cellStyle name="표준 17 5 2 2 15 2 2" xfId="18090"/>
    <cellStyle name="표준 17 5 2 2 15 2 3" xfId="30532"/>
    <cellStyle name="표준 17 5 2 2 15 3" xfId="8668"/>
    <cellStyle name="표준 17 5 2 2 15 3 2" xfId="21175"/>
    <cellStyle name="표준 17 5 2 2 15 3 3" xfId="33617"/>
    <cellStyle name="표준 17 5 2 2 15 4" xfId="11753"/>
    <cellStyle name="표준 17 5 2 2 15 4 2" xfId="24260"/>
    <cellStyle name="표준 17 5 2 2 15 4 3" xfId="36702"/>
    <cellStyle name="표준 17 5 2 2 15 5" xfId="14921"/>
    <cellStyle name="표준 17 5 2 2 15 6" xfId="27363"/>
    <cellStyle name="표준 17 5 2 2 16" xfId="2538"/>
    <cellStyle name="표준 17 5 2 2 16 2" xfId="5707"/>
    <cellStyle name="표준 17 5 2 2 16 2 2" xfId="18214"/>
    <cellStyle name="표준 17 5 2 2 16 2 3" xfId="30656"/>
    <cellStyle name="표준 17 5 2 2 16 3" xfId="8792"/>
    <cellStyle name="표준 17 5 2 2 16 3 2" xfId="21299"/>
    <cellStyle name="표준 17 5 2 2 16 3 3" xfId="33741"/>
    <cellStyle name="표준 17 5 2 2 16 4" xfId="11877"/>
    <cellStyle name="표준 17 5 2 2 16 4 2" xfId="24384"/>
    <cellStyle name="표준 17 5 2 2 16 4 3" xfId="36826"/>
    <cellStyle name="표준 17 5 2 2 16 5" xfId="15045"/>
    <cellStyle name="표준 17 5 2 2 16 6" xfId="27487"/>
    <cellStyle name="표준 17 5 2 2 17" xfId="2660"/>
    <cellStyle name="표준 17 5 2 2 17 2" xfId="5829"/>
    <cellStyle name="표준 17 5 2 2 17 2 2" xfId="18336"/>
    <cellStyle name="표준 17 5 2 2 17 2 3" xfId="30778"/>
    <cellStyle name="표준 17 5 2 2 17 3" xfId="8914"/>
    <cellStyle name="표준 17 5 2 2 17 3 2" xfId="21421"/>
    <cellStyle name="표준 17 5 2 2 17 3 3" xfId="33863"/>
    <cellStyle name="표준 17 5 2 2 17 4" xfId="11999"/>
    <cellStyle name="표준 17 5 2 2 17 4 2" xfId="24506"/>
    <cellStyle name="표준 17 5 2 2 17 4 3" xfId="36948"/>
    <cellStyle name="표준 17 5 2 2 17 5" xfId="15167"/>
    <cellStyle name="표준 17 5 2 2 17 6" xfId="27609"/>
    <cellStyle name="표준 17 5 2 2 18" xfId="2780"/>
    <cellStyle name="표준 17 5 2 2 18 2" xfId="5949"/>
    <cellStyle name="표준 17 5 2 2 18 2 2" xfId="18456"/>
    <cellStyle name="표준 17 5 2 2 18 2 3" xfId="30898"/>
    <cellStyle name="표준 17 5 2 2 18 3" xfId="9034"/>
    <cellStyle name="표준 17 5 2 2 18 3 2" xfId="21541"/>
    <cellStyle name="표준 17 5 2 2 18 3 3" xfId="33983"/>
    <cellStyle name="표준 17 5 2 2 18 4" xfId="12119"/>
    <cellStyle name="표준 17 5 2 2 18 4 2" xfId="24626"/>
    <cellStyle name="표준 17 5 2 2 18 4 3" xfId="37068"/>
    <cellStyle name="표준 17 5 2 2 18 5" xfId="15287"/>
    <cellStyle name="표준 17 5 2 2 18 6" xfId="27729"/>
    <cellStyle name="표준 17 5 2 2 19" xfId="2897"/>
    <cellStyle name="표준 17 5 2 2 19 2" xfId="6066"/>
    <cellStyle name="표준 17 5 2 2 19 2 2" xfId="18573"/>
    <cellStyle name="표준 17 5 2 2 19 2 3" xfId="31015"/>
    <cellStyle name="표준 17 5 2 2 19 3" xfId="9151"/>
    <cellStyle name="표준 17 5 2 2 19 3 2" xfId="21658"/>
    <cellStyle name="표준 17 5 2 2 19 3 3" xfId="34100"/>
    <cellStyle name="표준 17 5 2 2 19 4" xfId="12236"/>
    <cellStyle name="표준 17 5 2 2 19 4 2" xfId="24743"/>
    <cellStyle name="표준 17 5 2 2 19 4 3" xfId="37185"/>
    <cellStyle name="표준 17 5 2 2 19 5" xfId="15404"/>
    <cellStyle name="표준 17 5 2 2 19 6" xfId="27846"/>
    <cellStyle name="표준 17 5 2 2 2" xfId="731"/>
    <cellStyle name="표준 17 5 2 2 2 2" xfId="3900"/>
    <cellStyle name="표준 17 5 2 2 2 2 2" xfId="16407"/>
    <cellStyle name="표준 17 5 2 2 2 2 3" xfId="28849"/>
    <cellStyle name="표준 17 5 2 2 2 3" xfId="6985"/>
    <cellStyle name="표준 17 5 2 2 2 3 2" xfId="19492"/>
    <cellStyle name="표준 17 5 2 2 2 3 3" xfId="31934"/>
    <cellStyle name="표준 17 5 2 2 2 4" xfId="10070"/>
    <cellStyle name="표준 17 5 2 2 2 4 2" xfId="22577"/>
    <cellStyle name="표준 17 5 2 2 2 4 3" xfId="35019"/>
    <cellStyle name="표준 17 5 2 2 2 5" xfId="13238"/>
    <cellStyle name="표준 17 5 2 2 2 6" xfId="25680"/>
    <cellStyle name="표준 17 5 2 2 20" xfId="3009"/>
    <cellStyle name="표준 17 5 2 2 20 2" xfId="6178"/>
    <cellStyle name="표준 17 5 2 2 20 2 2" xfId="18685"/>
    <cellStyle name="표준 17 5 2 2 20 2 3" xfId="31127"/>
    <cellStyle name="표준 17 5 2 2 20 3" xfId="9263"/>
    <cellStyle name="표준 17 5 2 2 20 3 2" xfId="21770"/>
    <cellStyle name="표준 17 5 2 2 20 3 3" xfId="34212"/>
    <cellStyle name="표준 17 5 2 2 20 4" xfId="12348"/>
    <cellStyle name="표준 17 5 2 2 20 4 2" xfId="24855"/>
    <cellStyle name="표준 17 5 2 2 20 4 3" xfId="37297"/>
    <cellStyle name="표준 17 5 2 2 20 5" xfId="15516"/>
    <cellStyle name="표준 17 5 2 2 20 6" xfId="27958"/>
    <cellStyle name="표준 17 5 2 2 21" xfId="3117"/>
    <cellStyle name="표준 17 5 2 2 21 2" xfId="6286"/>
    <cellStyle name="표준 17 5 2 2 21 2 2" xfId="18793"/>
    <cellStyle name="표준 17 5 2 2 21 2 3" xfId="31235"/>
    <cellStyle name="표준 17 5 2 2 21 3" xfId="9371"/>
    <cellStyle name="표준 17 5 2 2 21 3 2" xfId="21878"/>
    <cellStyle name="표준 17 5 2 2 21 3 3" xfId="34320"/>
    <cellStyle name="표준 17 5 2 2 21 4" xfId="12456"/>
    <cellStyle name="표준 17 5 2 2 21 4 2" xfId="24963"/>
    <cellStyle name="표준 17 5 2 2 21 4 3" xfId="37405"/>
    <cellStyle name="표준 17 5 2 2 21 5" xfId="15624"/>
    <cellStyle name="표준 17 5 2 2 21 6" xfId="28066"/>
    <cellStyle name="표준 17 5 2 2 22" xfId="3224"/>
    <cellStyle name="표준 17 5 2 2 22 2" xfId="6393"/>
    <cellStyle name="표준 17 5 2 2 22 2 2" xfId="18900"/>
    <cellStyle name="표준 17 5 2 2 22 2 3" xfId="31342"/>
    <cellStyle name="표준 17 5 2 2 22 3" xfId="9478"/>
    <cellStyle name="표준 17 5 2 2 22 3 2" xfId="21985"/>
    <cellStyle name="표준 17 5 2 2 22 3 3" xfId="34427"/>
    <cellStyle name="표준 17 5 2 2 22 4" xfId="12563"/>
    <cellStyle name="표준 17 5 2 2 22 4 2" xfId="25070"/>
    <cellStyle name="표준 17 5 2 2 22 4 3" xfId="37512"/>
    <cellStyle name="표준 17 5 2 2 22 5" xfId="15731"/>
    <cellStyle name="표준 17 5 2 2 22 6" xfId="28173"/>
    <cellStyle name="표준 17 5 2 2 23" xfId="3331"/>
    <cellStyle name="표준 17 5 2 2 23 2" xfId="6500"/>
    <cellStyle name="표준 17 5 2 2 23 2 2" xfId="19007"/>
    <cellStyle name="표준 17 5 2 2 23 2 3" xfId="31449"/>
    <cellStyle name="표준 17 5 2 2 23 3" xfId="9585"/>
    <cellStyle name="표준 17 5 2 2 23 3 2" xfId="22092"/>
    <cellStyle name="표준 17 5 2 2 23 3 3" xfId="34534"/>
    <cellStyle name="표준 17 5 2 2 23 4" xfId="12670"/>
    <cellStyle name="표준 17 5 2 2 23 4 2" xfId="25177"/>
    <cellStyle name="표준 17 5 2 2 23 4 3" xfId="37619"/>
    <cellStyle name="표준 17 5 2 2 23 5" xfId="15838"/>
    <cellStyle name="표준 17 5 2 2 23 6" xfId="28280"/>
    <cellStyle name="표준 17 5 2 2 24" xfId="3522"/>
    <cellStyle name="표준 17 5 2 2 24 2" xfId="16029"/>
    <cellStyle name="표준 17 5 2 2 24 3" xfId="28471"/>
    <cellStyle name="표준 17 5 2 2 25" xfId="6607"/>
    <cellStyle name="표준 17 5 2 2 25 2" xfId="19114"/>
    <cellStyle name="표준 17 5 2 2 25 3" xfId="31556"/>
    <cellStyle name="표준 17 5 2 2 26" xfId="9692"/>
    <cellStyle name="표준 17 5 2 2 26 2" xfId="22199"/>
    <cellStyle name="표준 17 5 2 2 26 3" xfId="34641"/>
    <cellStyle name="표준 17 5 2 2 27" xfId="12860"/>
    <cellStyle name="표준 17 5 2 2 28" xfId="25302"/>
    <cellStyle name="표준 17 5 2 2 29" xfId="37832"/>
    <cellStyle name="표준 17 5 2 2 3" xfId="864"/>
    <cellStyle name="표준 17 5 2 2 3 2" xfId="4033"/>
    <cellStyle name="표준 17 5 2 2 3 2 2" xfId="16540"/>
    <cellStyle name="표준 17 5 2 2 3 2 3" xfId="28982"/>
    <cellStyle name="표준 17 5 2 2 3 3" xfId="7118"/>
    <cellStyle name="표준 17 5 2 2 3 3 2" xfId="19625"/>
    <cellStyle name="표준 17 5 2 2 3 3 3" xfId="32067"/>
    <cellStyle name="표준 17 5 2 2 3 4" xfId="10203"/>
    <cellStyle name="표준 17 5 2 2 3 4 2" xfId="22710"/>
    <cellStyle name="표준 17 5 2 2 3 4 3" xfId="35152"/>
    <cellStyle name="표준 17 5 2 2 3 5" xfId="13371"/>
    <cellStyle name="표준 17 5 2 2 3 6" xfId="25813"/>
    <cellStyle name="표준 17 5 2 2 4" xfId="996"/>
    <cellStyle name="표준 17 5 2 2 4 2" xfId="4165"/>
    <cellStyle name="표준 17 5 2 2 4 2 2" xfId="16672"/>
    <cellStyle name="표준 17 5 2 2 4 2 3" xfId="29114"/>
    <cellStyle name="표준 17 5 2 2 4 3" xfId="7250"/>
    <cellStyle name="표준 17 5 2 2 4 3 2" xfId="19757"/>
    <cellStyle name="표준 17 5 2 2 4 3 3" xfId="32199"/>
    <cellStyle name="표준 17 5 2 2 4 4" xfId="10335"/>
    <cellStyle name="표준 17 5 2 2 4 4 2" xfId="22842"/>
    <cellStyle name="표준 17 5 2 2 4 4 3" xfId="35284"/>
    <cellStyle name="표준 17 5 2 2 4 5" xfId="13503"/>
    <cellStyle name="표준 17 5 2 2 4 6" xfId="25945"/>
    <cellStyle name="표준 17 5 2 2 5" xfId="1128"/>
    <cellStyle name="표준 17 5 2 2 5 2" xfId="4297"/>
    <cellStyle name="표준 17 5 2 2 5 2 2" xfId="16804"/>
    <cellStyle name="표준 17 5 2 2 5 2 3" xfId="29246"/>
    <cellStyle name="표준 17 5 2 2 5 3" xfId="7382"/>
    <cellStyle name="표준 17 5 2 2 5 3 2" xfId="19889"/>
    <cellStyle name="표준 17 5 2 2 5 3 3" xfId="32331"/>
    <cellStyle name="표준 17 5 2 2 5 4" xfId="10467"/>
    <cellStyle name="표준 17 5 2 2 5 4 2" xfId="22974"/>
    <cellStyle name="표준 17 5 2 2 5 4 3" xfId="35416"/>
    <cellStyle name="표준 17 5 2 2 5 5" xfId="13635"/>
    <cellStyle name="표준 17 5 2 2 5 6" xfId="26077"/>
    <cellStyle name="표준 17 5 2 2 6" xfId="1260"/>
    <cellStyle name="표준 17 5 2 2 6 2" xfId="4429"/>
    <cellStyle name="표준 17 5 2 2 6 2 2" xfId="16936"/>
    <cellStyle name="표준 17 5 2 2 6 2 3" xfId="29378"/>
    <cellStyle name="표준 17 5 2 2 6 3" xfId="7514"/>
    <cellStyle name="표준 17 5 2 2 6 3 2" xfId="20021"/>
    <cellStyle name="표준 17 5 2 2 6 3 3" xfId="32463"/>
    <cellStyle name="표준 17 5 2 2 6 4" xfId="10599"/>
    <cellStyle name="표준 17 5 2 2 6 4 2" xfId="23106"/>
    <cellStyle name="표준 17 5 2 2 6 4 3" xfId="35548"/>
    <cellStyle name="표준 17 5 2 2 6 5" xfId="13767"/>
    <cellStyle name="표준 17 5 2 2 6 6" xfId="26209"/>
    <cellStyle name="표준 17 5 2 2 7" xfId="1392"/>
    <cellStyle name="표준 17 5 2 2 7 2" xfId="4561"/>
    <cellStyle name="표준 17 5 2 2 7 2 2" xfId="17068"/>
    <cellStyle name="표준 17 5 2 2 7 2 3" xfId="29510"/>
    <cellStyle name="표준 17 5 2 2 7 3" xfId="7646"/>
    <cellStyle name="표준 17 5 2 2 7 3 2" xfId="20153"/>
    <cellStyle name="표준 17 5 2 2 7 3 3" xfId="32595"/>
    <cellStyle name="표준 17 5 2 2 7 4" xfId="10731"/>
    <cellStyle name="표준 17 5 2 2 7 4 2" xfId="23238"/>
    <cellStyle name="표준 17 5 2 2 7 4 3" xfId="35680"/>
    <cellStyle name="표준 17 5 2 2 7 5" xfId="13899"/>
    <cellStyle name="표준 17 5 2 2 7 6" xfId="26341"/>
    <cellStyle name="표준 17 5 2 2 8" xfId="1523"/>
    <cellStyle name="표준 17 5 2 2 8 2" xfId="4692"/>
    <cellStyle name="표준 17 5 2 2 8 2 2" xfId="17199"/>
    <cellStyle name="표준 17 5 2 2 8 2 3" xfId="29641"/>
    <cellStyle name="표준 17 5 2 2 8 3" xfId="7777"/>
    <cellStyle name="표준 17 5 2 2 8 3 2" xfId="20284"/>
    <cellStyle name="표준 17 5 2 2 8 3 3" xfId="32726"/>
    <cellStyle name="표준 17 5 2 2 8 4" xfId="10862"/>
    <cellStyle name="표준 17 5 2 2 8 4 2" xfId="23369"/>
    <cellStyle name="표준 17 5 2 2 8 4 3" xfId="35811"/>
    <cellStyle name="표준 17 5 2 2 8 5" xfId="14030"/>
    <cellStyle name="표준 17 5 2 2 8 6" xfId="26472"/>
    <cellStyle name="표준 17 5 2 2 9" xfId="1652"/>
    <cellStyle name="표준 17 5 2 2 9 2" xfId="4821"/>
    <cellStyle name="표준 17 5 2 2 9 2 2" xfId="17328"/>
    <cellStyle name="표준 17 5 2 2 9 2 3" xfId="29770"/>
    <cellStyle name="표준 17 5 2 2 9 3" xfId="7906"/>
    <cellStyle name="표준 17 5 2 2 9 3 2" xfId="20413"/>
    <cellStyle name="표준 17 5 2 2 9 3 3" xfId="32855"/>
    <cellStyle name="표준 17 5 2 2 9 4" xfId="10991"/>
    <cellStyle name="표준 17 5 2 2 9 4 2" xfId="23498"/>
    <cellStyle name="표준 17 5 2 2 9 4 3" xfId="35940"/>
    <cellStyle name="표준 17 5 2 2 9 5" xfId="14159"/>
    <cellStyle name="표준 17 5 2 2 9 6" xfId="26601"/>
    <cellStyle name="표준 17 5 2 20" xfId="2735"/>
    <cellStyle name="표준 17 5 2 20 2" xfId="5904"/>
    <cellStyle name="표준 17 5 2 20 2 2" xfId="18411"/>
    <cellStyle name="표준 17 5 2 20 2 3" xfId="30853"/>
    <cellStyle name="표준 17 5 2 20 3" xfId="8989"/>
    <cellStyle name="표준 17 5 2 20 3 2" xfId="21496"/>
    <cellStyle name="표준 17 5 2 20 3 3" xfId="33938"/>
    <cellStyle name="표준 17 5 2 20 4" xfId="12074"/>
    <cellStyle name="표준 17 5 2 20 4 2" xfId="24581"/>
    <cellStyle name="표준 17 5 2 20 4 3" xfId="37023"/>
    <cellStyle name="표준 17 5 2 20 5" xfId="15242"/>
    <cellStyle name="표준 17 5 2 20 6" xfId="27684"/>
    <cellStyle name="표준 17 5 2 21" xfId="2852"/>
    <cellStyle name="표준 17 5 2 21 2" xfId="6021"/>
    <cellStyle name="표준 17 5 2 21 2 2" xfId="18528"/>
    <cellStyle name="표준 17 5 2 21 2 3" xfId="30970"/>
    <cellStyle name="표준 17 5 2 21 3" xfId="9106"/>
    <cellStyle name="표준 17 5 2 21 3 2" xfId="21613"/>
    <cellStyle name="표준 17 5 2 21 3 3" xfId="34055"/>
    <cellStyle name="표준 17 5 2 21 4" xfId="12191"/>
    <cellStyle name="표준 17 5 2 21 4 2" xfId="24698"/>
    <cellStyle name="표준 17 5 2 21 4 3" xfId="37140"/>
    <cellStyle name="표준 17 5 2 21 5" xfId="15359"/>
    <cellStyle name="표준 17 5 2 21 6" xfId="27801"/>
    <cellStyle name="표준 17 5 2 22" xfId="2964"/>
    <cellStyle name="표준 17 5 2 22 2" xfId="6133"/>
    <cellStyle name="표준 17 5 2 22 2 2" xfId="18640"/>
    <cellStyle name="표준 17 5 2 22 2 3" xfId="31082"/>
    <cellStyle name="표준 17 5 2 22 3" xfId="9218"/>
    <cellStyle name="표준 17 5 2 22 3 2" xfId="21725"/>
    <cellStyle name="표준 17 5 2 22 3 3" xfId="34167"/>
    <cellStyle name="표준 17 5 2 22 4" xfId="12303"/>
    <cellStyle name="표준 17 5 2 22 4 2" xfId="24810"/>
    <cellStyle name="표준 17 5 2 22 4 3" xfId="37252"/>
    <cellStyle name="표준 17 5 2 22 5" xfId="15471"/>
    <cellStyle name="표준 17 5 2 22 6" xfId="27913"/>
    <cellStyle name="표준 17 5 2 23" xfId="3072"/>
    <cellStyle name="표준 17 5 2 23 2" xfId="6241"/>
    <cellStyle name="표준 17 5 2 23 2 2" xfId="18748"/>
    <cellStyle name="표준 17 5 2 23 2 3" xfId="31190"/>
    <cellStyle name="표준 17 5 2 23 3" xfId="9326"/>
    <cellStyle name="표준 17 5 2 23 3 2" xfId="21833"/>
    <cellStyle name="표준 17 5 2 23 3 3" xfId="34275"/>
    <cellStyle name="표준 17 5 2 23 4" xfId="12411"/>
    <cellStyle name="표준 17 5 2 23 4 2" xfId="24918"/>
    <cellStyle name="표준 17 5 2 23 4 3" xfId="37360"/>
    <cellStyle name="표준 17 5 2 23 5" xfId="15579"/>
    <cellStyle name="표준 17 5 2 23 6" xfId="28021"/>
    <cellStyle name="표준 17 5 2 24" xfId="3179"/>
    <cellStyle name="표준 17 5 2 24 2" xfId="6348"/>
    <cellStyle name="표준 17 5 2 24 2 2" xfId="18855"/>
    <cellStyle name="표준 17 5 2 24 2 3" xfId="31297"/>
    <cellStyle name="표준 17 5 2 24 3" xfId="9433"/>
    <cellStyle name="표준 17 5 2 24 3 2" xfId="21940"/>
    <cellStyle name="표준 17 5 2 24 3 3" xfId="34382"/>
    <cellStyle name="표준 17 5 2 24 4" xfId="12518"/>
    <cellStyle name="표준 17 5 2 24 4 2" xfId="25025"/>
    <cellStyle name="표준 17 5 2 24 4 3" xfId="37467"/>
    <cellStyle name="표준 17 5 2 24 5" xfId="15686"/>
    <cellStyle name="표준 17 5 2 24 6" xfId="28128"/>
    <cellStyle name="표준 17 5 2 25" xfId="3286"/>
    <cellStyle name="표준 17 5 2 25 2" xfId="6455"/>
    <cellStyle name="표준 17 5 2 25 2 2" xfId="18962"/>
    <cellStyle name="표준 17 5 2 25 2 3" xfId="31404"/>
    <cellStyle name="표준 17 5 2 25 3" xfId="9540"/>
    <cellStyle name="표준 17 5 2 25 3 2" xfId="22047"/>
    <cellStyle name="표준 17 5 2 25 3 3" xfId="34489"/>
    <cellStyle name="표준 17 5 2 25 4" xfId="12625"/>
    <cellStyle name="표준 17 5 2 25 4 2" xfId="25132"/>
    <cellStyle name="표준 17 5 2 25 4 3" xfId="37574"/>
    <cellStyle name="표준 17 5 2 25 5" xfId="15793"/>
    <cellStyle name="표준 17 5 2 25 6" xfId="28235"/>
    <cellStyle name="표준 17 5 2 26" xfId="3477"/>
    <cellStyle name="표준 17 5 2 26 2" xfId="15984"/>
    <cellStyle name="표준 17 5 2 26 3" xfId="28426"/>
    <cellStyle name="표준 17 5 2 27" xfId="6562"/>
    <cellStyle name="표준 17 5 2 27 2" xfId="19069"/>
    <cellStyle name="표준 17 5 2 27 3" xfId="31511"/>
    <cellStyle name="표준 17 5 2 28" xfId="9647"/>
    <cellStyle name="표준 17 5 2 28 2" xfId="22154"/>
    <cellStyle name="표준 17 5 2 28 3" xfId="34596"/>
    <cellStyle name="표준 17 5 2 29" xfId="12815"/>
    <cellStyle name="표준 17 5 2 3" xfId="398"/>
    <cellStyle name="표준 17 5 2 3 10" xfId="1825"/>
    <cellStyle name="표준 17 5 2 3 10 2" xfId="4994"/>
    <cellStyle name="표준 17 5 2 3 10 2 2" xfId="17501"/>
    <cellStyle name="표준 17 5 2 3 10 2 3" xfId="29943"/>
    <cellStyle name="표준 17 5 2 3 10 3" xfId="8079"/>
    <cellStyle name="표준 17 5 2 3 10 3 2" xfId="20586"/>
    <cellStyle name="표준 17 5 2 3 10 3 3" xfId="33028"/>
    <cellStyle name="표준 17 5 2 3 10 4" xfId="11164"/>
    <cellStyle name="표준 17 5 2 3 10 4 2" xfId="23671"/>
    <cellStyle name="표준 17 5 2 3 10 4 3" xfId="36113"/>
    <cellStyle name="표준 17 5 2 3 10 5" xfId="14332"/>
    <cellStyle name="표준 17 5 2 3 10 6" xfId="26774"/>
    <cellStyle name="표준 17 5 2 3 11" xfId="1953"/>
    <cellStyle name="표준 17 5 2 3 11 2" xfId="5122"/>
    <cellStyle name="표준 17 5 2 3 11 2 2" xfId="17629"/>
    <cellStyle name="표준 17 5 2 3 11 2 3" xfId="30071"/>
    <cellStyle name="표준 17 5 2 3 11 3" xfId="8207"/>
    <cellStyle name="표준 17 5 2 3 11 3 2" xfId="20714"/>
    <cellStyle name="표준 17 5 2 3 11 3 3" xfId="33156"/>
    <cellStyle name="표준 17 5 2 3 11 4" xfId="11292"/>
    <cellStyle name="표준 17 5 2 3 11 4 2" xfId="23799"/>
    <cellStyle name="표준 17 5 2 3 11 4 3" xfId="36241"/>
    <cellStyle name="표준 17 5 2 3 11 5" xfId="14460"/>
    <cellStyle name="표준 17 5 2 3 11 6" xfId="26902"/>
    <cellStyle name="표준 17 5 2 3 12" xfId="2081"/>
    <cellStyle name="표준 17 5 2 3 12 2" xfId="5250"/>
    <cellStyle name="표준 17 5 2 3 12 2 2" xfId="17757"/>
    <cellStyle name="표준 17 5 2 3 12 2 3" xfId="30199"/>
    <cellStyle name="표준 17 5 2 3 12 3" xfId="8335"/>
    <cellStyle name="표준 17 5 2 3 12 3 2" xfId="20842"/>
    <cellStyle name="표준 17 5 2 3 12 3 3" xfId="33284"/>
    <cellStyle name="표준 17 5 2 3 12 4" xfId="11420"/>
    <cellStyle name="표준 17 5 2 3 12 4 2" xfId="23927"/>
    <cellStyle name="표준 17 5 2 3 12 4 3" xfId="36369"/>
    <cellStyle name="표준 17 5 2 3 12 5" xfId="14588"/>
    <cellStyle name="표준 17 5 2 3 12 6" xfId="27030"/>
    <cellStyle name="표준 17 5 2 3 13" xfId="2209"/>
    <cellStyle name="표준 17 5 2 3 13 2" xfId="5378"/>
    <cellStyle name="표준 17 5 2 3 13 2 2" xfId="17885"/>
    <cellStyle name="표준 17 5 2 3 13 2 3" xfId="30327"/>
    <cellStyle name="표준 17 5 2 3 13 3" xfId="8463"/>
    <cellStyle name="표준 17 5 2 3 13 3 2" xfId="20970"/>
    <cellStyle name="표준 17 5 2 3 13 3 3" xfId="33412"/>
    <cellStyle name="표준 17 5 2 3 13 4" xfId="11548"/>
    <cellStyle name="표준 17 5 2 3 13 4 2" xfId="24055"/>
    <cellStyle name="표준 17 5 2 3 13 4 3" xfId="36497"/>
    <cellStyle name="표준 17 5 2 3 13 5" xfId="14716"/>
    <cellStyle name="표준 17 5 2 3 13 6" xfId="27158"/>
    <cellStyle name="표준 17 5 2 3 14" xfId="2334"/>
    <cellStyle name="표준 17 5 2 3 14 2" xfId="5503"/>
    <cellStyle name="표준 17 5 2 3 14 2 2" xfId="18010"/>
    <cellStyle name="표준 17 5 2 3 14 2 3" xfId="30452"/>
    <cellStyle name="표준 17 5 2 3 14 3" xfId="8588"/>
    <cellStyle name="표준 17 5 2 3 14 3 2" xfId="21095"/>
    <cellStyle name="표준 17 5 2 3 14 3 3" xfId="33537"/>
    <cellStyle name="표준 17 5 2 3 14 4" xfId="11673"/>
    <cellStyle name="표준 17 5 2 3 14 4 2" xfId="24180"/>
    <cellStyle name="표준 17 5 2 3 14 4 3" xfId="36622"/>
    <cellStyle name="표준 17 5 2 3 14 5" xfId="14841"/>
    <cellStyle name="표준 17 5 2 3 14 6" xfId="27283"/>
    <cellStyle name="표준 17 5 2 3 15" xfId="2459"/>
    <cellStyle name="표준 17 5 2 3 15 2" xfId="5628"/>
    <cellStyle name="표준 17 5 2 3 15 2 2" xfId="18135"/>
    <cellStyle name="표준 17 5 2 3 15 2 3" xfId="30577"/>
    <cellStyle name="표준 17 5 2 3 15 3" xfId="8713"/>
    <cellStyle name="표준 17 5 2 3 15 3 2" xfId="21220"/>
    <cellStyle name="표준 17 5 2 3 15 3 3" xfId="33662"/>
    <cellStyle name="표준 17 5 2 3 15 4" xfId="11798"/>
    <cellStyle name="표준 17 5 2 3 15 4 2" xfId="24305"/>
    <cellStyle name="표준 17 5 2 3 15 4 3" xfId="36747"/>
    <cellStyle name="표준 17 5 2 3 15 5" xfId="14966"/>
    <cellStyle name="표준 17 5 2 3 15 6" xfId="27408"/>
    <cellStyle name="표준 17 5 2 3 16" xfId="2583"/>
    <cellStyle name="표준 17 5 2 3 16 2" xfId="5752"/>
    <cellStyle name="표준 17 5 2 3 16 2 2" xfId="18259"/>
    <cellStyle name="표준 17 5 2 3 16 2 3" xfId="30701"/>
    <cellStyle name="표준 17 5 2 3 16 3" xfId="8837"/>
    <cellStyle name="표준 17 5 2 3 16 3 2" xfId="21344"/>
    <cellStyle name="표준 17 5 2 3 16 3 3" xfId="33786"/>
    <cellStyle name="표준 17 5 2 3 16 4" xfId="11922"/>
    <cellStyle name="표준 17 5 2 3 16 4 2" xfId="24429"/>
    <cellStyle name="표준 17 5 2 3 16 4 3" xfId="36871"/>
    <cellStyle name="표준 17 5 2 3 16 5" xfId="15090"/>
    <cellStyle name="표준 17 5 2 3 16 6" xfId="27532"/>
    <cellStyle name="표준 17 5 2 3 17" xfId="2705"/>
    <cellStyle name="표준 17 5 2 3 17 2" xfId="5874"/>
    <cellStyle name="표준 17 5 2 3 17 2 2" xfId="18381"/>
    <cellStyle name="표준 17 5 2 3 17 2 3" xfId="30823"/>
    <cellStyle name="표준 17 5 2 3 17 3" xfId="8959"/>
    <cellStyle name="표준 17 5 2 3 17 3 2" xfId="21466"/>
    <cellStyle name="표준 17 5 2 3 17 3 3" xfId="33908"/>
    <cellStyle name="표준 17 5 2 3 17 4" xfId="12044"/>
    <cellStyle name="표준 17 5 2 3 17 4 2" xfId="24551"/>
    <cellStyle name="표준 17 5 2 3 17 4 3" xfId="36993"/>
    <cellStyle name="표준 17 5 2 3 17 5" xfId="15212"/>
    <cellStyle name="표준 17 5 2 3 17 6" xfId="27654"/>
    <cellStyle name="표준 17 5 2 3 18" xfId="2825"/>
    <cellStyle name="표준 17 5 2 3 18 2" xfId="5994"/>
    <cellStyle name="표준 17 5 2 3 18 2 2" xfId="18501"/>
    <cellStyle name="표준 17 5 2 3 18 2 3" xfId="30943"/>
    <cellStyle name="표준 17 5 2 3 18 3" xfId="9079"/>
    <cellStyle name="표준 17 5 2 3 18 3 2" xfId="21586"/>
    <cellStyle name="표준 17 5 2 3 18 3 3" xfId="34028"/>
    <cellStyle name="표준 17 5 2 3 18 4" xfId="12164"/>
    <cellStyle name="표준 17 5 2 3 18 4 2" xfId="24671"/>
    <cellStyle name="표준 17 5 2 3 18 4 3" xfId="37113"/>
    <cellStyle name="표준 17 5 2 3 18 5" xfId="15332"/>
    <cellStyle name="표준 17 5 2 3 18 6" xfId="27774"/>
    <cellStyle name="표준 17 5 2 3 19" xfId="2942"/>
    <cellStyle name="표준 17 5 2 3 19 2" xfId="6111"/>
    <cellStyle name="표준 17 5 2 3 19 2 2" xfId="18618"/>
    <cellStyle name="표준 17 5 2 3 19 2 3" xfId="31060"/>
    <cellStyle name="표준 17 5 2 3 19 3" xfId="9196"/>
    <cellStyle name="표준 17 5 2 3 19 3 2" xfId="21703"/>
    <cellStyle name="표준 17 5 2 3 19 3 3" xfId="34145"/>
    <cellStyle name="표준 17 5 2 3 19 4" xfId="12281"/>
    <cellStyle name="표준 17 5 2 3 19 4 2" xfId="24788"/>
    <cellStyle name="표준 17 5 2 3 19 4 3" xfId="37230"/>
    <cellStyle name="표준 17 5 2 3 19 5" xfId="15449"/>
    <cellStyle name="표준 17 5 2 3 19 6" xfId="27891"/>
    <cellStyle name="표준 17 5 2 3 2" xfId="776"/>
    <cellStyle name="표준 17 5 2 3 2 2" xfId="3945"/>
    <cellStyle name="표준 17 5 2 3 2 2 2" xfId="16452"/>
    <cellStyle name="표준 17 5 2 3 2 2 3" xfId="28894"/>
    <cellStyle name="표준 17 5 2 3 2 3" xfId="7030"/>
    <cellStyle name="표준 17 5 2 3 2 3 2" xfId="19537"/>
    <cellStyle name="표준 17 5 2 3 2 3 3" xfId="31979"/>
    <cellStyle name="표준 17 5 2 3 2 4" xfId="10115"/>
    <cellStyle name="표준 17 5 2 3 2 4 2" xfId="22622"/>
    <cellStyle name="표준 17 5 2 3 2 4 3" xfId="35064"/>
    <cellStyle name="표준 17 5 2 3 2 5" xfId="13283"/>
    <cellStyle name="표준 17 5 2 3 2 6" xfId="25725"/>
    <cellStyle name="표준 17 5 2 3 20" xfId="3054"/>
    <cellStyle name="표준 17 5 2 3 20 2" xfId="6223"/>
    <cellStyle name="표준 17 5 2 3 20 2 2" xfId="18730"/>
    <cellStyle name="표준 17 5 2 3 20 2 3" xfId="31172"/>
    <cellStyle name="표준 17 5 2 3 20 3" xfId="9308"/>
    <cellStyle name="표준 17 5 2 3 20 3 2" xfId="21815"/>
    <cellStyle name="표준 17 5 2 3 20 3 3" xfId="34257"/>
    <cellStyle name="표준 17 5 2 3 20 4" xfId="12393"/>
    <cellStyle name="표준 17 5 2 3 20 4 2" xfId="24900"/>
    <cellStyle name="표준 17 5 2 3 20 4 3" xfId="37342"/>
    <cellStyle name="표준 17 5 2 3 20 5" xfId="15561"/>
    <cellStyle name="표준 17 5 2 3 20 6" xfId="28003"/>
    <cellStyle name="표준 17 5 2 3 21" xfId="3162"/>
    <cellStyle name="표준 17 5 2 3 21 2" xfId="6331"/>
    <cellStyle name="표준 17 5 2 3 21 2 2" xfId="18838"/>
    <cellStyle name="표준 17 5 2 3 21 2 3" xfId="31280"/>
    <cellStyle name="표준 17 5 2 3 21 3" xfId="9416"/>
    <cellStyle name="표준 17 5 2 3 21 3 2" xfId="21923"/>
    <cellStyle name="표준 17 5 2 3 21 3 3" xfId="34365"/>
    <cellStyle name="표준 17 5 2 3 21 4" xfId="12501"/>
    <cellStyle name="표준 17 5 2 3 21 4 2" xfId="25008"/>
    <cellStyle name="표준 17 5 2 3 21 4 3" xfId="37450"/>
    <cellStyle name="표준 17 5 2 3 21 5" xfId="15669"/>
    <cellStyle name="표준 17 5 2 3 21 6" xfId="28111"/>
    <cellStyle name="표준 17 5 2 3 22" xfId="3269"/>
    <cellStyle name="표준 17 5 2 3 22 2" xfId="6438"/>
    <cellStyle name="표준 17 5 2 3 22 2 2" xfId="18945"/>
    <cellStyle name="표준 17 5 2 3 22 2 3" xfId="31387"/>
    <cellStyle name="표준 17 5 2 3 22 3" xfId="9523"/>
    <cellStyle name="표준 17 5 2 3 22 3 2" xfId="22030"/>
    <cellStyle name="표준 17 5 2 3 22 3 3" xfId="34472"/>
    <cellStyle name="표준 17 5 2 3 22 4" xfId="12608"/>
    <cellStyle name="표준 17 5 2 3 22 4 2" xfId="25115"/>
    <cellStyle name="표준 17 5 2 3 22 4 3" xfId="37557"/>
    <cellStyle name="표준 17 5 2 3 22 5" xfId="15776"/>
    <cellStyle name="표준 17 5 2 3 22 6" xfId="28218"/>
    <cellStyle name="표준 17 5 2 3 23" xfId="3376"/>
    <cellStyle name="표준 17 5 2 3 23 2" xfId="6545"/>
    <cellStyle name="표준 17 5 2 3 23 2 2" xfId="19052"/>
    <cellStyle name="표준 17 5 2 3 23 2 3" xfId="31494"/>
    <cellStyle name="표준 17 5 2 3 23 3" xfId="9630"/>
    <cellStyle name="표준 17 5 2 3 23 3 2" xfId="22137"/>
    <cellStyle name="표준 17 5 2 3 23 3 3" xfId="34579"/>
    <cellStyle name="표준 17 5 2 3 23 4" xfId="12715"/>
    <cellStyle name="표준 17 5 2 3 23 4 2" xfId="25222"/>
    <cellStyle name="표준 17 5 2 3 23 4 3" xfId="37664"/>
    <cellStyle name="표준 17 5 2 3 23 5" xfId="15883"/>
    <cellStyle name="표준 17 5 2 3 23 6" xfId="28325"/>
    <cellStyle name="표준 17 5 2 3 24" xfId="3567"/>
    <cellStyle name="표준 17 5 2 3 24 2" xfId="16074"/>
    <cellStyle name="표준 17 5 2 3 24 3" xfId="28516"/>
    <cellStyle name="표준 17 5 2 3 25" xfId="6652"/>
    <cellStyle name="표준 17 5 2 3 25 2" xfId="19159"/>
    <cellStyle name="표준 17 5 2 3 25 3" xfId="31601"/>
    <cellStyle name="표준 17 5 2 3 26" xfId="9737"/>
    <cellStyle name="표준 17 5 2 3 26 2" xfId="22244"/>
    <cellStyle name="표준 17 5 2 3 26 3" xfId="34686"/>
    <cellStyle name="표준 17 5 2 3 27" xfId="12905"/>
    <cellStyle name="표준 17 5 2 3 28" xfId="25347"/>
    <cellStyle name="표준 17 5 2 3 29" xfId="37877"/>
    <cellStyle name="표준 17 5 2 3 3" xfId="909"/>
    <cellStyle name="표준 17 5 2 3 3 2" xfId="4078"/>
    <cellStyle name="표준 17 5 2 3 3 2 2" xfId="16585"/>
    <cellStyle name="표준 17 5 2 3 3 2 3" xfId="29027"/>
    <cellStyle name="표준 17 5 2 3 3 3" xfId="7163"/>
    <cellStyle name="표준 17 5 2 3 3 3 2" xfId="19670"/>
    <cellStyle name="표준 17 5 2 3 3 3 3" xfId="32112"/>
    <cellStyle name="표준 17 5 2 3 3 4" xfId="10248"/>
    <cellStyle name="표준 17 5 2 3 3 4 2" xfId="22755"/>
    <cellStyle name="표준 17 5 2 3 3 4 3" xfId="35197"/>
    <cellStyle name="표준 17 5 2 3 3 5" xfId="13416"/>
    <cellStyle name="표준 17 5 2 3 3 6" xfId="25858"/>
    <cellStyle name="표준 17 5 2 3 4" xfId="1041"/>
    <cellStyle name="표준 17 5 2 3 4 2" xfId="4210"/>
    <cellStyle name="표준 17 5 2 3 4 2 2" xfId="16717"/>
    <cellStyle name="표준 17 5 2 3 4 2 3" xfId="29159"/>
    <cellStyle name="표준 17 5 2 3 4 3" xfId="7295"/>
    <cellStyle name="표준 17 5 2 3 4 3 2" xfId="19802"/>
    <cellStyle name="표준 17 5 2 3 4 3 3" xfId="32244"/>
    <cellStyle name="표준 17 5 2 3 4 4" xfId="10380"/>
    <cellStyle name="표준 17 5 2 3 4 4 2" xfId="22887"/>
    <cellStyle name="표준 17 5 2 3 4 4 3" xfId="35329"/>
    <cellStyle name="표준 17 5 2 3 4 5" xfId="13548"/>
    <cellStyle name="표준 17 5 2 3 4 6" xfId="25990"/>
    <cellStyle name="표준 17 5 2 3 5" xfId="1173"/>
    <cellStyle name="표준 17 5 2 3 5 2" xfId="4342"/>
    <cellStyle name="표준 17 5 2 3 5 2 2" xfId="16849"/>
    <cellStyle name="표준 17 5 2 3 5 2 3" xfId="29291"/>
    <cellStyle name="표준 17 5 2 3 5 3" xfId="7427"/>
    <cellStyle name="표준 17 5 2 3 5 3 2" xfId="19934"/>
    <cellStyle name="표준 17 5 2 3 5 3 3" xfId="32376"/>
    <cellStyle name="표준 17 5 2 3 5 4" xfId="10512"/>
    <cellStyle name="표준 17 5 2 3 5 4 2" xfId="23019"/>
    <cellStyle name="표준 17 5 2 3 5 4 3" xfId="35461"/>
    <cellStyle name="표준 17 5 2 3 5 5" xfId="13680"/>
    <cellStyle name="표준 17 5 2 3 5 6" xfId="26122"/>
    <cellStyle name="표준 17 5 2 3 6" xfId="1305"/>
    <cellStyle name="표준 17 5 2 3 6 2" xfId="4474"/>
    <cellStyle name="표준 17 5 2 3 6 2 2" xfId="16981"/>
    <cellStyle name="표준 17 5 2 3 6 2 3" xfId="29423"/>
    <cellStyle name="표준 17 5 2 3 6 3" xfId="7559"/>
    <cellStyle name="표준 17 5 2 3 6 3 2" xfId="20066"/>
    <cellStyle name="표준 17 5 2 3 6 3 3" xfId="32508"/>
    <cellStyle name="표준 17 5 2 3 6 4" xfId="10644"/>
    <cellStyle name="표준 17 5 2 3 6 4 2" xfId="23151"/>
    <cellStyle name="표준 17 5 2 3 6 4 3" xfId="35593"/>
    <cellStyle name="표준 17 5 2 3 6 5" xfId="13812"/>
    <cellStyle name="표준 17 5 2 3 6 6" xfId="26254"/>
    <cellStyle name="표준 17 5 2 3 7" xfId="1437"/>
    <cellStyle name="표준 17 5 2 3 7 2" xfId="4606"/>
    <cellStyle name="표준 17 5 2 3 7 2 2" xfId="17113"/>
    <cellStyle name="표준 17 5 2 3 7 2 3" xfId="29555"/>
    <cellStyle name="표준 17 5 2 3 7 3" xfId="7691"/>
    <cellStyle name="표준 17 5 2 3 7 3 2" xfId="20198"/>
    <cellStyle name="표준 17 5 2 3 7 3 3" xfId="32640"/>
    <cellStyle name="표준 17 5 2 3 7 4" xfId="10776"/>
    <cellStyle name="표준 17 5 2 3 7 4 2" xfId="23283"/>
    <cellStyle name="표준 17 5 2 3 7 4 3" xfId="35725"/>
    <cellStyle name="표준 17 5 2 3 7 5" xfId="13944"/>
    <cellStyle name="표준 17 5 2 3 7 6" xfId="26386"/>
    <cellStyle name="표준 17 5 2 3 8" xfId="1568"/>
    <cellStyle name="표준 17 5 2 3 8 2" xfId="4737"/>
    <cellStyle name="표준 17 5 2 3 8 2 2" xfId="17244"/>
    <cellStyle name="표준 17 5 2 3 8 2 3" xfId="29686"/>
    <cellStyle name="표준 17 5 2 3 8 3" xfId="7822"/>
    <cellStyle name="표준 17 5 2 3 8 3 2" xfId="20329"/>
    <cellStyle name="표준 17 5 2 3 8 3 3" xfId="32771"/>
    <cellStyle name="표준 17 5 2 3 8 4" xfId="10907"/>
    <cellStyle name="표준 17 5 2 3 8 4 2" xfId="23414"/>
    <cellStyle name="표준 17 5 2 3 8 4 3" xfId="35856"/>
    <cellStyle name="표준 17 5 2 3 8 5" xfId="14075"/>
    <cellStyle name="표준 17 5 2 3 8 6" xfId="26517"/>
    <cellStyle name="표준 17 5 2 3 9" xfId="1697"/>
    <cellStyle name="표준 17 5 2 3 9 2" xfId="4866"/>
    <cellStyle name="표준 17 5 2 3 9 2 2" xfId="17373"/>
    <cellStyle name="표준 17 5 2 3 9 2 3" xfId="29815"/>
    <cellStyle name="표준 17 5 2 3 9 3" xfId="7951"/>
    <cellStyle name="표준 17 5 2 3 9 3 2" xfId="20458"/>
    <cellStyle name="표준 17 5 2 3 9 3 3" xfId="32900"/>
    <cellStyle name="표준 17 5 2 3 9 4" xfId="11036"/>
    <cellStyle name="표준 17 5 2 3 9 4 2" xfId="23543"/>
    <cellStyle name="표준 17 5 2 3 9 4 3" xfId="35985"/>
    <cellStyle name="표준 17 5 2 3 9 5" xfId="14204"/>
    <cellStyle name="표준 17 5 2 3 9 6" xfId="26646"/>
    <cellStyle name="표준 17 5 2 30" xfId="25257"/>
    <cellStyle name="표준 17 5 2 31" xfId="37729"/>
    <cellStyle name="표준 17 5 2 4" xfId="686"/>
    <cellStyle name="표준 17 5 2 4 2" xfId="3855"/>
    <cellStyle name="표준 17 5 2 4 2 2" xfId="16362"/>
    <cellStyle name="표준 17 5 2 4 2 3" xfId="28804"/>
    <cellStyle name="표준 17 5 2 4 3" xfId="6940"/>
    <cellStyle name="표준 17 5 2 4 3 2" xfId="19447"/>
    <cellStyle name="표준 17 5 2 4 3 3" xfId="31889"/>
    <cellStyle name="표준 17 5 2 4 4" xfId="10025"/>
    <cellStyle name="표준 17 5 2 4 4 2" xfId="22532"/>
    <cellStyle name="표준 17 5 2 4 4 3" xfId="34974"/>
    <cellStyle name="표준 17 5 2 4 5" xfId="13193"/>
    <cellStyle name="표준 17 5 2 4 6" xfId="25635"/>
    <cellStyle name="표준 17 5 2 4 7" xfId="37919"/>
    <cellStyle name="표준 17 5 2 5" xfId="819"/>
    <cellStyle name="표준 17 5 2 5 2" xfId="3988"/>
    <cellStyle name="표준 17 5 2 5 2 2" xfId="16495"/>
    <cellStyle name="표준 17 5 2 5 2 3" xfId="28937"/>
    <cellStyle name="표준 17 5 2 5 3" xfId="7073"/>
    <cellStyle name="표준 17 5 2 5 3 2" xfId="19580"/>
    <cellStyle name="표준 17 5 2 5 3 3" xfId="32022"/>
    <cellStyle name="표준 17 5 2 5 4" xfId="10158"/>
    <cellStyle name="표준 17 5 2 5 4 2" xfId="22665"/>
    <cellStyle name="표준 17 5 2 5 4 3" xfId="35107"/>
    <cellStyle name="표준 17 5 2 5 5" xfId="13326"/>
    <cellStyle name="표준 17 5 2 5 6" xfId="25768"/>
    <cellStyle name="표준 17 5 2 5 7" xfId="37961"/>
    <cellStyle name="표준 17 5 2 6" xfId="951"/>
    <cellStyle name="표준 17 5 2 6 2" xfId="4120"/>
    <cellStyle name="표준 17 5 2 6 2 2" xfId="16627"/>
    <cellStyle name="표준 17 5 2 6 2 3" xfId="29069"/>
    <cellStyle name="표준 17 5 2 6 3" xfId="7205"/>
    <cellStyle name="표준 17 5 2 6 3 2" xfId="19712"/>
    <cellStyle name="표준 17 5 2 6 3 3" xfId="32154"/>
    <cellStyle name="표준 17 5 2 6 4" xfId="10290"/>
    <cellStyle name="표준 17 5 2 6 4 2" xfId="22797"/>
    <cellStyle name="표준 17 5 2 6 4 3" xfId="35239"/>
    <cellStyle name="표준 17 5 2 6 5" xfId="13458"/>
    <cellStyle name="표준 17 5 2 6 6" xfId="25900"/>
    <cellStyle name="표준 17 5 2 7" xfId="1083"/>
    <cellStyle name="표준 17 5 2 7 2" xfId="4252"/>
    <cellStyle name="표준 17 5 2 7 2 2" xfId="16759"/>
    <cellStyle name="표준 17 5 2 7 2 3" xfId="29201"/>
    <cellStyle name="표준 17 5 2 7 3" xfId="7337"/>
    <cellStyle name="표준 17 5 2 7 3 2" xfId="19844"/>
    <cellStyle name="표준 17 5 2 7 3 3" xfId="32286"/>
    <cellStyle name="표준 17 5 2 7 4" xfId="10422"/>
    <cellStyle name="표준 17 5 2 7 4 2" xfId="22929"/>
    <cellStyle name="표준 17 5 2 7 4 3" xfId="35371"/>
    <cellStyle name="표준 17 5 2 7 5" xfId="13590"/>
    <cellStyle name="표준 17 5 2 7 6" xfId="26032"/>
    <cellStyle name="표준 17 5 2 8" xfId="1215"/>
    <cellStyle name="표준 17 5 2 8 2" xfId="4384"/>
    <cellStyle name="표준 17 5 2 8 2 2" xfId="16891"/>
    <cellStyle name="표준 17 5 2 8 2 3" xfId="29333"/>
    <cellStyle name="표준 17 5 2 8 3" xfId="7469"/>
    <cellStyle name="표준 17 5 2 8 3 2" xfId="19976"/>
    <cellStyle name="표준 17 5 2 8 3 3" xfId="32418"/>
    <cellStyle name="표준 17 5 2 8 4" xfId="10554"/>
    <cellStyle name="표준 17 5 2 8 4 2" xfId="23061"/>
    <cellStyle name="표준 17 5 2 8 4 3" xfId="35503"/>
    <cellStyle name="표준 17 5 2 8 5" xfId="13722"/>
    <cellStyle name="표준 17 5 2 8 6" xfId="26164"/>
    <cellStyle name="표준 17 5 2 9" xfId="1347"/>
    <cellStyle name="표준 17 5 2 9 2" xfId="4516"/>
    <cellStyle name="표준 17 5 2 9 2 2" xfId="17023"/>
    <cellStyle name="표준 17 5 2 9 2 3" xfId="29465"/>
    <cellStyle name="표준 17 5 2 9 3" xfId="7601"/>
    <cellStyle name="표준 17 5 2 9 3 2" xfId="20108"/>
    <cellStyle name="표준 17 5 2 9 3 3" xfId="32550"/>
    <cellStyle name="표준 17 5 2 9 4" xfId="10686"/>
    <cellStyle name="표준 17 5 2 9 4 2" xfId="23193"/>
    <cellStyle name="표준 17 5 2 9 4 3" xfId="35635"/>
    <cellStyle name="표준 17 5 2 9 5" xfId="13854"/>
    <cellStyle name="표준 17 5 2 9 6" xfId="26296"/>
    <cellStyle name="표준 17 5 20" xfId="2097"/>
    <cellStyle name="표준 17 5 20 2" xfId="5266"/>
    <cellStyle name="표준 17 5 20 2 2" xfId="17773"/>
    <cellStyle name="표준 17 5 20 2 3" xfId="30215"/>
    <cellStyle name="표준 17 5 20 3" xfId="8351"/>
    <cellStyle name="표준 17 5 20 3 2" xfId="20858"/>
    <cellStyle name="표준 17 5 20 3 3" xfId="33300"/>
    <cellStyle name="표준 17 5 20 4" xfId="11436"/>
    <cellStyle name="표준 17 5 20 4 2" xfId="23943"/>
    <cellStyle name="표준 17 5 20 4 3" xfId="36385"/>
    <cellStyle name="표준 17 5 20 5" xfId="14604"/>
    <cellStyle name="표준 17 5 20 6" xfId="27046"/>
    <cellStyle name="표준 17 5 21" xfId="2224"/>
    <cellStyle name="표준 17 5 21 2" xfId="5393"/>
    <cellStyle name="표준 17 5 21 2 2" xfId="17900"/>
    <cellStyle name="표준 17 5 21 2 3" xfId="30342"/>
    <cellStyle name="표준 17 5 21 3" xfId="8478"/>
    <cellStyle name="표준 17 5 21 3 2" xfId="20985"/>
    <cellStyle name="표준 17 5 21 3 3" xfId="33427"/>
    <cellStyle name="표준 17 5 21 4" xfId="11563"/>
    <cellStyle name="표준 17 5 21 4 2" xfId="24070"/>
    <cellStyle name="표준 17 5 21 4 3" xfId="36512"/>
    <cellStyle name="표준 17 5 21 5" xfId="14731"/>
    <cellStyle name="표준 17 5 21 6" xfId="27173"/>
    <cellStyle name="표준 17 5 22" xfId="2349"/>
    <cellStyle name="표준 17 5 22 2" xfId="5518"/>
    <cellStyle name="표준 17 5 22 2 2" xfId="18025"/>
    <cellStyle name="표준 17 5 22 2 3" xfId="30467"/>
    <cellStyle name="표준 17 5 22 3" xfId="8603"/>
    <cellStyle name="표준 17 5 22 3 2" xfId="21110"/>
    <cellStyle name="표준 17 5 22 3 3" xfId="33552"/>
    <cellStyle name="표준 17 5 22 4" xfId="11688"/>
    <cellStyle name="표준 17 5 22 4 2" xfId="24195"/>
    <cellStyle name="표준 17 5 22 4 3" xfId="36637"/>
    <cellStyle name="표준 17 5 22 5" xfId="14856"/>
    <cellStyle name="표준 17 5 22 6" xfId="27298"/>
    <cellStyle name="표준 17 5 23" xfId="2473"/>
    <cellStyle name="표준 17 5 23 2" xfId="5642"/>
    <cellStyle name="표준 17 5 23 2 2" xfId="18149"/>
    <cellStyle name="표준 17 5 23 2 3" xfId="30591"/>
    <cellStyle name="표준 17 5 23 3" xfId="8727"/>
    <cellStyle name="표준 17 5 23 3 2" xfId="21234"/>
    <cellStyle name="표준 17 5 23 3 3" xfId="33676"/>
    <cellStyle name="표준 17 5 23 4" xfId="11812"/>
    <cellStyle name="표준 17 5 23 4 2" xfId="24319"/>
    <cellStyle name="표준 17 5 23 4 3" xfId="36761"/>
    <cellStyle name="표준 17 5 23 5" xfId="14980"/>
    <cellStyle name="표준 17 5 23 6" xfId="27422"/>
    <cellStyle name="표준 17 5 24" xfId="2595"/>
    <cellStyle name="표준 17 5 24 2" xfId="5764"/>
    <cellStyle name="표준 17 5 24 2 2" xfId="18271"/>
    <cellStyle name="표준 17 5 24 2 3" xfId="30713"/>
    <cellStyle name="표준 17 5 24 3" xfId="8849"/>
    <cellStyle name="표준 17 5 24 3 2" xfId="21356"/>
    <cellStyle name="표준 17 5 24 3 3" xfId="33798"/>
    <cellStyle name="표준 17 5 24 4" xfId="11934"/>
    <cellStyle name="표준 17 5 24 4 2" xfId="24441"/>
    <cellStyle name="표준 17 5 24 4 3" xfId="36883"/>
    <cellStyle name="표준 17 5 24 5" xfId="15102"/>
    <cellStyle name="표준 17 5 24 6" xfId="27544"/>
    <cellStyle name="표준 17 5 25" xfId="2715"/>
    <cellStyle name="표준 17 5 25 2" xfId="5884"/>
    <cellStyle name="표준 17 5 25 2 2" xfId="18391"/>
    <cellStyle name="표준 17 5 25 2 3" xfId="30833"/>
    <cellStyle name="표준 17 5 25 3" xfId="8969"/>
    <cellStyle name="표준 17 5 25 3 2" xfId="21476"/>
    <cellStyle name="표준 17 5 25 3 3" xfId="33918"/>
    <cellStyle name="표준 17 5 25 4" xfId="12054"/>
    <cellStyle name="표준 17 5 25 4 2" xfId="24561"/>
    <cellStyle name="표준 17 5 25 4 3" xfId="37003"/>
    <cellStyle name="표준 17 5 25 5" xfId="15222"/>
    <cellStyle name="표준 17 5 25 6" xfId="27664"/>
    <cellStyle name="표준 17 5 26" xfId="2833"/>
    <cellStyle name="표준 17 5 26 2" xfId="6002"/>
    <cellStyle name="표준 17 5 26 2 2" xfId="18509"/>
    <cellStyle name="표준 17 5 26 2 3" xfId="30951"/>
    <cellStyle name="표준 17 5 26 3" xfId="9087"/>
    <cellStyle name="표준 17 5 26 3 2" xfId="21594"/>
    <cellStyle name="표준 17 5 26 3 3" xfId="34036"/>
    <cellStyle name="표준 17 5 26 4" xfId="12172"/>
    <cellStyle name="표준 17 5 26 4 2" xfId="24679"/>
    <cellStyle name="표준 17 5 26 4 3" xfId="37121"/>
    <cellStyle name="표준 17 5 26 5" xfId="15340"/>
    <cellStyle name="표준 17 5 26 6" xfId="27782"/>
    <cellStyle name="표준 17 5 27" xfId="3442"/>
    <cellStyle name="표준 17 5 27 2" xfId="15949"/>
    <cellStyle name="표준 17 5 27 3" xfId="28391"/>
    <cellStyle name="표준 17 5 28" xfId="3386"/>
    <cellStyle name="표준 17 5 28 2" xfId="15893"/>
    <cellStyle name="표준 17 5 28 3" xfId="28335"/>
    <cellStyle name="표준 17 5 29" xfId="3422"/>
    <cellStyle name="표준 17 5 29 2" xfId="15929"/>
    <cellStyle name="표준 17 5 29 3" xfId="28371"/>
    <cellStyle name="표준 17 5 3" xfId="327"/>
    <cellStyle name="표준 17 5 3 10" xfId="1754"/>
    <cellStyle name="표준 17 5 3 10 2" xfId="4923"/>
    <cellStyle name="표준 17 5 3 10 2 2" xfId="17430"/>
    <cellStyle name="표준 17 5 3 10 2 3" xfId="29872"/>
    <cellStyle name="표준 17 5 3 10 3" xfId="8008"/>
    <cellStyle name="표준 17 5 3 10 3 2" xfId="20515"/>
    <cellStyle name="표준 17 5 3 10 3 3" xfId="32957"/>
    <cellStyle name="표준 17 5 3 10 4" xfId="11093"/>
    <cellStyle name="표준 17 5 3 10 4 2" xfId="23600"/>
    <cellStyle name="표준 17 5 3 10 4 3" xfId="36042"/>
    <cellStyle name="표준 17 5 3 10 5" xfId="14261"/>
    <cellStyle name="표준 17 5 3 10 6" xfId="26703"/>
    <cellStyle name="표준 17 5 3 11" xfId="1882"/>
    <cellStyle name="표준 17 5 3 11 2" xfId="5051"/>
    <cellStyle name="표준 17 5 3 11 2 2" xfId="17558"/>
    <cellStyle name="표준 17 5 3 11 2 3" xfId="30000"/>
    <cellStyle name="표준 17 5 3 11 3" xfId="8136"/>
    <cellStyle name="표준 17 5 3 11 3 2" xfId="20643"/>
    <cellStyle name="표준 17 5 3 11 3 3" xfId="33085"/>
    <cellStyle name="표준 17 5 3 11 4" xfId="11221"/>
    <cellStyle name="표준 17 5 3 11 4 2" xfId="23728"/>
    <cellStyle name="표준 17 5 3 11 4 3" xfId="36170"/>
    <cellStyle name="표준 17 5 3 11 5" xfId="14389"/>
    <cellStyle name="표준 17 5 3 11 6" xfId="26831"/>
    <cellStyle name="표준 17 5 3 12" xfId="2010"/>
    <cellStyle name="표준 17 5 3 12 2" xfId="5179"/>
    <cellStyle name="표준 17 5 3 12 2 2" xfId="17686"/>
    <cellStyle name="표준 17 5 3 12 2 3" xfId="30128"/>
    <cellStyle name="표준 17 5 3 12 3" xfId="8264"/>
    <cellStyle name="표준 17 5 3 12 3 2" xfId="20771"/>
    <cellStyle name="표준 17 5 3 12 3 3" xfId="33213"/>
    <cellStyle name="표준 17 5 3 12 4" xfId="11349"/>
    <cellStyle name="표준 17 5 3 12 4 2" xfId="23856"/>
    <cellStyle name="표준 17 5 3 12 4 3" xfId="36298"/>
    <cellStyle name="표준 17 5 3 12 5" xfId="14517"/>
    <cellStyle name="표준 17 5 3 12 6" xfId="26959"/>
    <cellStyle name="표준 17 5 3 13" xfId="2138"/>
    <cellStyle name="표준 17 5 3 13 2" xfId="5307"/>
    <cellStyle name="표준 17 5 3 13 2 2" xfId="17814"/>
    <cellStyle name="표준 17 5 3 13 2 3" xfId="30256"/>
    <cellStyle name="표준 17 5 3 13 3" xfId="8392"/>
    <cellStyle name="표준 17 5 3 13 3 2" xfId="20899"/>
    <cellStyle name="표준 17 5 3 13 3 3" xfId="33341"/>
    <cellStyle name="표준 17 5 3 13 4" xfId="11477"/>
    <cellStyle name="표준 17 5 3 13 4 2" xfId="23984"/>
    <cellStyle name="표준 17 5 3 13 4 3" xfId="36426"/>
    <cellStyle name="표준 17 5 3 13 5" xfId="14645"/>
    <cellStyle name="표준 17 5 3 13 6" xfId="27087"/>
    <cellStyle name="표준 17 5 3 14" xfId="2263"/>
    <cellStyle name="표준 17 5 3 14 2" xfId="5432"/>
    <cellStyle name="표준 17 5 3 14 2 2" xfId="17939"/>
    <cellStyle name="표준 17 5 3 14 2 3" xfId="30381"/>
    <cellStyle name="표준 17 5 3 14 3" xfId="8517"/>
    <cellStyle name="표준 17 5 3 14 3 2" xfId="21024"/>
    <cellStyle name="표준 17 5 3 14 3 3" xfId="33466"/>
    <cellStyle name="표준 17 5 3 14 4" xfId="11602"/>
    <cellStyle name="표준 17 5 3 14 4 2" xfId="24109"/>
    <cellStyle name="표준 17 5 3 14 4 3" xfId="36551"/>
    <cellStyle name="표준 17 5 3 14 5" xfId="14770"/>
    <cellStyle name="표준 17 5 3 14 6" xfId="27212"/>
    <cellStyle name="표준 17 5 3 15" xfId="2388"/>
    <cellStyle name="표준 17 5 3 15 2" xfId="5557"/>
    <cellStyle name="표준 17 5 3 15 2 2" xfId="18064"/>
    <cellStyle name="표준 17 5 3 15 2 3" xfId="30506"/>
    <cellStyle name="표준 17 5 3 15 3" xfId="8642"/>
    <cellStyle name="표준 17 5 3 15 3 2" xfId="21149"/>
    <cellStyle name="표준 17 5 3 15 3 3" xfId="33591"/>
    <cellStyle name="표준 17 5 3 15 4" xfId="11727"/>
    <cellStyle name="표준 17 5 3 15 4 2" xfId="24234"/>
    <cellStyle name="표준 17 5 3 15 4 3" xfId="36676"/>
    <cellStyle name="표준 17 5 3 15 5" xfId="14895"/>
    <cellStyle name="표준 17 5 3 15 6" xfId="27337"/>
    <cellStyle name="표준 17 5 3 16" xfId="2512"/>
    <cellStyle name="표준 17 5 3 16 2" xfId="5681"/>
    <cellStyle name="표준 17 5 3 16 2 2" xfId="18188"/>
    <cellStyle name="표준 17 5 3 16 2 3" xfId="30630"/>
    <cellStyle name="표준 17 5 3 16 3" xfId="8766"/>
    <cellStyle name="표준 17 5 3 16 3 2" xfId="21273"/>
    <cellStyle name="표준 17 5 3 16 3 3" xfId="33715"/>
    <cellStyle name="표준 17 5 3 16 4" xfId="11851"/>
    <cellStyle name="표준 17 5 3 16 4 2" xfId="24358"/>
    <cellStyle name="표준 17 5 3 16 4 3" xfId="36800"/>
    <cellStyle name="표준 17 5 3 16 5" xfId="15019"/>
    <cellStyle name="표준 17 5 3 16 6" xfId="27461"/>
    <cellStyle name="표준 17 5 3 17" xfId="2634"/>
    <cellStyle name="표준 17 5 3 17 2" xfId="5803"/>
    <cellStyle name="표준 17 5 3 17 2 2" xfId="18310"/>
    <cellStyle name="표준 17 5 3 17 2 3" xfId="30752"/>
    <cellStyle name="표준 17 5 3 17 3" xfId="8888"/>
    <cellStyle name="표준 17 5 3 17 3 2" xfId="21395"/>
    <cellStyle name="표준 17 5 3 17 3 3" xfId="33837"/>
    <cellStyle name="표준 17 5 3 17 4" xfId="11973"/>
    <cellStyle name="표준 17 5 3 17 4 2" xfId="24480"/>
    <cellStyle name="표준 17 5 3 17 4 3" xfId="36922"/>
    <cellStyle name="표준 17 5 3 17 5" xfId="15141"/>
    <cellStyle name="표준 17 5 3 17 6" xfId="27583"/>
    <cellStyle name="표준 17 5 3 18" xfId="2754"/>
    <cellStyle name="표준 17 5 3 18 2" xfId="5923"/>
    <cellStyle name="표준 17 5 3 18 2 2" xfId="18430"/>
    <cellStyle name="표준 17 5 3 18 2 3" xfId="30872"/>
    <cellStyle name="표준 17 5 3 18 3" xfId="9008"/>
    <cellStyle name="표준 17 5 3 18 3 2" xfId="21515"/>
    <cellStyle name="표준 17 5 3 18 3 3" xfId="33957"/>
    <cellStyle name="표준 17 5 3 18 4" xfId="12093"/>
    <cellStyle name="표준 17 5 3 18 4 2" xfId="24600"/>
    <cellStyle name="표준 17 5 3 18 4 3" xfId="37042"/>
    <cellStyle name="표준 17 5 3 18 5" xfId="15261"/>
    <cellStyle name="표준 17 5 3 18 6" xfId="27703"/>
    <cellStyle name="표준 17 5 3 19" xfId="2871"/>
    <cellStyle name="표준 17 5 3 19 2" xfId="6040"/>
    <cellStyle name="표준 17 5 3 19 2 2" xfId="18547"/>
    <cellStyle name="표준 17 5 3 19 2 3" xfId="30989"/>
    <cellStyle name="표준 17 5 3 19 3" xfId="9125"/>
    <cellStyle name="표준 17 5 3 19 3 2" xfId="21632"/>
    <cellStyle name="표준 17 5 3 19 3 3" xfId="34074"/>
    <cellStyle name="표준 17 5 3 19 4" xfId="12210"/>
    <cellStyle name="표준 17 5 3 19 4 2" xfId="24717"/>
    <cellStyle name="표준 17 5 3 19 4 3" xfId="37159"/>
    <cellStyle name="표준 17 5 3 19 5" xfId="15378"/>
    <cellStyle name="표준 17 5 3 19 6" xfId="27820"/>
    <cellStyle name="표준 17 5 3 2" xfId="705"/>
    <cellStyle name="표준 17 5 3 2 2" xfId="3874"/>
    <cellStyle name="표준 17 5 3 2 2 2" xfId="16381"/>
    <cellStyle name="표준 17 5 3 2 2 3" xfId="28823"/>
    <cellStyle name="표준 17 5 3 2 3" xfId="6959"/>
    <cellStyle name="표준 17 5 3 2 3 2" xfId="19466"/>
    <cellStyle name="표준 17 5 3 2 3 3" xfId="31908"/>
    <cellStyle name="표준 17 5 3 2 4" xfId="10044"/>
    <cellStyle name="표준 17 5 3 2 4 2" xfId="22551"/>
    <cellStyle name="표준 17 5 3 2 4 3" xfId="34993"/>
    <cellStyle name="표준 17 5 3 2 5" xfId="13212"/>
    <cellStyle name="표준 17 5 3 2 6" xfId="25654"/>
    <cellStyle name="표준 17 5 3 20" xfId="2983"/>
    <cellStyle name="표준 17 5 3 20 2" xfId="6152"/>
    <cellStyle name="표준 17 5 3 20 2 2" xfId="18659"/>
    <cellStyle name="표준 17 5 3 20 2 3" xfId="31101"/>
    <cellStyle name="표준 17 5 3 20 3" xfId="9237"/>
    <cellStyle name="표준 17 5 3 20 3 2" xfId="21744"/>
    <cellStyle name="표준 17 5 3 20 3 3" xfId="34186"/>
    <cellStyle name="표준 17 5 3 20 4" xfId="12322"/>
    <cellStyle name="표준 17 5 3 20 4 2" xfId="24829"/>
    <cellStyle name="표준 17 5 3 20 4 3" xfId="37271"/>
    <cellStyle name="표준 17 5 3 20 5" xfId="15490"/>
    <cellStyle name="표준 17 5 3 20 6" xfId="27932"/>
    <cellStyle name="표준 17 5 3 21" xfId="3091"/>
    <cellStyle name="표준 17 5 3 21 2" xfId="6260"/>
    <cellStyle name="표준 17 5 3 21 2 2" xfId="18767"/>
    <cellStyle name="표준 17 5 3 21 2 3" xfId="31209"/>
    <cellStyle name="표준 17 5 3 21 3" xfId="9345"/>
    <cellStyle name="표준 17 5 3 21 3 2" xfId="21852"/>
    <cellStyle name="표준 17 5 3 21 3 3" xfId="34294"/>
    <cellStyle name="표준 17 5 3 21 4" xfId="12430"/>
    <cellStyle name="표준 17 5 3 21 4 2" xfId="24937"/>
    <cellStyle name="표준 17 5 3 21 4 3" xfId="37379"/>
    <cellStyle name="표준 17 5 3 21 5" xfId="15598"/>
    <cellStyle name="표준 17 5 3 21 6" xfId="28040"/>
    <cellStyle name="표준 17 5 3 22" xfId="3198"/>
    <cellStyle name="표준 17 5 3 22 2" xfId="6367"/>
    <cellStyle name="표준 17 5 3 22 2 2" xfId="18874"/>
    <cellStyle name="표준 17 5 3 22 2 3" xfId="31316"/>
    <cellStyle name="표준 17 5 3 22 3" xfId="9452"/>
    <cellStyle name="표준 17 5 3 22 3 2" xfId="21959"/>
    <cellStyle name="표준 17 5 3 22 3 3" xfId="34401"/>
    <cellStyle name="표준 17 5 3 22 4" xfId="12537"/>
    <cellStyle name="표준 17 5 3 22 4 2" xfId="25044"/>
    <cellStyle name="표준 17 5 3 22 4 3" xfId="37486"/>
    <cellStyle name="표준 17 5 3 22 5" xfId="15705"/>
    <cellStyle name="표준 17 5 3 22 6" xfId="28147"/>
    <cellStyle name="표준 17 5 3 23" xfId="3305"/>
    <cellStyle name="표준 17 5 3 23 2" xfId="6474"/>
    <cellStyle name="표준 17 5 3 23 2 2" xfId="18981"/>
    <cellStyle name="표준 17 5 3 23 2 3" xfId="31423"/>
    <cellStyle name="표준 17 5 3 23 3" xfId="9559"/>
    <cellStyle name="표준 17 5 3 23 3 2" xfId="22066"/>
    <cellStyle name="표준 17 5 3 23 3 3" xfId="34508"/>
    <cellStyle name="표준 17 5 3 23 4" xfId="12644"/>
    <cellStyle name="표준 17 5 3 23 4 2" xfId="25151"/>
    <cellStyle name="표준 17 5 3 23 4 3" xfId="37593"/>
    <cellStyle name="표준 17 5 3 23 5" xfId="15812"/>
    <cellStyle name="표준 17 5 3 23 6" xfId="28254"/>
    <cellStyle name="표준 17 5 3 24" xfId="3496"/>
    <cellStyle name="표준 17 5 3 24 2" xfId="16003"/>
    <cellStyle name="표준 17 5 3 24 3" xfId="28445"/>
    <cellStyle name="표준 17 5 3 25" xfId="6581"/>
    <cellStyle name="표준 17 5 3 25 2" xfId="19088"/>
    <cellStyle name="표준 17 5 3 25 3" xfId="31530"/>
    <cellStyle name="표준 17 5 3 26" xfId="9666"/>
    <cellStyle name="표준 17 5 3 26 2" xfId="22173"/>
    <cellStyle name="표준 17 5 3 26 3" xfId="34615"/>
    <cellStyle name="표준 17 5 3 27" xfId="12834"/>
    <cellStyle name="표준 17 5 3 28" xfId="25276"/>
    <cellStyle name="표준 17 5 3 29" xfId="37803"/>
    <cellStyle name="표준 17 5 3 3" xfId="838"/>
    <cellStyle name="표준 17 5 3 3 2" xfId="4007"/>
    <cellStyle name="표준 17 5 3 3 2 2" xfId="16514"/>
    <cellStyle name="표준 17 5 3 3 2 3" xfId="28956"/>
    <cellStyle name="표준 17 5 3 3 3" xfId="7092"/>
    <cellStyle name="표준 17 5 3 3 3 2" xfId="19599"/>
    <cellStyle name="표준 17 5 3 3 3 3" xfId="32041"/>
    <cellStyle name="표준 17 5 3 3 4" xfId="10177"/>
    <cellStyle name="표준 17 5 3 3 4 2" xfId="22684"/>
    <cellStyle name="표준 17 5 3 3 4 3" xfId="35126"/>
    <cellStyle name="표준 17 5 3 3 5" xfId="13345"/>
    <cellStyle name="표준 17 5 3 3 6" xfId="25787"/>
    <cellStyle name="표준 17 5 3 4" xfId="970"/>
    <cellStyle name="표준 17 5 3 4 2" xfId="4139"/>
    <cellStyle name="표준 17 5 3 4 2 2" xfId="16646"/>
    <cellStyle name="표준 17 5 3 4 2 3" xfId="29088"/>
    <cellStyle name="표준 17 5 3 4 3" xfId="7224"/>
    <cellStyle name="표준 17 5 3 4 3 2" xfId="19731"/>
    <cellStyle name="표준 17 5 3 4 3 3" xfId="32173"/>
    <cellStyle name="표준 17 5 3 4 4" xfId="10309"/>
    <cellStyle name="표준 17 5 3 4 4 2" xfId="22816"/>
    <cellStyle name="표준 17 5 3 4 4 3" xfId="35258"/>
    <cellStyle name="표준 17 5 3 4 5" xfId="13477"/>
    <cellStyle name="표준 17 5 3 4 6" xfId="25919"/>
    <cellStyle name="표준 17 5 3 5" xfId="1102"/>
    <cellStyle name="표준 17 5 3 5 2" xfId="4271"/>
    <cellStyle name="표준 17 5 3 5 2 2" xfId="16778"/>
    <cellStyle name="표준 17 5 3 5 2 3" xfId="29220"/>
    <cellStyle name="표준 17 5 3 5 3" xfId="7356"/>
    <cellStyle name="표준 17 5 3 5 3 2" xfId="19863"/>
    <cellStyle name="표준 17 5 3 5 3 3" xfId="32305"/>
    <cellStyle name="표준 17 5 3 5 4" xfId="10441"/>
    <cellStyle name="표준 17 5 3 5 4 2" xfId="22948"/>
    <cellStyle name="표준 17 5 3 5 4 3" xfId="35390"/>
    <cellStyle name="표준 17 5 3 5 5" xfId="13609"/>
    <cellStyle name="표준 17 5 3 5 6" xfId="26051"/>
    <cellStyle name="표준 17 5 3 6" xfId="1234"/>
    <cellStyle name="표준 17 5 3 6 2" xfId="4403"/>
    <cellStyle name="표준 17 5 3 6 2 2" xfId="16910"/>
    <cellStyle name="표준 17 5 3 6 2 3" xfId="29352"/>
    <cellStyle name="표준 17 5 3 6 3" xfId="7488"/>
    <cellStyle name="표준 17 5 3 6 3 2" xfId="19995"/>
    <cellStyle name="표준 17 5 3 6 3 3" xfId="32437"/>
    <cellStyle name="표준 17 5 3 6 4" xfId="10573"/>
    <cellStyle name="표준 17 5 3 6 4 2" xfId="23080"/>
    <cellStyle name="표준 17 5 3 6 4 3" xfId="35522"/>
    <cellStyle name="표준 17 5 3 6 5" xfId="13741"/>
    <cellStyle name="표준 17 5 3 6 6" xfId="26183"/>
    <cellStyle name="표준 17 5 3 7" xfId="1366"/>
    <cellStyle name="표준 17 5 3 7 2" xfId="4535"/>
    <cellStyle name="표준 17 5 3 7 2 2" xfId="17042"/>
    <cellStyle name="표준 17 5 3 7 2 3" xfId="29484"/>
    <cellStyle name="표준 17 5 3 7 3" xfId="7620"/>
    <cellStyle name="표준 17 5 3 7 3 2" xfId="20127"/>
    <cellStyle name="표준 17 5 3 7 3 3" xfId="32569"/>
    <cellStyle name="표준 17 5 3 7 4" xfId="10705"/>
    <cellStyle name="표준 17 5 3 7 4 2" xfId="23212"/>
    <cellStyle name="표준 17 5 3 7 4 3" xfId="35654"/>
    <cellStyle name="표준 17 5 3 7 5" xfId="13873"/>
    <cellStyle name="표준 17 5 3 7 6" xfId="26315"/>
    <cellStyle name="표준 17 5 3 8" xfId="1497"/>
    <cellStyle name="표준 17 5 3 8 2" xfId="4666"/>
    <cellStyle name="표준 17 5 3 8 2 2" xfId="17173"/>
    <cellStyle name="표준 17 5 3 8 2 3" xfId="29615"/>
    <cellStyle name="표준 17 5 3 8 3" xfId="7751"/>
    <cellStyle name="표준 17 5 3 8 3 2" xfId="20258"/>
    <cellStyle name="표준 17 5 3 8 3 3" xfId="32700"/>
    <cellStyle name="표준 17 5 3 8 4" xfId="10836"/>
    <cellStyle name="표준 17 5 3 8 4 2" xfId="23343"/>
    <cellStyle name="표준 17 5 3 8 4 3" xfId="35785"/>
    <cellStyle name="표준 17 5 3 8 5" xfId="14004"/>
    <cellStyle name="표준 17 5 3 8 6" xfId="26446"/>
    <cellStyle name="표준 17 5 3 9" xfId="1626"/>
    <cellStyle name="표준 17 5 3 9 2" xfId="4795"/>
    <cellStyle name="표준 17 5 3 9 2 2" xfId="17302"/>
    <cellStyle name="표준 17 5 3 9 2 3" xfId="29744"/>
    <cellStyle name="표준 17 5 3 9 3" xfId="7880"/>
    <cellStyle name="표준 17 5 3 9 3 2" xfId="20387"/>
    <cellStyle name="표준 17 5 3 9 3 3" xfId="32829"/>
    <cellStyle name="표준 17 5 3 9 4" xfId="10965"/>
    <cellStyle name="표준 17 5 3 9 4 2" xfId="23472"/>
    <cellStyle name="표준 17 5 3 9 4 3" xfId="35914"/>
    <cellStyle name="표준 17 5 3 9 5" xfId="14133"/>
    <cellStyle name="표준 17 5 3 9 6" xfId="26575"/>
    <cellStyle name="표준 17 5 30" xfId="12786"/>
    <cellStyle name="표준 17 5 31" xfId="25231"/>
    <cellStyle name="표준 17 5 32" xfId="37700"/>
    <cellStyle name="표준 17 5 4" xfId="372"/>
    <cellStyle name="표준 17 5 4 10" xfId="1799"/>
    <cellStyle name="표준 17 5 4 10 2" xfId="4968"/>
    <cellStyle name="표준 17 5 4 10 2 2" xfId="17475"/>
    <cellStyle name="표준 17 5 4 10 2 3" xfId="29917"/>
    <cellStyle name="표준 17 5 4 10 3" xfId="8053"/>
    <cellStyle name="표준 17 5 4 10 3 2" xfId="20560"/>
    <cellStyle name="표준 17 5 4 10 3 3" xfId="33002"/>
    <cellStyle name="표준 17 5 4 10 4" xfId="11138"/>
    <cellStyle name="표준 17 5 4 10 4 2" xfId="23645"/>
    <cellStyle name="표준 17 5 4 10 4 3" xfId="36087"/>
    <cellStyle name="표준 17 5 4 10 5" xfId="14306"/>
    <cellStyle name="표준 17 5 4 10 6" xfId="26748"/>
    <cellStyle name="표준 17 5 4 11" xfId="1927"/>
    <cellStyle name="표준 17 5 4 11 2" xfId="5096"/>
    <cellStyle name="표준 17 5 4 11 2 2" xfId="17603"/>
    <cellStyle name="표준 17 5 4 11 2 3" xfId="30045"/>
    <cellStyle name="표준 17 5 4 11 3" xfId="8181"/>
    <cellStyle name="표준 17 5 4 11 3 2" xfId="20688"/>
    <cellStyle name="표준 17 5 4 11 3 3" xfId="33130"/>
    <cellStyle name="표준 17 5 4 11 4" xfId="11266"/>
    <cellStyle name="표준 17 5 4 11 4 2" xfId="23773"/>
    <cellStyle name="표준 17 5 4 11 4 3" xfId="36215"/>
    <cellStyle name="표준 17 5 4 11 5" xfId="14434"/>
    <cellStyle name="표준 17 5 4 11 6" xfId="26876"/>
    <cellStyle name="표준 17 5 4 12" xfId="2055"/>
    <cellStyle name="표준 17 5 4 12 2" xfId="5224"/>
    <cellStyle name="표준 17 5 4 12 2 2" xfId="17731"/>
    <cellStyle name="표준 17 5 4 12 2 3" xfId="30173"/>
    <cellStyle name="표준 17 5 4 12 3" xfId="8309"/>
    <cellStyle name="표준 17 5 4 12 3 2" xfId="20816"/>
    <cellStyle name="표준 17 5 4 12 3 3" xfId="33258"/>
    <cellStyle name="표준 17 5 4 12 4" xfId="11394"/>
    <cellStyle name="표준 17 5 4 12 4 2" xfId="23901"/>
    <cellStyle name="표준 17 5 4 12 4 3" xfId="36343"/>
    <cellStyle name="표준 17 5 4 12 5" xfId="14562"/>
    <cellStyle name="표준 17 5 4 12 6" xfId="27004"/>
    <cellStyle name="표준 17 5 4 13" xfId="2183"/>
    <cellStyle name="표준 17 5 4 13 2" xfId="5352"/>
    <cellStyle name="표준 17 5 4 13 2 2" xfId="17859"/>
    <cellStyle name="표준 17 5 4 13 2 3" xfId="30301"/>
    <cellStyle name="표준 17 5 4 13 3" xfId="8437"/>
    <cellStyle name="표준 17 5 4 13 3 2" xfId="20944"/>
    <cellStyle name="표준 17 5 4 13 3 3" xfId="33386"/>
    <cellStyle name="표준 17 5 4 13 4" xfId="11522"/>
    <cellStyle name="표준 17 5 4 13 4 2" xfId="24029"/>
    <cellStyle name="표준 17 5 4 13 4 3" xfId="36471"/>
    <cellStyle name="표준 17 5 4 13 5" xfId="14690"/>
    <cellStyle name="표준 17 5 4 13 6" xfId="27132"/>
    <cellStyle name="표준 17 5 4 14" xfId="2308"/>
    <cellStyle name="표준 17 5 4 14 2" xfId="5477"/>
    <cellStyle name="표준 17 5 4 14 2 2" xfId="17984"/>
    <cellStyle name="표준 17 5 4 14 2 3" xfId="30426"/>
    <cellStyle name="표준 17 5 4 14 3" xfId="8562"/>
    <cellStyle name="표준 17 5 4 14 3 2" xfId="21069"/>
    <cellStyle name="표준 17 5 4 14 3 3" xfId="33511"/>
    <cellStyle name="표준 17 5 4 14 4" xfId="11647"/>
    <cellStyle name="표준 17 5 4 14 4 2" xfId="24154"/>
    <cellStyle name="표준 17 5 4 14 4 3" xfId="36596"/>
    <cellStyle name="표준 17 5 4 14 5" xfId="14815"/>
    <cellStyle name="표준 17 5 4 14 6" xfId="27257"/>
    <cellStyle name="표준 17 5 4 15" xfId="2433"/>
    <cellStyle name="표준 17 5 4 15 2" xfId="5602"/>
    <cellStyle name="표준 17 5 4 15 2 2" xfId="18109"/>
    <cellStyle name="표준 17 5 4 15 2 3" xfId="30551"/>
    <cellStyle name="표준 17 5 4 15 3" xfId="8687"/>
    <cellStyle name="표준 17 5 4 15 3 2" xfId="21194"/>
    <cellStyle name="표준 17 5 4 15 3 3" xfId="33636"/>
    <cellStyle name="표준 17 5 4 15 4" xfId="11772"/>
    <cellStyle name="표준 17 5 4 15 4 2" xfId="24279"/>
    <cellStyle name="표준 17 5 4 15 4 3" xfId="36721"/>
    <cellStyle name="표준 17 5 4 15 5" xfId="14940"/>
    <cellStyle name="표준 17 5 4 15 6" xfId="27382"/>
    <cellStyle name="표준 17 5 4 16" xfId="2557"/>
    <cellStyle name="표준 17 5 4 16 2" xfId="5726"/>
    <cellStyle name="표준 17 5 4 16 2 2" xfId="18233"/>
    <cellStyle name="표준 17 5 4 16 2 3" xfId="30675"/>
    <cellStyle name="표준 17 5 4 16 3" xfId="8811"/>
    <cellStyle name="표준 17 5 4 16 3 2" xfId="21318"/>
    <cellStyle name="표준 17 5 4 16 3 3" xfId="33760"/>
    <cellStyle name="표준 17 5 4 16 4" xfId="11896"/>
    <cellStyle name="표준 17 5 4 16 4 2" xfId="24403"/>
    <cellStyle name="표준 17 5 4 16 4 3" xfId="36845"/>
    <cellStyle name="표준 17 5 4 16 5" xfId="15064"/>
    <cellStyle name="표준 17 5 4 16 6" xfId="27506"/>
    <cellStyle name="표준 17 5 4 17" xfId="2679"/>
    <cellStyle name="표준 17 5 4 17 2" xfId="5848"/>
    <cellStyle name="표준 17 5 4 17 2 2" xfId="18355"/>
    <cellStyle name="표준 17 5 4 17 2 3" xfId="30797"/>
    <cellStyle name="표준 17 5 4 17 3" xfId="8933"/>
    <cellStyle name="표준 17 5 4 17 3 2" xfId="21440"/>
    <cellStyle name="표준 17 5 4 17 3 3" xfId="33882"/>
    <cellStyle name="표준 17 5 4 17 4" xfId="12018"/>
    <cellStyle name="표준 17 5 4 17 4 2" xfId="24525"/>
    <cellStyle name="표준 17 5 4 17 4 3" xfId="36967"/>
    <cellStyle name="표준 17 5 4 17 5" xfId="15186"/>
    <cellStyle name="표준 17 5 4 17 6" xfId="27628"/>
    <cellStyle name="표준 17 5 4 18" xfId="2799"/>
    <cellStyle name="표준 17 5 4 18 2" xfId="5968"/>
    <cellStyle name="표준 17 5 4 18 2 2" xfId="18475"/>
    <cellStyle name="표준 17 5 4 18 2 3" xfId="30917"/>
    <cellStyle name="표준 17 5 4 18 3" xfId="9053"/>
    <cellStyle name="표준 17 5 4 18 3 2" xfId="21560"/>
    <cellStyle name="표준 17 5 4 18 3 3" xfId="34002"/>
    <cellStyle name="표준 17 5 4 18 4" xfId="12138"/>
    <cellStyle name="표준 17 5 4 18 4 2" xfId="24645"/>
    <cellStyle name="표준 17 5 4 18 4 3" xfId="37087"/>
    <cellStyle name="표준 17 5 4 18 5" xfId="15306"/>
    <cellStyle name="표준 17 5 4 18 6" xfId="27748"/>
    <cellStyle name="표준 17 5 4 19" xfId="2916"/>
    <cellStyle name="표준 17 5 4 19 2" xfId="6085"/>
    <cellStyle name="표준 17 5 4 19 2 2" xfId="18592"/>
    <cellStyle name="표준 17 5 4 19 2 3" xfId="31034"/>
    <cellStyle name="표준 17 5 4 19 3" xfId="9170"/>
    <cellStyle name="표준 17 5 4 19 3 2" xfId="21677"/>
    <cellStyle name="표준 17 5 4 19 3 3" xfId="34119"/>
    <cellStyle name="표준 17 5 4 19 4" xfId="12255"/>
    <cellStyle name="표준 17 5 4 19 4 2" xfId="24762"/>
    <cellStyle name="표준 17 5 4 19 4 3" xfId="37204"/>
    <cellStyle name="표준 17 5 4 19 5" xfId="15423"/>
    <cellStyle name="표준 17 5 4 19 6" xfId="27865"/>
    <cellStyle name="표준 17 5 4 2" xfId="750"/>
    <cellStyle name="표준 17 5 4 2 2" xfId="3919"/>
    <cellStyle name="표준 17 5 4 2 2 2" xfId="16426"/>
    <cellStyle name="표준 17 5 4 2 2 3" xfId="28868"/>
    <cellStyle name="표준 17 5 4 2 3" xfId="7004"/>
    <cellStyle name="표준 17 5 4 2 3 2" xfId="19511"/>
    <cellStyle name="표준 17 5 4 2 3 3" xfId="31953"/>
    <cellStyle name="표준 17 5 4 2 4" xfId="10089"/>
    <cellStyle name="표준 17 5 4 2 4 2" xfId="22596"/>
    <cellStyle name="표준 17 5 4 2 4 3" xfId="35038"/>
    <cellStyle name="표준 17 5 4 2 5" xfId="13257"/>
    <cellStyle name="표준 17 5 4 2 6" xfId="25699"/>
    <cellStyle name="표준 17 5 4 20" xfId="3028"/>
    <cellStyle name="표준 17 5 4 20 2" xfId="6197"/>
    <cellStyle name="표준 17 5 4 20 2 2" xfId="18704"/>
    <cellStyle name="표준 17 5 4 20 2 3" xfId="31146"/>
    <cellStyle name="표준 17 5 4 20 3" xfId="9282"/>
    <cellStyle name="표준 17 5 4 20 3 2" xfId="21789"/>
    <cellStyle name="표준 17 5 4 20 3 3" xfId="34231"/>
    <cellStyle name="표준 17 5 4 20 4" xfId="12367"/>
    <cellStyle name="표준 17 5 4 20 4 2" xfId="24874"/>
    <cellStyle name="표준 17 5 4 20 4 3" xfId="37316"/>
    <cellStyle name="표준 17 5 4 20 5" xfId="15535"/>
    <cellStyle name="표준 17 5 4 20 6" xfId="27977"/>
    <cellStyle name="표준 17 5 4 21" xfId="3136"/>
    <cellStyle name="표준 17 5 4 21 2" xfId="6305"/>
    <cellStyle name="표준 17 5 4 21 2 2" xfId="18812"/>
    <cellStyle name="표준 17 5 4 21 2 3" xfId="31254"/>
    <cellStyle name="표준 17 5 4 21 3" xfId="9390"/>
    <cellStyle name="표준 17 5 4 21 3 2" xfId="21897"/>
    <cellStyle name="표준 17 5 4 21 3 3" xfId="34339"/>
    <cellStyle name="표준 17 5 4 21 4" xfId="12475"/>
    <cellStyle name="표준 17 5 4 21 4 2" xfId="24982"/>
    <cellStyle name="표준 17 5 4 21 4 3" xfId="37424"/>
    <cellStyle name="표준 17 5 4 21 5" xfId="15643"/>
    <cellStyle name="표준 17 5 4 21 6" xfId="28085"/>
    <cellStyle name="표준 17 5 4 22" xfId="3243"/>
    <cellStyle name="표준 17 5 4 22 2" xfId="6412"/>
    <cellStyle name="표준 17 5 4 22 2 2" xfId="18919"/>
    <cellStyle name="표준 17 5 4 22 2 3" xfId="31361"/>
    <cellStyle name="표준 17 5 4 22 3" xfId="9497"/>
    <cellStyle name="표준 17 5 4 22 3 2" xfId="22004"/>
    <cellStyle name="표준 17 5 4 22 3 3" xfId="34446"/>
    <cellStyle name="표준 17 5 4 22 4" xfId="12582"/>
    <cellStyle name="표준 17 5 4 22 4 2" xfId="25089"/>
    <cellStyle name="표준 17 5 4 22 4 3" xfId="37531"/>
    <cellStyle name="표준 17 5 4 22 5" xfId="15750"/>
    <cellStyle name="표준 17 5 4 22 6" xfId="28192"/>
    <cellStyle name="표준 17 5 4 23" xfId="3350"/>
    <cellStyle name="표준 17 5 4 23 2" xfId="6519"/>
    <cellStyle name="표준 17 5 4 23 2 2" xfId="19026"/>
    <cellStyle name="표준 17 5 4 23 2 3" xfId="31468"/>
    <cellStyle name="표준 17 5 4 23 3" xfId="9604"/>
    <cellStyle name="표준 17 5 4 23 3 2" xfId="22111"/>
    <cellStyle name="표준 17 5 4 23 3 3" xfId="34553"/>
    <cellStyle name="표준 17 5 4 23 4" xfId="12689"/>
    <cellStyle name="표준 17 5 4 23 4 2" xfId="25196"/>
    <cellStyle name="표준 17 5 4 23 4 3" xfId="37638"/>
    <cellStyle name="표준 17 5 4 23 5" xfId="15857"/>
    <cellStyle name="표준 17 5 4 23 6" xfId="28299"/>
    <cellStyle name="표준 17 5 4 24" xfId="3541"/>
    <cellStyle name="표준 17 5 4 24 2" xfId="16048"/>
    <cellStyle name="표준 17 5 4 24 3" xfId="28490"/>
    <cellStyle name="표준 17 5 4 25" xfId="6626"/>
    <cellStyle name="표준 17 5 4 25 2" xfId="19133"/>
    <cellStyle name="표준 17 5 4 25 3" xfId="31575"/>
    <cellStyle name="표준 17 5 4 26" xfId="9711"/>
    <cellStyle name="표준 17 5 4 26 2" xfId="22218"/>
    <cellStyle name="표준 17 5 4 26 3" xfId="34660"/>
    <cellStyle name="표준 17 5 4 27" xfId="12879"/>
    <cellStyle name="표준 17 5 4 28" xfId="25321"/>
    <cellStyle name="표준 17 5 4 29" xfId="37848"/>
    <cellStyle name="표준 17 5 4 3" xfId="883"/>
    <cellStyle name="표준 17 5 4 3 2" xfId="4052"/>
    <cellStyle name="표준 17 5 4 3 2 2" xfId="16559"/>
    <cellStyle name="표준 17 5 4 3 2 3" xfId="29001"/>
    <cellStyle name="표준 17 5 4 3 3" xfId="7137"/>
    <cellStyle name="표준 17 5 4 3 3 2" xfId="19644"/>
    <cellStyle name="표준 17 5 4 3 3 3" xfId="32086"/>
    <cellStyle name="표준 17 5 4 3 4" xfId="10222"/>
    <cellStyle name="표준 17 5 4 3 4 2" xfId="22729"/>
    <cellStyle name="표준 17 5 4 3 4 3" xfId="35171"/>
    <cellStyle name="표준 17 5 4 3 5" xfId="13390"/>
    <cellStyle name="표준 17 5 4 3 6" xfId="25832"/>
    <cellStyle name="표준 17 5 4 4" xfId="1015"/>
    <cellStyle name="표준 17 5 4 4 2" xfId="4184"/>
    <cellStyle name="표준 17 5 4 4 2 2" xfId="16691"/>
    <cellStyle name="표준 17 5 4 4 2 3" xfId="29133"/>
    <cellStyle name="표준 17 5 4 4 3" xfId="7269"/>
    <cellStyle name="표준 17 5 4 4 3 2" xfId="19776"/>
    <cellStyle name="표준 17 5 4 4 3 3" xfId="32218"/>
    <cellStyle name="표준 17 5 4 4 4" xfId="10354"/>
    <cellStyle name="표준 17 5 4 4 4 2" xfId="22861"/>
    <cellStyle name="표준 17 5 4 4 4 3" xfId="35303"/>
    <cellStyle name="표준 17 5 4 4 5" xfId="13522"/>
    <cellStyle name="표준 17 5 4 4 6" xfId="25964"/>
    <cellStyle name="표준 17 5 4 5" xfId="1147"/>
    <cellStyle name="표준 17 5 4 5 2" xfId="4316"/>
    <cellStyle name="표준 17 5 4 5 2 2" xfId="16823"/>
    <cellStyle name="표준 17 5 4 5 2 3" xfId="29265"/>
    <cellStyle name="표준 17 5 4 5 3" xfId="7401"/>
    <cellStyle name="표준 17 5 4 5 3 2" xfId="19908"/>
    <cellStyle name="표준 17 5 4 5 3 3" xfId="32350"/>
    <cellStyle name="표준 17 5 4 5 4" xfId="10486"/>
    <cellStyle name="표준 17 5 4 5 4 2" xfId="22993"/>
    <cellStyle name="표준 17 5 4 5 4 3" xfId="35435"/>
    <cellStyle name="표준 17 5 4 5 5" xfId="13654"/>
    <cellStyle name="표준 17 5 4 5 6" xfId="26096"/>
    <cellStyle name="표준 17 5 4 6" xfId="1279"/>
    <cellStyle name="표준 17 5 4 6 2" xfId="4448"/>
    <cellStyle name="표준 17 5 4 6 2 2" xfId="16955"/>
    <cellStyle name="표준 17 5 4 6 2 3" xfId="29397"/>
    <cellStyle name="표준 17 5 4 6 3" xfId="7533"/>
    <cellStyle name="표준 17 5 4 6 3 2" xfId="20040"/>
    <cellStyle name="표준 17 5 4 6 3 3" xfId="32482"/>
    <cellStyle name="표준 17 5 4 6 4" xfId="10618"/>
    <cellStyle name="표준 17 5 4 6 4 2" xfId="23125"/>
    <cellStyle name="표준 17 5 4 6 4 3" xfId="35567"/>
    <cellStyle name="표준 17 5 4 6 5" xfId="13786"/>
    <cellStyle name="표준 17 5 4 6 6" xfId="26228"/>
    <cellStyle name="표준 17 5 4 7" xfId="1411"/>
    <cellStyle name="표준 17 5 4 7 2" xfId="4580"/>
    <cellStyle name="표준 17 5 4 7 2 2" xfId="17087"/>
    <cellStyle name="표준 17 5 4 7 2 3" xfId="29529"/>
    <cellStyle name="표준 17 5 4 7 3" xfId="7665"/>
    <cellStyle name="표준 17 5 4 7 3 2" xfId="20172"/>
    <cellStyle name="표준 17 5 4 7 3 3" xfId="32614"/>
    <cellStyle name="표준 17 5 4 7 4" xfId="10750"/>
    <cellStyle name="표준 17 5 4 7 4 2" xfId="23257"/>
    <cellStyle name="표준 17 5 4 7 4 3" xfId="35699"/>
    <cellStyle name="표준 17 5 4 7 5" xfId="13918"/>
    <cellStyle name="표준 17 5 4 7 6" xfId="26360"/>
    <cellStyle name="표준 17 5 4 8" xfId="1542"/>
    <cellStyle name="표준 17 5 4 8 2" xfId="4711"/>
    <cellStyle name="표준 17 5 4 8 2 2" xfId="17218"/>
    <cellStyle name="표준 17 5 4 8 2 3" xfId="29660"/>
    <cellStyle name="표준 17 5 4 8 3" xfId="7796"/>
    <cellStyle name="표준 17 5 4 8 3 2" xfId="20303"/>
    <cellStyle name="표준 17 5 4 8 3 3" xfId="32745"/>
    <cellStyle name="표준 17 5 4 8 4" xfId="10881"/>
    <cellStyle name="표준 17 5 4 8 4 2" xfId="23388"/>
    <cellStyle name="표준 17 5 4 8 4 3" xfId="35830"/>
    <cellStyle name="표준 17 5 4 8 5" xfId="14049"/>
    <cellStyle name="표준 17 5 4 8 6" xfId="26491"/>
    <cellStyle name="표준 17 5 4 9" xfId="1671"/>
    <cellStyle name="표준 17 5 4 9 2" xfId="4840"/>
    <cellStyle name="표준 17 5 4 9 2 2" xfId="17347"/>
    <cellStyle name="표준 17 5 4 9 2 3" xfId="29789"/>
    <cellStyle name="표준 17 5 4 9 3" xfId="7925"/>
    <cellStyle name="표준 17 5 4 9 3 2" xfId="20432"/>
    <cellStyle name="표준 17 5 4 9 3 3" xfId="32874"/>
    <cellStyle name="표준 17 5 4 9 4" xfId="11010"/>
    <cellStyle name="표준 17 5 4 9 4 2" xfId="23517"/>
    <cellStyle name="표준 17 5 4 9 4 3" xfId="35959"/>
    <cellStyle name="표준 17 5 4 9 5" xfId="14178"/>
    <cellStyle name="표준 17 5 4 9 6" xfId="26620"/>
    <cellStyle name="표준 17 5 5" xfId="611"/>
    <cellStyle name="표준 17 5 5 2" xfId="3780"/>
    <cellStyle name="표준 17 5 5 2 2" xfId="16287"/>
    <cellStyle name="표준 17 5 5 2 3" xfId="28729"/>
    <cellStyle name="표준 17 5 5 3" xfId="6865"/>
    <cellStyle name="표준 17 5 5 3 2" xfId="19372"/>
    <cellStyle name="표준 17 5 5 3 3" xfId="31814"/>
    <cellStyle name="표준 17 5 5 4" xfId="9950"/>
    <cellStyle name="표준 17 5 5 4 2" xfId="22457"/>
    <cellStyle name="표준 17 5 5 4 3" xfId="34899"/>
    <cellStyle name="표준 17 5 5 5" xfId="13118"/>
    <cellStyle name="표준 17 5 5 6" xfId="25560"/>
    <cellStyle name="표준 17 5 5 7" xfId="37890"/>
    <cellStyle name="표준 17 5 6" xfId="431"/>
    <cellStyle name="표준 17 5 6 2" xfId="3600"/>
    <cellStyle name="표준 17 5 6 2 2" xfId="16107"/>
    <cellStyle name="표준 17 5 6 2 3" xfId="28549"/>
    <cellStyle name="표준 17 5 6 3" xfId="6685"/>
    <cellStyle name="표준 17 5 6 3 2" xfId="19192"/>
    <cellStyle name="표준 17 5 6 3 3" xfId="31634"/>
    <cellStyle name="표준 17 5 6 4" xfId="9770"/>
    <cellStyle name="표준 17 5 6 4 2" xfId="22277"/>
    <cellStyle name="표준 17 5 6 4 3" xfId="34719"/>
    <cellStyle name="표준 17 5 6 5" xfId="12938"/>
    <cellStyle name="표준 17 5 6 6" xfId="25380"/>
    <cellStyle name="표준 17 5 6 7" xfId="37932"/>
    <cellStyle name="표준 17 5 7" xfId="558"/>
    <cellStyle name="표준 17 5 7 2" xfId="3727"/>
    <cellStyle name="표준 17 5 7 2 2" xfId="16234"/>
    <cellStyle name="표준 17 5 7 2 3" xfId="28676"/>
    <cellStyle name="표준 17 5 7 3" xfId="6812"/>
    <cellStyle name="표준 17 5 7 3 2" xfId="19319"/>
    <cellStyle name="표준 17 5 7 3 3" xfId="31761"/>
    <cellStyle name="표준 17 5 7 4" xfId="9897"/>
    <cellStyle name="표준 17 5 7 4 2" xfId="22404"/>
    <cellStyle name="표준 17 5 7 4 3" xfId="34846"/>
    <cellStyle name="표준 17 5 7 5" xfId="13065"/>
    <cellStyle name="표준 17 5 7 6" xfId="25507"/>
    <cellStyle name="표준 17 5 8" xfId="457"/>
    <cellStyle name="표준 17 5 8 2" xfId="3626"/>
    <cellStyle name="표준 17 5 8 2 2" xfId="16133"/>
    <cellStyle name="표준 17 5 8 2 3" xfId="28575"/>
    <cellStyle name="표준 17 5 8 3" xfId="6711"/>
    <cellStyle name="표준 17 5 8 3 2" xfId="19218"/>
    <cellStyle name="표준 17 5 8 3 3" xfId="31660"/>
    <cellStyle name="표준 17 5 8 4" xfId="9796"/>
    <cellStyle name="표준 17 5 8 4 2" xfId="22303"/>
    <cellStyle name="표준 17 5 8 4 3" xfId="34745"/>
    <cellStyle name="표준 17 5 8 5" xfId="12964"/>
    <cellStyle name="표준 17 5 8 6" xfId="25406"/>
    <cellStyle name="표준 17 5 9" xfId="662"/>
    <cellStyle name="표준 17 5 9 2" xfId="3831"/>
    <cellStyle name="표준 17 5 9 2 2" xfId="16338"/>
    <cellStyle name="표준 17 5 9 2 3" xfId="28780"/>
    <cellStyle name="표준 17 5 9 3" xfId="6916"/>
    <cellStyle name="표준 17 5 9 3 2" xfId="19423"/>
    <cellStyle name="표준 17 5 9 3 3" xfId="31865"/>
    <cellStyle name="표준 17 5 9 4" xfId="10001"/>
    <cellStyle name="표준 17 5 9 4 2" xfId="22508"/>
    <cellStyle name="표준 17 5 9 4 3" xfId="34950"/>
    <cellStyle name="표준 17 5 9 5" xfId="13169"/>
    <cellStyle name="표준 17 5 9 6" xfId="25611"/>
    <cellStyle name="표준 17 6" xfId="234"/>
    <cellStyle name="표준 17 6 10" xfId="566"/>
    <cellStyle name="표준 17 6 10 2" xfId="3735"/>
    <cellStyle name="표준 17 6 10 2 2" xfId="16242"/>
    <cellStyle name="표준 17 6 10 2 3" xfId="28684"/>
    <cellStyle name="표준 17 6 10 3" xfId="6820"/>
    <cellStyle name="표준 17 6 10 3 2" xfId="19327"/>
    <cellStyle name="표준 17 6 10 3 3" xfId="31769"/>
    <cellStyle name="표준 17 6 10 4" xfId="9905"/>
    <cellStyle name="표준 17 6 10 4 2" xfId="22412"/>
    <cellStyle name="표준 17 6 10 4 3" xfId="34854"/>
    <cellStyle name="표준 17 6 10 5" xfId="13073"/>
    <cellStyle name="표준 17 6 10 6" xfId="25515"/>
    <cellStyle name="표준 17 6 11" xfId="451"/>
    <cellStyle name="표준 17 6 11 2" xfId="3620"/>
    <cellStyle name="표준 17 6 11 2 2" xfId="16127"/>
    <cellStyle name="표준 17 6 11 2 3" xfId="28569"/>
    <cellStyle name="표준 17 6 11 3" xfId="6705"/>
    <cellStyle name="표준 17 6 11 3 2" xfId="19212"/>
    <cellStyle name="표준 17 6 11 3 3" xfId="31654"/>
    <cellStyle name="표준 17 6 11 4" xfId="9790"/>
    <cellStyle name="표준 17 6 11 4 2" xfId="22297"/>
    <cellStyle name="표준 17 6 11 4 3" xfId="34739"/>
    <cellStyle name="표준 17 6 11 5" xfId="12958"/>
    <cellStyle name="표준 17 6 11 6" xfId="25400"/>
    <cellStyle name="표준 17 6 12" xfId="513"/>
    <cellStyle name="표준 17 6 12 2" xfId="3682"/>
    <cellStyle name="표준 17 6 12 2 2" xfId="16189"/>
    <cellStyle name="표준 17 6 12 2 3" xfId="28631"/>
    <cellStyle name="표준 17 6 12 3" xfId="6767"/>
    <cellStyle name="표준 17 6 12 3 2" xfId="19274"/>
    <cellStyle name="표준 17 6 12 3 3" xfId="31716"/>
    <cellStyle name="표준 17 6 12 4" xfId="9852"/>
    <cellStyle name="표준 17 6 12 4 2" xfId="22359"/>
    <cellStyle name="표준 17 6 12 4 3" xfId="34801"/>
    <cellStyle name="표준 17 6 12 5" xfId="13020"/>
    <cellStyle name="표준 17 6 12 6" xfId="25462"/>
    <cellStyle name="표준 17 6 13" xfId="490"/>
    <cellStyle name="표준 17 6 13 2" xfId="3659"/>
    <cellStyle name="표준 17 6 13 2 2" xfId="16166"/>
    <cellStyle name="표준 17 6 13 2 3" xfId="28608"/>
    <cellStyle name="표준 17 6 13 3" xfId="6744"/>
    <cellStyle name="표준 17 6 13 3 2" xfId="19251"/>
    <cellStyle name="표준 17 6 13 3 3" xfId="31693"/>
    <cellStyle name="표준 17 6 13 4" xfId="9829"/>
    <cellStyle name="표준 17 6 13 4 2" xfId="22336"/>
    <cellStyle name="표준 17 6 13 4 3" xfId="34778"/>
    <cellStyle name="표준 17 6 13 5" xfId="12997"/>
    <cellStyle name="표준 17 6 13 6" xfId="25439"/>
    <cellStyle name="표준 17 6 14" xfId="499"/>
    <cellStyle name="표준 17 6 14 2" xfId="3668"/>
    <cellStyle name="표준 17 6 14 2 2" xfId="16175"/>
    <cellStyle name="표준 17 6 14 2 3" xfId="28617"/>
    <cellStyle name="표준 17 6 14 3" xfId="6753"/>
    <cellStyle name="표준 17 6 14 3 2" xfId="19260"/>
    <cellStyle name="표준 17 6 14 3 3" xfId="31702"/>
    <cellStyle name="표준 17 6 14 4" xfId="9838"/>
    <cellStyle name="표준 17 6 14 4 2" xfId="22345"/>
    <cellStyle name="표준 17 6 14 4 3" xfId="34787"/>
    <cellStyle name="표준 17 6 14 5" xfId="13006"/>
    <cellStyle name="표준 17 6 14 6" xfId="25448"/>
    <cellStyle name="표준 17 6 15" xfId="592"/>
    <cellStyle name="표준 17 6 15 2" xfId="3761"/>
    <cellStyle name="표준 17 6 15 2 2" xfId="16268"/>
    <cellStyle name="표준 17 6 15 2 3" xfId="28710"/>
    <cellStyle name="표준 17 6 15 3" xfId="6846"/>
    <cellStyle name="표준 17 6 15 3 2" xfId="19353"/>
    <cellStyle name="표준 17 6 15 3 3" xfId="31795"/>
    <cellStyle name="표준 17 6 15 4" xfId="9931"/>
    <cellStyle name="표준 17 6 15 4 2" xfId="22438"/>
    <cellStyle name="표준 17 6 15 4 3" xfId="34880"/>
    <cellStyle name="표준 17 6 15 5" xfId="13099"/>
    <cellStyle name="표준 17 6 15 6" xfId="25541"/>
    <cellStyle name="표준 17 6 16" xfId="437"/>
    <cellStyle name="표준 17 6 16 2" xfId="3606"/>
    <cellStyle name="표준 17 6 16 2 2" xfId="16113"/>
    <cellStyle name="표준 17 6 16 2 3" xfId="28555"/>
    <cellStyle name="표준 17 6 16 3" xfId="6691"/>
    <cellStyle name="표준 17 6 16 3 2" xfId="19198"/>
    <cellStyle name="표준 17 6 16 3 3" xfId="31640"/>
    <cellStyle name="표준 17 6 16 4" xfId="9776"/>
    <cellStyle name="표준 17 6 16 4 2" xfId="22283"/>
    <cellStyle name="표준 17 6 16 4 3" xfId="34725"/>
    <cellStyle name="표준 17 6 16 5" xfId="12944"/>
    <cellStyle name="표준 17 6 16 6" xfId="25386"/>
    <cellStyle name="표준 17 6 17" xfId="518"/>
    <cellStyle name="표준 17 6 17 2" xfId="3687"/>
    <cellStyle name="표준 17 6 17 2 2" xfId="16194"/>
    <cellStyle name="표준 17 6 17 2 3" xfId="28636"/>
    <cellStyle name="표준 17 6 17 3" xfId="6772"/>
    <cellStyle name="표준 17 6 17 3 2" xfId="19279"/>
    <cellStyle name="표준 17 6 17 3 3" xfId="31721"/>
    <cellStyle name="표준 17 6 17 4" xfId="9857"/>
    <cellStyle name="표준 17 6 17 4 2" xfId="22364"/>
    <cellStyle name="표준 17 6 17 4 3" xfId="34806"/>
    <cellStyle name="표준 17 6 17 5" xfId="13025"/>
    <cellStyle name="표준 17 6 17 6" xfId="25467"/>
    <cellStyle name="표준 17 6 18" xfId="587"/>
    <cellStyle name="표준 17 6 18 2" xfId="3756"/>
    <cellStyle name="표준 17 6 18 2 2" xfId="16263"/>
    <cellStyle name="표준 17 6 18 2 3" xfId="28705"/>
    <cellStyle name="표준 17 6 18 3" xfId="6841"/>
    <cellStyle name="표준 17 6 18 3 2" xfId="19348"/>
    <cellStyle name="표준 17 6 18 3 3" xfId="31790"/>
    <cellStyle name="표준 17 6 18 4" xfId="9926"/>
    <cellStyle name="표준 17 6 18 4 2" xfId="22433"/>
    <cellStyle name="표준 17 6 18 4 3" xfId="34875"/>
    <cellStyle name="표준 17 6 18 5" xfId="13094"/>
    <cellStyle name="표준 17 6 18 6" xfId="25536"/>
    <cellStyle name="표준 17 6 19" xfId="581"/>
    <cellStyle name="표준 17 6 19 2" xfId="3750"/>
    <cellStyle name="표준 17 6 19 2 2" xfId="16257"/>
    <cellStyle name="표준 17 6 19 2 3" xfId="28699"/>
    <cellStyle name="표준 17 6 19 3" xfId="6835"/>
    <cellStyle name="표준 17 6 19 3 2" xfId="19342"/>
    <cellStyle name="표준 17 6 19 3 3" xfId="31784"/>
    <cellStyle name="표준 17 6 19 4" xfId="9920"/>
    <cellStyle name="표준 17 6 19 4 2" xfId="22427"/>
    <cellStyle name="표준 17 6 19 4 3" xfId="34869"/>
    <cellStyle name="표준 17 6 19 5" xfId="13088"/>
    <cellStyle name="표준 17 6 19 6" xfId="25530"/>
    <cellStyle name="표준 17 6 2" xfId="332"/>
    <cellStyle name="표준 17 6 2 10" xfId="1759"/>
    <cellStyle name="표준 17 6 2 10 2" xfId="4928"/>
    <cellStyle name="표준 17 6 2 10 2 2" xfId="17435"/>
    <cellStyle name="표준 17 6 2 10 2 3" xfId="29877"/>
    <cellStyle name="표준 17 6 2 10 3" xfId="8013"/>
    <cellStyle name="표준 17 6 2 10 3 2" xfId="20520"/>
    <cellStyle name="표준 17 6 2 10 3 3" xfId="32962"/>
    <cellStyle name="표준 17 6 2 10 4" xfId="11098"/>
    <cellStyle name="표준 17 6 2 10 4 2" xfId="23605"/>
    <cellStyle name="표준 17 6 2 10 4 3" xfId="36047"/>
    <cellStyle name="표준 17 6 2 10 5" xfId="14266"/>
    <cellStyle name="표준 17 6 2 10 6" xfId="26708"/>
    <cellStyle name="표준 17 6 2 11" xfId="1887"/>
    <cellStyle name="표준 17 6 2 11 2" xfId="5056"/>
    <cellStyle name="표준 17 6 2 11 2 2" xfId="17563"/>
    <cellStyle name="표준 17 6 2 11 2 3" xfId="30005"/>
    <cellStyle name="표준 17 6 2 11 3" xfId="8141"/>
    <cellStyle name="표준 17 6 2 11 3 2" xfId="20648"/>
    <cellStyle name="표준 17 6 2 11 3 3" xfId="33090"/>
    <cellStyle name="표준 17 6 2 11 4" xfId="11226"/>
    <cellStyle name="표준 17 6 2 11 4 2" xfId="23733"/>
    <cellStyle name="표준 17 6 2 11 4 3" xfId="36175"/>
    <cellStyle name="표준 17 6 2 11 5" xfId="14394"/>
    <cellStyle name="표준 17 6 2 11 6" xfId="26836"/>
    <cellStyle name="표준 17 6 2 12" xfId="2015"/>
    <cellStyle name="표준 17 6 2 12 2" xfId="5184"/>
    <cellStyle name="표준 17 6 2 12 2 2" xfId="17691"/>
    <cellStyle name="표준 17 6 2 12 2 3" xfId="30133"/>
    <cellStyle name="표준 17 6 2 12 3" xfId="8269"/>
    <cellStyle name="표준 17 6 2 12 3 2" xfId="20776"/>
    <cellStyle name="표준 17 6 2 12 3 3" xfId="33218"/>
    <cellStyle name="표준 17 6 2 12 4" xfId="11354"/>
    <cellStyle name="표준 17 6 2 12 4 2" xfId="23861"/>
    <cellStyle name="표준 17 6 2 12 4 3" xfId="36303"/>
    <cellStyle name="표준 17 6 2 12 5" xfId="14522"/>
    <cellStyle name="표준 17 6 2 12 6" xfId="26964"/>
    <cellStyle name="표준 17 6 2 13" xfId="2143"/>
    <cellStyle name="표준 17 6 2 13 2" xfId="5312"/>
    <cellStyle name="표준 17 6 2 13 2 2" xfId="17819"/>
    <cellStyle name="표준 17 6 2 13 2 3" xfId="30261"/>
    <cellStyle name="표준 17 6 2 13 3" xfId="8397"/>
    <cellStyle name="표준 17 6 2 13 3 2" xfId="20904"/>
    <cellStyle name="표준 17 6 2 13 3 3" xfId="33346"/>
    <cellStyle name="표준 17 6 2 13 4" xfId="11482"/>
    <cellStyle name="표준 17 6 2 13 4 2" xfId="23989"/>
    <cellStyle name="표준 17 6 2 13 4 3" xfId="36431"/>
    <cellStyle name="표준 17 6 2 13 5" xfId="14650"/>
    <cellStyle name="표준 17 6 2 13 6" xfId="27092"/>
    <cellStyle name="표준 17 6 2 14" xfId="2268"/>
    <cellStyle name="표준 17 6 2 14 2" xfId="5437"/>
    <cellStyle name="표준 17 6 2 14 2 2" xfId="17944"/>
    <cellStyle name="표준 17 6 2 14 2 3" xfId="30386"/>
    <cellStyle name="표준 17 6 2 14 3" xfId="8522"/>
    <cellStyle name="표준 17 6 2 14 3 2" xfId="21029"/>
    <cellStyle name="표준 17 6 2 14 3 3" xfId="33471"/>
    <cellStyle name="표준 17 6 2 14 4" xfId="11607"/>
    <cellStyle name="표준 17 6 2 14 4 2" xfId="24114"/>
    <cellStyle name="표준 17 6 2 14 4 3" xfId="36556"/>
    <cellStyle name="표준 17 6 2 14 5" xfId="14775"/>
    <cellStyle name="표준 17 6 2 14 6" xfId="27217"/>
    <cellStyle name="표준 17 6 2 15" xfId="2393"/>
    <cellStyle name="표준 17 6 2 15 2" xfId="5562"/>
    <cellStyle name="표준 17 6 2 15 2 2" xfId="18069"/>
    <cellStyle name="표준 17 6 2 15 2 3" xfId="30511"/>
    <cellStyle name="표준 17 6 2 15 3" xfId="8647"/>
    <cellStyle name="표준 17 6 2 15 3 2" xfId="21154"/>
    <cellStyle name="표준 17 6 2 15 3 3" xfId="33596"/>
    <cellStyle name="표준 17 6 2 15 4" xfId="11732"/>
    <cellStyle name="표준 17 6 2 15 4 2" xfId="24239"/>
    <cellStyle name="표준 17 6 2 15 4 3" xfId="36681"/>
    <cellStyle name="표준 17 6 2 15 5" xfId="14900"/>
    <cellStyle name="표준 17 6 2 15 6" xfId="27342"/>
    <cellStyle name="표준 17 6 2 16" xfId="2517"/>
    <cellStyle name="표준 17 6 2 16 2" xfId="5686"/>
    <cellStyle name="표준 17 6 2 16 2 2" xfId="18193"/>
    <cellStyle name="표준 17 6 2 16 2 3" xfId="30635"/>
    <cellStyle name="표준 17 6 2 16 3" xfId="8771"/>
    <cellStyle name="표준 17 6 2 16 3 2" xfId="21278"/>
    <cellStyle name="표준 17 6 2 16 3 3" xfId="33720"/>
    <cellStyle name="표준 17 6 2 16 4" xfId="11856"/>
    <cellStyle name="표준 17 6 2 16 4 2" xfId="24363"/>
    <cellStyle name="표준 17 6 2 16 4 3" xfId="36805"/>
    <cellStyle name="표준 17 6 2 16 5" xfId="15024"/>
    <cellStyle name="표준 17 6 2 16 6" xfId="27466"/>
    <cellStyle name="표준 17 6 2 17" xfId="2639"/>
    <cellStyle name="표준 17 6 2 17 2" xfId="5808"/>
    <cellStyle name="표준 17 6 2 17 2 2" xfId="18315"/>
    <cellStyle name="표준 17 6 2 17 2 3" xfId="30757"/>
    <cellStyle name="표준 17 6 2 17 3" xfId="8893"/>
    <cellStyle name="표준 17 6 2 17 3 2" xfId="21400"/>
    <cellStyle name="표준 17 6 2 17 3 3" xfId="33842"/>
    <cellStyle name="표준 17 6 2 17 4" xfId="11978"/>
    <cellStyle name="표준 17 6 2 17 4 2" xfId="24485"/>
    <cellStyle name="표준 17 6 2 17 4 3" xfId="36927"/>
    <cellStyle name="표준 17 6 2 17 5" xfId="15146"/>
    <cellStyle name="표준 17 6 2 17 6" xfId="27588"/>
    <cellStyle name="표준 17 6 2 18" xfId="2759"/>
    <cellStyle name="표준 17 6 2 18 2" xfId="5928"/>
    <cellStyle name="표준 17 6 2 18 2 2" xfId="18435"/>
    <cellStyle name="표준 17 6 2 18 2 3" xfId="30877"/>
    <cellStyle name="표준 17 6 2 18 3" xfId="9013"/>
    <cellStyle name="표준 17 6 2 18 3 2" xfId="21520"/>
    <cellStyle name="표준 17 6 2 18 3 3" xfId="33962"/>
    <cellStyle name="표준 17 6 2 18 4" xfId="12098"/>
    <cellStyle name="표준 17 6 2 18 4 2" xfId="24605"/>
    <cellStyle name="표준 17 6 2 18 4 3" xfId="37047"/>
    <cellStyle name="표준 17 6 2 18 5" xfId="15266"/>
    <cellStyle name="표준 17 6 2 18 6" xfId="27708"/>
    <cellStyle name="표준 17 6 2 19" xfId="2876"/>
    <cellStyle name="표준 17 6 2 19 2" xfId="6045"/>
    <cellStyle name="표준 17 6 2 19 2 2" xfId="18552"/>
    <cellStyle name="표준 17 6 2 19 2 3" xfId="30994"/>
    <cellStyle name="표준 17 6 2 19 3" xfId="9130"/>
    <cellStyle name="표준 17 6 2 19 3 2" xfId="21637"/>
    <cellStyle name="표준 17 6 2 19 3 3" xfId="34079"/>
    <cellStyle name="표준 17 6 2 19 4" xfId="12215"/>
    <cellStyle name="표준 17 6 2 19 4 2" xfId="24722"/>
    <cellStyle name="표준 17 6 2 19 4 3" xfId="37164"/>
    <cellStyle name="표준 17 6 2 19 5" xfId="15383"/>
    <cellStyle name="표준 17 6 2 19 6" xfId="27825"/>
    <cellStyle name="표준 17 6 2 2" xfId="710"/>
    <cellStyle name="표준 17 6 2 2 2" xfId="3879"/>
    <cellStyle name="표준 17 6 2 2 2 2" xfId="16386"/>
    <cellStyle name="표준 17 6 2 2 2 3" xfId="28828"/>
    <cellStyle name="표준 17 6 2 2 3" xfId="6964"/>
    <cellStyle name="표준 17 6 2 2 3 2" xfId="19471"/>
    <cellStyle name="표준 17 6 2 2 3 3" xfId="31913"/>
    <cellStyle name="표준 17 6 2 2 4" xfId="10049"/>
    <cellStyle name="표준 17 6 2 2 4 2" xfId="22556"/>
    <cellStyle name="표준 17 6 2 2 4 3" xfId="34998"/>
    <cellStyle name="표준 17 6 2 2 5" xfId="13217"/>
    <cellStyle name="표준 17 6 2 2 6" xfId="25659"/>
    <cellStyle name="표준 17 6 2 2 7" xfId="37837"/>
    <cellStyle name="표준 17 6 2 20" xfId="2988"/>
    <cellStyle name="표준 17 6 2 20 2" xfId="6157"/>
    <cellStyle name="표준 17 6 2 20 2 2" xfId="18664"/>
    <cellStyle name="표준 17 6 2 20 2 3" xfId="31106"/>
    <cellStyle name="표준 17 6 2 20 3" xfId="9242"/>
    <cellStyle name="표준 17 6 2 20 3 2" xfId="21749"/>
    <cellStyle name="표준 17 6 2 20 3 3" xfId="34191"/>
    <cellStyle name="표준 17 6 2 20 4" xfId="12327"/>
    <cellStyle name="표준 17 6 2 20 4 2" xfId="24834"/>
    <cellStyle name="표준 17 6 2 20 4 3" xfId="37276"/>
    <cellStyle name="표준 17 6 2 20 5" xfId="15495"/>
    <cellStyle name="표준 17 6 2 20 6" xfId="27937"/>
    <cellStyle name="표준 17 6 2 21" xfId="3096"/>
    <cellStyle name="표준 17 6 2 21 2" xfId="6265"/>
    <cellStyle name="표준 17 6 2 21 2 2" xfId="18772"/>
    <cellStyle name="표준 17 6 2 21 2 3" xfId="31214"/>
    <cellStyle name="표준 17 6 2 21 3" xfId="9350"/>
    <cellStyle name="표준 17 6 2 21 3 2" xfId="21857"/>
    <cellStyle name="표준 17 6 2 21 3 3" xfId="34299"/>
    <cellStyle name="표준 17 6 2 21 4" xfId="12435"/>
    <cellStyle name="표준 17 6 2 21 4 2" xfId="24942"/>
    <cellStyle name="표준 17 6 2 21 4 3" xfId="37384"/>
    <cellStyle name="표준 17 6 2 21 5" xfId="15603"/>
    <cellStyle name="표준 17 6 2 21 6" xfId="28045"/>
    <cellStyle name="표준 17 6 2 22" xfId="3203"/>
    <cellStyle name="표준 17 6 2 22 2" xfId="6372"/>
    <cellStyle name="표준 17 6 2 22 2 2" xfId="18879"/>
    <cellStyle name="표준 17 6 2 22 2 3" xfId="31321"/>
    <cellStyle name="표준 17 6 2 22 3" xfId="9457"/>
    <cellStyle name="표준 17 6 2 22 3 2" xfId="21964"/>
    <cellStyle name="표준 17 6 2 22 3 3" xfId="34406"/>
    <cellStyle name="표준 17 6 2 22 4" xfId="12542"/>
    <cellStyle name="표준 17 6 2 22 4 2" xfId="25049"/>
    <cellStyle name="표준 17 6 2 22 4 3" xfId="37491"/>
    <cellStyle name="표준 17 6 2 22 5" xfId="15710"/>
    <cellStyle name="표준 17 6 2 22 6" xfId="28152"/>
    <cellStyle name="표준 17 6 2 23" xfId="3310"/>
    <cellStyle name="표준 17 6 2 23 2" xfId="6479"/>
    <cellStyle name="표준 17 6 2 23 2 2" xfId="18986"/>
    <cellStyle name="표준 17 6 2 23 2 3" xfId="31428"/>
    <cellStyle name="표준 17 6 2 23 3" xfId="9564"/>
    <cellStyle name="표준 17 6 2 23 3 2" xfId="22071"/>
    <cellStyle name="표준 17 6 2 23 3 3" xfId="34513"/>
    <cellStyle name="표준 17 6 2 23 4" xfId="12649"/>
    <cellStyle name="표준 17 6 2 23 4 2" xfId="25156"/>
    <cellStyle name="표준 17 6 2 23 4 3" xfId="37598"/>
    <cellStyle name="표준 17 6 2 23 5" xfId="15817"/>
    <cellStyle name="표준 17 6 2 23 6" xfId="28259"/>
    <cellStyle name="표준 17 6 2 24" xfId="3501"/>
    <cellStyle name="표준 17 6 2 24 2" xfId="16008"/>
    <cellStyle name="표준 17 6 2 24 3" xfId="28450"/>
    <cellStyle name="표준 17 6 2 25" xfId="6586"/>
    <cellStyle name="표준 17 6 2 25 2" xfId="19093"/>
    <cellStyle name="표준 17 6 2 25 3" xfId="31535"/>
    <cellStyle name="표준 17 6 2 26" xfId="9671"/>
    <cellStyle name="표준 17 6 2 26 2" xfId="22178"/>
    <cellStyle name="표준 17 6 2 26 3" xfId="34620"/>
    <cellStyle name="표준 17 6 2 27" xfId="12839"/>
    <cellStyle name="표준 17 6 2 28" xfId="25281"/>
    <cellStyle name="표준 17 6 2 29" xfId="37734"/>
    <cellStyle name="표준 17 6 2 3" xfId="843"/>
    <cellStyle name="표준 17 6 2 3 2" xfId="4012"/>
    <cellStyle name="표준 17 6 2 3 2 2" xfId="16519"/>
    <cellStyle name="표준 17 6 2 3 2 3" xfId="28961"/>
    <cellStyle name="표준 17 6 2 3 3" xfId="7097"/>
    <cellStyle name="표준 17 6 2 3 3 2" xfId="19604"/>
    <cellStyle name="표준 17 6 2 3 3 3" xfId="32046"/>
    <cellStyle name="표준 17 6 2 3 4" xfId="10182"/>
    <cellStyle name="표준 17 6 2 3 4 2" xfId="22689"/>
    <cellStyle name="표준 17 6 2 3 4 3" xfId="35131"/>
    <cellStyle name="표준 17 6 2 3 5" xfId="13350"/>
    <cellStyle name="표준 17 6 2 3 6" xfId="25792"/>
    <cellStyle name="표준 17 6 2 3 7" xfId="37882"/>
    <cellStyle name="표준 17 6 2 4" xfId="975"/>
    <cellStyle name="표준 17 6 2 4 2" xfId="4144"/>
    <cellStyle name="표준 17 6 2 4 2 2" xfId="16651"/>
    <cellStyle name="표준 17 6 2 4 2 3" xfId="29093"/>
    <cellStyle name="표준 17 6 2 4 3" xfId="7229"/>
    <cellStyle name="표준 17 6 2 4 3 2" xfId="19736"/>
    <cellStyle name="표준 17 6 2 4 3 3" xfId="32178"/>
    <cellStyle name="표준 17 6 2 4 4" xfId="10314"/>
    <cellStyle name="표준 17 6 2 4 4 2" xfId="22821"/>
    <cellStyle name="표준 17 6 2 4 4 3" xfId="35263"/>
    <cellStyle name="표준 17 6 2 4 5" xfId="13482"/>
    <cellStyle name="표준 17 6 2 4 6" xfId="25924"/>
    <cellStyle name="표준 17 6 2 4 7" xfId="37924"/>
    <cellStyle name="표준 17 6 2 5" xfId="1107"/>
    <cellStyle name="표준 17 6 2 5 2" xfId="4276"/>
    <cellStyle name="표준 17 6 2 5 2 2" xfId="16783"/>
    <cellStyle name="표준 17 6 2 5 2 3" xfId="29225"/>
    <cellStyle name="표준 17 6 2 5 3" xfId="7361"/>
    <cellStyle name="표준 17 6 2 5 3 2" xfId="19868"/>
    <cellStyle name="표준 17 6 2 5 3 3" xfId="32310"/>
    <cellStyle name="표준 17 6 2 5 4" xfId="10446"/>
    <cellStyle name="표준 17 6 2 5 4 2" xfId="22953"/>
    <cellStyle name="표준 17 6 2 5 4 3" xfId="35395"/>
    <cellStyle name="표준 17 6 2 5 5" xfId="13614"/>
    <cellStyle name="표준 17 6 2 5 6" xfId="26056"/>
    <cellStyle name="표준 17 6 2 5 7" xfId="37966"/>
    <cellStyle name="표준 17 6 2 6" xfId="1239"/>
    <cellStyle name="표준 17 6 2 6 2" xfId="4408"/>
    <cellStyle name="표준 17 6 2 6 2 2" xfId="16915"/>
    <cellStyle name="표준 17 6 2 6 2 3" xfId="29357"/>
    <cellStyle name="표준 17 6 2 6 3" xfId="7493"/>
    <cellStyle name="표준 17 6 2 6 3 2" xfId="20000"/>
    <cellStyle name="표준 17 6 2 6 3 3" xfId="32442"/>
    <cellStyle name="표준 17 6 2 6 4" xfId="10578"/>
    <cellStyle name="표준 17 6 2 6 4 2" xfId="23085"/>
    <cellStyle name="표준 17 6 2 6 4 3" xfId="35527"/>
    <cellStyle name="표준 17 6 2 6 5" xfId="13746"/>
    <cellStyle name="표준 17 6 2 6 6" xfId="26188"/>
    <cellStyle name="표준 17 6 2 7" xfId="1371"/>
    <cellStyle name="표준 17 6 2 7 2" xfId="4540"/>
    <cellStyle name="표준 17 6 2 7 2 2" xfId="17047"/>
    <cellStyle name="표준 17 6 2 7 2 3" xfId="29489"/>
    <cellStyle name="표준 17 6 2 7 3" xfId="7625"/>
    <cellStyle name="표준 17 6 2 7 3 2" xfId="20132"/>
    <cellStyle name="표준 17 6 2 7 3 3" xfId="32574"/>
    <cellStyle name="표준 17 6 2 7 4" xfId="10710"/>
    <cellStyle name="표준 17 6 2 7 4 2" xfId="23217"/>
    <cellStyle name="표준 17 6 2 7 4 3" xfId="35659"/>
    <cellStyle name="표준 17 6 2 7 5" xfId="13878"/>
    <cellStyle name="표준 17 6 2 7 6" xfId="26320"/>
    <cellStyle name="표준 17 6 2 8" xfId="1502"/>
    <cellStyle name="표준 17 6 2 8 2" xfId="4671"/>
    <cellStyle name="표준 17 6 2 8 2 2" xfId="17178"/>
    <cellStyle name="표준 17 6 2 8 2 3" xfId="29620"/>
    <cellStyle name="표준 17 6 2 8 3" xfId="7756"/>
    <cellStyle name="표준 17 6 2 8 3 2" xfId="20263"/>
    <cellStyle name="표준 17 6 2 8 3 3" xfId="32705"/>
    <cellStyle name="표준 17 6 2 8 4" xfId="10841"/>
    <cellStyle name="표준 17 6 2 8 4 2" xfId="23348"/>
    <cellStyle name="표준 17 6 2 8 4 3" xfId="35790"/>
    <cellStyle name="표준 17 6 2 8 5" xfId="14009"/>
    <cellStyle name="표준 17 6 2 8 6" xfId="26451"/>
    <cellStyle name="표준 17 6 2 9" xfId="1631"/>
    <cellStyle name="표준 17 6 2 9 2" xfId="4800"/>
    <cellStyle name="표준 17 6 2 9 2 2" xfId="17307"/>
    <cellStyle name="표준 17 6 2 9 2 3" xfId="29749"/>
    <cellStyle name="표준 17 6 2 9 3" xfId="7885"/>
    <cellStyle name="표준 17 6 2 9 3 2" xfId="20392"/>
    <cellStyle name="표준 17 6 2 9 3 3" xfId="32834"/>
    <cellStyle name="표준 17 6 2 9 4" xfId="10970"/>
    <cellStyle name="표준 17 6 2 9 4 2" xfId="23477"/>
    <cellStyle name="표준 17 6 2 9 4 3" xfId="35919"/>
    <cellStyle name="표준 17 6 2 9 5" xfId="14138"/>
    <cellStyle name="표준 17 6 2 9 6" xfId="26580"/>
    <cellStyle name="표준 17 6 20" xfId="583"/>
    <cellStyle name="표준 17 6 20 2" xfId="3752"/>
    <cellStyle name="표준 17 6 20 2 2" xfId="16259"/>
    <cellStyle name="표준 17 6 20 2 3" xfId="28701"/>
    <cellStyle name="표준 17 6 20 3" xfId="6837"/>
    <cellStyle name="표준 17 6 20 3 2" xfId="19344"/>
    <cellStyle name="표준 17 6 20 3 3" xfId="31786"/>
    <cellStyle name="표준 17 6 20 4" xfId="9922"/>
    <cellStyle name="표준 17 6 20 4 2" xfId="22429"/>
    <cellStyle name="표준 17 6 20 4 3" xfId="34871"/>
    <cellStyle name="표준 17 6 20 5" xfId="13090"/>
    <cellStyle name="표준 17 6 20 6" xfId="25532"/>
    <cellStyle name="표준 17 6 21" xfId="642"/>
    <cellStyle name="표준 17 6 21 2" xfId="3811"/>
    <cellStyle name="표준 17 6 21 2 2" xfId="16318"/>
    <cellStyle name="표준 17 6 21 2 3" xfId="28760"/>
    <cellStyle name="표준 17 6 21 3" xfId="6896"/>
    <cellStyle name="표준 17 6 21 3 2" xfId="19403"/>
    <cellStyle name="표준 17 6 21 3 3" xfId="31845"/>
    <cellStyle name="표준 17 6 21 4" xfId="9981"/>
    <cellStyle name="표준 17 6 21 4 2" xfId="22488"/>
    <cellStyle name="표준 17 6 21 4 3" xfId="34930"/>
    <cellStyle name="표준 17 6 21 5" xfId="13149"/>
    <cellStyle name="표준 17 6 21 6" xfId="25591"/>
    <cellStyle name="표준 17 6 22" xfId="410"/>
    <cellStyle name="표준 17 6 22 2" xfId="3579"/>
    <cellStyle name="표준 17 6 22 2 2" xfId="16086"/>
    <cellStyle name="표준 17 6 22 2 3" xfId="28528"/>
    <cellStyle name="표준 17 6 22 3" xfId="6664"/>
    <cellStyle name="표준 17 6 22 3 2" xfId="19171"/>
    <cellStyle name="표준 17 6 22 3 3" xfId="31613"/>
    <cellStyle name="표준 17 6 22 4" xfId="9749"/>
    <cellStyle name="표준 17 6 22 4 2" xfId="22256"/>
    <cellStyle name="표준 17 6 22 4 3" xfId="34698"/>
    <cellStyle name="표준 17 6 22 5" xfId="12917"/>
    <cellStyle name="표준 17 6 22 6" xfId="25359"/>
    <cellStyle name="표준 17 6 23" xfId="527"/>
    <cellStyle name="표준 17 6 23 2" xfId="3696"/>
    <cellStyle name="표준 17 6 23 2 2" xfId="16203"/>
    <cellStyle name="표준 17 6 23 2 3" xfId="28645"/>
    <cellStyle name="표준 17 6 23 3" xfId="6781"/>
    <cellStyle name="표준 17 6 23 3 2" xfId="19288"/>
    <cellStyle name="표준 17 6 23 3 3" xfId="31730"/>
    <cellStyle name="표준 17 6 23 4" xfId="9866"/>
    <cellStyle name="표준 17 6 23 4 2" xfId="22373"/>
    <cellStyle name="표준 17 6 23 4 3" xfId="34815"/>
    <cellStyle name="표준 17 6 23 5" xfId="13034"/>
    <cellStyle name="표준 17 6 23 6" xfId="25476"/>
    <cellStyle name="표준 17 6 24" xfId="484"/>
    <cellStyle name="표준 17 6 24 2" xfId="3653"/>
    <cellStyle name="표준 17 6 24 2 2" xfId="16160"/>
    <cellStyle name="표준 17 6 24 2 3" xfId="28602"/>
    <cellStyle name="표준 17 6 24 3" xfId="6738"/>
    <cellStyle name="표준 17 6 24 3 2" xfId="19245"/>
    <cellStyle name="표준 17 6 24 3 3" xfId="31687"/>
    <cellStyle name="표준 17 6 24 4" xfId="9823"/>
    <cellStyle name="표준 17 6 24 4 2" xfId="22330"/>
    <cellStyle name="표준 17 6 24 4 3" xfId="34772"/>
    <cellStyle name="표준 17 6 24 5" xfId="12991"/>
    <cellStyle name="표준 17 6 24 6" xfId="25433"/>
    <cellStyle name="표준 17 6 25" xfId="654"/>
    <cellStyle name="표준 17 6 25 2" xfId="3823"/>
    <cellStyle name="표준 17 6 25 2 2" xfId="16330"/>
    <cellStyle name="표준 17 6 25 2 3" xfId="28772"/>
    <cellStyle name="표준 17 6 25 3" xfId="6908"/>
    <cellStyle name="표준 17 6 25 3 2" xfId="19415"/>
    <cellStyle name="표준 17 6 25 3 3" xfId="31857"/>
    <cellStyle name="표준 17 6 25 4" xfId="9993"/>
    <cellStyle name="표준 17 6 25 4 2" xfId="22500"/>
    <cellStyle name="표준 17 6 25 4 3" xfId="34942"/>
    <cellStyle name="표준 17 6 25 5" xfId="13161"/>
    <cellStyle name="표준 17 6 25 6" xfId="25603"/>
    <cellStyle name="표준 17 6 26" xfId="3447"/>
    <cellStyle name="표준 17 6 26 2" xfId="15954"/>
    <cellStyle name="표준 17 6 26 3" xfId="28396"/>
    <cellStyle name="표준 17 6 27" xfId="3428"/>
    <cellStyle name="표준 17 6 27 2" xfId="15935"/>
    <cellStyle name="표준 17 6 27 3" xfId="28377"/>
    <cellStyle name="표준 17 6 28" xfId="3393"/>
    <cellStyle name="표준 17 6 28 2" xfId="15900"/>
    <cellStyle name="표준 17 6 28 3" xfId="28342"/>
    <cellStyle name="표준 17 6 29" xfId="12791"/>
    <cellStyle name="표준 17 6 3" xfId="377"/>
    <cellStyle name="표준 17 6 3 10" xfId="1804"/>
    <cellStyle name="표준 17 6 3 10 2" xfId="4973"/>
    <cellStyle name="표준 17 6 3 10 2 2" xfId="17480"/>
    <cellStyle name="표준 17 6 3 10 2 3" xfId="29922"/>
    <cellStyle name="표준 17 6 3 10 3" xfId="8058"/>
    <cellStyle name="표준 17 6 3 10 3 2" xfId="20565"/>
    <cellStyle name="표준 17 6 3 10 3 3" xfId="33007"/>
    <cellStyle name="표준 17 6 3 10 4" xfId="11143"/>
    <cellStyle name="표준 17 6 3 10 4 2" xfId="23650"/>
    <cellStyle name="표준 17 6 3 10 4 3" xfId="36092"/>
    <cellStyle name="표준 17 6 3 10 5" xfId="14311"/>
    <cellStyle name="표준 17 6 3 10 6" xfId="26753"/>
    <cellStyle name="표준 17 6 3 11" xfId="1932"/>
    <cellStyle name="표준 17 6 3 11 2" xfId="5101"/>
    <cellStyle name="표준 17 6 3 11 2 2" xfId="17608"/>
    <cellStyle name="표준 17 6 3 11 2 3" xfId="30050"/>
    <cellStyle name="표준 17 6 3 11 3" xfId="8186"/>
    <cellStyle name="표준 17 6 3 11 3 2" xfId="20693"/>
    <cellStyle name="표준 17 6 3 11 3 3" xfId="33135"/>
    <cellStyle name="표준 17 6 3 11 4" xfId="11271"/>
    <cellStyle name="표준 17 6 3 11 4 2" xfId="23778"/>
    <cellStyle name="표준 17 6 3 11 4 3" xfId="36220"/>
    <cellStyle name="표준 17 6 3 11 5" xfId="14439"/>
    <cellStyle name="표준 17 6 3 11 6" xfId="26881"/>
    <cellStyle name="표준 17 6 3 12" xfId="2060"/>
    <cellStyle name="표준 17 6 3 12 2" xfId="5229"/>
    <cellStyle name="표준 17 6 3 12 2 2" xfId="17736"/>
    <cellStyle name="표준 17 6 3 12 2 3" xfId="30178"/>
    <cellStyle name="표준 17 6 3 12 3" xfId="8314"/>
    <cellStyle name="표준 17 6 3 12 3 2" xfId="20821"/>
    <cellStyle name="표준 17 6 3 12 3 3" xfId="33263"/>
    <cellStyle name="표준 17 6 3 12 4" xfId="11399"/>
    <cellStyle name="표준 17 6 3 12 4 2" xfId="23906"/>
    <cellStyle name="표준 17 6 3 12 4 3" xfId="36348"/>
    <cellStyle name="표준 17 6 3 12 5" xfId="14567"/>
    <cellStyle name="표준 17 6 3 12 6" xfId="27009"/>
    <cellStyle name="표준 17 6 3 13" xfId="2188"/>
    <cellStyle name="표준 17 6 3 13 2" xfId="5357"/>
    <cellStyle name="표준 17 6 3 13 2 2" xfId="17864"/>
    <cellStyle name="표준 17 6 3 13 2 3" xfId="30306"/>
    <cellStyle name="표준 17 6 3 13 3" xfId="8442"/>
    <cellStyle name="표준 17 6 3 13 3 2" xfId="20949"/>
    <cellStyle name="표준 17 6 3 13 3 3" xfId="33391"/>
    <cellStyle name="표준 17 6 3 13 4" xfId="11527"/>
    <cellStyle name="표준 17 6 3 13 4 2" xfId="24034"/>
    <cellStyle name="표준 17 6 3 13 4 3" xfId="36476"/>
    <cellStyle name="표준 17 6 3 13 5" xfId="14695"/>
    <cellStyle name="표준 17 6 3 13 6" xfId="27137"/>
    <cellStyle name="표준 17 6 3 14" xfId="2313"/>
    <cellStyle name="표준 17 6 3 14 2" xfId="5482"/>
    <cellStyle name="표준 17 6 3 14 2 2" xfId="17989"/>
    <cellStyle name="표준 17 6 3 14 2 3" xfId="30431"/>
    <cellStyle name="표준 17 6 3 14 3" xfId="8567"/>
    <cellStyle name="표준 17 6 3 14 3 2" xfId="21074"/>
    <cellStyle name="표준 17 6 3 14 3 3" xfId="33516"/>
    <cellStyle name="표준 17 6 3 14 4" xfId="11652"/>
    <cellStyle name="표준 17 6 3 14 4 2" xfId="24159"/>
    <cellStyle name="표준 17 6 3 14 4 3" xfId="36601"/>
    <cellStyle name="표준 17 6 3 14 5" xfId="14820"/>
    <cellStyle name="표준 17 6 3 14 6" xfId="27262"/>
    <cellStyle name="표준 17 6 3 15" xfId="2438"/>
    <cellStyle name="표준 17 6 3 15 2" xfId="5607"/>
    <cellStyle name="표준 17 6 3 15 2 2" xfId="18114"/>
    <cellStyle name="표준 17 6 3 15 2 3" xfId="30556"/>
    <cellStyle name="표준 17 6 3 15 3" xfId="8692"/>
    <cellStyle name="표준 17 6 3 15 3 2" xfId="21199"/>
    <cellStyle name="표준 17 6 3 15 3 3" xfId="33641"/>
    <cellStyle name="표준 17 6 3 15 4" xfId="11777"/>
    <cellStyle name="표준 17 6 3 15 4 2" xfId="24284"/>
    <cellStyle name="표준 17 6 3 15 4 3" xfId="36726"/>
    <cellStyle name="표준 17 6 3 15 5" xfId="14945"/>
    <cellStyle name="표준 17 6 3 15 6" xfId="27387"/>
    <cellStyle name="표준 17 6 3 16" xfId="2562"/>
    <cellStyle name="표준 17 6 3 16 2" xfId="5731"/>
    <cellStyle name="표준 17 6 3 16 2 2" xfId="18238"/>
    <cellStyle name="표준 17 6 3 16 2 3" xfId="30680"/>
    <cellStyle name="표준 17 6 3 16 3" xfId="8816"/>
    <cellStyle name="표준 17 6 3 16 3 2" xfId="21323"/>
    <cellStyle name="표준 17 6 3 16 3 3" xfId="33765"/>
    <cellStyle name="표준 17 6 3 16 4" xfId="11901"/>
    <cellStyle name="표준 17 6 3 16 4 2" xfId="24408"/>
    <cellStyle name="표준 17 6 3 16 4 3" xfId="36850"/>
    <cellStyle name="표준 17 6 3 16 5" xfId="15069"/>
    <cellStyle name="표준 17 6 3 16 6" xfId="27511"/>
    <cellStyle name="표준 17 6 3 17" xfId="2684"/>
    <cellStyle name="표준 17 6 3 17 2" xfId="5853"/>
    <cellStyle name="표준 17 6 3 17 2 2" xfId="18360"/>
    <cellStyle name="표준 17 6 3 17 2 3" xfId="30802"/>
    <cellStyle name="표준 17 6 3 17 3" xfId="8938"/>
    <cellStyle name="표준 17 6 3 17 3 2" xfId="21445"/>
    <cellStyle name="표준 17 6 3 17 3 3" xfId="33887"/>
    <cellStyle name="표준 17 6 3 17 4" xfId="12023"/>
    <cellStyle name="표준 17 6 3 17 4 2" xfId="24530"/>
    <cellStyle name="표준 17 6 3 17 4 3" xfId="36972"/>
    <cellStyle name="표준 17 6 3 17 5" xfId="15191"/>
    <cellStyle name="표준 17 6 3 17 6" xfId="27633"/>
    <cellStyle name="표준 17 6 3 18" xfId="2804"/>
    <cellStyle name="표준 17 6 3 18 2" xfId="5973"/>
    <cellStyle name="표준 17 6 3 18 2 2" xfId="18480"/>
    <cellStyle name="표준 17 6 3 18 2 3" xfId="30922"/>
    <cellStyle name="표준 17 6 3 18 3" xfId="9058"/>
    <cellStyle name="표준 17 6 3 18 3 2" xfId="21565"/>
    <cellStyle name="표준 17 6 3 18 3 3" xfId="34007"/>
    <cellStyle name="표준 17 6 3 18 4" xfId="12143"/>
    <cellStyle name="표준 17 6 3 18 4 2" xfId="24650"/>
    <cellStyle name="표준 17 6 3 18 4 3" xfId="37092"/>
    <cellStyle name="표준 17 6 3 18 5" xfId="15311"/>
    <cellStyle name="표준 17 6 3 18 6" xfId="27753"/>
    <cellStyle name="표준 17 6 3 19" xfId="2921"/>
    <cellStyle name="표준 17 6 3 19 2" xfId="6090"/>
    <cellStyle name="표준 17 6 3 19 2 2" xfId="18597"/>
    <cellStyle name="표준 17 6 3 19 2 3" xfId="31039"/>
    <cellStyle name="표준 17 6 3 19 3" xfId="9175"/>
    <cellStyle name="표준 17 6 3 19 3 2" xfId="21682"/>
    <cellStyle name="표준 17 6 3 19 3 3" xfId="34124"/>
    <cellStyle name="표준 17 6 3 19 4" xfId="12260"/>
    <cellStyle name="표준 17 6 3 19 4 2" xfId="24767"/>
    <cellStyle name="표준 17 6 3 19 4 3" xfId="37209"/>
    <cellStyle name="표준 17 6 3 19 5" xfId="15428"/>
    <cellStyle name="표준 17 6 3 19 6" xfId="27870"/>
    <cellStyle name="표준 17 6 3 2" xfId="755"/>
    <cellStyle name="표준 17 6 3 2 2" xfId="3924"/>
    <cellStyle name="표준 17 6 3 2 2 2" xfId="16431"/>
    <cellStyle name="표준 17 6 3 2 2 3" xfId="28873"/>
    <cellStyle name="표준 17 6 3 2 3" xfId="7009"/>
    <cellStyle name="표준 17 6 3 2 3 2" xfId="19516"/>
    <cellStyle name="표준 17 6 3 2 3 3" xfId="31958"/>
    <cellStyle name="표준 17 6 3 2 4" xfId="10094"/>
    <cellStyle name="표준 17 6 3 2 4 2" xfId="22601"/>
    <cellStyle name="표준 17 6 3 2 4 3" xfId="35043"/>
    <cellStyle name="표준 17 6 3 2 5" xfId="13262"/>
    <cellStyle name="표준 17 6 3 2 6" xfId="25704"/>
    <cellStyle name="표준 17 6 3 20" xfId="3033"/>
    <cellStyle name="표준 17 6 3 20 2" xfId="6202"/>
    <cellStyle name="표준 17 6 3 20 2 2" xfId="18709"/>
    <cellStyle name="표준 17 6 3 20 2 3" xfId="31151"/>
    <cellStyle name="표준 17 6 3 20 3" xfId="9287"/>
    <cellStyle name="표준 17 6 3 20 3 2" xfId="21794"/>
    <cellStyle name="표준 17 6 3 20 3 3" xfId="34236"/>
    <cellStyle name="표준 17 6 3 20 4" xfId="12372"/>
    <cellStyle name="표준 17 6 3 20 4 2" xfId="24879"/>
    <cellStyle name="표준 17 6 3 20 4 3" xfId="37321"/>
    <cellStyle name="표준 17 6 3 20 5" xfId="15540"/>
    <cellStyle name="표준 17 6 3 20 6" xfId="27982"/>
    <cellStyle name="표준 17 6 3 21" xfId="3141"/>
    <cellStyle name="표준 17 6 3 21 2" xfId="6310"/>
    <cellStyle name="표준 17 6 3 21 2 2" xfId="18817"/>
    <cellStyle name="표준 17 6 3 21 2 3" xfId="31259"/>
    <cellStyle name="표준 17 6 3 21 3" xfId="9395"/>
    <cellStyle name="표준 17 6 3 21 3 2" xfId="21902"/>
    <cellStyle name="표준 17 6 3 21 3 3" xfId="34344"/>
    <cellStyle name="표준 17 6 3 21 4" xfId="12480"/>
    <cellStyle name="표준 17 6 3 21 4 2" xfId="24987"/>
    <cellStyle name="표준 17 6 3 21 4 3" xfId="37429"/>
    <cellStyle name="표준 17 6 3 21 5" xfId="15648"/>
    <cellStyle name="표준 17 6 3 21 6" xfId="28090"/>
    <cellStyle name="표준 17 6 3 22" xfId="3248"/>
    <cellStyle name="표준 17 6 3 22 2" xfId="6417"/>
    <cellStyle name="표준 17 6 3 22 2 2" xfId="18924"/>
    <cellStyle name="표준 17 6 3 22 2 3" xfId="31366"/>
    <cellStyle name="표준 17 6 3 22 3" xfId="9502"/>
    <cellStyle name="표준 17 6 3 22 3 2" xfId="22009"/>
    <cellStyle name="표준 17 6 3 22 3 3" xfId="34451"/>
    <cellStyle name="표준 17 6 3 22 4" xfId="12587"/>
    <cellStyle name="표준 17 6 3 22 4 2" xfId="25094"/>
    <cellStyle name="표준 17 6 3 22 4 3" xfId="37536"/>
    <cellStyle name="표준 17 6 3 22 5" xfId="15755"/>
    <cellStyle name="표준 17 6 3 22 6" xfId="28197"/>
    <cellStyle name="표준 17 6 3 23" xfId="3355"/>
    <cellStyle name="표준 17 6 3 23 2" xfId="6524"/>
    <cellStyle name="표준 17 6 3 23 2 2" xfId="19031"/>
    <cellStyle name="표준 17 6 3 23 2 3" xfId="31473"/>
    <cellStyle name="표준 17 6 3 23 3" xfId="9609"/>
    <cellStyle name="표준 17 6 3 23 3 2" xfId="22116"/>
    <cellStyle name="표준 17 6 3 23 3 3" xfId="34558"/>
    <cellStyle name="표준 17 6 3 23 4" xfId="12694"/>
    <cellStyle name="표준 17 6 3 23 4 2" xfId="25201"/>
    <cellStyle name="표준 17 6 3 23 4 3" xfId="37643"/>
    <cellStyle name="표준 17 6 3 23 5" xfId="15862"/>
    <cellStyle name="표준 17 6 3 23 6" xfId="28304"/>
    <cellStyle name="표준 17 6 3 24" xfId="3546"/>
    <cellStyle name="표준 17 6 3 24 2" xfId="16053"/>
    <cellStyle name="표준 17 6 3 24 3" xfId="28495"/>
    <cellStyle name="표준 17 6 3 25" xfId="6631"/>
    <cellStyle name="표준 17 6 3 25 2" xfId="19138"/>
    <cellStyle name="표준 17 6 3 25 3" xfId="31580"/>
    <cellStyle name="표준 17 6 3 26" xfId="9716"/>
    <cellStyle name="표준 17 6 3 26 2" xfId="22223"/>
    <cellStyle name="표준 17 6 3 26 3" xfId="34665"/>
    <cellStyle name="표준 17 6 3 27" xfId="12884"/>
    <cellStyle name="표준 17 6 3 28" xfId="25326"/>
    <cellStyle name="표준 17 6 3 29" xfId="37808"/>
    <cellStyle name="표준 17 6 3 3" xfId="888"/>
    <cellStyle name="표준 17 6 3 3 2" xfId="4057"/>
    <cellStyle name="표준 17 6 3 3 2 2" xfId="16564"/>
    <cellStyle name="표준 17 6 3 3 2 3" xfId="29006"/>
    <cellStyle name="표준 17 6 3 3 3" xfId="7142"/>
    <cellStyle name="표준 17 6 3 3 3 2" xfId="19649"/>
    <cellStyle name="표준 17 6 3 3 3 3" xfId="32091"/>
    <cellStyle name="표준 17 6 3 3 4" xfId="10227"/>
    <cellStyle name="표준 17 6 3 3 4 2" xfId="22734"/>
    <cellStyle name="표준 17 6 3 3 4 3" xfId="35176"/>
    <cellStyle name="표준 17 6 3 3 5" xfId="13395"/>
    <cellStyle name="표준 17 6 3 3 6" xfId="25837"/>
    <cellStyle name="표준 17 6 3 4" xfId="1020"/>
    <cellStyle name="표준 17 6 3 4 2" xfId="4189"/>
    <cellStyle name="표준 17 6 3 4 2 2" xfId="16696"/>
    <cellStyle name="표준 17 6 3 4 2 3" xfId="29138"/>
    <cellStyle name="표준 17 6 3 4 3" xfId="7274"/>
    <cellStyle name="표준 17 6 3 4 3 2" xfId="19781"/>
    <cellStyle name="표준 17 6 3 4 3 3" xfId="32223"/>
    <cellStyle name="표준 17 6 3 4 4" xfId="10359"/>
    <cellStyle name="표준 17 6 3 4 4 2" xfId="22866"/>
    <cellStyle name="표준 17 6 3 4 4 3" xfId="35308"/>
    <cellStyle name="표준 17 6 3 4 5" xfId="13527"/>
    <cellStyle name="표준 17 6 3 4 6" xfId="25969"/>
    <cellStyle name="표준 17 6 3 5" xfId="1152"/>
    <cellStyle name="표준 17 6 3 5 2" xfId="4321"/>
    <cellStyle name="표준 17 6 3 5 2 2" xfId="16828"/>
    <cellStyle name="표준 17 6 3 5 2 3" xfId="29270"/>
    <cellStyle name="표준 17 6 3 5 3" xfId="7406"/>
    <cellStyle name="표준 17 6 3 5 3 2" xfId="19913"/>
    <cellStyle name="표준 17 6 3 5 3 3" xfId="32355"/>
    <cellStyle name="표준 17 6 3 5 4" xfId="10491"/>
    <cellStyle name="표준 17 6 3 5 4 2" xfId="22998"/>
    <cellStyle name="표준 17 6 3 5 4 3" xfId="35440"/>
    <cellStyle name="표준 17 6 3 5 5" xfId="13659"/>
    <cellStyle name="표준 17 6 3 5 6" xfId="26101"/>
    <cellStyle name="표준 17 6 3 6" xfId="1284"/>
    <cellStyle name="표준 17 6 3 6 2" xfId="4453"/>
    <cellStyle name="표준 17 6 3 6 2 2" xfId="16960"/>
    <cellStyle name="표준 17 6 3 6 2 3" xfId="29402"/>
    <cellStyle name="표준 17 6 3 6 3" xfId="7538"/>
    <cellStyle name="표준 17 6 3 6 3 2" xfId="20045"/>
    <cellStyle name="표준 17 6 3 6 3 3" xfId="32487"/>
    <cellStyle name="표준 17 6 3 6 4" xfId="10623"/>
    <cellStyle name="표준 17 6 3 6 4 2" xfId="23130"/>
    <cellStyle name="표준 17 6 3 6 4 3" xfId="35572"/>
    <cellStyle name="표준 17 6 3 6 5" xfId="13791"/>
    <cellStyle name="표준 17 6 3 6 6" xfId="26233"/>
    <cellStyle name="표준 17 6 3 7" xfId="1416"/>
    <cellStyle name="표준 17 6 3 7 2" xfId="4585"/>
    <cellStyle name="표준 17 6 3 7 2 2" xfId="17092"/>
    <cellStyle name="표준 17 6 3 7 2 3" xfId="29534"/>
    <cellStyle name="표준 17 6 3 7 3" xfId="7670"/>
    <cellStyle name="표준 17 6 3 7 3 2" xfId="20177"/>
    <cellStyle name="표준 17 6 3 7 3 3" xfId="32619"/>
    <cellStyle name="표준 17 6 3 7 4" xfId="10755"/>
    <cellStyle name="표준 17 6 3 7 4 2" xfId="23262"/>
    <cellStyle name="표준 17 6 3 7 4 3" xfId="35704"/>
    <cellStyle name="표준 17 6 3 7 5" xfId="13923"/>
    <cellStyle name="표준 17 6 3 7 6" xfId="26365"/>
    <cellStyle name="표준 17 6 3 8" xfId="1547"/>
    <cellStyle name="표준 17 6 3 8 2" xfId="4716"/>
    <cellStyle name="표준 17 6 3 8 2 2" xfId="17223"/>
    <cellStyle name="표준 17 6 3 8 2 3" xfId="29665"/>
    <cellStyle name="표준 17 6 3 8 3" xfId="7801"/>
    <cellStyle name="표준 17 6 3 8 3 2" xfId="20308"/>
    <cellStyle name="표준 17 6 3 8 3 3" xfId="32750"/>
    <cellStyle name="표준 17 6 3 8 4" xfId="10886"/>
    <cellStyle name="표준 17 6 3 8 4 2" xfId="23393"/>
    <cellStyle name="표준 17 6 3 8 4 3" xfId="35835"/>
    <cellStyle name="표준 17 6 3 8 5" xfId="14054"/>
    <cellStyle name="표준 17 6 3 8 6" xfId="26496"/>
    <cellStyle name="표준 17 6 3 9" xfId="1676"/>
    <cellStyle name="표준 17 6 3 9 2" xfId="4845"/>
    <cellStyle name="표준 17 6 3 9 2 2" xfId="17352"/>
    <cellStyle name="표준 17 6 3 9 2 3" xfId="29794"/>
    <cellStyle name="표준 17 6 3 9 3" xfId="7930"/>
    <cellStyle name="표준 17 6 3 9 3 2" xfId="20437"/>
    <cellStyle name="표준 17 6 3 9 3 3" xfId="32879"/>
    <cellStyle name="표준 17 6 3 9 4" xfId="11015"/>
    <cellStyle name="표준 17 6 3 9 4 2" xfId="23522"/>
    <cellStyle name="표준 17 6 3 9 4 3" xfId="35964"/>
    <cellStyle name="표준 17 6 3 9 5" xfId="14183"/>
    <cellStyle name="표준 17 6 3 9 6" xfId="26625"/>
    <cellStyle name="표준 17 6 30" xfId="25236"/>
    <cellStyle name="표준 17 6 31" xfId="37705"/>
    <cellStyle name="표준 17 6 4" xfId="616"/>
    <cellStyle name="표준 17 6 4 2" xfId="3785"/>
    <cellStyle name="표준 17 6 4 2 2" xfId="16292"/>
    <cellStyle name="표준 17 6 4 2 3" xfId="28734"/>
    <cellStyle name="표준 17 6 4 3" xfId="6870"/>
    <cellStyle name="표준 17 6 4 3 2" xfId="19377"/>
    <cellStyle name="표준 17 6 4 3 3" xfId="31819"/>
    <cellStyle name="표준 17 6 4 4" xfId="9955"/>
    <cellStyle name="표준 17 6 4 4 2" xfId="22462"/>
    <cellStyle name="표준 17 6 4 4 3" xfId="34904"/>
    <cellStyle name="표준 17 6 4 5" xfId="13123"/>
    <cellStyle name="표준 17 6 4 6" xfId="25565"/>
    <cellStyle name="표준 17 6 4 7" xfId="37853"/>
    <cellStyle name="표준 17 6 5" xfId="573"/>
    <cellStyle name="표준 17 6 5 2" xfId="3742"/>
    <cellStyle name="표준 17 6 5 2 2" xfId="16249"/>
    <cellStyle name="표준 17 6 5 2 3" xfId="28691"/>
    <cellStyle name="표준 17 6 5 3" xfId="6827"/>
    <cellStyle name="표준 17 6 5 3 2" xfId="19334"/>
    <cellStyle name="표준 17 6 5 3 3" xfId="31776"/>
    <cellStyle name="표준 17 6 5 4" xfId="9912"/>
    <cellStyle name="표준 17 6 5 4 2" xfId="22419"/>
    <cellStyle name="표준 17 6 5 4 3" xfId="34861"/>
    <cellStyle name="표준 17 6 5 5" xfId="13080"/>
    <cellStyle name="표준 17 6 5 6" xfId="25522"/>
    <cellStyle name="표준 17 6 5 7" xfId="37895"/>
    <cellStyle name="표준 17 6 6" xfId="447"/>
    <cellStyle name="표준 17 6 6 2" xfId="3616"/>
    <cellStyle name="표준 17 6 6 2 2" xfId="16123"/>
    <cellStyle name="표준 17 6 6 2 3" xfId="28565"/>
    <cellStyle name="표준 17 6 6 3" xfId="6701"/>
    <cellStyle name="표준 17 6 6 3 2" xfId="19208"/>
    <cellStyle name="표준 17 6 6 3 3" xfId="31650"/>
    <cellStyle name="표준 17 6 6 4" xfId="9786"/>
    <cellStyle name="표준 17 6 6 4 2" xfId="22293"/>
    <cellStyle name="표준 17 6 6 4 3" xfId="34735"/>
    <cellStyle name="표준 17 6 6 5" xfId="12954"/>
    <cellStyle name="표준 17 6 6 6" xfId="25396"/>
    <cellStyle name="표준 17 6 6 7" xfId="37937"/>
    <cellStyle name="표준 17 6 7" xfId="515"/>
    <cellStyle name="표준 17 6 7 2" xfId="3684"/>
    <cellStyle name="표준 17 6 7 2 2" xfId="16191"/>
    <cellStyle name="표준 17 6 7 2 3" xfId="28633"/>
    <cellStyle name="표준 17 6 7 3" xfId="6769"/>
    <cellStyle name="표준 17 6 7 3 2" xfId="19276"/>
    <cellStyle name="표준 17 6 7 3 3" xfId="31718"/>
    <cellStyle name="표준 17 6 7 4" xfId="9854"/>
    <cellStyle name="표준 17 6 7 4 2" xfId="22361"/>
    <cellStyle name="표준 17 6 7 4 3" xfId="34803"/>
    <cellStyle name="표준 17 6 7 5" xfId="13022"/>
    <cellStyle name="표준 17 6 7 6" xfId="25464"/>
    <cellStyle name="표준 17 6 8" xfId="588"/>
    <cellStyle name="표준 17 6 8 2" xfId="3757"/>
    <cellStyle name="표준 17 6 8 2 2" xfId="16264"/>
    <cellStyle name="표준 17 6 8 2 3" xfId="28706"/>
    <cellStyle name="표준 17 6 8 3" xfId="6842"/>
    <cellStyle name="표준 17 6 8 3 2" xfId="19349"/>
    <cellStyle name="표준 17 6 8 3 3" xfId="31791"/>
    <cellStyle name="표준 17 6 8 4" xfId="9927"/>
    <cellStyle name="표준 17 6 8 4 2" xfId="22434"/>
    <cellStyle name="표준 17 6 8 4 3" xfId="34876"/>
    <cellStyle name="표준 17 6 8 5" xfId="13095"/>
    <cellStyle name="표준 17 6 8 6" xfId="25537"/>
    <cellStyle name="표준 17 6 9" xfId="439"/>
    <cellStyle name="표준 17 6 9 2" xfId="3608"/>
    <cellStyle name="표준 17 6 9 2 2" xfId="16115"/>
    <cellStyle name="표준 17 6 9 2 3" xfId="28557"/>
    <cellStyle name="표준 17 6 9 3" xfId="6693"/>
    <cellStyle name="표준 17 6 9 3 2" xfId="19200"/>
    <cellStyle name="표준 17 6 9 3 3" xfId="31642"/>
    <cellStyle name="표준 17 6 9 4" xfId="9778"/>
    <cellStyle name="표준 17 6 9 4 2" xfId="22285"/>
    <cellStyle name="표준 17 6 9 4 3" xfId="34727"/>
    <cellStyle name="표준 17 6 9 5" xfId="12946"/>
    <cellStyle name="표준 17 6 9 6" xfId="25388"/>
    <cellStyle name="표준 17 7" xfId="294"/>
    <cellStyle name="표준 17 7 10" xfId="1464"/>
    <cellStyle name="표준 17 7 10 2" xfId="4633"/>
    <cellStyle name="표준 17 7 10 2 2" xfId="17140"/>
    <cellStyle name="표준 17 7 10 2 3" xfId="29582"/>
    <cellStyle name="표준 17 7 10 3" xfId="7718"/>
    <cellStyle name="표준 17 7 10 3 2" xfId="20225"/>
    <cellStyle name="표준 17 7 10 3 3" xfId="32667"/>
    <cellStyle name="표준 17 7 10 4" xfId="10803"/>
    <cellStyle name="표준 17 7 10 4 2" xfId="23310"/>
    <cellStyle name="표준 17 7 10 4 3" xfId="35752"/>
    <cellStyle name="표준 17 7 10 5" xfId="13971"/>
    <cellStyle name="표준 17 7 10 6" xfId="26413"/>
    <cellStyle name="표준 17 7 11" xfId="1593"/>
    <cellStyle name="표준 17 7 11 2" xfId="4762"/>
    <cellStyle name="표준 17 7 11 2 2" xfId="17269"/>
    <cellStyle name="표준 17 7 11 2 3" xfId="29711"/>
    <cellStyle name="표준 17 7 11 3" xfId="7847"/>
    <cellStyle name="표준 17 7 11 3 2" xfId="20354"/>
    <cellStyle name="표준 17 7 11 3 3" xfId="32796"/>
    <cellStyle name="표준 17 7 11 4" xfId="10932"/>
    <cellStyle name="표준 17 7 11 4 2" xfId="23439"/>
    <cellStyle name="표준 17 7 11 4 3" xfId="35881"/>
    <cellStyle name="표준 17 7 11 5" xfId="14100"/>
    <cellStyle name="표준 17 7 11 6" xfId="26542"/>
    <cellStyle name="표준 17 7 12" xfId="1721"/>
    <cellStyle name="표준 17 7 12 2" xfId="4890"/>
    <cellStyle name="표준 17 7 12 2 2" xfId="17397"/>
    <cellStyle name="표준 17 7 12 2 3" xfId="29839"/>
    <cellStyle name="표준 17 7 12 3" xfId="7975"/>
    <cellStyle name="표준 17 7 12 3 2" xfId="20482"/>
    <cellStyle name="표준 17 7 12 3 3" xfId="32924"/>
    <cellStyle name="표준 17 7 12 4" xfId="11060"/>
    <cellStyle name="표준 17 7 12 4 2" xfId="23567"/>
    <cellStyle name="표준 17 7 12 4 3" xfId="36009"/>
    <cellStyle name="표준 17 7 12 5" xfId="14228"/>
    <cellStyle name="표준 17 7 12 6" xfId="26670"/>
    <cellStyle name="표준 17 7 13" xfId="1849"/>
    <cellStyle name="표준 17 7 13 2" xfId="5018"/>
    <cellStyle name="표준 17 7 13 2 2" xfId="17525"/>
    <cellStyle name="표준 17 7 13 2 3" xfId="29967"/>
    <cellStyle name="표준 17 7 13 3" xfId="8103"/>
    <cellStyle name="표준 17 7 13 3 2" xfId="20610"/>
    <cellStyle name="표준 17 7 13 3 3" xfId="33052"/>
    <cellStyle name="표준 17 7 13 4" xfId="11188"/>
    <cellStyle name="표준 17 7 13 4 2" xfId="23695"/>
    <cellStyle name="표준 17 7 13 4 3" xfId="36137"/>
    <cellStyle name="표준 17 7 13 5" xfId="14356"/>
    <cellStyle name="표준 17 7 13 6" xfId="26798"/>
    <cellStyle name="표준 17 7 14" xfId="1977"/>
    <cellStyle name="표준 17 7 14 2" xfId="5146"/>
    <cellStyle name="표준 17 7 14 2 2" xfId="17653"/>
    <cellStyle name="표준 17 7 14 2 3" xfId="30095"/>
    <cellStyle name="표준 17 7 14 3" xfId="8231"/>
    <cellStyle name="표준 17 7 14 3 2" xfId="20738"/>
    <cellStyle name="표준 17 7 14 3 3" xfId="33180"/>
    <cellStyle name="표준 17 7 14 4" xfId="11316"/>
    <cellStyle name="표준 17 7 14 4 2" xfId="23823"/>
    <cellStyle name="표준 17 7 14 4 3" xfId="36265"/>
    <cellStyle name="표준 17 7 14 5" xfId="14484"/>
    <cellStyle name="표준 17 7 14 6" xfId="26926"/>
    <cellStyle name="표준 17 7 15" xfId="2105"/>
    <cellStyle name="표준 17 7 15 2" xfId="5274"/>
    <cellStyle name="표준 17 7 15 2 2" xfId="17781"/>
    <cellStyle name="표준 17 7 15 2 3" xfId="30223"/>
    <cellStyle name="표준 17 7 15 3" xfId="8359"/>
    <cellStyle name="표준 17 7 15 3 2" xfId="20866"/>
    <cellStyle name="표준 17 7 15 3 3" xfId="33308"/>
    <cellStyle name="표준 17 7 15 4" xfId="11444"/>
    <cellStyle name="표준 17 7 15 4 2" xfId="23951"/>
    <cellStyle name="표준 17 7 15 4 3" xfId="36393"/>
    <cellStyle name="표준 17 7 15 5" xfId="14612"/>
    <cellStyle name="표준 17 7 15 6" xfId="27054"/>
    <cellStyle name="표준 17 7 16" xfId="2230"/>
    <cellStyle name="표준 17 7 16 2" xfId="5399"/>
    <cellStyle name="표준 17 7 16 2 2" xfId="17906"/>
    <cellStyle name="표준 17 7 16 2 3" xfId="30348"/>
    <cellStyle name="표준 17 7 16 3" xfId="8484"/>
    <cellStyle name="표준 17 7 16 3 2" xfId="20991"/>
    <cellStyle name="표준 17 7 16 3 3" xfId="33433"/>
    <cellStyle name="표준 17 7 16 4" xfId="11569"/>
    <cellStyle name="표준 17 7 16 4 2" xfId="24076"/>
    <cellStyle name="표준 17 7 16 4 3" xfId="36518"/>
    <cellStyle name="표준 17 7 16 5" xfId="14737"/>
    <cellStyle name="표준 17 7 16 6" xfId="27179"/>
    <cellStyle name="표준 17 7 17" xfId="2355"/>
    <cellStyle name="표준 17 7 17 2" xfId="5524"/>
    <cellStyle name="표준 17 7 17 2 2" xfId="18031"/>
    <cellStyle name="표준 17 7 17 2 3" xfId="30473"/>
    <cellStyle name="표준 17 7 17 3" xfId="8609"/>
    <cellStyle name="표준 17 7 17 3 2" xfId="21116"/>
    <cellStyle name="표준 17 7 17 3 3" xfId="33558"/>
    <cellStyle name="표준 17 7 17 4" xfId="11694"/>
    <cellStyle name="표준 17 7 17 4 2" xfId="24201"/>
    <cellStyle name="표준 17 7 17 4 3" xfId="36643"/>
    <cellStyle name="표준 17 7 17 5" xfId="14862"/>
    <cellStyle name="표준 17 7 17 6" xfId="27304"/>
    <cellStyle name="표준 17 7 18" xfId="2479"/>
    <cellStyle name="표준 17 7 18 2" xfId="5648"/>
    <cellStyle name="표준 17 7 18 2 2" xfId="18155"/>
    <cellStyle name="표준 17 7 18 2 3" xfId="30597"/>
    <cellStyle name="표준 17 7 18 3" xfId="8733"/>
    <cellStyle name="표준 17 7 18 3 2" xfId="21240"/>
    <cellStyle name="표준 17 7 18 3 3" xfId="33682"/>
    <cellStyle name="표준 17 7 18 4" xfId="11818"/>
    <cellStyle name="표준 17 7 18 4 2" xfId="24325"/>
    <cellStyle name="표준 17 7 18 4 3" xfId="36767"/>
    <cellStyle name="표준 17 7 18 5" xfId="14986"/>
    <cellStyle name="표준 17 7 18 6" xfId="27428"/>
    <cellStyle name="표준 17 7 19" xfId="2601"/>
    <cellStyle name="표준 17 7 19 2" xfId="5770"/>
    <cellStyle name="표준 17 7 19 2 2" xfId="18277"/>
    <cellStyle name="표준 17 7 19 2 3" xfId="30719"/>
    <cellStyle name="표준 17 7 19 3" xfId="8855"/>
    <cellStyle name="표준 17 7 19 3 2" xfId="21362"/>
    <cellStyle name="표준 17 7 19 3 3" xfId="33804"/>
    <cellStyle name="표준 17 7 19 4" xfId="11940"/>
    <cellStyle name="표준 17 7 19 4 2" xfId="24447"/>
    <cellStyle name="표준 17 7 19 4 3" xfId="36889"/>
    <cellStyle name="표준 17 7 19 5" xfId="15108"/>
    <cellStyle name="표준 17 7 19 6" xfId="27550"/>
    <cellStyle name="표준 17 7 2" xfId="339"/>
    <cellStyle name="표준 17 7 2 10" xfId="1766"/>
    <cellStyle name="표준 17 7 2 10 2" xfId="4935"/>
    <cellStyle name="표준 17 7 2 10 2 2" xfId="17442"/>
    <cellStyle name="표준 17 7 2 10 2 3" xfId="29884"/>
    <cellStyle name="표준 17 7 2 10 3" xfId="8020"/>
    <cellStyle name="표준 17 7 2 10 3 2" xfId="20527"/>
    <cellStyle name="표준 17 7 2 10 3 3" xfId="32969"/>
    <cellStyle name="표준 17 7 2 10 4" xfId="11105"/>
    <cellStyle name="표준 17 7 2 10 4 2" xfId="23612"/>
    <cellStyle name="표준 17 7 2 10 4 3" xfId="36054"/>
    <cellStyle name="표준 17 7 2 10 5" xfId="14273"/>
    <cellStyle name="표준 17 7 2 10 6" xfId="26715"/>
    <cellStyle name="표준 17 7 2 11" xfId="1894"/>
    <cellStyle name="표준 17 7 2 11 2" xfId="5063"/>
    <cellStyle name="표준 17 7 2 11 2 2" xfId="17570"/>
    <cellStyle name="표준 17 7 2 11 2 3" xfId="30012"/>
    <cellStyle name="표준 17 7 2 11 3" xfId="8148"/>
    <cellStyle name="표준 17 7 2 11 3 2" xfId="20655"/>
    <cellStyle name="표준 17 7 2 11 3 3" xfId="33097"/>
    <cellStyle name="표준 17 7 2 11 4" xfId="11233"/>
    <cellStyle name="표준 17 7 2 11 4 2" xfId="23740"/>
    <cellStyle name="표준 17 7 2 11 4 3" xfId="36182"/>
    <cellStyle name="표준 17 7 2 11 5" xfId="14401"/>
    <cellStyle name="표준 17 7 2 11 6" xfId="26843"/>
    <cellStyle name="표준 17 7 2 12" xfId="2022"/>
    <cellStyle name="표준 17 7 2 12 2" xfId="5191"/>
    <cellStyle name="표준 17 7 2 12 2 2" xfId="17698"/>
    <cellStyle name="표준 17 7 2 12 2 3" xfId="30140"/>
    <cellStyle name="표준 17 7 2 12 3" xfId="8276"/>
    <cellStyle name="표준 17 7 2 12 3 2" xfId="20783"/>
    <cellStyle name="표준 17 7 2 12 3 3" xfId="33225"/>
    <cellStyle name="표준 17 7 2 12 4" xfId="11361"/>
    <cellStyle name="표준 17 7 2 12 4 2" xfId="23868"/>
    <cellStyle name="표준 17 7 2 12 4 3" xfId="36310"/>
    <cellStyle name="표준 17 7 2 12 5" xfId="14529"/>
    <cellStyle name="표준 17 7 2 12 6" xfId="26971"/>
    <cellStyle name="표준 17 7 2 13" xfId="2150"/>
    <cellStyle name="표준 17 7 2 13 2" xfId="5319"/>
    <cellStyle name="표준 17 7 2 13 2 2" xfId="17826"/>
    <cellStyle name="표준 17 7 2 13 2 3" xfId="30268"/>
    <cellStyle name="표준 17 7 2 13 3" xfId="8404"/>
    <cellStyle name="표준 17 7 2 13 3 2" xfId="20911"/>
    <cellStyle name="표준 17 7 2 13 3 3" xfId="33353"/>
    <cellStyle name="표준 17 7 2 13 4" xfId="11489"/>
    <cellStyle name="표준 17 7 2 13 4 2" xfId="23996"/>
    <cellStyle name="표준 17 7 2 13 4 3" xfId="36438"/>
    <cellStyle name="표준 17 7 2 13 5" xfId="14657"/>
    <cellStyle name="표준 17 7 2 13 6" xfId="27099"/>
    <cellStyle name="표준 17 7 2 14" xfId="2275"/>
    <cellStyle name="표준 17 7 2 14 2" xfId="5444"/>
    <cellStyle name="표준 17 7 2 14 2 2" xfId="17951"/>
    <cellStyle name="표준 17 7 2 14 2 3" xfId="30393"/>
    <cellStyle name="표준 17 7 2 14 3" xfId="8529"/>
    <cellStyle name="표준 17 7 2 14 3 2" xfId="21036"/>
    <cellStyle name="표준 17 7 2 14 3 3" xfId="33478"/>
    <cellStyle name="표준 17 7 2 14 4" xfId="11614"/>
    <cellStyle name="표준 17 7 2 14 4 2" xfId="24121"/>
    <cellStyle name="표준 17 7 2 14 4 3" xfId="36563"/>
    <cellStyle name="표준 17 7 2 14 5" xfId="14782"/>
    <cellStyle name="표준 17 7 2 14 6" xfId="27224"/>
    <cellStyle name="표준 17 7 2 15" xfId="2400"/>
    <cellStyle name="표준 17 7 2 15 2" xfId="5569"/>
    <cellStyle name="표준 17 7 2 15 2 2" xfId="18076"/>
    <cellStyle name="표준 17 7 2 15 2 3" xfId="30518"/>
    <cellStyle name="표준 17 7 2 15 3" xfId="8654"/>
    <cellStyle name="표준 17 7 2 15 3 2" xfId="21161"/>
    <cellStyle name="표준 17 7 2 15 3 3" xfId="33603"/>
    <cellStyle name="표준 17 7 2 15 4" xfId="11739"/>
    <cellStyle name="표준 17 7 2 15 4 2" xfId="24246"/>
    <cellStyle name="표준 17 7 2 15 4 3" xfId="36688"/>
    <cellStyle name="표준 17 7 2 15 5" xfId="14907"/>
    <cellStyle name="표준 17 7 2 15 6" xfId="27349"/>
    <cellStyle name="표준 17 7 2 16" xfId="2524"/>
    <cellStyle name="표준 17 7 2 16 2" xfId="5693"/>
    <cellStyle name="표준 17 7 2 16 2 2" xfId="18200"/>
    <cellStyle name="표준 17 7 2 16 2 3" xfId="30642"/>
    <cellStyle name="표준 17 7 2 16 3" xfId="8778"/>
    <cellStyle name="표준 17 7 2 16 3 2" xfId="21285"/>
    <cellStyle name="표준 17 7 2 16 3 3" xfId="33727"/>
    <cellStyle name="표준 17 7 2 16 4" xfId="11863"/>
    <cellStyle name="표준 17 7 2 16 4 2" xfId="24370"/>
    <cellStyle name="표준 17 7 2 16 4 3" xfId="36812"/>
    <cellStyle name="표준 17 7 2 16 5" xfId="15031"/>
    <cellStyle name="표준 17 7 2 16 6" xfId="27473"/>
    <cellStyle name="표준 17 7 2 17" xfId="2646"/>
    <cellStyle name="표준 17 7 2 17 2" xfId="5815"/>
    <cellStyle name="표준 17 7 2 17 2 2" xfId="18322"/>
    <cellStyle name="표준 17 7 2 17 2 3" xfId="30764"/>
    <cellStyle name="표준 17 7 2 17 3" xfId="8900"/>
    <cellStyle name="표준 17 7 2 17 3 2" xfId="21407"/>
    <cellStyle name="표준 17 7 2 17 3 3" xfId="33849"/>
    <cellStyle name="표준 17 7 2 17 4" xfId="11985"/>
    <cellStyle name="표준 17 7 2 17 4 2" xfId="24492"/>
    <cellStyle name="표준 17 7 2 17 4 3" xfId="36934"/>
    <cellStyle name="표준 17 7 2 17 5" xfId="15153"/>
    <cellStyle name="표준 17 7 2 17 6" xfId="27595"/>
    <cellStyle name="표준 17 7 2 18" xfId="2766"/>
    <cellStyle name="표준 17 7 2 18 2" xfId="5935"/>
    <cellStyle name="표준 17 7 2 18 2 2" xfId="18442"/>
    <cellStyle name="표준 17 7 2 18 2 3" xfId="30884"/>
    <cellStyle name="표준 17 7 2 18 3" xfId="9020"/>
    <cellStyle name="표준 17 7 2 18 3 2" xfId="21527"/>
    <cellStyle name="표준 17 7 2 18 3 3" xfId="33969"/>
    <cellStyle name="표준 17 7 2 18 4" xfId="12105"/>
    <cellStyle name="표준 17 7 2 18 4 2" xfId="24612"/>
    <cellStyle name="표준 17 7 2 18 4 3" xfId="37054"/>
    <cellStyle name="표준 17 7 2 18 5" xfId="15273"/>
    <cellStyle name="표준 17 7 2 18 6" xfId="27715"/>
    <cellStyle name="표준 17 7 2 19" xfId="2883"/>
    <cellStyle name="표준 17 7 2 19 2" xfId="6052"/>
    <cellStyle name="표준 17 7 2 19 2 2" xfId="18559"/>
    <cellStyle name="표준 17 7 2 19 2 3" xfId="31001"/>
    <cellStyle name="표준 17 7 2 19 3" xfId="9137"/>
    <cellStyle name="표준 17 7 2 19 3 2" xfId="21644"/>
    <cellStyle name="표준 17 7 2 19 3 3" xfId="34086"/>
    <cellStyle name="표준 17 7 2 19 4" xfId="12222"/>
    <cellStyle name="표준 17 7 2 19 4 2" xfId="24729"/>
    <cellStyle name="표준 17 7 2 19 4 3" xfId="37171"/>
    <cellStyle name="표준 17 7 2 19 5" xfId="15390"/>
    <cellStyle name="표준 17 7 2 19 6" xfId="27832"/>
    <cellStyle name="표준 17 7 2 2" xfId="717"/>
    <cellStyle name="표준 17 7 2 2 2" xfId="3886"/>
    <cellStyle name="표준 17 7 2 2 2 2" xfId="16393"/>
    <cellStyle name="표준 17 7 2 2 2 3" xfId="28835"/>
    <cellStyle name="표준 17 7 2 2 3" xfId="6971"/>
    <cellStyle name="표준 17 7 2 2 3 2" xfId="19478"/>
    <cellStyle name="표준 17 7 2 2 3 3" xfId="31920"/>
    <cellStyle name="표준 17 7 2 2 4" xfId="10056"/>
    <cellStyle name="표준 17 7 2 2 4 2" xfId="22563"/>
    <cellStyle name="표준 17 7 2 2 4 3" xfId="35005"/>
    <cellStyle name="표준 17 7 2 2 5" xfId="13224"/>
    <cellStyle name="표준 17 7 2 2 6" xfId="25666"/>
    <cellStyle name="표준 17 7 2 2 7" xfId="37818"/>
    <cellStyle name="표준 17 7 2 20" xfId="2995"/>
    <cellStyle name="표준 17 7 2 20 2" xfId="6164"/>
    <cellStyle name="표준 17 7 2 20 2 2" xfId="18671"/>
    <cellStyle name="표준 17 7 2 20 2 3" xfId="31113"/>
    <cellStyle name="표준 17 7 2 20 3" xfId="9249"/>
    <cellStyle name="표준 17 7 2 20 3 2" xfId="21756"/>
    <cellStyle name="표준 17 7 2 20 3 3" xfId="34198"/>
    <cellStyle name="표준 17 7 2 20 4" xfId="12334"/>
    <cellStyle name="표준 17 7 2 20 4 2" xfId="24841"/>
    <cellStyle name="표준 17 7 2 20 4 3" xfId="37283"/>
    <cellStyle name="표준 17 7 2 20 5" xfId="15502"/>
    <cellStyle name="표준 17 7 2 20 6" xfId="27944"/>
    <cellStyle name="표준 17 7 2 21" xfId="3103"/>
    <cellStyle name="표준 17 7 2 21 2" xfId="6272"/>
    <cellStyle name="표준 17 7 2 21 2 2" xfId="18779"/>
    <cellStyle name="표준 17 7 2 21 2 3" xfId="31221"/>
    <cellStyle name="표준 17 7 2 21 3" xfId="9357"/>
    <cellStyle name="표준 17 7 2 21 3 2" xfId="21864"/>
    <cellStyle name="표준 17 7 2 21 3 3" xfId="34306"/>
    <cellStyle name="표준 17 7 2 21 4" xfId="12442"/>
    <cellStyle name="표준 17 7 2 21 4 2" xfId="24949"/>
    <cellStyle name="표준 17 7 2 21 4 3" xfId="37391"/>
    <cellStyle name="표준 17 7 2 21 5" xfId="15610"/>
    <cellStyle name="표준 17 7 2 21 6" xfId="28052"/>
    <cellStyle name="표준 17 7 2 22" xfId="3210"/>
    <cellStyle name="표준 17 7 2 22 2" xfId="6379"/>
    <cellStyle name="표준 17 7 2 22 2 2" xfId="18886"/>
    <cellStyle name="표준 17 7 2 22 2 3" xfId="31328"/>
    <cellStyle name="표준 17 7 2 22 3" xfId="9464"/>
    <cellStyle name="표준 17 7 2 22 3 2" xfId="21971"/>
    <cellStyle name="표준 17 7 2 22 3 3" xfId="34413"/>
    <cellStyle name="표준 17 7 2 22 4" xfId="12549"/>
    <cellStyle name="표준 17 7 2 22 4 2" xfId="25056"/>
    <cellStyle name="표준 17 7 2 22 4 3" xfId="37498"/>
    <cellStyle name="표준 17 7 2 22 5" xfId="15717"/>
    <cellStyle name="표준 17 7 2 22 6" xfId="28159"/>
    <cellStyle name="표준 17 7 2 23" xfId="3317"/>
    <cellStyle name="표준 17 7 2 23 2" xfId="6486"/>
    <cellStyle name="표준 17 7 2 23 2 2" xfId="18993"/>
    <cellStyle name="표준 17 7 2 23 2 3" xfId="31435"/>
    <cellStyle name="표준 17 7 2 23 3" xfId="9571"/>
    <cellStyle name="표준 17 7 2 23 3 2" xfId="22078"/>
    <cellStyle name="표준 17 7 2 23 3 3" xfId="34520"/>
    <cellStyle name="표준 17 7 2 23 4" xfId="12656"/>
    <cellStyle name="표준 17 7 2 23 4 2" xfId="25163"/>
    <cellStyle name="표준 17 7 2 23 4 3" xfId="37605"/>
    <cellStyle name="표준 17 7 2 23 5" xfId="15824"/>
    <cellStyle name="표준 17 7 2 23 6" xfId="28266"/>
    <cellStyle name="표준 17 7 2 24" xfId="3508"/>
    <cellStyle name="표준 17 7 2 24 2" xfId="16015"/>
    <cellStyle name="표준 17 7 2 24 3" xfId="28457"/>
    <cellStyle name="표준 17 7 2 25" xfId="6593"/>
    <cellStyle name="표준 17 7 2 25 2" xfId="19100"/>
    <cellStyle name="표준 17 7 2 25 3" xfId="31542"/>
    <cellStyle name="표준 17 7 2 26" xfId="9678"/>
    <cellStyle name="표준 17 7 2 26 2" xfId="22185"/>
    <cellStyle name="표준 17 7 2 26 3" xfId="34627"/>
    <cellStyle name="표준 17 7 2 27" xfId="12846"/>
    <cellStyle name="표준 17 7 2 28" xfId="25288"/>
    <cellStyle name="표준 17 7 2 29" xfId="37715"/>
    <cellStyle name="표준 17 7 2 3" xfId="850"/>
    <cellStyle name="표준 17 7 2 3 2" xfId="4019"/>
    <cellStyle name="표준 17 7 2 3 2 2" xfId="16526"/>
    <cellStyle name="표준 17 7 2 3 2 3" xfId="28968"/>
    <cellStyle name="표준 17 7 2 3 3" xfId="7104"/>
    <cellStyle name="표준 17 7 2 3 3 2" xfId="19611"/>
    <cellStyle name="표준 17 7 2 3 3 3" xfId="32053"/>
    <cellStyle name="표준 17 7 2 3 4" xfId="10189"/>
    <cellStyle name="표준 17 7 2 3 4 2" xfId="22696"/>
    <cellStyle name="표준 17 7 2 3 4 3" xfId="35138"/>
    <cellStyle name="표준 17 7 2 3 5" xfId="13357"/>
    <cellStyle name="표준 17 7 2 3 6" xfId="25799"/>
    <cellStyle name="표준 17 7 2 3 7" xfId="37863"/>
    <cellStyle name="표준 17 7 2 4" xfId="982"/>
    <cellStyle name="표준 17 7 2 4 2" xfId="4151"/>
    <cellStyle name="표준 17 7 2 4 2 2" xfId="16658"/>
    <cellStyle name="표준 17 7 2 4 2 3" xfId="29100"/>
    <cellStyle name="표준 17 7 2 4 3" xfId="7236"/>
    <cellStyle name="표준 17 7 2 4 3 2" xfId="19743"/>
    <cellStyle name="표준 17 7 2 4 3 3" xfId="32185"/>
    <cellStyle name="표준 17 7 2 4 4" xfId="10321"/>
    <cellStyle name="표준 17 7 2 4 4 2" xfId="22828"/>
    <cellStyle name="표준 17 7 2 4 4 3" xfId="35270"/>
    <cellStyle name="표준 17 7 2 4 5" xfId="13489"/>
    <cellStyle name="표준 17 7 2 4 6" xfId="25931"/>
    <cellStyle name="표준 17 7 2 4 7" xfId="37905"/>
    <cellStyle name="표준 17 7 2 5" xfId="1114"/>
    <cellStyle name="표준 17 7 2 5 2" xfId="4283"/>
    <cellStyle name="표준 17 7 2 5 2 2" xfId="16790"/>
    <cellStyle name="표준 17 7 2 5 2 3" xfId="29232"/>
    <cellStyle name="표준 17 7 2 5 3" xfId="7368"/>
    <cellStyle name="표준 17 7 2 5 3 2" xfId="19875"/>
    <cellStyle name="표준 17 7 2 5 3 3" xfId="32317"/>
    <cellStyle name="표준 17 7 2 5 4" xfId="10453"/>
    <cellStyle name="표준 17 7 2 5 4 2" xfId="22960"/>
    <cellStyle name="표준 17 7 2 5 4 3" xfId="35402"/>
    <cellStyle name="표준 17 7 2 5 5" xfId="13621"/>
    <cellStyle name="표준 17 7 2 5 6" xfId="26063"/>
    <cellStyle name="표준 17 7 2 5 7" xfId="37947"/>
    <cellStyle name="표준 17 7 2 6" xfId="1246"/>
    <cellStyle name="표준 17 7 2 6 2" xfId="4415"/>
    <cellStyle name="표준 17 7 2 6 2 2" xfId="16922"/>
    <cellStyle name="표준 17 7 2 6 2 3" xfId="29364"/>
    <cellStyle name="표준 17 7 2 6 3" xfId="7500"/>
    <cellStyle name="표준 17 7 2 6 3 2" xfId="20007"/>
    <cellStyle name="표준 17 7 2 6 3 3" xfId="32449"/>
    <cellStyle name="표준 17 7 2 6 4" xfId="10585"/>
    <cellStyle name="표준 17 7 2 6 4 2" xfId="23092"/>
    <cellStyle name="표준 17 7 2 6 4 3" xfId="35534"/>
    <cellStyle name="표준 17 7 2 6 5" xfId="13753"/>
    <cellStyle name="표준 17 7 2 6 6" xfId="26195"/>
    <cellStyle name="표준 17 7 2 7" xfId="1378"/>
    <cellStyle name="표준 17 7 2 7 2" xfId="4547"/>
    <cellStyle name="표준 17 7 2 7 2 2" xfId="17054"/>
    <cellStyle name="표준 17 7 2 7 2 3" xfId="29496"/>
    <cellStyle name="표준 17 7 2 7 3" xfId="7632"/>
    <cellStyle name="표준 17 7 2 7 3 2" xfId="20139"/>
    <cellStyle name="표준 17 7 2 7 3 3" xfId="32581"/>
    <cellStyle name="표준 17 7 2 7 4" xfId="10717"/>
    <cellStyle name="표준 17 7 2 7 4 2" xfId="23224"/>
    <cellStyle name="표준 17 7 2 7 4 3" xfId="35666"/>
    <cellStyle name="표준 17 7 2 7 5" xfId="13885"/>
    <cellStyle name="표준 17 7 2 7 6" xfId="26327"/>
    <cellStyle name="표준 17 7 2 8" xfId="1509"/>
    <cellStyle name="표준 17 7 2 8 2" xfId="4678"/>
    <cellStyle name="표준 17 7 2 8 2 2" xfId="17185"/>
    <cellStyle name="표준 17 7 2 8 2 3" xfId="29627"/>
    <cellStyle name="표준 17 7 2 8 3" xfId="7763"/>
    <cellStyle name="표준 17 7 2 8 3 2" xfId="20270"/>
    <cellStyle name="표준 17 7 2 8 3 3" xfId="32712"/>
    <cellStyle name="표준 17 7 2 8 4" xfId="10848"/>
    <cellStyle name="표준 17 7 2 8 4 2" xfId="23355"/>
    <cellStyle name="표준 17 7 2 8 4 3" xfId="35797"/>
    <cellStyle name="표준 17 7 2 8 5" xfId="14016"/>
    <cellStyle name="표준 17 7 2 8 6" xfId="26458"/>
    <cellStyle name="표준 17 7 2 9" xfId="1638"/>
    <cellStyle name="표준 17 7 2 9 2" xfId="4807"/>
    <cellStyle name="표준 17 7 2 9 2 2" xfId="17314"/>
    <cellStyle name="표준 17 7 2 9 2 3" xfId="29756"/>
    <cellStyle name="표준 17 7 2 9 3" xfId="7892"/>
    <cellStyle name="표준 17 7 2 9 3 2" xfId="20399"/>
    <cellStyle name="표준 17 7 2 9 3 3" xfId="32841"/>
    <cellStyle name="표준 17 7 2 9 4" xfId="10977"/>
    <cellStyle name="표준 17 7 2 9 4 2" xfId="23484"/>
    <cellStyle name="표준 17 7 2 9 4 3" xfId="35926"/>
    <cellStyle name="표준 17 7 2 9 5" xfId="14145"/>
    <cellStyle name="표준 17 7 2 9 6" xfId="26587"/>
    <cellStyle name="표준 17 7 20" xfId="2721"/>
    <cellStyle name="표준 17 7 20 2" xfId="5890"/>
    <cellStyle name="표준 17 7 20 2 2" xfId="18397"/>
    <cellStyle name="표준 17 7 20 2 3" xfId="30839"/>
    <cellStyle name="표준 17 7 20 3" xfId="8975"/>
    <cellStyle name="표준 17 7 20 3 2" xfId="21482"/>
    <cellStyle name="표준 17 7 20 3 3" xfId="33924"/>
    <cellStyle name="표준 17 7 20 4" xfId="12060"/>
    <cellStyle name="표준 17 7 20 4 2" xfId="24567"/>
    <cellStyle name="표준 17 7 20 4 3" xfId="37009"/>
    <cellStyle name="표준 17 7 20 5" xfId="15228"/>
    <cellStyle name="표준 17 7 20 6" xfId="27670"/>
    <cellStyle name="표준 17 7 21" xfId="2838"/>
    <cellStyle name="표준 17 7 21 2" xfId="6007"/>
    <cellStyle name="표준 17 7 21 2 2" xfId="18514"/>
    <cellStyle name="표준 17 7 21 2 3" xfId="30956"/>
    <cellStyle name="표준 17 7 21 3" xfId="9092"/>
    <cellStyle name="표준 17 7 21 3 2" xfId="21599"/>
    <cellStyle name="표준 17 7 21 3 3" xfId="34041"/>
    <cellStyle name="표준 17 7 21 4" xfId="12177"/>
    <cellStyle name="표준 17 7 21 4 2" xfId="24684"/>
    <cellStyle name="표준 17 7 21 4 3" xfId="37126"/>
    <cellStyle name="표준 17 7 21 5" xfId="15345"/>
    <cellStyle name="표준 17 7 21 6" xfId="27787"/>
    <cellStyle name="표준 17 7 22" xfId="2950"/>
    <cellStyle name="표준 17 7 22 2" xfId="6119"/>
    <cellStyle name="표준 17 7 22 2 2" xfId="18626"/>
    <cellStyle name="표준 17 7 22 2 3" xfId="31068"/>
    <cellStyle name="표준 17 7 22 3" xfId="9204"/>
    <cellStyle name="표준 17 7 22 3 2" xfId="21711"/>
    <cellStyle name="표준 17 7 22 3 3" xfId="34153"/>
    <cellStyle name="표준 17 7 22 4" xfId="12289"/>
    <cellStyle name="표준 17 7 22 4 2" xfId="24796"/>
    <cellStyle name="표준 17 7 22 4 3" xfId="37238"/>
    <cellStyle name="표준 17 7 22 5" xfId="15457"/>
    <cellStyle name="표준 17 7 22 6" xfId="27899"/>
    <cellStyle name="표준 17 7 23" xfId="3058"/>
    <cellStyle name="표준 17 7 23 2" xfId="6227"/>
    <cellStyle name="표준 17 7 23 2 2" xfId="18734"/>
    <cellStyle name="표준 17 7 23 2 3" xfId="31176"/>
    <cellStyle name="표준 17 7 23 3" xfId="9312"/>
    <cellStyle name="표준 17 7 23 3 2" xfId="21819"/>
    <cellStyle name="표준 17 7 23 3 3" xfId="34261"/>
    <cellStyle name="표준 17 7 23 4" xfId="12397"/>
    <cellStyle name="표준 17 7 23 4 2" xfId="24904"/>
    <cellStyle name="표준 17 7 23 4 3" xfId="37346"/>
    <cellStyle name="표준 17 7 23 5" xfId="15565"/>
    <cellStyle name="표준 17 7 23 6" xfId="28007"/>
    <cellStyle name="표준 17 7 24" xfId="3165"/>
    <cellStyle name="표준 17 7 24 2" xfId="6334"/>
    <cellStyle name="표준 17 7 24 2 2" xfId="18841"/>
    <cellStyle name="표준 17 7 24 2 3" xfId="31283"/>
    <cellStyle name="표준 17 7 24 3" xfId="9419"/>
    <cellStyle name="표준 17 7 24 3 2" xfId="21926"/>
    <cellStyle name="표준 17 7 24 3 3" xfId="34368"/>
    <cellStyle name="표준 17 7 24 4" xfId="12504"/>
    <cellStyle name="표준 17 7 24 4 2" xfId="25011"/>
    <cellStyle name="표준 17 7 24 4 3" xfId="37453"/>
    <cellStyle name="표준 17 7 24 5" xfId="15672"/>
    <cellStyle name="표준 17 7 24 6" xfId="28114"/>
    <cellStyle name="표준 17 7 25" xfId="3272"/>
    <cellStyle name="표준 17 7 25 2" xfId="6441"/>
    <cellStyle name="표준 17 7 25 2 2" xfId="18948"/>
    <cellStyle name="표준 17 7 25 2 3" xfId="31390"/>
    <cellStyle name="표준 17 7 25 3" xfId="9526"/>
    <cellStyle name="표준 17 7 25 3 2" xfId="22033"/>
    <cellStyle name="표준 17 7 25 3 3" xfId="34475"/>
    <cellStyle name="표준 17 7 25 4" xfId="12611"/>
    <cellStyle name="표준 17 7 25 4 2" xfId="25118"/>
    <cellStyle name="표준 17 7 25 4 3" xfId="37560"/>
    <cellStyle name="표준 17 7 25 5" xfId="15779"/>
    <cellStyle name="표준 17 7 25 6" xfId="28221"/>
    <cellStyle name="표준 17 7 26" xfId="3463"/>
    <cellStyle name="표준 17 7 26 2" xfId="15970"/>
    <cellStyle name="표준 17 7 26 3" xfId="28412"/>
    <cellStyle name="표준 17 7 27" xfId="6548"/>
    <cellStyle name="표준 17 7 27 2" xfId="19055"/>
    <cellStyle name="표준 17 7 27 3" xfId="31497"/>
    <cellStyle name="표준 17 7 28" xfId="9633"/>
    <cellStyle name="표준 17 7 28 2" xfId="22140"/>
    <cellStyle name="표준 17 7 28 3" xfId="34582"/>
    <cellStyle name="표준 17 7 29" xfId="12801"/>
    <cellStyle name="표준 17 7 3" xfId="384"/>
    <cellStyle name="표준 17 7 3 10" xfId="1811"/>
    <cellStyle name="표준 17 7 3 10 2" xfId="4980"/>
    <cellStyle name="표준 17 7 3 10 2 2" xfId="17487"/>
    <cellStyle name="표준 17 7 3 10 2 3" xfId="29929"/>
    <cellStyle name="표준 17 7 3 10 3" xfId="8065"/>
    <cellStyle name="표준 17 7 3 10 3 2" xfId="20572"/>
    <cellStyle name="표준 17 7 3 10 3 3" xfId="33014"/>
    <cellStyle name="표준 17 7 3 10 4" xfId="11150"/>
    <cellStyle name="표준 17 7 3 10 4 2" xfId="23657"/>
    <cellStyle name="표준 17 7 3 10 4 3" xfId="36099"/>
    <cellStyle name="표준 17 7 3 10 5" xfId="14318"/>
    <cellStyle name="표준 17 7 3 10 6" xfId="26760"/>
    <cellStyle name="표준 17 7 3 11" xfId="1939"/>
    <cellStyle name="표준 17 7 3 11 2" xfId="5108"/>
    <cellStyle name="표준 17 7 3 11 2 2" xfId="17615"/>
    <cellStyle name="표준 17 7 3 11 2 3" xfId="30057"/>
    <cellStyle name="표준 17 7 3 11 3" xfId="8193"/>
    <cellStyle name="표준 17 7 3 11 3 2" xfId="20700"/>
    <cellStyle name="표준 17 7 3 11 3 3" xfId="33142"/>
    <cellStyle name="표준 17 7 3 11 4" xfId="11278"/>
    <cellStyle name="표준 17 7 3 11 4 2" xfId="23785"/>
    <cellStyle name="표준 17 7 3 11 4 3" xfId="36227"/>
    <cellStyle name="표준 17 7 3 11 5" xfId="14446"/>
    <cellStyle name="표준 17 7 3 11 6" xfId="26888"/>
    <cellStyle name="표준 17 7 3 12" xfId="2067"/>
    <cellStyle name="표준 17 7 3 12 2" xfId="5236"/>
    <cellStyle name="표준 17 7 3 12 2 2" xfId="17743"/>
    <cellStyle name="표준 17 7 3 12 2 3" xfId="30185"/>
    <cellStyle name="표준 17 7 3 12 3" xfId="8321"/>
    <cellStyle name="표준 17 7 3 12 3 2" xfId="20828"/>
    <cellStyle name="표준 17 7 3 12 3 3" xfId="33270"/>
    <cellStyle name="표준 17 7 3 12 4" xfId="11406"/>
    <cellStyle name="표준 17 7 3 12 4 2" xfId="23913"/>
    <cellStyle name="표준 17 7 3 12 4 3" xfId="36355"/>
    <cellStyle name="표준 17 7 3 12 5" xfId="14574"/>
    <cellStyle name="표준 17 7 3 12 6" xfId="27016"/>
    <cellStyle name="표준 17 7 3 13" xfId="2195"/>
    <cellStyle name="표준 17 7 3 13 2" xfId="5364"/>
    <cellStyle name="표준 17 7 3 13 2 2" xfId="17871"/>
    <cellStyle name="표준 17 7 3 13 2 3" xfId="30313"/>
    <cellStyle name="표준 17 7 3 13 3" xfId="8449"/>
    <cellStyle name="표준 17 7 3 13 3 2" xfId="20956"/>
    <cellStyle name="표준 17 7 3 13 3 3" xfId="33398"/>
    <cellStyle name="표준 17 7 3 13 4" xfId="11534"/>
    <cellStyle name="표준 17 7 3 13 4 2" xfId="24041"/>
    <cellStyle name="표준 17 7 3 13 4 3" xfId="36483"/>
    <cellStyle name="표준 17 7 3 13 5" xfId="14702"/>
    <cellStyle name="표준 17 7 3 13 6" xfId="27144"/>
    <cellStyle name="표준 17 7 3 14" xfId="2320"/>
    <cellStyle name="표준 17 7 3 14 2" xfId="5489"/>
    <cellStyle name="표준 17 7 3 14 2 2" xfId="17996"/>
    <cellStyle name="표준 17 7 3 14 2 3" xfId="30438"/>
    <cellStyle name="표준 17 7 3 14 3" xfId="8574"/>
    <cellStyle name="표준 17 7 3 14 3 2" xfId="21081"/>
    <cellStyle name="표준 17 7 3 14 3 3" xfId="33523"/>
    <cellStyle name="표준 17 7 3 14 4" xfId="11659"/>
    <cellStyle name="표준 17 7 3 14 4 2" xfId="24166"/>
    <cellStyle name="표준 17 7 3 14 4 3" xfId="36608"/>
    <cellStyle name="표준 17 7 3 14 5" xfId="14827"/>
    <cellStyle name="표준 17 7 3 14 6" xfId="27269"/>
    <cellStyle name="표준 17 7 3 15" xfId="2445"/>
    <cellStyle name="표준 17 7 3 15 2" xfId="5614"/>
    <cellStyle name="표준 17 7 3 15 2 2" xfId="18121"/>
    <cellStyle name="표준 17 7 3 15 2 3" xfId="30563"/>
    <cellStyle name="표준 17 7 3 15 3" xfId="8699"/>
    <cellStyle name="표준 17 7 3 15 3 2" xfId="21206"/>
    <cellStyle name="표준 17 7 3 15 3 3" xfId="33648"/>
    <cellStyle name="표준 17 7 3 15 4" xfId="11784"/>
    <cellStyle name="표준 17 7 3 15 4 2" xfId="24291"/>
    <cellStyle name="표준 17 7 3 15 4 3" xfId="36733"/>
    <cellStyle name="표준 17 7 3 15 5" xfId="14952"/>
    <cellStyle name="표준 17 7 3 15 6" xfId="27394"/>
    <cellStyle name="표준 17 7 3 16" xfId="2569"/>
    <cellStyle name="표준 17 7 3 16 2" xfId="5738"/>
    <cellStyle name="표준 17 7 3 16 2 2" xfId="18245"/>
    <cellStyle name="표준 17 7 3 16 2 3" xfId="30687"/>
    <cellStyle name="표준 17 7 3 16 3" xfId="8823"/>
    <cellStyle name="표준 17 7 3 16 3 2" xfId="21330"/>
    <cellStyle name="표준 17 7 3 16 3 3" xfId="33772"/>
    <cellStyle name="표준 17 7 3 16 4" xfId="11908"/>
    <cellStyle name="표준 17 7 3 16 4 2" xfId="24415"/>
    <cellStyle name="표준 17 7 3 16 4 3" xfId="36857"/>
    <cellStyle name="표준 17 7 3 16 5" xfId="15076"/>
    <cellStyle name="표준 17 7 3 16 6" xfId="27518"/>
    <cellStyle name="표준 17 7 3 17" xfId="2691"/>
    <cellStyle name="표준 17 7 3 17 2" xfId="5860"/>
    <cellStyle name="표준 17 7 3 17 2 2" xfId="18367"/>
    <cellStyle name="표준 17 7 3 17 2 3" xfId="30809"/>
    <cellStyle name="표준 17 7 3 17 3" xfId="8945"/>
    <cellStyle name="표준 17 7 3 17 3 2" xfId="21452"/>
    <cellStyle name="표준 17 7 3 17 3 3" xfId="33894"/>
    <cellStyle name="표준 17 7 3 17 4" xfId="12030"/>
    <cellStyle name="표준 17 7 3 17 4 2" xfId="24537"/>
    <cellStyle name="표준 17 7 3 17 4 3" xfId="36979"/>
    <cellStyle name="표준 17 7 3 17 5" xfId="15198"/>
    <cellStyle name="표준 17 7 3 17 6" xfId="27640"/>
    <cellStyle name="표준 17 7 3 18" xfId="2811"/>
    <cellStyle name="표준 17 7 3 18 2" xfId="5980"/>
    <cellStyle name="표준 17 7 3 18 2 2" xfId="18487"/>
    <cellStyle name="표준 17 7 3 18 2 3" xfId="30929"/>
    <cellStyle name="표준 17 7 3 18 3" xfId="9065"/>
    <cellStyle name="표준 17 7 3 18 3 2" xfId="21572"/>
    <cellStyle name="표준 17 7 3 18 3 3" xfId="34014"/>
    <cellStyle name="표준 17 7 3 18 4" xfId="12150"/>
    <cellStyle name="표준 17 7 3 18 4 2" xfId="24657"/>
    <cellStyle name="표준 17 7 3 18 4 3" xfId="37099"/>
    <cellStyle name="표준 17 7 3 18 5" xfId="15318"/>
    <cellStyle name="표준 17 7 3 18 6" xfId="27760"/>
    <cellStyle name="표준 17 7 3 19" xfId="2928"/>
    <cellStyle name="표준 17 7 3 19 2" xfId="6097"/>
    <cellStyle name="표준 17 7 3 19 2 2" xfId="18604"/>
    <cellStyle name="표준 17 7 3 19 2 3" xfId="31046"/>
    <cellStyle name="표준 17 7 3 19 3" xfId="9182"/>
    <cellStyle name="표준 17 7 3 19 3 2" xfId="21689"/>
    <cellStyle name="표준 17 7 3 19 3 3" xfId="34131"/>
    <cellStyle name="표준 17 7 3 19 4" xfId="12267"/>
    <cellStyle name="표준 17 7 3 19 4 2" xfId="24774"/>
    <cellStyle name="표준 17 7 3 19 4 3" xfId="37216"/>
    <cellStyle name="표준 17 7 3 19 5" xfId="15435"/>
    <cellStyle name="표준 17 7 3 19 6" xfId="27877"/>
    <cellStyle name="표준 17 7 3 2" xfId="762"/>
    <cellStyle name="표준 17 7 3 2 2" xfId="3931"/>
    <cellStyle name="표준 17 7 3 2 2 2" xfId="16438"/>
    <cellStyle name="표준 17 7 3 2 2 3" xfId="28880"/>
    <cellStyle name="표준 17 7 3 2 3" xfId="7016"/>
    <cellStyle name="표준 17 7 3 2 3 2" xfId="19523"/>
    <cellStyle name="표준 17 7 3 2 3 3" xfId="31965"/>
    <cellStyle name="표준 17 7 3 2 4" xfId="10101"/>
    <cellStyle name="표준 17 7 3 2 4 2" xfId="22608"/>
    <cellStyle name="표준 17 7 3 2 4 3" xfId="35050"/>
    <cellStyle name="표준 17 7 3 2 5" xfId="13269"/>
    <cellStyle name="표준 17 7 3 2 6" xfId="25711"/>
    <cellStyle name="표준 17 7 3 20" xfId="3040"/>
    <cellStyle name="표준 17 7 3 20 2" xfId="6209"/>
    <cellStyle name="표준 17 7 3 20 2 2" xfId="18716"/>
    <cellStyle name="표준 17 7 3 20 2 3" xfId="31158"/>
    <cellStyle name="표준 17 7 3 20 3" xfId="9294"/>
    <cellStyle name="표준 17 7 3 20 3 2" xfId="21801"/>
    <cellStyle name="표준 17 7 3 20 3 3" xfId="34243"/>
    <cellStyle name="표준 17 7 3 20 4" xfId="12379"/>
    <cellStyle name="표준 17 7 3 20 4 2" xfId="24886"/>
    <cellStyle name="표준 17 7 3 20 4 3" xfId="37328"/>
    <cellStyle name="표준 17 7 3 20 5" xfId="15547"/>
    <cellStyle name="표준 17 7 3 20 6" xfId="27989"/>
    <cellStyle name="표준 17 7 3 21" xfId="3148"/>
    <cellStyle name="표준 17 7 3 21 2" xfId="6317"/>
    <cellStyle name="표준 17 7 3 21 2 2" xfId="18824"/>
    <cellStyle name="표준 17 7 3 21 2 3" xfId="31266"/>
    <cellStyle name="표준 17 7 3 21 3" xfId="9402"/>
    <cellStyle name="표준 17 7 3 21 3 2" xfId="21909"/>
    <cellStyle name="표준 17 7 3 21 3 3" xfId="34351"/>
    <cellStyle name="표준 17 7 3 21 4" xfId="12487"/>
    <cellStyle name="표준 17 7 3 21 4 2" xfId="24994"/>
    <cellStyle name="표준 17 7 3 21 4 3" xfId="37436"/>
    <cellStyle name="표준 17 7 3 21 5" xfId="15655"/>
    <cellStyle name="표준 17 7 3 21 6" xfId="28097"/>
    <cellStyle name="표준 17 7 3 22" xfId="3255"/>
    <cellStyle name="표준 17 7 3 22 2" xfId="6424"/>
    <cellStyle name="표준 17 7 3 22 2 2" xfId="18931"/>
    <cellStyle name="표준 17 7 3 22 2 3" xfId="31373"/>
    <cellStyle name="표준 17 7 3 22 3" xfId="9509"/>
    <cellStyle name="표준 17 7 3 22 3 2" xfId="22016"/>
    <cellStyle name="표준 17 7 3 22 3 3" xfId="34458"/>
    <cellStyle name="표준 17 7 3 22 4" xfId="12594"/>
    <cellStyle name="표준 17 7 3 22 4 2" xfId="25101"/>
    <cellStyle name="표준 17 7 3 22 4 3" xfId="37543"/>
    <cellStyle name="표준 17 7 3 22 5" xfId="15762"/>
    <cellStyle name="표준 17 7 3 22 6" xfId="28204"/>
    <cellStyle name="표준 17 7 3 23" xfId="3362"/>
    <cellStyle name="표준 17 7 3 23 2" xfId="6531"/>
    <cellStyle name="표준 17 7 3 23 2 2" xfId="19038"/>
    <cellStyle name="표준 17 7 3 23 2 3" xfId="31480"/>
    <cellStyle name="표준 17 7 3 23 3" xfId="9616"/>
    <cellStyle name="표준 17 7 3 23 3 2" xfId="22123"/>
    <cellStyle name="표준 17 7 3 23 3 3" xfId="34565"/>
    <cellStyle name="표준 17 7 3 23 4" xfId="12701"/>
    <cellStyle name="표준 17 7 3 23 4 2" xfId="25208"/>
    <cellStyle name="표준 17 7 3 23 4 3" xfId="37650"/>
    <cellStyle name="표준 17 7 3 23 5" xfId="15869"/>
    <cellStyle name="표준 17 7 3 23 6" xfId="28311"/>
    <cellStyle name="표준 17 7 3 24" xfId="3553"/>
    <cellStyle name="표준 17 7 3 24 2" xfId="16060"/>
    <cellStyle name="표준 17 7 3 24 3" xfId="28502"/>
    <cellStyle name="표준 17 7 3 25" xfId="6638"/>
    <cellStyle name="표준 17 7 3 25 2" xfId="19145"/>
    <cellStyle name="표준 17 7 3 25 3" xfId="31587"/>
    <cellStyle name="표준 17 7 3 26" xfId="9723"/>
    <cellStyle name="표준 17 7 3 26 2" xfId="22230"/>
    <cellStyle name="표준 17 7 3 26 3" xfId="34672"/>
    <cellStyle name="표준 17 7 3 27" xfId="12891"/>
    <cellStyle name="표준 17 7 3 28" xfId="25333"/>
    <cellStyle name="표준 17 7 3 29" xfId="37776"/>
    <cellStyle name="표준 17 7 3 3" xfId="895"/>
    <cellStyle name="표준 17 7 3 3 2" xfId="4064"/>
    <cellStyle name="표준 17 7 3 3 2 2" xfId="16571"/>
    <cellStyle name="표준 17 7 3 3 2 3" xfId="29013"/>
    <cellStyle name="표준 17 7 3 3 3" xfId="7149"/>
    <cellStyle name="표준 17 7 3 3 3 2" xfId="19656"/>
    <cellStyle name="표준 17 7 3 3 3 3" xfId="32098"/>
    <cellStyle name="표준 17 7 3 3 4" xfId="10234"/>
    <cellStyle name="표준 17 7 3 3 4 2" xfId="22741"/>
    <cellStyle name="표준 17 7 3 3 4 3" xfId="35183"/>
    <cellStyle name="표준 17 7 3 3 5" xfId="13402"/>
    <cellStyle name="표준 17 7 3 3 6" xfId="25844"/>
    <cellStyle name="표준 17 7 3 4" xfId="1027"/>
    <cellStyle name="표준 17 7 3 4 2" xfId="4196"/>
    <cellStyle name="표준 17 7 3 4 2 2" xfId="16703"/>
    <cellStyle name="표준 17 7 3 4 2 3" xfId="29145"/>
    <cellStyle name="표준 17 7 3 4 3" xfId="7281"/>
    <cellStyle name="표준 17 7 3 4 3 2" xfId="19788"/>
    <cellStyle name="표준 17 7 3 4 3 3" xfId="32230"/>
    <cellStyle name="표준 17 7 3 4 4" xfId="10366"/>
    <cellStyle name="표준 17 7 3 4 4 2" xfId="22873"/>
    <cellStyle name="표준 17 7 3 4 4 3" xfId="35315"/>
    <cellStyle name="표준 17 7 3 4 5" xfId="13534"/>
    <cellStyle name="표준 17 7 3 4 6" xfId="25976"/>
    <cellStyle name="표준 17 7 3 5" xfId="1159"/>
    <cellStyle name="표준 17 7 3 5 2" xfId="4328"/>
    <cellStyle name="표준 17 7 3 5 2 2" xfId="16835"/>
    <cellStyle name="표준 17 7 3 5 2 3" xfId="29277"/>
    <cellStyle name="표준 17 7 3 5 3" xfId="7413"/>
    <cellStyle name="표준 17 7 3 5 3 2" xfId="19920"/>
    <cellStyle name="표준 17 7 3 5 3 3" xfId="32362"/>
    <cellStyle name="표준 17 7 3 5 4" xfId="10498"/>
    <cellStyle name="표준 17 7 3 5 4 2" xfId="23005"/>
    <cellStyle name="표준 17 7 3 5 4 3" xfId="35447"/>
    <cellStyle name="표준 17 7 3 5 5" xfId="13666"/>
    <cellStyle name="표준 17 7 3 5 6" xfId="26108"/>
    <cellStyle name="표준 17 7 3 6" xfId="1291"/>
    <cellStyle name="표준 17 7 3 6 2" xfId="4460"/>
    <cellStyle name="표준 17 7 3 6 2 2" xfId="16967"/>
    <cellStyle name="표준 17 7 3 6 2 3" xfId="29409"/>
    <cellStyle name="표준 17 7 3 6 3" xfId="7545"/>
    <cellStyle name="표준 17 7 3 6 3 2" xfId="20052"/>
    <cellStyle name="표준 17 7 3 6 3 3" xfId="32494"/>
    <cellStyle name="표준 17 7 3 6 4" xfId="10630"/>
    <cellStyle name="표준 17 7 3 6 4 2" xfId="23137"/>
    <cellStyle name="표준 17 7 3 6 4 3" xfId="35579"/>
    <cellStyle name="표준 17 7 3 6 5" xfId="13798"/>
    <cellStyle name="표준 17 7 3 6 6" xfId="26240"/>
    <cellStyle name="표준 17 7 3 7" xfId="1423"/>
    <cellStyle name="표준 17 7 3 7 2" xfId="4592"/>
    <cellStyle name="표준 17 7 3 7 2 2" xfId="17099"/>
    <cellStyle name="표준 17 7 3 7 2 3" xfId="29541"/>
    <cellStyle name="표준 17 7 3 7 3" xfId="7677"/>
    <cellStyle name="표준 17 7 3 7 3 2" xfId="20184"/>
    <cellStyle name="표준 17 7 3 7 3 3" xfId="32626"/>
    <cellStyle name="표준 17 7 3 7 4" xfId="10762"/>
    <cellStyle name="표준 17 7 3 7 4 2" xfId="23269"/>
    <cellStyle name="표준 17 7 3 7 4 3" xfId="35711"/>
    <cellStyle name="표준 17 7 3 7 5" xfId="13930"/>
    <cellStyle name="표준 17 7 3 7 6" xfId="26372"/>
    <cellStyle name="표준 17 7 3 8" xfId="1554"/>
    <cellStyle name="표준 17 7 3 8 2" xfId="4723"/>
    <cellStyle name="표준 17 7 3 8 2 2" xfId="17230"/>
    <cellStyle name="표준 17 7 3 8 2 3" xfId="29672"/>
    <cellStyle name="표준 17 7 3 8 3" xfId="7808"/>
    <cellStyle name="표준 17 7 3 8 3 2" xfId="20315"/>
    <cellStyle name="표준 17 7 3 8 3 3" xfId="32757"/>
    <cellStyle name="표준 17 7 3 8 4" xfId="10893"/>
    <cellStyle name="표준 17 7 3 8 4 2" xfId="23400"/>
    <cellStyle name="표준 17 7 3 8 4 3" xfId="35842"/>
    <cellStyle name="표준 17 7 3 8 5" xfId="14061"/>
    <cellStyle name="표준 17 7 3 8 6" xfId="26503"/>
    <cellStyle name="표준 17 7 3 9" xfId="1683"/>
    <cellStyle name="표준 17 7 3 9 2" xfId="4852"/>
    <cellStyle name="표준 17 7 3 9 2 2" xfId="17359"/>
    <cellStyle name="표준 17 7 3 9 2 3" xfId="29801"/>
    <cellStyle name="표준 17 7 3 9 3" xfId="7937"/>
    <cellStyle name="표준 17 7 3 9 3 2" xfId="20444"/>
    <cellStyle name="표준 17 7 3 9 3 3" xfId="32886"/>
    <cellStyle name="표준 17 7 3 9 4" xfId="11022"/>
    <cellStyle name="표준 17 7 3 9 4 2" xfId="23529"/>
    <cellStyle name="표준 17 7 3 9 4 3" xfId="35971"/>
    <cellStyle name="표준 17 7 3 9 5" xfId="14190"/>
    <cellStyle name="표준 17 7 3 9 6" xfId="26632"/>
    <cellStyle name="표준 17 7 30" xfId="25243"/>
    <cellStyle name="표준 17 7 31" xfId="37687"/>
    <cellStyle name="표준 17 7 4" xfId="672"/>
    <cellStyle name="표준 17 7 4 2" xfId="3841"/>
    <cellStyle name="표준 17 7 4 2 2" xfId="16348"/>
    <cellStyle name="표준 17 7 4 2 3" xfId="28790"/>
    <cellStyle name="표준 17 7 4 3" xfId="6926"/>
    <cellStyle name="표준 17 7 4 3 2" xfId="19433"/>
    <cellStyle name="표준 17 7 4 3 3" xfId="31875"/>
    <cellStyle name="표준 17 7 4 4" xfId="10011"/>
    <cellStyle name="표준 17 7 4 4 2" xfId="22518"/>
    <cellStyle name="표준 17 7 4 4 3" xfId="34960"/>
    <cellStyle name="표준 17 7 4 5" xfId="13179"/>
    <cellStyle name="표준 17 7 4 6" xfId="25621"/>
    <cellStyle name="표준 17 7 4 7" xfId="37767"/>
    <cellStyle name="표준 17 7 5" xfId="805"/>
    <cellStyle name="표준 17 7 5 2" xfId="3974"/>
    <cellStyle name="표준 17 7 5 2 2" xfId="16481"/>
    <cellStyle name="표준 17 7 5 2 3" xfId="28923"/>
    <cellStyle name="표준 17 7 5 3" xfId="7059"/>
    <cellStyle name="표준 17 7 5 3 2" xfId="19566"/>
    <cellStyle name="표준 17 7 5 3 3" xfId="32008"/>
    <cellStyle name="표준 17 7 5 4" xfId="10144"/>
    <cellStyle name="표준 17 7 5 4 2" xfId="22651"/>
    <cellStyle name="표준 17 7 5 4 3" xfId="35093"/>
    <cellStyle name="표준 17 7 5 5" xfId="13312"/>
    <cellStyle name="표준 17 7 5 6" xfId="25754"/>
    <cellStyle name="표준 17 7 5 7" xfId="37737"/>
    <cellStyle name="표준 17 7 6" xfId="937"/>
    <cellStyle name="표준 17 7 6 2" xfId="4106"/>
    <cellStyle name="표준 17 7 6 2 2" xfId="16613"/>
    <cellStyle name="표준 17 7 6 2 3" xfId="29055"/>
    <cellStyle name="표준 17 7 6 3" xfId="7191"/>
    <cellStyle name="표준 17 7 6 3 2" xfId="19698"/>
    <cellStyle name="표준 17 7 6 3 3" xfId="32140"/>
    <cellStyle name="표준 17 7 6 4" xfId="10276"/>
    <cellStyle name="표준 17 7 6 4 2" xfId="22783"/>
    <cellStyle name="표준 17 7 6 4 3" xfId="35225"/>
    <cellStyle name="표준 17 7 6 5" xfId="13444"/>
    <cellStyle name="표준 17 7 6 6" xfId="25886"/>
    <cellStyle name="표준 17 7 6 7" xfId="37752"/>
    <cellStyle name="표준 17 7 7" xfId="1069"/>
    <cellStyle name="표준 17 7 7 2" xfId="4238"/>
    <cellStyle name="표준 17 7 7 2 2" xfId="16745"/>
    <cellStyle name="표준 17 7 7 2 3" xfId="29187"/>
    <cellStyle name="표준 17 7 7 3" xfId="7323"/>
    <cellStyle name="표준 17 7 7 3 2" xfId="19830"/>
    <cellStyle name="표준 17 7 7 3 3" xfId="32272"/>
    <cellStyle name="표준 17 7 7 4" xfId="10408"/>
    <cellStyle name="표준 17 7 7 4 2" xfId="22915"/>
    <cellStyle name="표준 17 7 7 4 3" xfId="35357"/>
    <cellStyle name="표준 17 7 7 5" xfId="13576"/>
    <cellStyle name="표준 17 7 7 6" xfId="26018"/>
    <cellStyle name="표준 17 7 8" xfId="1201"/>
    <cellStyle name="표준 17 7 8 2" xfId="4370"/>
    <cellStyle name="표준 17 7 8 2 2" xfId="16877"/>
    <cellStyle name="표준 17 7 8 2 3" xfId="29319"/>
    <cellStyle name="표준 17 7 8 3" xfId="7455"/>
    <cellStyle name="표준 17 7 8 3 2" xfId="19962"/>
    <cellStyle name="표준 17 7 8 3 3" xfId="32404"/>
    <cellStyle name="표준 17 7 8 4" xfId="10540"/>
    <cellStyle name="표준 17 7 8 4 2" xfId="23047"/>
    <cellStyle name="표준 17 7 8 4 3" xfId="35489"/>
    <cellStyle name="표준 17 7 8 5" xfId="13708"/>
    <cellStyle name="표준 17 7 8 6" xfId="26150"/>
    <cellStyle name="표준 17 7 9" xfId="1333"/>
    <cellStyle name="표준 17 7 9 2" xfId="4502"/>
    <cellStyle name="표준 17 7 9 2 2" xfId="17009"/>
    <cellStyle name="표준 17 7 9 2 3" xfId="29451"/>
    <cellStyle name="표준 17 7 9 3" xfId="7587"/>
    <cellStyle name="표준 17 7 9 3 2" xfId="20094"/>
    <cellStyle name="표준 17 7 9 3 3" xfId="32536"/>
    <cellStyle name="표준 17 7 9 4" xfId="10672"/>
    <cellStyle name="표준 17 7 9 4 2" xfId="23179"/>
    <cellStyle name="표준 17 7 9 4 3" xfId="35621"/>
    <cellStyle name="표준 17 7 9 5" xfId="13840"/>
    <cellStyle name="표준 17 7 9 6" xfId="26282"/>
    <cellStyle name="표준 17 8" xfId="313"/>
    <cellStyle name="표준 17 8 10" xfId="1740"/>
    <cellStyle name="표준 17 8 10 2" xfId="4909"/>
    <cellStyle name="표준 17 8 10 2 2" xfId="17416"/>
    <cellStyle name="표준 17 8 10 2 3" xfId="29858"/>
    <cellStyle name="표준 17 8 10 3" xfId="7994"/>
    <cellStyle name="표준 17 8 10 3 2" xfId="20501"/>
    <cellStyle name="표준 17 8 10 3 3" xfId="32943"/>
    <cellStyle name="표준 17 8 10 4" xfId="11079"/>
    <cellStyle name="표준 17 8 10 4 2" xfId="23586"/>
    <cellStyle name="표준 17 8 10 4 3" xfId="36028"/>
    <cellStyle name="표준 17 8 10 5" xfId="14247"/>
    <cellStyle name="표준 17 8 10 6" xfId="26689"/>
    <cellStyle name="표준 17 8 11" xfId="1868"/>
    <cellStyle name="표준 17 8 11 2" xfId="5037"/>
    <cellStyle name="표준 17 8 11 2 2" xfId="17544"/>
    <cellStyle name="표준 17 8 11 2 3" xfId="29986"/>
    <cellStyle name="표준 17 8 11 3" xfId="8122"/>
    <cellStyle name="표준 17 8 11 3 2" xfId="20629"/>
    <cellStyle name="표준 17 8 11 3 3" xfId="33071"/>
    <cellStyle name="표준 17 8 11 4" xfId="11207"/>
    <cellStyle name="표준 17 8 11 4 2" xfId="23714"/>
    <cellStyle name="표준 17 8 11 4 3" xfId="36156"/>
    <cellStyle name="표준 17 8 11 5" xfId="14375"/>
    <cellStyle name="표준 17 8 11 6" xfId="26817"/>
    <cellStyle name="표준 17 8 12" xfId="1996"/>
    <cellStyle name="표준 17 8 12 2" xfId="5165"/>
    <cellStyle name="표준 17 8 12 2 2" xfId="17672"/>
    <cellStyle name="표준 17 8 12 2 3" xfId="30114"/>
    <cellStyle name="표준 17 8 12 3" xfId="8250"/>
    <cellStyle name="표준 17 8 12 3 2" xfId="20757"/>
    <cellStyle name="표준 17 8 12 3 3" xfId="33199"/>
    <cellStyle name="표준 17 8 12 4" xfId="11335"/>
    <cellStyle name="표준 17 8 12 4 2" xfId="23842"/>
    <cellStyle name="표준 17 8 12 4 3" xfId="36284"/>
    <cellStyle name="표준 17 8 12 5" xfId="14503"/>
    <cellStyle name="표준 17 8 12 6" xfId="26945"/>
    <cellStyle name="표준 17 8 13" xfId="2124"/>
    <cellStyle name="표준 17 8 13 2" xfId="5293"/>
    <cellStyle name="표준 17 8 13 2 2" xfId="17800"/>
    <cellStyle name="표준 17 8 13 2 3" xfId="30242"/>
    <cellStyle name="표준 17 8 13 3" xfId="8378"/>
    <cellStyle name="표준 17 8 13 3 2" xfId="20885"/>
    <cellStyle name="표준 17 8 13 3 3" xfId="33327"/>
    <cellStyle name="표준 17 8 13 4" xfId="11463"/>
    <cellStyle name="표준 17 8 13 4 2" xfId="23970"/>
    <cellStyle name="표준 17 8 13 4 3" xfId="36412"/>
    <cellStyle name="표준 17 8 13 5" xfId="14631"/>
    <cellStyle name="표준 17 8 13 6" xfId="27073"/>
    <cellStyle name="표준 17 8 14" xfId="2249"/>
    <cellStyle name="표준 17 8 14 2" xfId="5418"/>
    <cellStyle name="표준 17 8 14 2 2" xfId="17925"/>
    <cellStyle name="표준 17 8 14 2 3" xfId="30367"/>
    <cellStyle name="표준 17 8 14 3" xfId="8503"/>
    <cellStyle name="표준 17 8 14 3 2" xfId="21010"/>
    <cellStyle name="표준 17 8 14 3 3" xfId="33452"/>
    <cellStyle name="표준 17 8 14 4" xfId="11588"/>
    <cellStyle name="표준 17 8 14 4 2" xfId="24095"/>
    <cellStyle name="표준 17 8 14 4 3" xfId="36537"/>
    <cellStyle name="표준 17 8 14 5" xfId="14756"/>
    <cellStyle name="표준 17 8 14 6" xfId="27198"/>
    <cellStyle name="표준 17 8 15" xfId="2374"/>
    <cellStyle name="표준 17 8 15 2" xfId="5543"/>
    <cellStyle name="표준 17 8 15 2 2" xfId="18050"/>
    <cellStyle name="표준 17 8 15 2 3" xfId="30492"/>
    <cellStyle name="표준 17 8 15 3" xfId="8628"/>
    <cellStyle name="표준 17 8 15 3 2" xfId="21135"/>
    <cellStyle name="표준 17 8 15 3 3" xfId="33577"/>
    <cellStyle name="표준 17 8 15 4" xfId="11713"/>
    <cellStyle name="표준 17 8 15 4 2" xfId="24220"/>
    <cellStyle name="표준 17 8 15 4 3" xfId="36662"/>
    <cellStyle name="표준 17 8 15 5" xfId="14881"/>
    <cellStyle name="표준 17 8 15 6" xfId="27323"/>
    <cellStyle name="표준 17 8 16" xfId="2498"/>
    <cellStyle name="표준 17 8 16 2" xfId="5667"/>
    <cellStyle name="표준 17 8 16 2 2" xfId="18174"/>
    <cellStyle name="표준 17 8 16 2 3" xfId="30616"/>
    <cellStyle name="표준 17 8 16 3" xfId="8752"/>
    <cellStyle name="표준 17 8 16 3 2" xfId="21259"/>
    <cellStyle name="표준 17 8 16 3 3" xfId="33701"/>
    <cellStyle name="표준 17 8 16 4" xfId="11837"/>
    <cellStyle name="표준 17 8 16 4 2" xfId="24344"/>
    <cellStyle name="표준 17 8 16 4 3" xfId="36786"/>
    <cellStyle name="표준 17 8 16 5" xfId="15005"/>
    <cellStyle name="표준 17 8 16 6" xfId="27447"/>
    <cellStyle name="표준 17 8 17" xfId="2620"/>
    <cellStyle name="표준 17 8 17 2" xfId="5789"/>
    <cellStyle name="표준 17 8 17 2 2" xfId="18296"/>
    <cellStyle name="표준 17 8 17 2 3" xfId="30738"/>
    <cellStyle name="표준 17 8 17 3" xfId="8874"/>
    <cellStyle name="표준 17 8 17 3 2" xfId="21381"/>
    <cellStyle name="표준 17 8 17 3 3" xfId="33823"/>
    <cellStyle name="표준 17 8 17 4" xfId="11959"/>
    <cellStyle name="표준 17 8 17 4 2" xfId="24466"/>
    <cellStyle name="표준 17 8 17 4 3" xfId="36908"/>
    <cellStyle name="표준 17 8 17 5" xfId="15127"/>
    <cellStyle name="표준 17 8 17 6" xfId="27569"/>
    <cellStyle name="표준 17 8 18" xfId="2740"/>
    <cellStyle name="표준 17 8 18 2" xfId="5909"/>
    <cellStyle name="표준 17 8 18 2 2" xfId="18416"/>
    <cellStyle name="표준 17 8 18 2 3" xfId="30858"/>
    <cellStyle name="표준 17 8 18 3" xfId="8994"/>
    <cellStyle name="표준 17 8 18 3 2" xfId="21501"/>
    <cellStyle name="표준 17 8 18 3 3" xfId="33943"/>
    <cellStyle name="표준 17 8 18 4" xfId="12079"/>
    <cellStyle name="표준 17 8 18 4 2" xfId="24586"/>
    <cellStyle name="표준 17 8 18 4 3" xfId="37028"/>
    <cellStyle name="표준 17 8 18 5" xfId="15247"/>
    <cellStyle name="표준 17 8 18 6" xfId="27689"/>
    <cellStyle name="표준 17 8 19" xfId="2857"/>
    <cellStyle name="표준 17 8 19 2" xfId="6026"/>
    <cellStyle name="표준 17 8 19 2 2" xfId="18533"/>
    <cellStyle name="표준 17 8 19 2 3" xfId="30975"/>
    <cellStyle name="표준 17 8 19 3" xfId="9111"/>
    <cellStyle name="표준 17 8 19 3 2" xfId="21618"/>
    <cellStyle name="표준 17 8 19 3 3" xfId="34060"/>
    <cellStyle name="표준 17 8 19 4" xfId="12196"/>
    <cellStyle name="표준 17 8 19 4 2" xfId="24703"/>
    <cellStyle name="표준 17 8 19 4 3" xfId="37145"/>
    <cellStyle name="표준 17 8 19 5" xfId="15364"/>
    <cellStyle name="표준 17 8 19 6" xfId="27806"/>
    <cellStyle name="표준 17 8 2" xfId="691"/>
    <cellStyle name="표준 17 8 2 2" xfId="3860"/>
    <cellStyle name="표준 17 8 2 2 2" xfId="16367"/>
    <cellStyle name="표준 17 8 2 2 3" xfId="28809"/>
    <cellStyle name="표준 17 8 2 3" xfId="6945"/>
    <cellStyle name="표준 17 8 2 3 2" xfId="19452"/>
    <cellStyle name="표준 17 8 2 3 3" xfId="31894"/>
    <cellStyle name="표준 17 8 2 4" xfId="10030"/>
    <cellStyle name="표준 17 8 2 4 2" xfId="22537"/>
    <cellStyle name="표준 17 8 2 4 3" xfId="34979"/>
    <cellStyle name="표준 17 8 2 5" xfId="13198"/>
    <cellStyle name="표준 17 8 2 6" xfId="25640"/>
    <cellStyle name="표준 17 8 2 7" xfId="37809"/>
    <cellStyle name="표준 17 8 20" xfId="2969"/>
    <cellStyle name="표준 17 8 20 2" xfId="6138"/>
    <cellStyle name="표준 17 8 20 2 2" xfId="18645"/>
    <cellStyle name="표준 17 8 20 2 3" xfId="31087"/>
    <cellStyle name="표준 17 8 20 3" xfId="9223"/>
    <cellStyle name="표준 17 8 20 3 2" xfId="21730"/>
    <cellStyle name="표준 17 8 20 3 3" xfId="34172"/>
    <cellStyle name="표준 17 8 20 4" xfId="12308"/>
    <cellStyle name="표준 17 8 20 4 2" xfId="24815"/>
    <cellStyle name="표준 17 8 20 4 3" xfId="37257"/>
    <cellStyle name="표준 17 8 20 5" xfId="15476"/>
    <cellStyle name="표준 17 8 20 6" xfId="27918"/>
    <cellStyle name="표준 17 8 21" xfId="3077"/>
    <cellStyle name="표준 17 8 21 2" xfId="6246"/>
    <cellStyle name="표준 17 8 21 2 2" xfId="18753"/>
    <cellStyle name="표준 17 8 21 2 3" xfId="31195"/>
    <cellStyle name="표준 17 8 21 3" xfId="9331"/>
    <cellStyle name="표준 17 8 21 3 2" xfId="21838"/>
    <cellStyle name="표준 17 8 21 3 3" xfId="34280"/>
    <cellStyle name="표준 17 8 21 4" xfId="12416"/>
    <cellStyle name="표준 17 8 21 4 2" xfId="24923"/>
    <cellStyle name="표준 17 8 21 4 3" xfId="37365"/>
    <cellStyle name="표준 17 8 21 5" xfId="15584"/>
    <cellStyle name="표준 17 8 21 6" xfId="28026"/>
    <cellStyle name="표준 17 8 22" xfId="3184"/>
    <cellStyle name="표준 17 8 22 2" xfId="6353"/>
    <cellStyle name="표준 17 8 22 2 2" xfId="18860"/>
    <cellStyle name="표준 17 8 22 2 3" xfId="31302"/>
    <cellStyle name="표준 17 8 22 3" xfId="9438"/>
    <cellStyle name="표준 17 8 22 3 2" xfId="21945"/>
    <cellStyle name="표준 17 8 22 3 3" xfId="34387"/>
    <cellStyle name="표준 17 8 22 4" xfId="12523"/>
    <cellStyle name="표준 17 8 22 4 2" xfId="25030"/>
    <cellStyle name="표준 17 8 22 4 3" xfId="37472"/>
    <cellStyle name="표준 17 8 22 5" xfId="15691"/>
    <cellStyle name="표준 17 8 22 6" xfId="28133"/>
    <cellStyle name="표준 17 8 23" xfId="3291"/>
    <cellStyle name="표준 17 8 23 2" xfId="6460"/>
    <cellStyle name="표준 17 8 23 2 2" xfId="18967"/>
    <cellStyle name="표준 17 8 23 2 3" xfId="31409"/>
    <cellStyle name="표준 17 8 23 3" xfId="9545"/>
    <cellStyle name="표준 17 8 23 3 2" xfId="22052"/>
    <cellStyle name="표준 17 8 23 3 3" xfId="34494"/>
    <cellStyle name="표준 17 8 23 4" xfId="12630"/>
    <cellStyle name="표준 17 8 23 4 2" xfId="25137"/>
    <cellStyle name="표준 17 8 23 4 3" xfId="37579"/>
    <cellStyle name="표준 17 8 23 5" xfId="15798"/>
    <cellStyle name="표준 17 8 23 6" xfId="28240"/>
    <cellStyle name="표준 17 8 24" xfId="3482"/>
    <cellStyle name="표준 17 8 24 2" xfId="15989"/>
    <cellStyle name="표준 17 8 24 3" xfId="28431"/>
    <cellStyle name="표준 17 8 25" xfId="6567"/>
    <cellStyle name="표준 17 8 25 2" xfId="19074"/>
    <cellStyle name="표준 17 8 25 3" xfId="31516"/>
    <cellStyle name="표준 17 8 26" xfId="9652"/>
    <cellStyle name="표준 17 8 26 2" xfId="22159"/>
    <cellStyle name="표준 17 8 26 3" xfId="34601"/>
    <cellStyle name="표준 17 8 27" xfId="12820"/>
    <cellStyle name="표준 17 8 28" xfId="25262"/>
    <cellStyle name="표준 17 8 29" xfId="37706"/>
    <cellStyle name="표준 17 8 3" xfId="824"/>
    <cellStyle name="표준 17 8 3 2" xfId="3993"/>
    <cellStyle name="표준 17 8 3 2 2" xfId="16500"/>
    <cellStyle name="표준 17 8 3 2 3" xfId="28942"/>
    <cellStyle name="표준 17 8 3 3" xfId="7078"/>
    <cellStyle name="표준 17 8 3 3 2" xfId="19585"/>
    <cellStyle name="표준 17 8 3 3 3" xfId="32027"/>
    <cellStyle name="표준 17 8 3 4" xfId="10163"/>
    <cellStyle name="표준 17 8 3 4 2" xfId="22670"/>
    <cellStyle name="표준 17 8 3 4 3" xfId="35112"/>
    <cellStyle name="표준 17 8 3 5" xfId="13331"/>
    <cellStyle name="표준 17 8 3 6" xfId="25773"/>
    <cellStyle name="표준 17 8 3 7" xfId="37854"/>
    <cellStyle name="표준 17 8 4" xfId="956"/>
    <cellStyle name="표준 17 8 4 2" xfId="4125"/>
    <cellStyle name="표준 17 8 4 2 2" xfId="16632"/>
    <cellStyle name="표준 17 8 4 2 3" xfId="29074"/>
    <cellStyle name="표준 17 8 4 3" xfId="7210"/>
    <cellStyle name="표준 17 8 4 3 2" xfId="19717"/>
    <cellStyle name="표준 17 8 4 3 3" xfId="32159"/>
    <cellStyle name="표준 17 8 4 4" xfId="10295"/>
    <cellStyle name="표준 17 8 4 4 2" xfId="22802"/>
    <cellStyle name="표준 17 8 4 4 3" xfId="35244"/>
    <cellStyle name="표준 17 8 4 5" xfId="13463"/>
    <cellStyle name="표준 17 8 4 6" xfId="25905"/>
    <cellStyle name="표준 17 8 4 7" xfId="37896"/>
    <cellStyle name="표준 17 8 5" xfId="1088"/>
    <cellStyle name="표준 17 8 5 2" xfId="4257"/>
    <cellStyle name="표준 17 8 5 2 2" xfId="16764"/>
    <cellStyle name="표준 17 8 5 2 3" xfId="29206"/>
    <cellStyle name="표준 17 8 5 3" xfId="7342"/>
    <cellStyle name="표준 17 8 5 3 2" xfId="19849"/>
    <cellStyle name="표준 17 8 5 3 3" xfId="32291"/>
    <cellStyle name="표준 17 8 5 4" xfId="10427"/>
    <cellStyle name="표준 17 8 5 4 2" xfId="22934"/>
    <cellStyle name="표준 17 8 5 4 3" xfId="35376"/>
    <cellStyle name="표준 17 8 5 5" xfId="13595"/>
    <cellStyle name="표준 17 8 5 6" xfId="26037"/>
    <cellStyle name="표준 17 8 5 7" xfId="37938"/>
    <cellStyle name="표준 17 8 6" xfId="1220"/>
    <cellStyle name="표준 17 8 6 2" xfId="4389"/>
    <cellStyle name="표준 17 8 6 2 2" xfId="16896"/>
    <cellStyle name="표준 17 8 6 2 3" xfId="29338"/>
    <cellStyle name="표준 17 8 6 3" xfId="7474"/>
    <cellStyle name="표준 17 8 6 3 2" xfId="19981"/>
    <cellStyle name="표준 17 8 6 3 3" xfId="32423"/>
    <cellStyle name="표준 17 8 6 4" xfId="10559"/>
    <cellStyle name="표준 17 8 6 4 2" xfId="23066"/>
    <cellStyle name="표준 17 8 6 4 3" xfId="35508"/>
    <cellStyle name="표준 17 8 6 5" xfId="13727"/>
    <cellStyle name="표준 17 8 6 6" xfId="26169"/>
    <cellStyle name="표준 17 8 7" xfId="1352"/>
    <cellStyle name="표준 17 8 7 2" xfId="4521"/>
    <cellStyle name="표준 17 8 7 2 2" xfId="17028"/>
    <cellStyle name="표준 17 8 7 2 3" xfId="29470"/>
    <cellStyle name="표준 17 8 7 3" xfId="7606"/>
    <cellStyle name="표준 17 8 7 3 2" xfId="20113"/>
    <cellStyle name="표준 17 8 7 3 3" xfId="32555"/>
    <cellStyle name="표준 17 8 7 4" xfId="10691"/>
    <cellStyle name="표준 17 8 7 4 2" xfId="23198"/>
    <cellStyle name="표준 17 8 7 4 3" xfId="35640"/>
    <cellStyle name="표준 17 8 7 5" xfId="13859"/>
    <cellStyle name="표준 17 8 7 6" xfId="26301"/>
    <cellStyle name="표준 17 8 8" xfId="1483"/>
    <cellStyle name="표준 17 8 8 2" xfId="4652"/>
    <cellStyle name="표준 17 8 8 2 2" xfId="17159"/>
    <cellStyle name="표준 17 8 8 2 3" xfId="29601"/>
    <cellStyle name="표준 17 8 8 3" xfId="7737"/>
    <cellStyle name="표준 17 8 8 3 2" xfId="20244"/>
    <cellStyle name="표준 17 8 8 3 3" xfId="32686"/>
    <cellStyle name="표준 17 8 8 4" xfId="10822"/>
    <cellStyle name="표준 17 8 8 4 2" xfId="23329"/>
    <cellStyle name="표준 17 8 8 4 3" xfId="35771"/>
    <cellStyle name="표준 17 8 8 5" xfId="13990"/>
    <cellStyle name="표준 17 8 8 6" xfId="26432"/>
    <cellStyle name="표준 17 8 9" xfId="1612"/>
    <cellStyle name="표준 17 8 9 2" xfId="4781"/>
    <cellStyle name="표준 17 8 9 2 2" xfId="17288"/>
    <cellStyle name="표준 17 8 9 2 3" xfId="29730"/>
    <cellStyle name="표준 17 8 9 3" xfId="7866"/>
    <cellStyle name="표준 17 8 9 3 2" xfId="20373"/>
    <cellStyle name="표준 17 8 9 3 3" xfId="32815"/>
    <cellStyle name="표준 17 8 9 4" xfId="10951"/>
    <cellStyle name="표준 17 8 9 4 2" xfId="23458"/>
    <cellStyle name="표준 17 8 9 4 3" xfId="35900"/>
    <cellStyle name="표준 17 8 9 5" xfId="14119"/>
    <cellStyle name="표준 17 8 9 6" xfId="26561"/>
    <cellStyle name="표준 17 9" xfId="358"/>
    <cellStyle name="표준 17 9 10" xfId="1785"/>
    <cellStyle name="표준 17 9 10 2" xfId="4954"/>
    <cellStyle name="표준 17 9 10 2 2" xfId="17461"/>
    <cellStyle name="표준 17 9 10 2 3" xfId="29903"/>
    <cellStyle name="표준 17 9 10 3" xfId="8039"/>
    <cellStyle name="표준 17 9 10 3 2" xfId="20546"/>
    <cellStyle name="표준 17 9 10 3 3" xfId="32988"/>
    <cellStyle name="표준 17 9 10 4" xfId="11124"/>
    <cellStyle name="표준 17 9 10 4 2" xfId="23631"/>
    <cellStyle name="표준 17 9 10 4 3" xfId="36073"/>
    <cellStyle name="표준 17 9 10 5" xfId="14292"/>
    <cellStyle name="표준 17 9 10 6" xfId="26734"/>
    <cellStyle name="표준 17 9 11" xfId="1913"/>
    <cellStyle name="표준 17 9 11 2" xfId="5082"/>
    <cellStyle name="표준 17 9 11 2 2" xfId="17589"/>
    <cellStyle name="표준 17 9 11 2 3" xfId="30031"/>
    <cellStyle name="표준 17 9 11 3" xfId="8167"/>
    <cellStyle name="표준 17 9 11 3 2" xfId="20674"/>
    <cellStyle name="표준 17 9 11 3 3" xfId="33116"/>
    <cellStyle name="표준 17 9 11 4" xfId="11252"/>
    <cellStyle name="표준 17 9 11 4 2" xfId="23759"/>
    <cellStyle name="표준 17 9 11 4 3" xfId="36201"/>
    <cellStyle name="표준 17 9 11 5" xfId="14420"/>
    <cellStyle name="표준 17 9 11 6" xfId="26862"/>
    <cellStyle name="표준 17 9 12" xfId="2041"/>
    <cellStyle name="표준 17 9 12 2" xfId="5210"/>
    <cellStyle name="표준 17 9 12 2 2" xfId="17717"/>
    <cellStyle name="표준 17 9 12 2 3" xfId="30159"/>
    <cellStyle name="표준 17 9 12 3" xfId="8295"/>
    <cellStyle name="표준 17 9 12 3 2" xfId="20802"/>
    <cellStyle name="표준 17 9 12 3 3" xfId="33244"/>
    <cellStyle name="표준 17 9 12 4" xfId="11380"/>
    <cellStyle name="표준 17 9 12 4 2" xfId="23887"/>
    <cellStyle name="표준 17 9 12 4 3" xfId="36329"/>
    <cellStyle name="표준 17 9 12 5" xfId="14548"/>
    <cellStyle name="표준 17 9 12 6" xfId="26990"/>
    <cellStyle name="표준 17 9 13" xfId="2169"/>
    <cellStyle name="표준 17 9 13 2" xfId="5338"/>
    <cellStyle name="표준 17 9 13 2 2" xfId="17845"/>
    <cellStyle name="표준 17 9 13 2 3" xfId="30287"/>
    <cellStyle name="표준 17 9 13 3" xfId="8423"/>
    <cellStyle name="표준 17 9 13 3 2" xfId="20930"/>
    <cellStyle name="표준 17 9 13 3 3" xfId="33372"/>
    <cellStyle name="표준 17 9 13 4" xfId="11508"/>
    <cellStyle name="표준 17 9 13 4 2" xfId="24015"/>
    <cellStyle name="표준 17 9 13 4 3" xfId="36457"/>
    <cellStyle name="표준 17 9 13 5" xfId="14676"/>
    <cellStyle name="표준 17 9 13 6" xfId="27118"/>
    <cellStyle name="표준 17 9 14" xfId="2294"/>
    <cellStyle name="표준 17 9 14 2" xfId="5463"/>
    <cellStyle name="표준 17 9 14 2 2" xfId="17970"/>
    <cellStyle name="표준 17 9 14 2 3" xfId="30412"/>
    <cellStyle name="표준 17 9 14 3" xfId="8548"/>
    <cellStyle name="표준 17 9 14 3 2" xfId="21055"/>
    <cellStyle name="표준 17 9 14 3 3" xfId="33497"/>
    <cellStyle name="표준 17 9 14 4" xfId="11633"/>
    <cellStyle name="표준 17 9 14 4 2" xfId="24140"/>
    <cellStyle name="표준 17 9 14 4 3" xfId="36582"/>
    <cellStyle name="표준 17 9 14 5" xfId="14801"/>
    <cellStyle name="표준 17 9 14 6" xfId="27243"/>
    <cellStyle name="표준 17 9 15" xfId="2419"/>
    <cellStyle name="표준 17 9 15 2" xfId="5588"/>
    <cellStyle name="표준 17 9 15 2 2" xfId="18095"/>
    <cellStyle name="표준 17 9 15 2 3" xfId="30537"/>
    <cellStyle name="표준 17 9 15 3" xfId="8673"/>
    <cellStyle name="표준 17 9 15 3 2" xfId="21180"/>
    <cellStyle name="표준 17 9 15 3 3" xfId="33622"/>
    <cellStyle name="표준 17 9 15 4" xfId="11758"/>
    <cellStyle name="표준 17 9 15 4 2" xfId="24265"/>
    <cellStyle name="표준 17 9 15 4 3" xfId="36707"/>
    <cellStyle name="표준 17 9 15 5" xfId="14926"/>
    <cellStyle name="표준 17 9 15 6" xfId="27368"/>
    <cellStyle name="표준 17 9 16" xfId="2543"/>
    <cellStyle name="표준 17 9 16 2" xfId="5712"/>
    <cellStyle name="표준 17 9 16 2 2" xfId="18219"/>
    <cellStyle name="표준 17 9 16 2 3" xfId="30661"/>
    <cellStyle name="표준 17 9 16 3" xfId="8797"/>
    <cellStyle name="표준 17 9 16 3 2" xfId="21304"/>
    <cellStyle name="표준 17 9 16 3 3" xfId="33746"/>
    <cellStyle name="표준 17 9 16 4" xfId="11882"/>
    <cellStyle name="표준 17 9 16 4 2" xfId="24389"/>
    <cellStyle name="표준 17 9 16 4 3" xfId="36831"/>
    <cellStyle name="표준 17 9 16 5" xfId="15050"/>
    <cellStyle name="표준 17 9 16 6" xfId="27492"/>
    <cellStyle name="표준 17 9 17" xfId="2665"/>
    <cellStyle name="표준 17 9 17 2" xfId="5834"/>
    <cellStyle name="표준 17 9 17 2 2" xfId="18341"/>
    <cellStyle name="표준 17 9 17 2 3" xfId="30783"/>
    <cellStyle name="표준 17 9 17 3" xfId="8919"/>
    <cellStyle name="표준 17 9 17 3 2" xfId="21426"/>
    <cellStyle name="표준 17 9 17 3 3" xfId="33868"/>
    <cellStyle name="표준 17 9 17 4" xfId="12004"/>
    <cellStyle name="표준 17 9 17 4 2" xfId="24511"/>
    <cellStyle name="표준 17 9 17 4 3" xfId="36953"/>
    <cellStyle name="표준 17 9 17 5" xfId="15172"/>
    <cellStyle name="표준 17 9 17 6" xfId="27614"/>
    <cellStyle name="표준 17 9 18" xfId="2785"/>
    <cellStyle name="표준 17 9 18 2" xfId="5954"/>
    <cellStyle name="표준 17 9 18 2 2" xfId="18461"/>
    <cellStyle name="표준 17 9 18 2 3" xfId="30903"/>
    <cellStyle name="표준 17 9 18 3" xfId="9039"/>
    <cellStyle name="표준 17 9 18 3 2" xfId="21546"/>
    <cellStyle name="표준 17 9 18 3 3" xfId="33988"/>
    <cellStyle name="표준 17 9 18 4" xfId="12124"/>
    <cellStyle name="표준 17 9 18 4 2" xfId="24631"/>
    <cellStyle name="표준 17 9 18 4 3" xfId="37073"/>
    <cellStyle name="표준 17 9 18 5" xfId="15292"/>
    <cellStyle name="표준 17 9 18 6" xfId="27734"/>
    <cellStyle name="표준 17 9 19" xfId="2902"/>
    <cellStyle name="표준 17 9 19 2" xfId="6071"/>
    <cellStyle name="표준 17 9 19 2 2" xfId="18578"/>
    <cellStyle name="표준 17 9 19 2 3" xfId="31020"/>
    <cellStyle name="표준 17 9 19 3" xfId="9156"/>
    <cellStyle name="표준 17 9 19 3 2" xfId="21663"/>
    <cellStyle name="표준 17 9 19 3 3" xfId="34105"/>
    <cellStyle name="표준 17 9 19 4" xfId="12241"/>
    <cellStyle name="표준 17 9 19 4 2" xfId="24748"/>
    <cellStyle name="표준 17 9 19 4 3" xfId="37190"/>
    <cellStyle name="표준 17 9 19 5" xfId="15409"/>
    <cellStyle name="표준 17 9 19 6" xfId="27851"/>
    <cellStyle name="표준 17 9 2" xfId="736"/>
    <cellStyle name="표준 17 9 2 2" xfId="3905"/>
    <cellStyle name="표준 17 9 2 2 2" xfId="16412"/>
    <cellStyle name="표준 17 9 2 2 3" xfId="28854"/>
    <cellStyle name="표준 17 9 2 3" xfId="6990"/>
    <cellStyle name="표준 17 9 2 3 2" xfId="19497"/>
    <cellStyle name="표준 17 9 2 3 3" xfId="31939"/>
    <cellStyle name="표준 17 9 2 4" xfId="10075"/>
    <cellStyle name="표준 17 9 2 4 2" xfId="22582"/>
    <cellStyle name="표준 17 9 2 4 3" xfId="35024"/>
    <cellStyle name="표준 17 9 2 5" xfId="13243"/>
    <cellStyle name="표준 17 9 2 6" xfId="25685"/>
    <cellStyle name="표준 17 9 20" xfId="3014"/>
    <cellStyle name="표준 17 9 20 2" xfId="6183"/>
    <cellStyle name="표준 17 9 20 2 2" xfId="18690"/>
    <cellStyle name="표준 17 9 20 2 3" xfId="31132"/>
    <cellStyle name="표준 17 9 20 3" xfId="9268"/>
    <cellStyle name="표준 17 9 20 3 2" xfId="21775"/>
    <cellStyle name="표준 17 9 20 3 3" xfId="34217"/>
    <cellStyle name="표준 17 9 20 4" xfId="12353"/>
    <cellStyle name="표준 17 9 20 4 2" xfId="24860"/>
    <cellStyle name="표준 17 9 20 4 3" xfId="37302"/>
    <cellStyle name="표준 17 9 20 5" xfId="15521"/>
    <cellStyle name="표준 17 9 20 6" xfId="27963"/>
    <cellStyle name="표준 17 9 21" xfId="3122"/>
    <cellStyle name="표준 17 9 21 2" xfId="6291"/>
    <cellStyle name="표준 17 9 21 2 2" xfId="18798"/>
    <cellStyle name="표준 17 9 21 2 3" xfId="31240"/>
    <cellStyle name="표준 17 9 21 3" xfId="9376"/>
    <cellStyle name="표준 17 9 21 3 2" xfId="21883"/>
    <cellStyle name="표준 17 9 21 3 3" xfId="34325"/>
    <cellStyle name="표준 17 9 21 4" xfId="12461"/>
    <cellStyle name="표준 17 9 21 4 2" xfId="24968"/>
    <cellStyle name="표준 17 9 21 4 3" xfId="37410"/>
    <cellStyle name="표준 17 9 21 5" xfId="15629"/>
    <cellStyle name="표준 17 9 21 6" xfId="28071"/>
    <cellStyle name="표준 17 9 22" xfId="3229"/>
    <cellStyle name="표준 17 9 22 2" xfId="6398"/>
    <cellStyle name="표준 17 9 22 2 2" xfId="18905"/>
    <cellStyle name="표준 17 9 22 2 3" xfId="31347"/>
    <cellStyle name="표준 17 9 22 3" xfId="9483"/>
    <cellStyle name="표준 17 9 22 3 2" xfId="21990"/>
    <cellStyle name="표준 17 9 22 3 3" xfId="34432"/>
    <cellStyle name="표준 17 9 22 4" xfId="12568"/>
    <cellStyle name="표준 17 9 22 4 2" xfId="25075"/>
    <cellStyle name="표준 17 9 22 4 3" xfId="37517"/>
    <cellStyle name="표준 17 9 22 5" xfId="15736"/>
    <cellStyle name="표준 17 9 22 6" xfId="28178"/>
    <cellStyle name="표준 17 9 23" xfId="3336"/>
    <cellStyle name="표준 17 9 23 2" xfId="6505"/>
    <cellStyle name="표준 17 9 23 2 2" xfId="19012"/>
    <cellStyle name="표준 17 9 23 2 3" xfId="31454"/>
    <cellStyle name="표준 17 9 23 3" xfId="9590"/>
    <cellStyle name="표준 17 9 23 3 2" xfId="22097"/>
    <cellStyle name="표준 17 9 23 3 3" xfId="34539"/>
    <cellStyle name="표준 17 9 23 4" xfId="12675"/>
    <cellStyle name="표준 17 9 23 4 2" xfId="25182"/>
    <cellStyle name="표준 17 9 23 4 3" xfId="37624"/>
    <cellStyle name="표준 17 9 23 5" xfId="15843"/>
    <cellStyle name="표준 17 9 23 6" xfId="28285"/>
    <cellStyle name="표준 17 9 24" xfId="3527"/>
    <cellStyle name="표준 17 9 24 2" xfId="16034"/>
    <cellStyle name="표준 17 9 24 3" xfId="28476"/>
    <cellStyle name="표준 17 9 25" xfId="6612"/>
    <cellStyle name="표준 17 9 25 2" xfId="19119"/>
    <cellStyle name="표준 17 9 25 3" xfId="31561"/>
    <cellStyle name="표준 17 9 26" xfId="9697"/>
    <cellStyle name="표준 17 9 26 2" xfId="22204"/>
    <cellStyle name="표준 17 9 26 3" xfId="34646"/>
    <cellStyle name="표준 17 9 27" xfId="12865"/>
    <cellStyle name="표준 17 9 28" xfId="25307"/>
    <cellStyle name="표준 17 9 29" xfId="37755"/>
    <cellStyle name="표준 17 9 3" xfId="869"/>
    <cellStyle name="표준 17 9 3 2" xfId="4038"/>
    <cellStyle name="표준 17 9 3 2 2" xfId="16545"/>
    <cellStyle name="표준 17 9 3 2 3" xfId="28987"/>
    <cellStyle name="표준 17 9 3 3" xfId="7123"/>
    <cellStyle name="표준 17 9 3 3 2" xfId="19630"/>
    <cellStyle name="표준 17 9 3 3 3" xfId="32072"/>
    <cellStyle name="표준 17 9 3 4" xfId="10208"/>
    <cellStyle name="표준 17 9 3 4 2" xfId="22715"/>
    <cellStyle name="표준 17 9 3 4 3" xfId="35157"/>
    <cellStyle name="표준 17 9 3 5" xfId="13376"/>
    <cellStyle name="표준 17 9 3 6" xfId="25818"/>
    <cellStyle name="표준 17 9 4" xfId="1001"/>
    <cellStyle name="표준 17 9 4 2" xfId="4170"/>
    <cellStyle name="표준 17 9 4 2 2" xfId="16677"/>
    <cellStyle name="표준 17 9 4 2 3" xfId="29119"/>
    <cellStyle name="표준 17 9 4 3" xfId="7255"/>
    <cellStyle name="표준 17 9 4 3 2" xfId="19762"/>
    <cellStyle name="표준 17 9 4 3 3" xfId="32204"/>
    <cellStyle name="표준 17 9 4 4" xfId="10340"/>
    <cellStyle name="표준 17 9 4 4 2" xfId="22847"/>
    <cellStyle name="표준 17 9 4 4 3" xfId="35289"/>
    <cellStyle name="표준 17 9 4 5" xfId="13508"/>
    <cellStyle name="표준 17 9 4 6" xfId="25950"/>
    <cellStyle name="표준 17 9 5" xfId="1133"/>
    <cellStyle name="표준 17 9 5 2" xfId="4302"/>
    <cellStyle name="표준 17 9 5 2 2" xfId="16809"/>
    <cellStyle name="표준 17 9 5 2 3" xfId="29251"/>
    <cellStyle name="표준 17 9 5 3" xfId="7387"/>
    <cellStyle name="표준 17 9 5 3 2" xfId="19894"/>
    <cellStyle name="표준 17 9 5 3 3" xfId="32336"/>
    <cellStyle name="표준 17 9 5 4" xfId="10472"/>
    <cellStyle name="표준 17 9 5 4 2" xfId="22979"/>
    <cellStyle name="표준 17 9 5 4 3" xfId="35421"/>
    <cellStyle name="표준 17 9 5 5" xfId="13640"/>
    <cellStyle name="표준 17 9 5 6" xfId="26082"/>
    <cellStyle name="표준 17 9 6" xfId="1265"/>
    <cellStyle name="표준 17 9 6 2" xfId="4434"/>
    <cellStyle name="표준 17 9 6 2 2" xfId="16941"/>
    <cellStyle name="표준 17 9 6 2 3" xfId="29383"/>
    <cellStyle name="표준 17 9 6 3" xfId="7519"/>
    <cellStyle name="표준 17 9 6 3 2" xfId="20026"/>
    <cellStyle name="표준 17 9 6 3 3" xfId="32468"/>
    <cellStyle name="표준 17 9 6 4" xfId="10604"/>
    <cellStyle name="표준 17 9 6 4 2" xfId="23111"/>
    <cellStyle name="표준 17 9 6 4 3" xfId="35553"/>
    <cellStyle name="표준 17 9 6 5" xfId="13772"/>
    <cellStyle name="표준 17 9 6 6" xfId="26214"/>
    <cellStyle name="표준 17 9 7" xfId="1397"/>
    <cellStyle name="표준 17 9 7 2" xfId="4566"/>
    <cellStyle name="표준 17 9 7 2 2" xfId="17073"/>
    <cellStyle name="표준 17 9 7 2 3" xfId="29515"/>
    <cellStyle name="표준 17 9 7 3" xfId="7651"/>
    <cellStyle name="표준 17 9 7 3 2" xfId="20158"/>
    <cellStyle name="표준 17 9 7 3 3" xfId="32600"/>
    <cellStyle name="표준 17 9 7 4" xfId="10736"/>
    <cellStyle name="표준 17 9 7 4 2" xfId="23243"/>
    <cellStyle name="표준 17 9 7 4 3" xfId="35685"/>
    <cellStyle name="표준 17 9 7 5" xfId="13904"/>
    <cellStyle name="표준 17 9 7 6" xfId="26346"/>
    <cellStyle name="표준 17 9 8" xfId="1528"/>
    <cellStyle name="표준 17 9 8 2" xfId="4697"/>
    <cellStyle name="표준 17 9 8 2 2" xfId="17204"/>
    <cellStyle name="표준 17 9 8 2 3" xfId="29646"/>
    <cellStyle name="표준 17 9 8 3" xfId="7782"/>
    <cellStyle name="표준 17 9 8 3 2" xfId="20289"/>
    <cellStyle name="표준 17 9 8 3 3" xfId="32731"/>
    <cellStyle name="표준 17 9 8 4" xfId="10867"/>
    <cellStyle name="표준 17 9 8 4 2" xfId="23374"/>
    <cellStyle name="표준 17 9 8 4 3" xfId="35816"/>
    <cellStyle name="표준 17 9 8 5" xfId="14035"/>
    <cellStyle name="표준 17 9 8 6" xfId="26477"/>
    <cellStyle name="표준 17 9 9" xfId="1657"/>
    <cellStyle name="표준 17 9 9 2" xfId="4826"/>
    <cellStyle name="표준 17 9 9 2 2" xfId="17333"/>
    <cellStyle name="표준 17 9 9 2 3" xfId="29775"/>
    <cellStyle name="표준 17 9 9 3" xfId="7911"/>
    <cellStyle name="표준 17 9 9 3 2" xfId="20418"/>
    <cellStyle name="표준 17 9 9 3 3" xfId="32860"/>
    <cellStyle name="표준 17 9 9 4" xfId="10996"/>
    <cellStyle name="표준 17 9 9 4 2" xfId="23503"/>
    <cellStyle name="표준 17 9 9 4 3" xfId="35945"/>
    <cellStyle name="표준 17 9 9 5" xfId="14164"/>
    <cellStyle name="표준 17 9 9 6" xfId="26606"/>
    <cellStyle name="표준 18" xfId="180"/>
    <cellStyle name="표준 19" xfId="179"/>
    <cellStyle name="표준 19 10" xfId="618"/>
    <cellStyle name="표준 19 10 2" xfId="3787"/>
    <cellStyle name="표준 19 10 2 2" xfId="16294"/>
    <cellStyle name="표준 19 10 2 3" xfId="28736"/>
    <cellStyle name="표준 19 10 3" xfId="6872"/>
    <cellStyle name="표준 19 10 3 2" xfId="19379"/>
    <cellStyle name="표준 19 10 3 3" xfId="31821"/>
    <cellStyle name="표준 19 10 4" xfId="9957"/>
    <cellStyle name="표준 19 10 4 2" xfId="22464"/>
    <cellStyle name="표준 19 10 4 3" xfId="34906"/>
    <cellStyle name="표준 19 10 5" xfId="13125"/>
    <cellStyle name="표준 19 10 6" xfId="25567"/>
    <cellStyle name="표준 19 11" xfId="629"/>
    <cellStyle name="표준 19 11 2" xfId="3798"/>
    <cellStyle name="표준 19 11 2 2" xfId="16305"/>
    <cellStyle name="표준 19 11 2 3" xfId="28747"/>
    <cellStyle name="표준 19 11 3" xfId="6883"/>
    <cellStyle name="표준 19 11 3 2" xfId="19390"/>
    <cellStyle name="표준 19 11 3 3" xfId="31832"/>
    <cellStyle name="표준 19 11 4" xfId="9968"/>
    <cellStyle name="표준 19 11 4 2" xfId="22475"/>
    <cellStyle name="표준 19 11 4 3" xfId="34917"/>
    <cellStyle name="표준 19 11 5" xfId="13136"/>
    <cellStyle name="표준 19 11 6" xfId="25578"/>
    <cellStyle name="표준 19 12" xfId="423"/>
    <cellStyle name="표준 19 12 2" xfId="3592"/>
    <cellStyle name="표준 19 12 2 2" xfId="16099"/>
    <cellStyle name="표준 19 12 2 3" xfId="28541"/>
    <cellStyle name="표준 19 12 3" xfId="6677"/>
    <cellStyle name="표준 19 12 3 2" xfId="19184"/>
    <cellStyle name="표준 19 12 3 3" xfId="31626"/>
    <cellStyle name="표준 19 12 4" xfId="9762"/>
    <cellStyle name="표준 19 12 4 2" xfId="22269"/>
    <cellStyle name="표준 19 12 4 3" xfId="34711"/>
    <cellStyle name="표준 19 12 5" xfId="12930"/>
    <cellStyle name="표준 19 12 6" xfId="25372"/>
    <cellStyle name="표준 19 13" xfId="522"/>
    <cellStyle name="표준 19 13 2" xfId="3691"/>
    <cellStyle name="표준 19 13 2 2" xfId="16198"/>
    <cellStyle name="표준 19 13 2 3" xfId="28640"/>
    <cellStyle name="표준 19 13 3" xfId="6776"/>
    <cellStyle name="표준 19 13 3 2" xfId="19283"/>
    <cellStyle name="표준 19 13 3 3" xfId="31725"/>
    <cellStyle name="표준 19 13 4" xfId="9861"/>
    <cellStyle name="표준 19 13 4 2" xfId="22368"/>
    <cellStyle name="표준 19 13 4 3" xfId="34810"/>
    <cellStyle name="표준 19 13 5" xfId="13029"/>
    <cellStyle name="표준 19 13 6" xfId="25471"/>
    <cellStyle name="표준 19 14" xfId="487"/>
    <cellStyle name="표준 19 14 2" xfId="3656"/>
    <cellStyle name="표준 19 14 2 2" xfId="16163"/>
    <cellStyle name="표준 19 14 2 3" xfId="28605"/>
    <cellStyle name="표준 19 14 3" xfId="6741"/>
    <cellStyle name="표준 19 14 3 2" xfId="19248"/>
    <cellStyle name="표준 19 14 3 3" xfId="31690"/>
    <cellStyle name="표준 19 14 4" xfId="9826"/>
    <cellStyle name="표준 19 14 4 2" xfId="22333"/>
    <cellStyle name="표준 19 14 4 3" xfId="34775"/>
    <cellStyle name="표준 19 14 5" xfId="12994"/>
    <cellStyle name="표준 19 14 6" xfId="25436"/>
    <cellStyle name="표준 19 15" xfId="653"/>
    <cellStyle name="표준 19 15 2" xfId="3822"/>
    <cellStyle name="표준 19 15 2 2" xfId="16329"/>
    <cellStyle name="표준 19 15 2 3" xfId="28771"/>
    <cellStyle name="표준 19 15 3" xfId="6907"/>
    <cellStyle name="표준 19 15 3 2" xfId="19414"/>
    <cellStyle name="표준 19 15 3 3" xfId="31856"/>
    <cellStyle name="표준 19 15 4" xfId="9992"/>
    <cellStyle name="표준 19 15 4 2" xfId="22499"/>
    <cellStyle name="표준 19 15 4 3" xfId="34941"/>
    <cellStyle name="표준 19 15 5" xfId="13160"/>
    <cellStyle name="표준 19 15 6" xfId="25602"/>
    <cellStyle name="표준 19 16" xfId="787"/>
    <cellStyle name="표준 19 16 2" xfId="3956"/>
    <cellStyle name="표준 19 16 2 2" xfId="16463"/>
    <cellStyle name="표준 19 16 2 3" xfId="28905"/>
    <cellStyle name="표준 19 16 3" xfId="7041"/>
    <cellStyle name="표준 19 16 3 2" xfId="19548"/>
    <cellStyle name="표준 19 16 3 3" xfId="31990"/>
    <cellStyle name="표준 19 16 4" xfId="10126"/>
    <cellStyle name="표준 19 16 4 2" xfId="22633"/>
    <cellStyle name="표준 19 16 4 3" xfId="35075"/>
    <cellStyle name="표준 19 16 5" xfId="13294"/>
    <cellStyle name="표준 19 16 6" xfId="25736"/>
    <cellStyle name="표준 19 17" xfId="920"/>
    <cellStyle name="표준 19 17 2" xfId="4089"/>
    <cellStyle name="표준 19 17 2 2" xfId="16596"/>
    <cellStyle name="표준 19 17 2 3" xfId="29038"/>
    <cellStyle name="표준 19 17 3" xfId="7174"/>
    <cellStyle name="표준 19 17 3 2" xfId="19681"/>
    <cellStyle name="표준 19 17 3 3" xfId="32123"/>
    <cellStyle name="표준 19 17 4" xfId="10259"/>
    <cellStyle name="표준 19 17 4 2" xfId="22766"/>
    <cellStyle name="표준 19 17 4 3" xfId="35208"/>
    <cellStyle name="표준 19 17 5" xfId="13427"/>
    <cellStyle name="표준 19 17 6" xfId="25869"/>
    <cellStyle name="표준 19 18" xfId="1052"/>
    <cellStyle name="표준 19 18 2" xfId="4221"/>
    <cellStyle name="표준 19 18 2 2" xfId="16728"/>
    <cellStyle name="표준 19 18 2 3" xfId="29170"/>
    <cellStyle name="표준 19 18 3" xfId="7306"/>
    <cellStyle name="표준 19 18 3 2" xfId="19813"/>
    <cellStyle name="표준 19 18 3 3" xfId="32255"/>
    <cellStyle name="표준 19 18 4" xfId="10391"/>
    <cellStyle name="표준 19 18 4 2" xfId="22898"/>
    <cellStyle name="표준 19 18 4 3" xfId="35340"/>
    <cellStyle name="표준 19 18 5" xfId="13559"/>
    <cellStyle name="표준 19 18 6" xfId="26001"/>
    <cellStyle name="표준 19 19" xfId="1184"/>
    <cellStyle name="표준 19 19 2" xfId="4353"/>
    <cellStyle name="표준 19 19 2 2" xfId="16860"/>
    <cellStyle name="표준 19 19 2 3" xfId="29302"/>
    <cellStyle name="표준 19 19 3" xfId="7438"/>
    <cellStyle name="표준 19 19 3 2" xfId="19945"/>
    <cellStyle name="표준 19 19 3 3" xfId="32387"/>
    <cellStyle name="표준 19 19 4" xfId="10523"/>
    <cellStyle name="표준 19 19 4 2" xfId="23030"/>
    <cellStyle name="표준 19 19 4 3" xfId="35472"/>
    <cellStyle name="표준 19 19 5" xfId="13691"/>
    <cellStyle name="표준 19 19 6" xfId="26133"/>
    <cellStyle name="표준 19 2" xfId="300"/>
    <cellStyle name="표준 19 2 10" xfId="1470"/>
    <cellStyle name="표준 19 2 10 2" xfId="4639"/>
    <cellStyle name="표준 19 2 10 2 2" xfId="17146"/>
    <cellStyle name="표준 19 2 10 2 3" xfId="29588"/>
    <cellStyle name="표준 19 2 10 3" xfId="7724"/>
    <cellStyle name="표준 19 2 10 3 2" xfId="20231"/>
    <cellStyle name="표준 19 2 10 3 3" xfId="32673"/>
    <cellStyle name="표준 19 2 10 4" xfId="10809"/>
    <cellStyle name="표준 19 2 10 4 2" xfId="23316"/>
    <cellStyle name="표준 19 2 10 4 3" xfId="35758"/>
    <cellStyle name="표준 19 2 10 5" xfId="13977"/>
    <cellStyle name="표준 19 2 10 6" xfId="26419"/>
    <cellStyle name="표준 19 2 11" xfId="1599"/>
    <cellStyle name="표준 19 2 11 2" xfId="4768"/>
    <cellStyle name="표준 19 2 11 2 2" xfId="17275"/>
    <cellStyle name="표준 19 2 11 2 3" xfId="29717"/>
    <cellStyle name="표준 19 2 11 3" xfId="7853"/>
    <cellStyle name="표준 19 2 11 3 2" xfId="20360"/>
    <cellStyle name="표준 19 2 11 3 3" xfId="32802"/>
    <cellStyle name="표준 19 2 11 4" xfId="10938"/>
    <cellStyle name="표준 19 2 11 4 2" xfId="23445"/>
    <cellStyle name="표준 19 2 11 4 3" xfId="35887"/>
    <cellStyle name="표준 19 2 11 5" xfId="14106"/>
    <cellStyle name="표준 19 2 11 6" xfId="26548"/>
    <cellStyle name="표준 19 2 12" xfId="1727"/>
    <cellStyle name="표준 19 2 12 2" xfId="4896"/>
    <cellStyle name="표준 19 2 12 2 2" xfId="17403"/>
    <cellStyle name="표준 19 2 12 2 3" xfId="29845"/>
    <cellStyle name="표준 19 2 12 3" xfId="7981"/>
    <cellStyle name="표준 19 2 12 3 2" xfId="20488"/>
    <cellStyle name="표준 19 2 12 3 3" xfId="32930"/>
    <cellStyle name="표준 19 2 12 4" xfId="11066"/>
    <cellStyle name="표준 19 2 12 4 2" xfId="23573"/>
    <cellStyle name="표준 19 2 12 4 3" xfId="36015"/>
    <cellStyle name="표준 19 2 12 5" xfId="14234"/>
    <cellStyle name="표준 19 2 12 6" xfId="26676"/>
    <cellStyle name="표준 19 2 13" xfId="1855"/>
    <cellStyle name="표준 19 2 13 2" xfId="5024"/>
    <cellStyle name="표준 19 2 13 2 2" xfId="17531"/>
    <cellStyle name="표준 19 2 13 2 3" xfId="29973"/>
    <cellStyle name="표준 19 2 13 3" xfId="8109"/>
    <cellStyle name="표준 19 2 13 3 2" xfId="20616"/>
    <cellStyle name="표준 19 2 13 3 3" xfId="33058"/>
    <cellStyle name="표준 19 2 13 4" xfId="11194"/>
    <cellStyle name="표준 19 2 13 4 2" xfId="23701"/>
    <cellStyle name="표준 19 2 13 4 3" xfId="36143"/>
    <cellStyle name="표준 19 2 13 5" xfId="14362"/>
    <cellStyle name="표준 19 2 13 6" xfId="26804"/>
    <cellStyle name="표준 19 2 14" xfId="1983"/>
    <cellStyle name="표준 19 2 14 2" xfId="5152"/>
    <cellStyle name="표준 19 2 14 2 2" xfId="17659"/>
    <cellStyle name="표준 19 2 14 2 3" xfId="30101"/>
    <cellStyle name="표준 19 2 14 3" xfId="8237"/>
    <cellStyle name="표준 19 2 14 3 2" xfId="20744"/>
    <cellStyle name="표준 19 2 14 3 3" xfId="33186"/>
    <cellStyle name="표준 19 2 14 4" xfId="11322"/>
    <cellStyle name="표준 19 2 14 4 2" xfId="23829"/>
    <cellStyle name="표준 19 2 14 4 3" xfId="36271"/>
    <cellStyle name="표준 19 2 14 5" xfId="14490"/>
    <cellStyle name="표준 19 2 14 6" xfId="26932"/>
    <cellStyle name="표준 19 2 15" xfId="2111"/>
    <cellStyle name="표준 19 2 15 2" xfId="5280"/>
    <cellStyle name="표준 19 2 15 2 2" xfId="17787"/>
    <cellStyle name="표준 19 2 15 2 3" xfId="30229"/>
    <cellStyle name="표준 19 2 15 3" xfId="8365"/>
    <cellStyle name="표준 19 2 15 3 2" xfId="20872"/>
    <cellStyle name="표준 19 2 15 3 3" xfId="33314"/>
    <cellStyle name="표준 19 2 15 4" xfId="11450"/>
    <cellStyle name="표준 19 2 15 4 2" xfId="23957"/>
    <cellStyle name="표준 19 2 15 4 3" xfId="36399"/>
    <cellStyle name="표준 19 2 15 5" xfId="14618"/>
    <cellStyle name="표준 19 2 15 6" xfId="27060"/>
    <cellStyle name="표준 19 2 16" xfId="2236"/>
    <cellStyle name="표준 19 2 16 2" xfId="5405"/>
    <cellStyle name="표준 19 2 16 2 2" xfId="17912"/>
    <cellStyle name="표준 19 2 16 2 3" xfId="30354"/>
    <cellStyle name="표준 19 2 16 3" xfId="8490"/>
    <cellStyle name="표준 19 2 16 3 2" xfId="20997"/>
    <cellStyle name="표준 19 2 16 3 3" xfId="33439"/>
    <cellStyle name="표준 19 2 16 4" xfId="11575"/>
    <cellStyle name="표준 19 2 16 4 2" xfId="24082"/>
    <cellStyle name="표준 19 2 16 4 3" xfId="36524"/>
    <cellStyle name="표준 19 2 16 5" xfId="14743"/>
    <cellStyle name="표준 19 2 16 6" xfId="27185"/>
    <cellStyle name="표준 19 2 17" xfId="2361"/>
    <cellStyle name="표준 19 2 17 2" xfId="5530"/>
    <cellStyle name="표준 19 2 17 2 2" xfId="18037"/>
    <cellStyle name="표준 19 2 17 2 3" xfId="30479"/>
    <cellStyle name="표준 19 2 17 3" xfId="8615"/>
    <cellStyle name="표준 19 2 17 3 2" xfId="21122"/>
    <cellStyle name="표준 19 2 17 3 3" xfId="33564"/>
    <cellStyle name="표준 19 2 17 4" xfId="11700"/>
    <cellStyle name="표준 19 2 17 4 2" xfId="24207"/>
    <cellStyle name="표준 19 2 17 4 3" xfId="36649"/>
    <cellStyle name="표준 19 2 17 5" xfId="14868"/>
    <cellStyle name="표준 19 2 17 6" xfId="27310"/>
    <cellStyle name="표준 19 2 18" xfId="2485"/>
    <cellStyle name="표준 19 2 18 2" xfId="5654"/>
    <cellStyle name="표준 19 2 18 2 2" xfId="18161"/>
    <cellStyle name="표준 19 2 18 2 3" xfId="30603"/>
    <cellStyle name="표준 19 2 18 3" xfId="8739"/>
    <cellStyle name="표준 19 2 18 3 2" xfId="21246"/>
    <cellStyle name="표준 19 2 18 3 3" xfId="33688"/>
    <cellStyle name="표준 19 2 18 4" xfId="11824"/>
    <cellStyle name="표준 19 2 18 4 2" xfId="24331"/>
    <cellStyle name="표준 19 2 18 4 3" xfId="36773"/>
    <cellStyle name="표준 19 2 18 5" xfId="14992"/>
    <cellStyle name="표준 19 2 18 6" xfId="27434"/>
    <cellStyle name="표준 19 2 19" xfId="2607"/>
    <cellStyle name="표준 19 2 19 2" xfId="5776"/>
    <cellStyle name="표준 19 2 19 2 2" xfId="18283"/>
    <cellStyle name="표준 19 2 19 2 3" xfId="30725"/>
    <cellStyle name="표준 19 2 19 3" xfId="8861"/>
    <cellStyle name="표준 19 2 19 3 2" xfId="21368"/>
    <cellStyle name="표준 19 2 19 3 3" xfId="33810"/>
    <cellStyle name="표준 19 2 19 4" xfId="11946"/>
    <cellStyle name="표준 19 2 19 4 2" xfId="24453"/>
    <cellStyle name="표준 19 2 19 4 3" xfId="36895"/>
    <cellStyle name="표준 19 2 19 5" xfId="15114"/>
    <cellStyle name="표준 19 2 19 6" xfId="27556"/>
    <cellStyle name="표준 19 2 2" xfId="345"/>
    <cellStyle name="표준 19 2 2 10" xfId="1772"/>
    <cellStyle name="표준 19 2 2 10 2" xfId="4941"/>
    <cellStyle name="표준 19 2 2 10 2 2" xfId="17448"/>
    <cellStyle name="표준 19 2 2 10 2 3" xfId="29890"/>
    <cellStyle name="표준 19 2 2 10 3" xfId="8026"/>
    <cellStyle name="표준 19 2 2 10 3 2" xfId="20533"/>
    <cellStyle name="표준 19 2 2 10 3 3" xfId="32975"/>
    <cellStyle name="표준 19 2 2 10 4" xfId="11111"/>
    <cellStyle name="표준 19 2 2 10 4 2" xfId="23618"/>
    <cellStyle name="표준 19 2 2 10 4 3" xfId="36060"/>
    <cellStyle name="표준 19 2 2 10 5" xfId="14279"/>
    <cellStyle name="표준 19 2 2 10 6" xfId="26721"/>
    <cellStyle name="표준 19 2 2 11" xfId="1900"/>
    <cellStyle name="표준 19 2 2 11 2" xfId="5069"/>
    <cellStyle name="표준 19 2 2 11 2 2" xfId="17576"/>
    <cellStyle name="표준 19 2 2 11 2 3" xfId="30018"/>
    <cellStyle name="표준 19 2 2 11 3" xfId="8154"/>
    <cellStyle name="표준 19 2 2 11 3 2" xfId="20661"/>
    <cellStyle name="표준 19 2 2 11 3 3" xfId="33103"/>
    <cellStyle name="표준 19 2 2 11 4" xfId="11239"/>
    <cellStyle name="표준 19 2 2 11 4 2" xfId="23746"/>
    <cellStyle name="표준 19 2 2 11 4 3" xfId="36188"/>
    <cellStyle name="표준 19 2 2 11 5" xfId="14407"/>
    <cellStyle name="표준 19 2 2 11 6" xfId="26849"/>
    <cellStyle name="표준 19 2 2 12" xfId="2028"/>
    <cellStyle name="표준 19 2 2 12 2" xfId="5197"/>
    <cellStyle name="표준 19 2 2 12 2 2" xfId="17704"/>
    <cellStyle name="표준 19 2 2 12 2 3" xfId="30146"/>
    <cellStyle name="표준 19 2 2 12 3" xfId="8282"/>
    <cellStyle name="표준 19 2 2 12 3 2" xfId="20789"/>
    <cellStyle name="표준 19 2 2 12 3 3" xfId="33231"/>
    <cellStyle name="표준 19 2 2 12 4" xfId="11367"/>
    <cellStyle name="표준 19 2 2 12 4 2" xfId="23874"/>
    <cellStyle name="표준 19 2 2 12 4 3" xfId="36316"/>
    <cellStyle name="표준 19 2 2 12 5" xfId="14535"/>
    <cellStyle name="표준 19 2 2 12 6" xfId="26977"/>
    <cellStyle name="표준 19 2 2 13" xfId="2156"/>
    <cellStyle name="표준 19 2 2 13 2" xfId="5325"/>
    <cellStyle name="표준 19 2 2 13 2 2" xfId="17832"/>
    <cellStyle name="표준 19 2 2 13 2 3" xfId="30274"/>
    <cellStyle name="표준 19 2 2 13 3" xfId="8410"/>
    <cellStyle name="표준 19 2 2 13 3 2" xfId="20917"/>
    <cellStyle name="표준 19 2 2 13 3 3" xfId="33359"/>
    <cellStyle name="표준 19 2 2 13 4" xfId="11495"/>
    <cellStyle name="표준 19 2 2 13 4 2" xfId="24002"/>
    <cellStyle name="표준 19 2 2 13 4 3" xfId="36444"/>
    <cellStyle name="표준 19 2 2 13 5" xfId="14663"/>
    <cellStyle name="표준 19 2 2 13 6" xfId="27105"/>
    <cellStyle name="표준 19 2 2 14" xfId="2281"/>
    <cellStyle name="표준 19 2 2 14 2" xfId="5450"/>
    <cellStyle name="표준 19 2 2 14 2 2" xfId="17957"/>
    <cellStyle name="표준 19 2 2 14 2 3" xfId="30399"/>
    <cellStyle name="표준 19 2 2 14 3" xfId="8535"/>
    <cellStyle name="표준 19 2 2 14 3 2" xfId="21042"/>
    <cellStyle name="표준 19 2 2 14 3 3" xfId="33484"/>
    <cellStyle name="표준 19 2 2 14 4" xfId="11620"/>
    <cellStyle name="표준 19 2 2 14 4 2" xfId="24127"/>
    <cellStyle name="표준 19 2 2 14 4 3" xfId="36569"/>
    <cellStyle name="표준 19 2 2 14 5" xfId="14788"/>
    <cellStyle name="표준 19 2 2 14 6" xfId="27230"/>
    <cellStyle name="표준 19 2 2 15" xfId="2406"/>
    <cellStyle name="표준 19 2 2 15 2" xfId="5575"/>
    <cellStyle name="표준 19 2 2 15 2 2" xfId="18082"/>
    <cellStyle name="표준 19 2 2 15 2 3" xfId="30524"/>
    <cellStyle name="표준 19 2 2 15 3" xfId="8660"/>
    <cellStyle name="표준 19 2 2 15 3 2" xfId="21167"/>
    <cellStyle name="표준 19 2 2 15 3 3" xfId="33609"/>
    <cellStyle name="표준 19 2 2 15 4" xfId="11745"/>
    <cellStyle name="표준 19 2 2 15 4 2" xfId="24252"/>
    <cellStyle name="표준 19 2 2 15 4 3" xfId="36694"/>
    <cellStyle name="표준 19 2 2 15 5" xfId="14913"/>
    <cellStyle name="표준 19 2 2 15 6" xfId="27355"/>
    <cellStyle name="표준 19 2 2 16" xfId="2530"/>
    <cellStyle name="표준 19 2 2 16 2" xfId="5699"/>
    <cellStyle name="표준 19 2 2 16 2 2" xfId="18206"/>
    <cellStyle name="표준 19 2 2 16 2 3" xfId="30648"/>
    <cellStyle name="표준 19 2 2 16 3" xfId="8784"/>
    <cellStyle name="표준 19 2 2 16 3 2" xfId="21291"/>
    <cellStyle name="표준 19 2 2 16 3 3" xfId="33733"/>
    <cellStyle name="표준 19 2 2 16 4" xfId="11869"/>
    <cellStyle name="표준 19 2 2 16 4 2" xfId="24376"/>
    <cellStyle name="표준 19 2 2 16 4 3" xfId="36818"/>
    <cellStyle name="표준 19 2 2 16 5" xfId="15037"/>
    <cellStyle name="표준 19 2 2 16 6" xfId="27479"/>
    <cellStyle name="표준 19 2 2 17" xfId="2652"/>
    <cellStyle name="표준 19 2 2 17 2" xfId="5821"/>
    <cellStyle name="표준 19 2 2 17 2 2" xfId="18328"/>
    <cellStyle name="표준 19 2 2 17 2 3" xfId="30770"/>
    <cellStyle name="표준 19 2 2 17 3" xfId="8906"/>
    <cellStyle name="표준 19 2 2 17 3 2" xfId="21413"/>
    <cellStyle name="표준 19 2 2 17 3 3" xfId="33855"/>
    <cellStyle name="표준 19 2 2 17 4" xfId="11991"/>
    <cellStyle name="표준 19 2 2 17 4 2" xfId="24498"/>
    <cellStyle name="표준 19 2 2 17 4 3" xfId="36940"/>
    <cellStyle name="표준 19 2 2 17 5" xfId="15159"/>
    <cellStyle name="표준 19 2 2 17 6" xfId="27601"/>
    <cellStyle name="표준 19 2 2 18" xfId="2772"/>
    <cellStyle name="표준 19 2 2 18 2" xfId="5941"/>
    <cellStyle name="표준 19 2 2 18 2 2" xfId="18448"/>
    <cellStyle name="표준 19 2 2 18 2 3" xfId="30890"/>
    <cellStyle name="표준 19 2 2 18 3" xfId="9026"/>
    <cellStyle name="표준 19 2 2 18 3 2" xfId="21533"/>
    <cellStyle name="표준 19 2 2 18 3 3" xfId="33975"/>
    <cellStyle name="표준 19 2 2 18 4" xfId="12111"/>
    <cellStyle name="표준 19 2 2 18 4 2" xfId="24618"/>
    <cellStyle name="표준 19 2 2 18 4 3" xfId="37060"/>
    <cellStyle name="표준 19 2 2 18 5" xfId="15279"/>
    <cellStyle name="표준 19 2 2 18 6" xfId="27721"/>
    <cellStyle name="표준 19 2 2 19" xfId="2889"/>
    <cellStyle name="표준 19 2 2 19 2" xfId="6058"/>
    <cellStyle name="표준 19 2 2 19 2 2" xfId="18565"/>
    <cellStyle name="표준 19 2 2 19 2 3" xfId="31007"/>
    <cellStyle name="표준 19 2 2 19 3" xfId="9143"/>
    <cellStyle name="표준 19 2 2 19 3 2" xfId="21650"/>
    <cellStyle name="표준 19 2 2 19 3 3" xfId="34092"/>
    <cellStyle name="표준 19 2 2 19 4" xfId="12228"/>
    <cellStyle name="표준 19 2 2 19 4 2" xfId="24735"/>
    <cellStyle name="표준 19 2 2 19 4 3" xfId="37177"/>
    <cellStyle name="표준 19 2 2 19 5" xfId="15396"/>
    <cellStyle name="표준 19 2 2 19 6" xfId="27838"/>
    <cellStyle name="표준 19 2 2 2" xfId="723"/>
    <cellStyle name="표준 19 2 2 2 2" xfId="3892"/>
    <cellStyle name="표준 19 2 2 2 2 2" xfId="16399"/>
    <cellStyle name="표준 19 2 2 2 2 3" xfId="28841"/>
    <cellStyle name="표준 19 2 2 2 3" xfId="6977"/>
    <cellStyle name="표준 19 2 2 2 3 2" xfId="19484"/>
    <cellStyle name="표준 19 2 2 2 3 3" xfId="31926"/>
    <cellStyle name="표준 19 2 2 2 4" xfId="10062"/>
    <cellStyle name="표준 19 2 2 2 4 2" xfId="22569"/>
    <cellStyle name="표준 19 2 2 2 4 3" xfId="35011"/>
    <cellStyle name="표준 19 2 2 2 5" xfId="13230"/>
    <cellStyle name="표준 19 2 2 2 6" xfId="25672"/>
    <cellStyle name="표준 19 2 2 20" xfId="3001"/>
    <cellStyle name="표준 19 2 2 20 2" xfId="6170"/>
    <cellStyle name="표준 19 2 2 20 2 2" xfId="18677"/>
    <cellStyle name="표준 19 2 2 20 2 3" xfId="31119"/>
    <cellStyle name="표준 19 2 2 20 3" xfId="9255"/>
    <cellStyle name="표준 19 2 2 20 3 2" xfId="21762"/>
    <cellStyle name="표준 19 2 2 20 3 3" xfId="34204"/>
    <cellStyle name="표준 19 2 2 20 4" xfId="12340"/>
    <cellStyle name="표준 19 2 2 20 4 2" xfId="24847"/>
    <cellStyle name="표준 19 2 2 20 4 3" xfId="37289"/>
    <cellStyle name="표준 19 2 2 20 5" xfId="15508"/>
    <cellStyle name="표준 19 2 2 20 6" xfId="27950"/>
    <cellStyle name="표준 19 2 2 21" xfId="3109"/>
    <cellStyle name="표준 19 2 2 21 2" xfId="6278"/>
    <cellStyle name="표준 19 2 2 21 2 2" xfId="18785"/>
    <cellStyle name="표준 19 2 2 21 2 3" xfId="31227"/>
    <cellStyle name="표준 19 2 2 21 3" xfId="9363"/>
    <cellStyle name="표준 19 2 2 21 3 2" xfId="21870"/>
    <cellStyle name="표준 19 2 2 21 3 3" xfId="34312"/>
    <cellStyle name="표준 19 2 2 21 4" xfId="12448"/>
    <cellStyle name="표준 19 2 2 21 4 2" xfId="24955"/>
    <cellStyle name="표준 19 2 2 21 4 3" xfId="37397"/>
    <cellStyle name="표준 19 2 2 21 5" xfId="15616"/>
    <cellStyle name="표준 19 2 2 21 6" xfId="28058"/>
    <cellStyle name="표준 19 2 2 22" xfId="3216"/>
    <cellStyle name="표준 19 2 2 22 2" xfId="6385"/>
    <cellStyle name="표준 19 2 2 22 2 2" xfId="18892"/>
    <cellStyle name="표준 19 2 2 22 2 3" xfId="31334"/>
    <cellStyle name="표준 19 2 2 22 3" xfId="9470"/>
    <cellStyle name="표준 19 2 2 22 3 2" xfId="21977"/>
    <cellStyle name="표준 19 2 2 22 3 3" xfId="34419"/>
    <cellStyle name="표준 19 2 2 22 4" xfId="12555"/>
    <cellStyle name="표준 19 2 2 22 4 2" xfId="25062"/>
    <cellStyle name="표준 19 2 2 22 4 3" xfId="37504"/>
    <cellStyle name="표준 19 2 2 22 5" xfId="15723"/>
    <cellStyle name="표준 19 2 2 22 6" xfId="28165"/>
    <cellStyle name="표준 19 2 2 23" xfId="3323"/>
    <cellStyle name="표준 19 2 2 23 2" xfId="6492"/>
    <cellStyle name="표준 19 2 2 23 2 2" xfId="18999"/>
    <cellStyle name="표준 19 2 2 23 2 3" xfId="31441"/>
    <cellStyle name="표준 19 2 2 23 3" xfId="9577"/>
    <cellStyle name="표준 19 2 2 23 3 2" xfId="22084"/>
    <cellStyle name="표준 19 2 2 23 3 3" xfId="34526"/>
    <cellStyle name="표준 19 2 2 23 4" xfId="12662"/>
    <cellStyle name="표준 19 2 2 23 4 2" xfId="25169"/>
    <cellStyle name="표준 19 2 2 23 4 3" xfId="37611"/>
    <cellStyle name="표준 19 2 2 23 5" xfId="15830"/>
    <cellStyle name="표준 19 2 2 23 6" xfId="28272"/>
    <cellStyle name="표준 19 2 2 24" xfId="3514"/>
    <cellStyle name="표준 19 2 2 24 2" xfId="16021"/>
    <cellStyle name="표준 19 2 2 24 3" xfId="28463"/>
    <cellStyle name="표준 19 2 2 25" xfId="6599"/>
    <cellStyle name="표준 19 2 2 25 2" xfId="19106"/>
    <cellStyle name="표준 19 2 2 25 3" xfId="31548"/>
    <cellStyle name="표준 19 2 2 26" xfId="9684"/>
    <cellStyle name="표준 19 2 2 26 2" xfId="22191"/>
    <cellStyle name="표준 19 2 2 26 3" xfId="34633"/>
    <cellStyle name="표준 19 2 2 27" xfId="12852"/>
    <cellStyle name="표준 19 2 2 28" xfId="25294"/>
    <cellStyle name="표준 19 2 2 29" xfId="37824"/>
    <cellStyle name="표준 19 2 2 3" xfId="856"/>
    <cellStyle name="표준 19 2 2 3 2" xfId="4025"/>
    <cellStyle name="표준 19 2 2 3 2 2" xfId="16532"/>
    <cellStyle name="표준 19 2 2 3 2 3" xfId="28974"/>
    <cellStyle name="표준 19 2 2 3 3" xfId="7110"/>
    <cellStyle name="표준 19 2 2 3 3 2" xfId="19617"/>
    <cellStyle name="표준 19 2 2 3 3 3" xfId="32059"/>
    <cellStyle name="표준 19 2 2 3 4" xfId="10195"/>
    <cellStyle name="표준 19 2 2 3 4 2" xfId="22702"/>
    <cellStyle name="표준 19 2 2 3 4 3" xfId="35144"/>
    <cellStyle name="표준 19 2 2 3 5" xfId="13363"/>
    <cellStyle name="표준 19 2 2 3 6" xfId="25805"/>
    <cellStyle name="표준 19 2 2 4" xfId="988"/>
    <cellStyle name="표준 19 2 2 4 2" xfId="4157"/>
    <cellStyle name="표준 19 2 2 4 2 2" xfId="16664"/>
    <cellStyle name="표준 19 2 2 4 2 3" xfId="29106"/>
    <cellStyle name="표준 19 2 2 4 3" xfId="7242"/>
    <cellStyle name="표준 19 2 2 4 3 2" xfId="19749"/>
    <cellStyle name="표준 19 2 2 4 3 3" xfId="32191"/>
    <cellStyle name="표준 19 2 2 4 4" xfId="10327"/>
    <cellStyle name="표준 19 2 2 4 4 2" xfId="22834"/>
    <cellStyle name="표준 19 2 2 4 4 3" xfId="35276"/>
    <cellStyle name="표준 19 2 2 4 5" xfId="13495"/>
    <cellStyle name="표준 19 2 2 4 6" xfId="25937"/>
    <cellStyle name="표준 19 2 2 5" xfId="1120"/>
    <cellStyle name="표준 19 2 2 5 2" xfId="4289"/>
    <cellStyle name="표준 19 2 2 5 2 2" xfId="16796"/>
    <cellStyle name="표준 19 2 2 5 2 3" xfId="29238"/>
    <cellStyle name="표준 19 2 2 5 3" xfId="7374"/>
    <cellStyle name="표준 19 2 2 5 3 2" xfId="19881"/>
    <cellStyle name="표준 19 2 2 5 3 3" xfId="32323"/>
    <cellStyle name="표준 19 2 2 5 4" xfId="10459"/>
    <cellStyle name="표준 19 2 2 5 4 2" xfId="22966"/>
    <cellStyle name="표준 19 2 2 5 4 3" xfId="35408"/>
    <cellStyle name="표준 19 2 2 5 5" xfId="13627"/>
    <cellStyle name="표준 19 2 2 5 6" xfId="26069"/>
    <cellStyle name="표준 19 2 2 6" xfId="1252"/>
    <cellStyle name="표준 19 2 2 6 2" xfId="4421"/>
    <cellStyle name="표준 19 2 2 6 2 2" xfId="16928"/>
    <cellStyle name="표준 19 2 2 6 2 3" xfId="29370"/>
    <cellStyle name="표준 19 2 2 6 3" xfId="7506"/>
    <cellStyle name="표준 19 2 2 6 3 2" xfId="20013"/>
    <cellStyle name="표준 19 2 2 6 3 3" xfId="32455"/>
    <cellStyle name="표준 19 2 2 6 4" xfId="10591"/>
    <cellStyle name="표준 19 2 2 6 4 2" xfId="23098"/>
    <cellStyle name="표준 19 2 2 6 4 3" xfId="35540"/>
    <cellStyle name="표준 19 2 2 6 5" xfId="13759"/>
    <cellStyle name="표준 19 2 2 6 6" xfId="26201"/>
    <cellStyle name="표준 19 2 2 7" xfId="1384"/>
    <cellStyle name="표준 19 2 2 7 2" xfId="4553"/>
    <cellStyle name="표준 19 2 2 7 2 2" xfId="17060"/>
    <cellStyle name="표준 19 2 2 7 2 3" xfId="29502"/>
    <cellStyle name="표준 19 2 2 7 3" xfId="7638"/>
    <cellStyle name="표준 19 2 2 7 3 2" xfId="20145"/>
    <cellStyle name="표준 19 2 2 7 3 3" xfId="32587"/>
    <cellStyle name="표준 19 2 2 7 4" xfId="10723"/>
    <cellStyle name="표준 19 2 2 7 4 2" xfId="23230"/>
    <cellStyle name="표준 19 2 2 7 4 3" xfId="35672"/>
    <cellStyle name="표준 19 2 2 7 5" xfId="13891"/>
    <cellStyle name="표준 19 2 2 7 6" xfId="26333"/>
    <cellStyle name="표준 19 2 2 8" xfId="1515"/>
    <cellStyle name="표준 19 2 2 8 2" xfId="4684"/>
    <cellStyle name="표준 19 2 2 8 2 2" xfId="17191"/>
    <cellStyle name="표준 19 2 2 8 2 3" xfId="29633"/>
    <cellStyle name="표준 19 2 2 8 3" xfId="7769"/>
    <cellStyle name="표준 19 2 2 8 3 2" xfId="20276"/>
    <cellStyle name="표준 19 2 2 8 3 3" xfId="32718"/>
    <cellStyle name="표준 19 2 2 8 4" xfId="10854"/>
    <cellStyle name="표준 19 2 2 8 4 2" xfId="23361"/>
    <cellStyle name="표준 19 2 2 8 4 3" xfId="35803"/>
    <cellStyle name="표준 19 2 2 8 5" xfId="14022"/>
    <cellStyle name="표준 19 2 2 8 6" xfId="26464"/>
    <cellStyle name="표준 19 2 2 9" xfId="1644"/>
    <cellStyle name="표준 19 2 2 9 2" xfId="4813"/>
    <cellStyle name="표준 19 2 2 9 2 2" xfId="17320"/>
    <cellStyle name="표준 19 2 2 9 2 3" xfId="29762"/>
    <cellStyle name="표준 19 2 2 9 3" xfId="7898"/>
    <cellStyle name="표준 19 2 2 9 3 2" xfId="20405"/>
    <cellStyle name="표준 19 2 2 9 3 3" xfId="32847"/>
    <cellStyle name="표준 19 2 2 9 4" xfId="10983"/>
    <cellStyle name="표준 19 2 2 9 4 2" xfId="23490"/>
    <cellStyle name="표준 19 2 2 9 4 3" xfId="35932"/>
    <cellStyle name="표준 19 2 2 9 5" xfId="14151"/>
    <cellStyle name="표준 19 2 2 9 6" xfId="26593"/>
    <cellStyle name="표준 19 2 20" xfId="2727"/>
    <cellStyle name="표준 19 2 20 2" xfId="5896"/>
    <cellStyle name="표준 19 2 20 2 2" xfId="18403"/>
    <cellStyle name="표준 19 2 20 2 3" xfId="30845"/>
    <cellStyle name="표준 19 2 20 3" xfId="8981"/>
    <cellStyle name="표준 19 2 20 3 2" xfId="21488"/>
    <cellStyle name="표준 19 2 20 3 3" xfId="33930"/>
    <cellStyle name="표준 19 2 20 4" xfId="12066"/>
    <cellStyle name="표준 19 2 20 4 2" xfId="24573"/>
    <cellStyle name="표준 19 2 20 4 3" xfId="37015"/>
    <cellStyle name="표준 19 2 20 5" xfId="15234"/>
    <cellStyle name="표준 19 2 20 6" xfId="27676"/>
    <cellStyle name="표준 19 2 21" xfId="2844"/>
    <cellStyle name="표준 19 2 21 2" xfId="6013"/>
    <cellStyle name="표준 19 2 21 2 2" xfId="18520"/>
    <cellStyle name="표준 19 2 21 2 3" xfId="30962"/>
    <cellStyle name="표준 19 2 21 3" xfId="9098"/>
    <cellStyle name="표준 19 2 21 3 2" xfId="21605"/>
    <cellStyle name="표준 19 2 21 3 3" xfId="34047"/>
    <cellStyle name="표준 19 2 21 4" xfId="12183"/>
    <cellStyle name="표준 19 2 21 4 2" xfId="24690"/>
    <cellStyle name="표준 19 2 21 4 3" xfId="37132"/>
    <cellStyle name="표준 19 2 21 5" xfId="15351"/>
    <cellStyle name="표준 19 2 21 6" xfId="27793"/>
    <cellStyle name="표준 19 2 22" xfId="2956"/>
    <cellStyle name="표준 19 2 22 2" xfId="6125"/>
    <cellStyle name="표준 19 2 22 2 2" xfId="18632"/>
    <cellStyle name="표준 19 2 22 2 3" xfId="31074"/>
    <cellStyle name="표준 19 2 22 3" xfId="9210"/>
    <cellStyle name="표준 19 2 22 3 2" xfId="21717"/>
    <cellStyle name="표준 19 2 22 3 3" xfId="34159"/>
    <cellStyle name="표준 19 2 22 4" xfId="12295"/>
    <cellStyle name="표준 19 2 22 4 2" xfId="24802"/>
    <cellStyle name="표준 19 2 22 4 3" xfId="37244"/>
    <cellStyle name="표준 19 2 22 5" xfId="15463"/>
    <cellStyle name="표준 19 2 22 6" xfId="27905"/>
    <cellStyle name="표준 19 2 23" xfId="3064"/>
    <cellStyle name="표준 19 2 23 2" xfId="6233"/>
    <cellStyle name="표준 19 2 23 2 2" xfId="18740"/>
    <cellStyle name="표준 19 2 23 2 3" xfId="31182"/>
    <cellStyle name="표준 19 2 23 3" xfId="9318"/>
    <cellStyle name="표준 19 2 23 3 2" xfId="21825"/>
    <cellStyle name="표준 19 2 23 3 3" xfId="34267"/>
    <cellStyle name="표준 19 2 23 4" xfId="12403"/>
    <cellStyle name="표준 19 2 23 4 2" xfId="24910"/>
    <cellStyle name="표준 19 2 23 4 3" xfId="37352"/>
    <cellStyle name="표준 19 2 23 5" xfId="15571"/>
    <cellStyle name="표준 19 2 23 6" xfId="28013"/>
    <cellStyle name="표준 19 2 24" xfId="3171"/>
    <cellStyle name="표준 19 2 24 2" xfId="6340"/>
    <cellStyle name="표준 19 2 24 2 2" xfId="18847"/>
    <cellStyle name="표준 19 2 24 2 3" xfId="31289"/>
    <cellStyle name="표준 19 2 24 3" xfId="9425"/>
    <cellStyle name="표준 19 2 24 3 2" xfId="21932"/>
    <cellStyle name="표준 19 2 24 3 3" xfId="34374"/>
    <cellStyle name="표준 19 2 24 4" xfId="12510"/>
    <cellStyle name="표준 19 2 24 4 2" xfId="25017"/>
    <cellStyle name="표준 19 2 24 4 3" xfId="37459"/>
    <cellStyle name="표준 19 2 24 5" xfId="15678"/>
    <cellStyle name="표준 19 2 24 6" xfId="28120"/>
    <cellStyle name="표준 19 2 25" xfId="3278"/>
    <cellStyle name="표준 19 2 25 2" xfId="6447"/>
    <cellStyle name="표준 19 2 25 2 2" xfId="18954"/>
    <cellStyle name="표준 19 2 25 2 3" xfId="31396"/>
    <cellStyle name="표준 19 2 25 3" xfId="9532"/>
    <cellStyle name="표준 19 2 25 3 2" xfId="22039"/>
    <cellStyle name="표준 19 2 25 3 3" xfId="34481"/>
    <cellStyle name="표준 19 2 25 4" xfId="12617"/>
    <cellStyle name="표준 19 2 25 4 2" xfId="25124"/>
    <cellStyle name="표준 19 2 25 4 3" xfId="37566"/>
    <cellStyle name="표준 19 2 25 5" xfId="15785"/>
    <cellStyle name="표준 19 2 25 6" xfId="28227"/>
    <cellStyle name="표준 19 2 26" xfId="3469"/>
    <cellStyle name="표준 19 2 26 2" xfId="15976"/>
    <cellStyle name="표준 19 2 26 3" xfId="28418"/>
    <cellStyle name="표준 19 2 27" xfId="6554"/>
    <cellStyle name="표준 19 2 27 2" xfId="19061"/>
    <cellStyle name="표준 19 2 27 3" xfId="31503"/>
    <cellStyle name="표준 19 2 28" xfId="9639"/>
    <cellStyle name="표준 19 2 28 2" xfId="22146"/>
    <cellStyle name="표준 19 2 28 3" xfId="34588"/>
    <cellStyle name="표준 19 2 29" xfId="12807"/>
    <cellStyle name="표준 19 2 3" xfId="390"/>
    <cellStyle name="표준 19 2 3 10" xfId="1817"/>
    <cellStyle name="표준 19 2 3 10 2" xfId="4986"/>
    <cellStyle name="표준 19 2 3 10 2 2" xfId="17493"/>
    <cellStyle name="표준 19 2 3 10 2 3" xfId="29935"/>
    <cellStyle name="표준 19 2 3 10 3" xfId="8071"/>
    <cellStyle name="표준 19 2 3 10 3 2" xfId="20578"/>
    <cellStyle name="표준 19 2 3 10 3 3" xfId="33020"/>
    <cellStyle name="표준 19 2 3 10 4" xfId="11156"/>
    <cellStyle name="표준 19 2 3 10 4 2" xfId="23663"/>
    <cellStyle name="표준 19 2 3 10 4 3" xfId="36105"/>
    <cellStyle name="표준 19 2 3 10 5" xfId="14324"/>
    <cellStyle name="표준 19 2 3 10 6" xfId="26766"/>
    <cellStyle name="표준 19 2 3 11" xfId="1945"/>
    <cellStyle name="표준 19 2 3 11 2" xfId="5114"/>
    <cellStyle name="표준 19 2 3 11 2 2" xfId="17621"/>
    <cellStyle name="표준 19 2 3 11 2 3" xfId="30063"/>
    <cellStyle name="표준 19 2 3 11 3" xfId="8199"/>
    <cellStyle name="표준 19 2 3 11 3 2" xfId="20706"/>
    <cellStyle name="표준 19 2 3 11 3 3" xfId="33148"/>
    <cellStyle name="표준 19 2 3 11 4" xfId="11284"/>
    <cellStyle name="표준 19 2 3 11 4 2" xfId="23791"/>
    <cellStyle name="표준 19 2 3 11 4 3" xfId="36233"/>
    <cellStyle name="표준 19 2 3 11 5" xfId="14452"/>
    <cellStyle name="표준 19 2 3 11 6" xfId="26894"/>
    <cellStyle name="표준 19 2 3 12" xfId="2073"/>
    <cellStyle name="표준 19 2 3 12 2" xfId="5242"/>
    <cellStyle name="표준 19 2 3 12 2 2" xfId="17749"/>
    <cellStyle name="표준 19 2 3 12 2 3" xfId="30191"/>
    <cellStyle name="표준 19 2 3 12 3" xfId="8327"/>
    <cellStyle name="표준 19 2 3 12 3 2" xfId="20834"/>
    <cellStyle name="표준 19 2 3 12 3 3" xfId="33276"/>
    <cellStyle name="표준 19 2 3 12 4" xfId="11412"/>
    <cellStyle name="표준 19 2 3 12 4 2" xfId="23919"/>
    <cellStyle name="표준 19 2 3 12 4 3" xfId="36361"/>
    <cellStyle name="표준 19 2 3 12 5" xfId="14580"/>
    <cellStyle name="표준 19 2 3 12 6" xfId="27022"/>
    <cellStyle name="표준 19 2 3 13" xfId="2201"/>
    <cellStyle name="표준 19 2 3 13 2" xfId="5370"/>
    <cellStyle name="표준 19 2 3 13 2 2" xfId="17877"/>
    <cellStyle name="표준 19 2 3 13 2 3" xfId="30319"/>
    <cellStyle name="표준 19 2 3 13 3" xfId="8455"/>
    <cellStyle name="표준 19 2 3 13 3 2" xfId="20962"/>
    <cellStyle name="표준 19 2 3 13 3 3" xfId="33404"/>
    <cellStyle name="표준 19 2 3 13 4" xfId="11540"/>
    <cellStyle name="표준 19 2 3 13 4 2" xfId="24047"/>
    <cellStyle name="표준 19 2 3 13 4 3" xfId="36489"/>
    <cellStyle name="표준 19 2 3 13 5" xfId="14708"/>
    <cellStyle name="표준 19 2 3 13 6" xfId="27150"/>
    <cellStyle name="표준 19 2 3 14" xfId="2326"/>
    <cellStyle name="표준 19 2 3 14 2" xfId="5495"/>
    <cellStyle name="표준 19 2 3 14 2 2" xfId="18002"/>
    <cellStyle name="표준 19 2 3 14 2 3" xfId="30444"/>
    <cellStyle name="표준 19 2 3 14 3" xfId="8580"/>
    <cellStyle name="표준 19 2 3 14 3 2" xfId="21087"/>
    <cellStyle name="표준 19 2 3 14 3 3" xfId="33529"/>
    <cellStyle name="표준 19 2 3 14 4" xfId="11665"/>
    <cellStyle name="표준 19 2 3 14 4 2" xfId="24172"/>
    <cellStyle name="표준 19 2 3 14 4 3" xfId="36614"/>
    <cellStyle name="표준 19 2 3 14 5" xfId="14833"/>
    <cellStyle name="표준 19 2 3 14 6" xfId="27275"/>
    <cellStyle name="표준 19 2 3 15" xfId="2451"/>
    <cellStyle name="표준 19 2 3 15 2" xfId="5620"/>
    <cellStyle name="표준 19 2 3 15 2 2" xfId="18127"/>
    <cellStyle name="표준 19 2 3 15 2 3" xfId="30569"/>
    <cellStyle name="표준 19 2 3 15 3" xfId="8705"/>
    <cellStyle name="표준 19 2 3 15 3 2" xfId="21212"/>
    <cellStyle name="표준 19 2 3 15 3 3" xfId="33654"/>
    <cellStyle name="표준 19 2 3 15 4" xfId="11790"/>
    <cellStyle name="표준 19 2 3 15 4 2" xfId="24297"/>
    <cellStyle name="표준 19 2 3 15 4 3" xfId="36739"/>
    <cellStyle name="표준 19 2 3 15 5" xfId="14958"/>
    <cellStyle name="표준 19 2 3 15 6" xfId="27400"/>
    <cellStyle name="표준 19 2 3 16" xfId="2575"/>
    <cellStyle name="표준 19 2 3 16 2" xfId="5744"/>
    <cellStyle name="표준 19 2 3 16 2 2" xfId="18251"/>
    <cellStyle name="표준 19 2 3 16 2 3" xfId="30693"/>
    <cellStyle name="표준 19 2 3 16 3" xfId="8829"/>
    <cellStyle name="표준 19 2 3 16 3 2" xfId="21336"/>
    <cellStyle name="표준 19 2 3 16 3 3" xfId="33778"/>
    <cellStyle name="표준 19 2 3 16 4" xfId="11914"/>
    <cellStyle name="표준 19 2 3 16 4 2" xfId="24421"/>
    <cellStyle name="표준 19 2 3 16 4 3" xfId="36863"/>
    <cellStyle name="표준 19 2 3 16 5" xfId="15082"/>
    <cellStyle name="표준 19 2 3 16 6" xfId="27524"/>
    <cellStyle name="표준 19 2 3 17" xfId="2697"/>
    <cellStyle name="표준 19 2 3 17 2" xfId="5866"/>
    <cellStyle name="표준 19 2 3 17 2 2" xfId="18373"/>
    <cellStyle name="표준 19 2 3 17 2 3" xfId="30815"/>
    <cellStyle name="표준 19 2 3 17 3" xfId="8951"/>
    <cellStyle name="표준 19 2 3 17 3 2" xfId="21458"/>
    <cellStyle name="표준 19 2 3 17 3 3" xfId="33900"/>
    <cellStyle name="표준 19 2 3 17 4" xfId="12036"/>
    <cellStyle name="표준 19 2 3 17 4 2" xfId="24543"/>
    <cellStyle name="표준 19 2 3 17 4 3" xfId="36985"/>
    <cellStyle name="표준 19 2 3 17 5" xfId="15204"/>
    <cellStyle name="표준 19 2 3 17 6" xfId="27646"/>
    <cellStyle name="표준 19 2 3 18" xfId="2817"/>
    <cellStyle name="표준 19 2 3 18 2" xfId="5986"/>
    <cellStyle name="표준 19 2 3 18 2 2" xfId="18493"/>
    <cellStyle name="표준 19 2 3 18 2 3" xfId="30935"/>
    <cellStyle name="표준 19 2 3 18 3" xfId="9071"/>
    <cellStyle name="표준 19 2 3 18 3 2" xfId="21578"/>
    <cellStyle name="표준 19 2 3 18 3 3" xfId="34020"/>
    <cellStyle name="표준 19 2 3 18 4" xfId="12156"/>
    <cellStyle name="표준 19 2 3 18 4 2" xfId="24663"/>
    <cellStyle name="표준 19 2 3 18 4 3" xfId="37105"/>
    <cellStyle name="표준 19 2 3 18 5" xfId="15324"/>
    <cellStyle name="표준 19 2 3 18 6" xfId="27766"/>
    <cellStyle name="표준 19 2 3 19" xfId="2934"/>
    <cellStyle name="표준 19 2 3 19 2" xfId="6103"/>
    <cellStyle name="표준 19 2 3 19 2 2" xfId="18610"/>
    <cellStyle name="표준 19 2 3 19 2 3" xfId="31052"/>
    <cellStyle name="표준 19 2 3 19 3" xfId="9188"/>
    <cellStyle name="표준 19 2 3 19 3 2" xfId="21695"/>
    <cellStyle name="표준 19 2 3 19 3 3" xfId="34137"/>
    <cellStyle name="표준 19 2 3 19 4" xfId="12273"/>
    <cellStyle name="표준 19 2 3 19 4 2" xfId="24780"/>
    <cellStyle name="표준 19 2 3 19 4 3" xfId="37222"/>
    <cellStyle name="표준 19 2 3 19 5" xfId="15441"/>
    <cellStyle name="표준 19 2 3 19 6" xfId="27883"/>
    <cellStyle name="표준 19 2 3 2" xfId="768"/>
    <cellStyle name="표준 19 2 3 2 2" xfId="3937"/>
    <cellStyle name="표준 19 2 3 2 2 2" xfId="16444"/>
    <cellStyle name="표준 19 2 3 2 2 3" xfId="28886"/>
    <cellStyle name="표준 19 2 3 2 3" xfId="7022"/>
    <cellStyle name="표준 19 2 3 2 3 2" xfId="19529"/>
    <cellStyle name="표준 19 2 3 2 3 3" xfId="31971"/>
    <cellStyle name="표준 19 2 3 2 4" xfId="10107"/>
    <cellStyle name="표준 19 2 3 2 4 2" xfId="22614"/>
    <cellStyle name="표준 19 2 3 2 4 3" xfId="35056"/>
    <cellStyle name="표준 19 2 3 2 5" xfId="13275"/>
    <cellStyle name="표준 19 2 3 2 6" xfId="25717"/>
    <cellStyle name="표준 19 2 3 20" xfId="3046"/>
    <cellStyle name="표준 19 2 3 20 2" xfId="6215"/>
    <cellStyle name="표준 19 2 3 20 2 2" xfId="18722"/>
    <cellStyle name="표준 19 2 3 20 2 3" xfId="31164"/>
    <cellStyle name="표준 19 2 3 20 3" xfId="9300"/>
    <cellStyle name="표준 19 2 3 20 3 2" xfId="21807"/>
    <cellStyle name="표준 19 2 3 20 3 3" xfId="34249"/>
    <cellStyle name="표준 19 2 3 20 4" xfId="12385"/>
    <cellStyle name="표준 19 2 3 20 4 2" xfId="24892"/>
    <cellStyle name="표준 19 2 3 20 4 3" xfId="37334"/>
    <cellStyle name="표준 19 2 3 20 5" xfId="15553"/>
    <cellStyle name="표준 19 2 3 20 6" xfId="27995"/>
    <cellStyle name="표준 19 2 3 21" xfId="3154"/>
    <cellStyle name="표준 19 2 3 21 2" xfId="6323"/>
    <cellStyle name="표준 19 2 3 21 2 2" xfId="18830"/>
    <cellStyle name="표준 19 2 3 21 2 3" xfId="31272"/>
    <cellStyle name="표준 19 2 3 21 3" xfId="9408"/>
    <cellStyle name="표준 19 2 3 21 3 2" xfId="21915"/>
    <cellStyle name="표준 19 2 3 21 3 3" xfId="34357"/>
    <cellStyle name="표준 19 2 3 21 4" xfId="12493"/>
    <cellStyle name="표준 19 2 3 21 4 2" xfId="25000"/>
    <cellStyle name="표준 19 2 3 21 4 3" xfId="37442"/>
    <cellStyle name="표준 19 2 3 21 5" xfId="15661"/>
    <cellStyle name="표준 19 2 3 21 6" xfId="28103"/>
    <cellStyle name="표준 19 2 3 22" xfId="3261"/>
    <cellStyle name="표준 19 2 3 22 2" xfId="6430"/>
    <cellStyle name="표준 19 2 3 22 2 2" xfId="18937"/>
    <cellStyle name="표준 19 2 3 22 2 3" xfId="31379"/>
    <cellStyle name="표준 19 2 3 22 3" xfId="9515"/>
    <cellStyle name="표준 19 2 3 22 3 2" xfId="22022"/>
    <cellStyle name="표준 19 2 3 22 3 3" xfId="34464"/>
    <cellStyle name="표준 19 2 3 22 4" xfId="12600"/>
    <cellStyle name="표준 19 2 3 22 4 2" xfId="25107"/>
    <cellStyle name="표준 19 2 3 22 4 3" xfId="37549"/>
    <cellStyle name="표준 19 2 3 22 5" xfId="15768"/>
    <cellStyle name="표준 19 2 3 22 6" xfId="28210"/>
    <cellStyle name="표준 19 2 3 23" xfId="3368"/>
    <cellStyle name="표준 19 2 3 23 2" xfId="6537"/>
    <cellStyle name="표준 19 2 3 23 2 2" xfId="19044"/>
    <cellStyle name="표준 19 2 3 23 2 3" xfId="31486"/>
    <cellStyle name="표준 19 2 3 23 3" xfId="9622"/>
    <cellStyle name="표준 19 2 3 23 3 2" xfId="22129"/>
    <cellStyle name="표준 19 2 3 23 3 3" xfId="34571"/>
    <cellStyle name="표준 19 2 3 23 4" xfId="12707"/>
    <cellStyle name="표준 19 2 3 23 4 2" xfId="25214"/>
    <cellStyle name="표준 19 2 3 23 4 3" xfId="37656"/>
    <cellStyle name="표준 19 2 3 23 5" xfId="15875"/>
    <cellStyle name="표준 19 2 3 23 6" xfId="28317"/>
    <cellStyle name="표준 19 2 3 24" xfId="3559"/>
    <cellStyle name="표준 19 2 3 24 2" xfId="16066"/>
    <cellStyle name="표준 19 2 3 24 3" xfId="28508"/>
    <cellStyle name="표준 19 2 3 25" xfId="6644"/>
    <cellStyle name="표준 19 2 3 25 2" xfId="19151"/>
    <cellStyle name="표준 19 2 3 25 3" xfId="31593"/>
    <cellStyle name="표준 19 2 3 26" xfId="9729"/>
    <cellStyle name="표준 19 2 3 26 2" xfId="22236"/>
    <cellStyle name="표준 19 2 3 26 3" xfId="34678"/>
    <cellStyle name="표준 19 2 3 27" xfId="12897"/>
    <cellStyle name="표준 19 2 3 28" xfId="25339"/>
    <cellStyle name="표준 19 2 3 29" xfId="37869"/>
    <cellStyle name="표준 19 2 3 3" xfId="901"/>
    <cellStyle name="표준 19 2 3 3 2" xfId="4070"/>
    <cellStyle name="표준 19 2 3 3 2 2" xfId="16577"/>
    <cellStyle name="표준 19 2 3 3 2 3" xfId="29019"/>
    <cellStyle name="표준 19 2 3 3 3" xfId="7155"/>
    <cellStyle name="표준 19 2 3 3 3 2" xfId="19662"/>
    <cellStyle name="표준 19 2 3 3 3 3" xfId="32104"/>
    <cellStyle name="표준 19 2 3 3 4" xfId="10240"/>
    <cellStyle name="표준 19 2 3 3 4 2" xfId="22747"/>
    <cellStyle name="표준 19 2 3 3 4 3" xfId="35189"/>
    <cellStyle name="표준 19 2 3 3 5" xfId="13408"/>
    <cellStyle name="표준 19 2 3 3 6" xfId="25850"/>
    <cellStyle name="표준 19 2 3 4" xfId="1033"/>
    <cellStyle name="표준 19 2 3 4 2" xfId="4202"/>
    <cellStyle name="표준 19 2 3 4 2 2" xfId="16709"/>
    <cellStyle name="표준 19 2 3 4 2 3" xfId="29151"/>
    <cellStyle name="표준 19 2 3 4 3" xfId="7287"/>
    <cellStyle name="표준 19 2 3 4 3 2" xfId="19794"/>
    <cellStyle name="표준 19 2 3 4 3 3" xfId="32236"/>
    <cellStyle name="표준 19 2 3 4 4" xfId="10372"/>
    <cellStyle name="표준 19 2 3 4 4 2" xfId="22879"/>
    <cellStyle name="표준 19 2 3 4 4 3" xfId="35321"/>
    <cellStyle name="표준 19 2 3 4 5" xfId="13540"/>
    <cellStyle name="표준 19 2 3 4 6" xfId="25982"/>
    <cellStyle name="표준 19 2 3 5" xfId="1165"/>
    <cellStyle name="표준 19 2 3 5 2" xfId="4334"/>
    <cellStyle name="표준 19 2 3 5 2 2" xfId="16841"/>
    <cellStyle name="표준 19 2 3 5 2 3" xfId="29283"/>
    <cellStyle name="표준 19 2 3 5 3" xfId="7419"/>
    <cellStyle name="표준 19 2 3 5 3 2" xfId="19926"/>
    <cellStyle name="표준 19 2 3 5 3 3" xfId="32368"/>
    <cellStyle name="표준 19 2 3 5 4" xfId="10504"/>
    <cellStyle name="표준 19 2 3 5 4 2" xfId="23011"/>
    <cellStyle name="표준 19 2 3 5 4 3" xfId="35453"/>
    <cellStyle name="표준 19 2 3 5 5" xfId="13672"/>
    <cellStyle name="표준 19 2 3 5 6" xfId="26114"/>
    <cellStyle name="표준 19 2 3 6" xfId="1297"/>
    <cellStyle name="표준 19 2 3 6 2" xfId="4466"/>
    <cellStyle name="표준 19 2 3 6 2 2" xfId="16973"/>
    <cellStyle name="표준 19 2 3 6 2 3" xfId="29415"/>
    <cellStyle name="표준 19 2 3 6 3" xfId="7551"/>
    <cellStyle name="표준 19 2 3 6 3 2" xfId="20058"/>
    <cellStyle name="표준 19 2 3 6 3 3" xfId="32500"/>
    <cellStyle name="표준 19 2 3 6 4" xfId="10636"/>
    <cellStyle name="표준 19 2 3 6 4 2" xfId="23143"/>
    <cellStyle name="표준 19 2 3 6 4 3" xfId="35585"/>
    <cellStyle name="표준 19 2 3 6 5" xfId="13804"/>
    <cellStyle name="표준 19 2 3 6 6" xfId="26246"/>
    <cellStyle name="표준 19 2 3 7" xfId="1429"/>
    <cellStyle name="표준 19 2 3 7 2" xfId="4598"/>
    <cellStyle name="표준 19 2 3 7 2 2" xfId="17105"/>
    <cellStyle name="표준 19 2 3 7 2 3" xfId="29547"/>
    <cellStyle name="표준 19 2 3 7 3" xfId="7683"/>
    <cellStyle name="표준 19 2 3 7 3 2" xfId="20190"/>
    <cellStyle name="표준 19 2 3 7 3 3" xfId="32632"/>
    <cellStyle name="표준 19 2 3 7 4" xfId="10768"/>
    <cellStyle name="표준 19 2 3 7 4 2" xfId="23275"/>
    <cellStyle name="표준 19 2 3 7 4 3" xfId="35717"/>
    <cellStyle name="표준 19 2 3 7 5" xfId="13936"/>
    <cellStyle name="표준 19 2 3 7 6" xfId="26378"/>
    <cellStyle name="표준 19 2 3 8" xfId="1560"/>
    <cellStyle name="표준 19 2 3 8 2" xfId="4729"/>
    <cellStyle name="표준 19 2 3 8 2 2" xfId="17236"/>
    <cellStyle name="표준 19 2 3 8 2 3" xfId="29678"/>
    <cellStyle name="표준 19 2 3 8 3" xfId="7814"/>
    <cellStyle name="표준 19 2 3 8 3 2" xfId="20321"/>
    <cellStyle name="표준 19 2 3 8 3 3" xfId="32763"/>
    <cellStyle name="표준 19 2 3 8 4" xfId="10899"/>
    <cellStyle name="표준 19 2 3 8 4 2" xfId="23406"/>
    <cellStyle name="표준 19 2 3 8 4 3" xfId="35848"/>
    <cellStyle name="표준 19 2 3 8 5" xfId="14067"/>
    <cellStyle name="표준 19 2 3 8 6" xfId="26509"/>
    <cellStyle name="표준 19 2 3 9" xfId="1689"/>
    <cellStyle name="표준 19 2 3 9 2" xfId="4858"/>
    <cellStyle name="표준 19 2 3 9 2 2" xfId="17365"/>
    <cellStyle name="표준 19 2 3 9 2 3" xfId="29807"/>
    <cellStyle name="표준 19 2 3 9 3" xfId="7943"/>
    <cellStyle name="표준 19 2 3 9 3 2" xfId="20450"/>
    <cellStyle name="표준 19 2 3 9 3 3" xfId="32892"/>
    <cellStyle name="표준 19 2 3 9 4" xfId="11028"/>
    <cellStyle name="표준 19 2 3 9 4 2" xfId="23535"/>
    <cellStyle name="표준 19 2 3 9 4 3" xfId="35977"/>
    <cellStyle name="표준 19 2 3 9 5" xfId="14196"/>
    <cellStyle name="표준 19 2 3 9 6" xfId="26638"/>
    <cellStyle name="표준 19 2 30" xfId="25249"/>
    <cellStyle name="표준 19 2 31" xfId="37721"/>
    <cellStyle name="표준 19 2 4" xfId="678"/>
    <cellStyle name="표준 19 2 4 2" xfId="3847"/>
    <cellStyle name="표준 19 2 4 2 2" xfId="16354"/>
    <cellStyle name="표준 19 2 4 2 3" xfId="28796"/>
    <cellStyle name="표준 19 2 4 3" xfId="6932"/>
    <cellStyle name="표준 19 2 4 3 2" xfId="19439"/>
    <cellStyle name="표준 19 2 4 3 3" xfId="31881"/>
    <cellStyle name="표준 19 2 4 4" xfId="10017"/>
    <cellStyle name="표준 19 2 4 4 2" xfId="22524"/>
    <cellStyle name="표준 19 2 4 4 3" xfId="34966"/>
    <cellStyle name="표준 19 2 4 5" xfId="13185"/>
    <cellStyle name="표준 19 2 4 6" xfId="25627"/>
    <cellStyle name="표준 19 2 4 7" xfId="37911"/>
    <cellStyle name="표준 19 2 5" xfId="811"/>
    <cellStyle name="표준 19 2 5 2" xfId="3980"/>
    <cellStyle name="표준 19 2 5 2 2" xfId="16487"/>
    <cellStyle name="표준 19 2 5 2 3" xfId="28929"/>
    <cellStyle name="표준 19 2 5 3" xfId="7065"/>
    <cellStyle name="표준 19 2 5 3 2" xfId="19572"/>
    <cellStyle name="표준 19 2 5 3 3" xfId="32014"/>
    <cellStyle name="표준 19 2 5 4" xfId="10150"/>
    <cellStyle name="표준 19 2 5 4 2" xfId="22657"/>
    <cellStyle name="표준 19 2 5 4 3" xfId="35099"/>
    <cellStyle name="표준 19 2 5 5" xfId="13318"/>
    <cellStyle name="표준 19 2 5 6" xfId="25760"/>
    <cellStyle name="표준 19 2 5 7" xfId="37953"/>
    <cellStyle name="표준 19 2 6" xfId="943"/>
    <cellStyle name="표준 19 2 6 2" xfId="4112"/>
    <cellStyle name="표준 19 2 6 2 2" xfId="16619"/>
    <cellStyle name="표준 19 2 6 2 3" xfId="29061"/>
    <cellStyle name="표준 19 2 6 3" xfId="7197"/>
    <cellStyle name="표준 19 2 6 3 2" xfId="19704"/>
    <cellStyle name="표준 19 2 6 3 3" xfId="32146"/>
    <cellStyle name="표준 19 2 6 4" xfId="10282"/>
    <cellStyle name="표준 19 2 6 4 2" xfId="22789"/>
    <cellStyle name="표준 19 2 6 4 3" xfId="35231"/>
    <cellStyle name="표준 19 2 6 5" xfId="13450"/>
    <cellStyle name="표준 19 2 6 6" xfId="25892"/>
    <cellStyle name="표준 19 2 7" xfId="1075"/>
    <cellStyle name="표준 19 2 7 2" xfId="4244"/>
    <cellStyle name="표준 19 2 7 2 2" xfId="16751"/>
    <cellStyle name="표준 19 2 7 2 3" xfId="29193"/>
    <cellStyle name="표준 19 2 7 3" xfId="7329"/>
    <cellStyle name="표준 19 2 7 3 2" xfId="19836"/>
    <cellStyle name="표준 19 2 7 3 3" xfId="32278"/>
    <cellStyle name="표준 19 2 7 4" xfId="10414"/>
    <cellStyle name="표준 19 2 7 4 2" xfId="22921"/>
    <cellStyle name="표준 19 2 7 4 3" xfId="35363"/>
    <cellStyle name="표준 19 2 7 5" xfId="13582"/>
    <cellStyle name="표준 19 2 7 6" xfId="26024"/>
    <cellStyle name="표준 19 2 8" xfId="1207"/>
    <cellStyle name="표준 19 2 8 2" xfId="4376"/>
    <cellStyle name="표준 19 2 8 2 2" xfId="16883"/>
    <cellStyle name="표준 19 2 8 2 3" xfId="29325"/>
    <cellStyle name="표준 19 2 8 3" xfId="7461"/>
    <cellStyle name="표준 19 2 8 3 2" xfId="19968"/>
    <cellStyle name="표준 19 2 8 3 3" xfId="32410"/>
    <cellStyle name="표준 19 2 8 4" xfId="10546"/>
    <cellStyle name="표준 19 2 8 4 2" xfId="23053"/>
    <cellStyle name="표준 19 2 8 4 3" xfId="35495"/>
    <cellStyle name="표준 19 2 8 5" xfId="13714"/>
    <cellStyle name="표준 19 2 8 6" xfId="26156"/>
    <cellStyle name="표준 19 2 9" xfId="1339"/>
    <cellStyle name="표준 19 2 9 2" xfId="4508"/>
    <cellStyle name="표준 19 2 9 2 2" xfId="17015"/>
    <cellStyle name="표준 19 2 9 2 3" xfId="29457"/>
    <cellStyle name="표준 19 2 9 3" xfId="7593"/>
    <cellStyle name="표준 19 2 9 3 2" xfId="20100"/>
    <cellStyle name="표준 19 2 9 3 3" xfId="32542"/>
    <cellStyle name="표준 19 2 9 4" xfId="10678"/>
    <cellStyle name="표준 19 2 9 4 2" xfId="23185"/>
    <cellStyle name="표준 19 2 9 4 3" xfId="35627"/>
    <cellStyle name="표준 19 2 9 5" xfId="13846"/>
    <cellStyle name="표준 19 2 9 6" xfId="26288"/>
    <cellStyle name="표준 19 20" xfId="1316"/>
    <cellStyle name="표준 19 20 2" xfId="4485"/>
    <cellStyle name="표준 19 20 2 2" xfId="16992"/>
    <cellStyle name="표준 19 20 2 3" xfId="29434"/>
    <cellStyle name="표준 19 20 3" xfId="7570"/>
    <cellStyle name="표준 19 20 3 2" xfId="20077"/>
    <cellStyle name="표준 19 20 3 3" xfId="32519"/>
    <cellStyle name="표준 19 20 4" xfId="10655"/>
    <cellStyle name="표준 19 20 4 2" xfId="23162"/>
    <cellStyle name="표준 19 20 4 3" xfId="35604"/>
    <cellStyle name="표준 19 20 5" xfId="13823"/>
    <cellStyle name="표준 19 20 6" xfId="26265"/>
    <cellStyle name="표준 19 21" xfId="1448"/>
    <cellStyle name="표준 19 21 2" xfId="4617"/>
    <cellStyle name="표준 19 21 2 2" xfId="17124"/>
    <cellStyle name="표준 19 21 2 3" xfId="29566"/>
    <cellStyle name="표준 19 21 3" xfId="7702"/>
    <cellStyle name="표준 19 21 3 2" xfId="20209"/>
    <cellStyle name="표준 19 21 3 3" xfId="32651"/>
    <cellStyle name="표준 19 21 4" xfId="10787"/>
    <cellStyle name="표준 19 21 4 2" xfId="23294"/>
    <cellStyle name="표준 19 21 4 3" xfId="35736"/>
    <cellStyle name="표준 19 21 5" xfId="13955"/>
    <cellStyle name="표준 19 21 6" xfId="26397"/>
    <cellStyle name="표준 19 22" xfId="1578"/>
    <cellStyle name="표준 19 22 2" xfId="4747"/>
    <cellStyle name="표준 19 22 2 2" xfId="17254"/>
    <cellStyle name="표준 19 22 2 3" xfId="29696"/>
    <cellStyle name="표준 19 22 3" xfId="7832"/>
    <cellStyle name="표준 19 22 3 2" xfId="20339"/>
    <cellStyle name="표준 19 22 3 3" xfId="32781"/>
    <cellStyle name="표준 19 22 4" xfId="10917"/>
    <cellStyle name="표준 19 22 4 2" xfId="23424"/>
    <cellStyle name="표준 19 22 4 3" xfId="35866"/>
    <cellStyle name="표준 19 22 5" xfId="14085"/>
    <cellStyle name="표준 19 22 6" xfId="26527"/>
    <cellStyle name="표준 19 23" xfId="1707"/>
    <cellStyle name="표준 19 23 2" xfId="4876"/>
    <cellStyle name="표준 19 23 2 2" xfId="17383"/>
    <cellStyle name="표준 19 23 2 3" xfId="29825"/>
    <cellStyle name="표준 19 23 3" xfId="7961"/>
    <cellStyle name="표준 19 23 3 2" xfId="20468"/>
    <cellStyle name="표준 19 23 3 3" xfId="32910"/>
    <cellStyle name="표준 19 23 4" xfId="11046"/>
    <cellStyle name="표준 19 23 4 2" xfId="23553"/>
    <cellStyle name="표준 19 23 4 3" xfId="35995"/>
    <cellStyle name="표준 19 23 5" xfId="14214"/>
    <cellStyle name="표준 19 23 6" xfId="26656"/>
    <cellStyle name="표준 19 24" xfId="1835"/>
    <cellStyle name="표준 19 24 2" xfId="5004"/>
    <cellStyle name="표준 19 24 2 2" xfId="17511"/>
    <cellStyle name="표준 19 24 2 3" xfId="29953"/>
    <cellStyle name="표준 19 24 3" xfId="8089"/>
    <cellStyle name="표준 19 24 3 2" xfId="20596"/>
    <cellStyle name="표준 19 24 3 3" xfId="33038"/>
    <cellStyle name="표준 19 24 4" xfId="11174"/>
    <cellStyle name="표준 19 24 4 2" xfId="23681"/>
    <cellStyle name="표준 19 24 4 3" xfId="36123"/>
    <cellStyle name="표준 19 24 5" xfId="14342"/>
    <cellStyle name="표준 19 24 6" xfId="26784"/>
    <cellStyle name="표준 19 25" xfId="1963"/>
    <cellStyle name="표준 19 25 2" xfId="5132"/>
    <cellStyle name="표준 19 25 2 2" xfId="17639"/>
    <cellStyle name="표준 19 25 2 3" xfId="30081"/>
    <cellStyle name="표준 19 25 3" xfId="8217"/>
    <cellStyle name="표준 19 25 3 2" xfId="20724"/>
    <cellStyle name="표준 19 25 3 3" xfId="33166"/>
    <cellStyle name="표준 19 25 4" xfId="11302"/>
    <cellStyle name="표준 19 25 4 2" xfId="23809"/>
    <cellStyle name="표준 19 25 4 3" xfId="36251"/>
    <cellStyle name="표준 19 25 5" xfId="14470"/>
    <cellStyle name="표준 19 25 6" xfId="26912"/>
    <cellStyle name="표준 19 26" xfId="2091"/>
    <cellStyle name="표준 19 26 2" xfId="5260"/>
    <cellStyle name="표준 19 26 2 2" xfId="17767"/>
    <cellStyle name="표준 19 26 2 3" xfId="30209"/>
    <cellStyle name="표준 19 26 3" xfId="8345"/>
    <cellStyle name="표준 19 26 3 2" xfId="20852"/>
    <cellStyle name="표준 19 26 3 3" xfId="33294"/>
    <cellStyle name="표준 19 26 4" xfId="11430"/>
    <cellStyle name="표준 19 26 4 2" xfId="23937"/>
    <cellStyle name="표준 19 26 4 3" xfId="36379"/>
    <cellStyle name="표준 19 26 5" xfId="14598"/>
    <cellStyle name="표준 19 26 6" xfId="27040"/>
    <cellStyle name="표준 19 27" xfId="2218"/>
    <cellStyle name="표준 19 27 2" xfId="5387"/>
    <cellStyle name="표준 19 27 2 2" xfId="17894"/>
    <cellStyle name="표준 19 27 2 3" xfId="30336"/>
    <cellStyle name="표준 19 27 3" xfId="8472"/>
    <cellStyle name="표준 19 27 3 2" xfId="20979"/>
    <cellStyle name="표준 19 27 3 3" xfId="33421"/>
    <cellStyle name="표준 19 27 4" xfId="11557"/>
    <cellStyle name="표준 19 27 4 2" xfId="24064"/>
    <cellStyle name="표준 19 27 4 3" xfId="36506"/>
    <cellStyle name="표준 19 27 5" xfId="14725"/>
    <cellStyle name="표준 19 27 6" xfId="27167"/>
    <cellStyle name="표준 19 28" xfId="2343"/>
    <cellStyle name="표준 19 28 2" xfId="5512"/>
    <cellStyle name="표준 19 28 2 2" xfId="18019"/>
    <cellStyle name="표준 19 28 2 3" xfId="30461"/>
    <cellStyle name="표준 19 28 3" xfId="8597"/>
    <cellStyle name="표준 19 28 3 2" xfId="21104"/>
    <cellStyle name="표준 19 28 3 3" xfId="33546"/>
    <cellStyle name="표준 19 28 4" xfId="11682"/>
    <cellStyle name="표준 19 28 4 2" xfId="24189"/>
    <cellStyle name="표준 19 28 4 3" xfId="36631"/>
    <cellStyle name="표준 19 28 5" xfId="14850"/>
    <cellStyle name="표준 19 28 6" xfId="27292"/>
    <cellStyle name="표준 19 29" xfId="2468"/>
    <cellStyle name="표준 19 29 2" xfId="5637"/>
    <cellStyle name="표준 19 29 2 2" xfId="18144"/>
    <cellStyle name="표준 19 29 2 3" xfId="30586"/>
    <cellStyle name="표준 19 29 3" xfId="8722"/>
    <cellStyle name="표준 19 29 3 2" xfId="21229"/>
    <cellStyle name="표준 19 29 3 3" xfId="33671"/>
    <cellStyle name="표준 19 29 4" xfId="11807"/>
    <cellStyle name="표준 19 29 4 2" xfId="24314"/>
    <cellStyle name="표준 19 29 4 3" xfId="36756"/>
    <cellStyle name="표준 19 29 5" xfId="14975"/>
    <cellStyle name="표준 19 29 6" xfId="27417"/>
    <cellStyle name="표준 19 3" xfId="319"/>
    <cellStyle name="표준 19 3 10" xfId="1746"/>
    <cellStyle name="표준 19 3 10 2" xfId="4915"/>
    <cellStyle name="표준 19 3 10 2 2" xfId="17422"/>
    <cellStyle name="표준 19 3 10 2 3" xfId="29864"/>
    <cellStyle name="표준 19 3 10 3" xfId="8000"/>
    <cellStyle name="표준 19 3 10 3 2" xfId="20507"/>
    <cellStyle name="표준 19 3 10 3 3" xfId="32949"/>
    <cellStyle name="표준 19 3 10 4" xfId="11085"/>
    <cellStyle name="표준 19 3 10 4 2" xfId="23592"/>
    <cellStyle name="표준 19 3 10 4 3" xfId="36034"/>
    <cellStyle name="표준 19 3 10 5" xfId="14253"/>
    <cellStyle name="표준 19 3 10 6" xfId="26695"/>
    <cellStyle name="표준 19 3 11" xfId="1874"/>
    <cellStyle name="표준 19 3 11 2" xfId="5043"/>
    <cellStyle name="표준 19 3 11 2 2" xfId="17550"/>
    <cellStyle name="표준 19 3 11 2 3" xfId="29992"/>
    <cellStyle name="표준 19 3 11 3" xfId="8128"/>
    <cellStyle name="표준 19 3 11 3 2" xfId="20635"/>
    <cellStyle name="표준 19 3 11 3 3" xfId="33077"/>
    <cellStyle name="표준 19 3 11 4" xfId="11213"/>
    <cellStyle name="표준 19 3 11 4 2" xfId="23720"/>
    <cellStyle name="표준 19 3 11 4 3" xfId="36162"/>
    <cellStyle name="표준 19 3 11 5" xfId="14381"/>
    <cellStyle name="표준 19 3 11 6" xfId="26823"/>
    <cellStyle name="표준 19 3 12" xfId="2002"/>
    <cellStyle name="표준 19 3 12 2" xfId="5171"/>
    <cellStyle name="표준 19 3 12 2 2" xfId="17678"/>
    <cellStyle name="표준 19 3 12 2 3" xfId="30120"/>
    <cellStyle name="표준 19 3 12 3" xfId="8256"/>
    <cellStyle name="표준 19 3 12 3 2" xfId="20763"/>
    <cellStyle name="표준 19 3 12 3 3" xfId="33205"/>
    <cellStyle name="표준 19 3 12 4" xfId="11341"/>
    <cellStyle name="표준 19 3 12 4 2" xfId="23848"/>
    <cellStyle name="표준 19 3 12 4 3" xfId="36290"/>
    <cellStyle name="표준 19 3 12 5" xfId="14509"/>
    <cellStyle name="표준 19 3 12 6" xfId="26951"/>
    <cellStyle name="표준 19 3 13" xfId="2130"/>
    <cellStyle name="표준 19 3 13 2" xfId="5299"/>
    <cellStyle name="표준 19 3 13 2 2" xfId="17806"/>
    <cellStyle name="표준 19 3 13 2 3" xfId="30248"/>
    <cellStyle name="표준 19 3 13 3" xfId="8384"/>
    <cellStyle name="표준 19 3 13 3 2" xfId="20891"/>
    <cellStyle name="표준 19 3 13 3 3" xfId="33333"/>
    <cellStyle name="표준 19 3 13 4" xfId="11469"/>
    <cellStyle name="표준 19 3 13 4 2" xfId="23976"/>
    <cellStyle name="표준 19 3 13 4 3" xfId="36418"/>
    <cellStyle name="표준 19 3 13 5" xfId="14637"/>
    <cellStyle name="표준 19 3 13 6" xfId="27079"/>
    <cellStyle name="표준 19 3 14" xfId="2255"/>
    <cellStyle name="표준 19 3 14 2" xfId="5424"/>
    <cellStyle name="표준 19 3 14 2 2" xfId="17931"/>
    <cellStyle name="표준 19 3 14 2 3" xfId="30373"/>
    <cellStyle name="표준 19 3 14 3" xfId="8509"/>
    <cellStyle name="표준 19 3 14 3 2" xfId="21016"/>
    <cellStyle name="표준 19 3 14 3 3" xfId="33458"/>
    <cellStyle name="표준 19 3 14 4" xfId="11594"/>
    <cellStyle name="표준 19 3 14 4 2" xfId="24101"/>
    <cellStyle name="표준 19 3 14 4 3" xfId="36543"/>
    <cellStyle name="표준 19 3 14 5" xfId="14762"/>
    <cellStyle name="표준 19 3 14 6" xfId="27204"/>
    <cellStyle name="표준 19 3 15" xfId="2380"/>
    <cellStyle name="표준 19 3 15 2" xfId="5549"/>
    <cellStyle name="표준 19 3 15 2 2" xfId="18056"/>
    <cellStyle name="표준 19 3 15 2 3" xfId="30498"/>
    <cellStyle name="표준 19 3 15 3" xfId="8634"/>
    <cellStyle name="표준 19 3 15 3 2" xfId="21141"/>
    <cellStyle name="표준 19 3 15 3 3" xfId="33583"/>
    <cellStyle name="표준 19 3 15 4" xfId="11719"/>
    <cellStyle name="표준 19 3 15 4 2" xfId="24226"/>
    <cellStyle name="표준 19 3 15 4 3" xfId="36668"/>
    <cellStyle name="표준 19 3 15 5" xfId="14887"/>
    <cellStyle name="표준 19 3 15 6" xfId="27329"/>
    <cellStyle name="표준 19 3 16" xfId="2504"/>
    <cellStyle name="표준 19 3 16 2" xfId="5673"/>
    <cellStyle name="표준 19 3 16 2 2" xfId="18180"/>
    <cellStyle name="표준 19 3 16 2 3" xfId="30622"/>
    <cellStyle name="표준 19 3 16 3" xfId="8758"/>
    <cellStyle name="표준 19 3 16 3 2" xfId="21265"/>
    <cellStyle name="표준 19 3 16 3 3" xfId="33707"/>
    <cellStyle name="표준 19 3 16 4" xfId="11843"/>
    <cellStyle name="표준 19 3 16 4 2" xfId="24350"/>
    <cellStyle name="표준 19 3 16 4 3" xfId="36792"/>
    <cellStyle name="표준 19 3 16 5" xfId="15011"/>
    <cellStyle name="표준 19 3 16 6" xfId="27453"/>
    <cellStyle name="표준 19 3 17" xfId="2626"/>
    <cellStyle name="표준 19 3 17 2" xfId="5795"/>
    <cellStyle name="표준 19 3 17 2 2" xfId="18302"/>
    <cellStyle name="표준 19 3 17 2 3" xfId="30744"/>
    <cellStyle name="표준 19 3 17 3" xfId="8880"/>
    <cellStyle name="표준 19 3 17 3 2" xfId="21387"/>
    <cellStyle name="표준 19 3 17 3 3" xfId="33829"/>
    <cellStyle name="표준 19 3 17 4" xfId="11965"/>
    <cellStyle name="표준 19 3 17 4 2" xfId="24472"/>
    <cellStyle name="표준 19 3 17 4 3" xfId="36914"/>
    <cellStyle name="표준 19 3 17 5" xfId="15133"/>
    <cellStyle name="표준 19 3 17 6" xfId="27575"/>
    <cellStyle name="표준 19 3 18" xfId="2746"/>
    <cellStyle name="표준 19 3 18 2" xfId="5915"/>
    <cellStyle name="표준 19 3 18 2 2" xfId="18422"/>
    <cellStyle name="표준 19 3 18 2 3" xfId="30864"/>
    <cellStyle name="표준 19 3 18 3" xfId="9000"/>
    <cellStyle name="표준 19 3 18 3 2" xfId="21507"/>
    <cellStyle name="표준 19 3 18 3 3" xfId="33949"/>
    <cellStyle name="표준 19 3 18 4" xfId="12085"/>
    <cellStyle name="표준 19 3 18 4 2" xfId="24592"/>
    <cellStyle name="표준 19 3 18 4 3" xfId="37034"/>
    <cellStyle name="표준 19 3 18 5" xfId="15253"/>
    <cellStyle name="표준 19 3 18 6" xfId="27695"/>
    <cellStyle name="표준 19 3 19" xfId="2863"/>
    <cellStyle name="표준 19 3 19 2" xfId="6032"/>
    <cellStyle name="표준 19 3 19 2 2" xfId="18539"/>
    <cellStyle name="표준 19 3 19 2 3" xfId="30981"/>
    <cellStyle name="표준 19 3 19 3" xfId="9117"/>
    <cellStyle name="표준 19 3 19 3 2" xfId="21624"/>
    <cellStyle name="표준 19 3 19 3 3" xfId="34066"/>
    <cellStyle name="표준 19 3 19 4" xfId="12202"/>
    <cellStyle name="표준 19 3 19 4 2" xfId="24709"/>
    <cellStyle name="표준 19 3 19 4 3" xfId="37151"/>
    <cellStyle name="표준 19 3 19 5" xfId="15370"/>
    <cellStyle name="표준 19 3 19 6" xfId="27812"/>
    <cellStyle name="표준 19 3 2" xfId="697"/>
    <cellStyle name="표준 19 3 2 2" xfId="3866"/>
    <cellStyle name="표준 19 3 2 2 2" xfId="16373"/>
    <cellStyle name="표준 19 3 2 2 3" xfId="28815"/>
    <cellStyle name="표준 19 3 2 3" xfId="6951"/>
    <cellStyle name="표준 19 3 2 3 2" xfId="19458"/>
    <cellStyle name="표준 19 3 2 3 3" xfId="31900"/>
    <cellStyle name="표준 19 3 2 4" xfId="10036"/>
    <cellStyle name="표준 19 3 2 4 2" xfId="22543"/>
    <cellStyle name="표준 19 3 2 4 3" xfId="34985"/>
    <cellStyle name="표준 19 3 2 5" xfId="13204"/>
    <cellStyle name="표준 19 3 2 6" xfId="25646"/>
    <cellStyle name="표준 19 3 20" xfId="2975"/>
    <cellStyle name="표준 19 3 20 2" xfId="6144"/>
    <cellStyle name="표준 19 3 20 2 2" xfId="18651"/>
    <cellStyle name="표준 19 3 20 2 3" xfId="31093"/>
    <cellStyle name="표준 19 3 20 3" xfId="9229"/>
    <cellStyle name="표준 19 3 20 3 2" xfId="21736"/>
    <cellStyle name="표준 19 3 20 3 3" xfId="34178"/>
    <cellStyle name="표준 19 3 20 4" xfId="12314"/>
    <cellStyle name="표준 19 3 20 4 2" xfId="24821"/>
    <cellStyle name="표준 19 3 20 4 3" xfId="37263"/>
    <cellStyle name="표준 19 3 20 5" xfId="15482"/>
    <cellStyle name="표준 19 3 20 6" xfId="27924"/>
    <cellStyle name="표준 19 3 21" xfId="3083"/>
    <cellStyle name="표준 19 3 21 2" xfId="6252"/>
    <cellStyle name="표준 19 3 21 2 2" xfId="18759"/>
    <cellStyle name="표준 19 3 21 2 3" xfId="31201"/>
    <cellStyle name="표준 19 3 21 3" xfId="9337"/>
    <cellStyle name="표준 19 3 21 3 2" xfId="21844"/>
    <cellStyle name="표준 19 3 21 3 3" xfId="34286"/>
    <cellStyle name="표준 19 3 21 4" xfId="12422"/>
    <cellStyle name="표준 19 3 21 4 2" xfId="24929"/>
    <cellStyle name="표준 19 3 21 4 3" xfId="37371"/>
    <cellStyle name="표준 19 3 21 5" xfId="15590"/>
    <cellStyle name="표준 19 3 21 6" xfId="28032"/>
    <cellStyle name="표준 19 3 22" xfId="3190"/>
    <cellStyle name="표준 19 3 22 2" xfId="6359"/>
    <cellStyle name="표준 19 3 22 2 2" xfId="18866"/>
    <cellStyle name="표준 19 3 22 2 3" xfId="31308"/>
    <cellStyle name="표준 19 3 22 3" xfId="9444"/>
    <cellStyle name="표준 19 3 22 3 2" xfId="21951"/>
    <cellStyle name="표준 19 3 22 3 3" xfId="34393"/>
    <cellStyle name="표준 19 3 22 4" xfId="12529"/>
    <cellStyle name="표준 19 3 22 4 2" xfId="25036"/>
    <cellStyle name="표준 19 3 22 4 3" xfId="37478"/>
    <cellStyle name="표준 19 3 22 5" xfId="15697"/>
    <cellStyle name="표준 19 3 22 6" xfId="28139"/>
    <cellStyle name="표준 19 3 23" xfId="3297"/>
    <cellStyle name="표준 19 3 23 2" xfId="6466"/>
    <cellStyle name="표준 19 3 23 2 2" xfId="18973"/>
    <cellStyle name="표준 19 3 23 2 3" xfId="31415"/>
    <cellStyle name="표준 19 3 23 3" xfId="9551"/>
    <cellStyle name="표준 19 3 23 3 2" xfId="22058"/>
    <cellStyle name="표준 19 3 23 3 3" xfId="34500"/>
    <cellStyle name="표준 19 3 23 4" xfId="12636"/>
    <cellStyle name="표준 19 3 23 4 2" xfId="25143"/>
    <cellStyle name="표준 19 3 23 4 3" xfId="37585"/>
    <cellStyle name="표준 19 3 23 5" xfId="15804"/>
    <cellStyle name="표준 19 3 23 6" xfId="28246"/>
    <cellStyle name="표준 19 3 24" xfId="3488"/>
    <cellStyle name="표준 19 3 24 2" xfId="15995"/>
    <cellStyle name="표준 19 3 24 3" xfId="28437"/>
    <cellStyle name="표준 19 3 25" xfId="6573"/>
    <cellStyle name="표준 19 3 25 2" xfId="19080"/>
    <cellStyle name="표준 19 3 25 3" xfId="31522"/>
    <cellStyle name="표준 19 3 26" xfId="9658"/>
    <cellStyle name="표준 19 3 26 2" xfId="22165"/>
    <cellStyle name="표준 19 3 26 3" xfId="34607"/>
    <cellStyle name="표준 19 3 27" xfId="12826"/>
    <cellStyle name="표준 19 3 28" xfId="25268"/>
    <cellStyle name="표준 19 3 29" xfId="37782"/>
    <cellStyle name="표준 19 3 3" xfId="830"/>
    <cellStyle name="표준 19 3 3 2" xfId="3999"/>
    <cellStyle name="표준 19 3 3 2 2" xfId="16506"/>
    <cellStyle name="표준 19 3 3 2 3" xfId="28948"/>
    <cellStyle name="표준 19 3 3 3" xfId="7084"/>
    <cellStyle name="표준 19 3 3 3 2" xfId="19591"/>
    <cellStyle name="표준 19 3 3 3 3" xfId="32033"/>
    <cellStyle name="표준 19 3 3 4" xfId="10169"/>
    <cellStyle name="표준 19 3 3 4 2" xfId="22676"/>
    <cellStyle name="표준 19 3 3 4 3" xfId="35118"/>
    <cellStyle name="표준 19 3 3 5" xfId="13337"/>
    <cellStyle name="표준 19 3 3 6" xfId="25779"/>
    <cellStyle name="표준 19 3 4" xfId="962"/>
    <cellStyle name="표준 19 3 4 2" xfId="4131"/>
    <cellStyle name="표준 19 3 4 2 2" xfId="16638"/>
    <cellStyle name="표준 19 3 4 2 3" xfId="29080"/>
    <cellStyle name="표준 19 3 4 3" xfId="7216"/>
    <cellStyle name="표준 19 3 4 3 2" xfId="19723"/>
    <cellStyle name="표준 19 3 4 3 3" xfId="32165"/>
    <cellStyle name="표준 19 3 4 4" xfId="10301"/>
    <cellStyle name="표준 19 3 4 4 2" xfId="22808"/>
    <cellStyle name="표준 19 3 4 4 3" xfId="35250"/>
    <cellStyle name="표준 19 3 4 5" xfId="13469"/>
    <cellStyle name="표준 19 3 4 6" xfId="25911"/>
    <cellStyle name="표준 19 3 5" xfId="1094"/>
    <cellStyle name="표준 19 3 5 2" xfId="4263"/>
    <cellStyle name="표준 19 3 5 2 2" xfId="16770"/>
    <cellStyle name="표준 19 3 5 2 3" xfId="29212"/>
    <cellStyle name="표준 19 3 5 3" xfId="7348"/>
    <cellStyle name="표준 19 3 5 3 2" xfId="19855"/>
    <cellStyle name="표준 19 3 5 3 3" xfId="32297"/>
    <cellStyle name="표준 19 3 5 4" xfId="10433"/>
    <cellStyle name="표준 19 3 5 4 2" xfId="22940"/>
    <cellStyle name="표준 19 3 5 4 3" xfId="35382"/>
    <cellStyle name="표준 19 3 5 5" xfId="13601"/>
    <cellStyle name="표준 19 3 5 6" xfId="26043"/>
    <cellStyle name="표준 19 3 6" xfId="1226"/>
    <cellStyle name="표준 19 3 6 2" xfId="4395"/>
    <cellStyle name="표준 19 3 6 2 2" xfId="16902"/>
    <cellStyle name="표준 19 3 6 2 3" xfId="29344"/>
    <cellStyle name="표준 19 3 6 3" xfId="7480"/>
    <cellStyle name="표준 19 3 6 3 2" xfId="19987"/>
    <cellStyle name="표준 19 3 6 3 3" xfId="32429"/>
    <cellStyle name="표준 19 3 6 4" xfId="10565"/>
    <cellStyle name="표준 19 3 6 4 2" xfId="23072"/>
    <cellStyle name="표준 19 3 6 4 3" xfId="35514"/>
    <cellStyle name="표준 19 3 6 5" xfId="13733"/>
    <cellStyle name="표준 19 3 6 6" xfId="26175"/>
    <cellStyle name="표준 19 3 7" xfId="1358"/>
    <cellStyle name="표준 19 3 7 2" xfId="4527"/>
    <cellStyle name="표준 19 3 7 2 2" xfId="17034"/>
    <cellStyle name="표준 19 3 7 2 3" xfId="29476"/>
    <cellStyle name="표준 19 3 7 3" xfId="7612"/>
    <cellStyle name="표준 19 3 7 3 2" xfId="20119"/>
    <cellStyle name="표준 19 3 7 3 3" xfId="32561"/>
    <cellStyle name="표준 19 3 7 4" xfId="10697"/>
    <cellStyle name="표준 19 3 7 4 2" xfId="23204"/>
    <cellStyle name="표준 19 3 7 4 3" xfId="35646"/>
    <cellStyle name="표준 19 3 7 5" xfId="13865"/>
    <cellStyle name="표준 19 3 7 6" xfId="26307"/>
    <cellStyle name="표준 19 3 8" xfId="1489"/>
    <cellStyle name="표준 19 3 8 2" xfId="4658"/>
    <cellStyle name="표준 19 3 8 2 2" xfId="17165"/>
    <cellStyle name="표준 19 3 8 2 3" xfId="29607"/>
    <cellStyle name="표준 19 3 8 3" xfId="7743"/>
    <cellStyle name="표준 19 3 8 3 2" xfId="20250"/>
    <cellStyle name="표준 19 3 8 3 3" xfId="32692"/>
    <cellStyle name="표준 19 3 8 4" xfId="10828"/>
    <cellStyle name="표준 19 3 8 4 2" xfId="23335"/>
    <cellStyle name="표준 19 3 8 4 3" xfId="35777"/>
    <cellStyle name="표준 19 3 8 5" xfId="13996"/>
    <cellStyle name="표준 19 3 8 6" xfId="26438"/>
    <cellStyle name="표준 19 3 9" xfId="1618"/>
    <cellStyle name="표준 19 3 9 2" xfId="4787"/>
    <cellStyle name="표준 19 3 9 2 2" xfId="17294"/>
    <cellStyle name="표준 19 3 9 2 3" xfId="29736"/>
    <cellStyle name="표준 19 3 9 3" xfId="7872"/>
    <cellStyle name="표준 19 3 9 3 2" xfId="20379"/>
    <cellStyle name="표준 19 3 9 3 3" xfId="32821"/>
    <cellStyle name="표준 19 3 9 4" xfId="10957"/>
    <cellStyle name="표준 19 3 9 4 2" xfId="23464"/>
    <cellStyle name="표준 19 3 9 4 3" xfId="35906"/>
    <cellStyle name="표준 19 3 9 5" xfId="14125"/>
    <cellStyle name="표준 19 3 9 6" xfId="26567"/>
    <cellStyle name="표준 19 30" xfId="2590"/>
    <cellStyle name="표준 19 30 2" xfId="5759"/>
    <cellStyle name="표준 19 30 2 2" xfId="18266"/>
    <cellStyle name="표준 19 30 2 3" xfId="30708"/>
    <cellStyle name="표준 19 30 3" xfId="8844"/>
    <cellStyle name="표준 19 30 3 2" xfId="21351"/>
    <cellStyle name="표준 19 30 3 3" xfId="33793"/>
    <cellStyle name="표준 19 30 4" xfId="11929"/>
    <cellStyle name="표준 19 30 4 2" xfId="24436"/>
    <cellStyle name="표준 19 30 4 3" xfId="36878"/>
    <cellStyle name="표준 19 30 5" xfId="15097"/>
    <cellStyle name="표준 19 30 6" xfId="27539"/>
    <cellStyle name="표준 19 31" xfId="3425"/>
    <cellStyle name="표준 19 31 2" xfId="15932"/>
    <cellStyle name="표준 19 31 3" xfId="28374"/>
    <cellStyle name="표준 19 32" xfId="3449"/>
    <cellStyle name="표준 19 32 2" xfId="15956"/>
    <cellStyle name="표준 19 32 3" xfId="28398"/>
    <cellStyle name="표준 19 33" xfId="3456"/>
    <cellStyle name="표준 19 33 2" xfId="15963"/>
    <cellStyle name="표준 19 33 3" xfId="28405"/>
    <cellStyle name="표준 19 34" xfId="12776"/>
    <cellStyle name="표준 19 35" xfId="12797"/>
    <cellStyle name="표준 19 36" xfId="37667"/>
    <cellStyle name="표준 19 37" xfId="37668"/>
    <cellStyle name="표준 19 38" xfId="37670"/>
    <cellStyle name="표준 19 39" xfId="37672"/>
    <cellStyle name="표준 19 4" xfId="364"/>
    <cellStyle name="표준 19 4 10" xfId="1791"/>
    <cellStyle name="표준 19 4 10 2" xfId="4960"/>
    <cellStyle name="표준 19 4 10 2 2" xfId="17467"/>
    <cellStyle name="표준 19 4 10 2 3" xfId="29909"/>
    <cellStyle name="표준 19 4 10 3" xfId="8045"/>
    <cellStyle name="표준 19 4 10 3 2" xfId="20552"/>
    <cellStyle name="표준 19 4 10 3 3" xfId="32994"/>
    <cellStyle name="표준 19 4 10 4" xfId="11130"/>
    <cellStyle name="표준 19 4 10 4 2" xfId="23637"/>
    <cellStyle name="표준 19 4 10 4 3" xfId="36079"/>
    <cellStyle name="표준 19 4 10 5" xfId="14298"/>
    <cellStyle name="표준 19 4 10 6" xfId="26740"/>
    <cellStyle name="표준 19 4 11" xfId="1919"/>
    <cellStyle name="표준 19 4 11 2" xfId="5088"/>
    <cellStyle name="표준 19 4 11 2 2" xfId="17595"/>
    <cellStyle name="표준 19 4 11 2 3" xfId="30037"/>
    <cellStyle name="표준 19 4 11 3" xfId="8173"/>
    <cellStyle name="표준 19 4 11 3 2" xfId="20680"/>
    <cellStyle name="표준 19 4 11 3 3" xfId="33122"/>
    <cellStyle name="표준 19 4 11 4" xfId="11258"/>
    <cellStyle name="표준 19 4 11 4 2" xfId="23765"/>
    <cellStyle name="표준 19 4 11 4 3" xfId="36207"/>
    <cellStyle name="표준 19 4 11 5" xfId="14426"/>
    <cellStyle name="표준 19 4 11 6" xfId="26868"/>
    <cellStyle name="표준 19 4 12" xfId="2047"/>
    <cellStyle name="표준 19 4 12 2" xfId="5216"/>
    <cellStyle name="표준 19 4 12 2 2" xfId="17723"/>
    <cellStyle name="표준 19 4 12 2 3" xfId="30165"/>
    <cellStyle name="표준 19 4 12 3" xfId="8301"/>
    <cellStyle name="표준 19 4 12 3 2" xfId="20808"/>
    <cellStyle name="표준 19 4 12 3 3" xfId="33250"/>
    <cellStyle name="표준 19 4 12 4" xfId="11386"/>
    <cellStyle name="표준 19 4 12 4 2" xfId="23893"/>
    <cellStyle name="표준 19 4 12 4 3" xfId="36335"/>
    <cellStyle name="표준 19 4 12 5" xfId="14554"/>
    <cellStyle name="표준 19 4 12 6" xfId="26996"/>
    <cellStyle name="표준 19 4 13" xfId="2175"/>
    <cellStyle name="표준 19 4 13 2" xfId="5344"/>
    <cellStyle name="표준 19 4 13 2 2" xfId="17851"/>
    <cellStyle name="표준 19 4 13 2 3" xfId="30293"/>
    <cellStyle name="표준 19 4 13 3" xfId="8429"/>
    <cellStyle name="표준 19 4 13 3 2" xfId="20936"/>
    <cellStyle name="표준 19 4 13 3 3" xfId="33378"/>
    <cellStyle name="표준 19 4 13 4" xfId="11514"/>
    <cellStyle name="표준 19 4 13 4 2" xfId="24021"/>
    <cellStyle name="표준 19 4 13 4 3" xfId="36463"/>
    <cellStyle name="표준 19 4 13 5" xfId="14682"/>
    <cellStyle name="표준 19 4 13 6" xfId="27124"/>
    <cellStyle name="표준 19 4 14" xfId="2300"/>
    <cellStyle name="표준 19 4 14 2" xfId="5469"/>
    <cellStyle name="표준 19 4 14 2 2" xfId="17976"/>
    <cellStyle name="표준 19 4 14 2 3" xfId="30418"/>
    <cellStyle name="표준 19 4 14 3" xfId="8554"/>
    <cellStyle name="표준 19 4 14 3 2" xfId="21061"/>
    <cellStyle name="표준 19 4 14 3 3" xfId="33503"/>
    <cellStyle name="표준 19 4 14 4" xfId="11639"/>
    <cellStyle name="표준 19 4 14 4 2" xfId="24146"/>
    <cellStyle name="표준 19 4 14 4 3" xfId="36588"/>
    <cellStyle name="표준 19 4 14 5" xfId="14807"/>
    <cellStyle name="표준 19 4 14 6" xfId="27249"/>
    <cellStyle name="표준 19 4 15" xfId="2425"/>
    <cellStyle name="표준 19 4 15 2" xfId="5594"/>
    <cellStyle name="표준 19 4 15 2 2" xfId="18101"/>
    <cellStyle name="표준 19 4 15 2 3" xfId="30543"/>
    <cellStyle name="표준 19 4 15 3" xfId="8679"/>
    <cellStyle name="표준 19 4 15 3 2" xfId="21186"/>
    <cellStyle name="표준 19 4 15 3 3" xfId="33628"/>
    <cellStyle name="표준 19 4 15 4" xfId="11764"/>
    <cellStyle name="표준 19 4 15 4 2" xfId="24271"/>
    <cellStyle name="표준 19 4 15 4 3" xfId="36713"/>
    <cellStyle name="표준 19 4 15 5" xfId="14932"/>
    <cellStyle name="표준 19 4 15 6" xfId="27374"/>
    <cellStyle name="표준 19 4 16" xfId="2549"/>
    <cellStyle name="표준 19 4 16 2" xfId="5718"/>
    <cellStyle name="표준 19 4 16 2 2" xfId="18225"/>
    <cellStyle name="표준 19 4 16 2 3" xfId="30667"/>
    <cellStyle name="표준 19 4 16 3" xfId="8803"/>
    <cellStyle name="표준 19 4 16 3 2" xfId="21310"/>
    <cellStyle name="표준 19 4 16 3 3" xfId="33752"/>
    <cellStyle name="표준 19 4 16 4" xfId="11888"/>
    <cellStyle name="표준 19 4 16 4 2" xfId="24395"/>
    <cellStyle name="표준 19 4 16 4 3" xfId="36837"/>
    <cellStyle name="표준 19 4 16 5" xfId="15056"/>
    <cellStyle name="표준 19 4 16 6" xfId="27498"/>
    <cellStyle name="표준 19 4 17" xfId="2671"/>
    <cellStyle name="표준 19 4 17 2" xfId="5840"/>
    <cellStyle name="표준 19 4 17 2 2" xfId="18347"/>
    <cellStyle name="표준 19 4 17 2 3" xfId="30789"/>
    <cellStyle name="표준 19 4 17 3" xfId="8925"/>
    <cellStyle name="표준 19 4 17 3 2" xfId="21432"/>
    <cellStyle name="표준 19 4 17 3 3" xfId="33874"/>
    <cellStyle name="표준 19 4 17 4" xfId="12010"/>
    <cellStyle name="표준 19 4 17 4 2" xfId="24517"/>
    <cellStyle name="표준 19 4 17 4 3" xfId="36959"/>
    <cellStyle name="표준 19 4 17 5" xfId="15178"/>
    <cellStyle name="표준 19 4 17 6" xfId="27620"/>
    <cellStyle name="표준 19 4 18" xfId="2791"/>
    <cellStyle name="표준 19 4 18 2" xfId="5960"/>
    <cellStyle name="표준 19 4 18 2 2" xfId="18467"/>
    <cellStyle name="표준 19 4 18 2 3" xfId="30909"/>
    <cellStyle name="표준 19 4 18 3" xfId="9045"/>
    <cellStyle name="표준 19 4 18 3 2" xfId="21552"/>
    <cellStyle name="표준 19 4 18 3 3" xfId="33994"/>
    <cellStyle name="표준 19 4 18 4" xfId="12130"/>
    <cellStyle name="표준 19 4 18 4 2" xfId="24637"/>
    <cellStyle name="표준 19 4 18 4 3" xfId="37079"/>
    <cellStyle name="표준 19 4 18 5" xfId="15298"/>
    <cellStyle name="표준 19 4 18 6" xfId="27740"/>
    <cellStyle name="표준 19 4 19" xfId="2908"/>
    <cellStyle name="표준 19 4 19 2" xfId="6077"/>
    <cellStyle name="표준 19 4 19 2 2" xfId="18584"/>
    <cellStyle name="표준 19 4 19 2 3" xfId="31026"/>
    <cellStyle name="표준 19 4 19 3" xfId="9162"/>
    <cellStyle name="표준 19 4 19 3 2" xfId="21669"/>
    <cellStyle name="표준 19 4 19 3 3" xfId="34111"/>
    <cellStyle name="표준 19 4 19 4" xfId="12247"/>
    <cellStyle name="표준 19 4 19 4 2" xfId="24754"/>
    <cellStyle name="표준 19 4 19 4 3" xfId="37196"/>
    <cellStyle name="표준 19 4 19 5" xfId="15415"/>
    <cellStyle name="표준 19 4 19 6" xfId="27857"/>
    <cellStyle name="표준 19 4 2" xfId="742"/>
    <cellStyle name="표준 19 4 2 2" xfId="3911"/>
    <cellStyle name="표준 19 4 2 2 2" xfId="16418"/>
    <cellStyle name="표준 19 4 2 2 3" xfId="28860"/>
    <cellStyle name="표준 19 4 2 3" xfId="6996"/>
    <cellStyle name="표준 19 4 2 3 2" xfId="19503"/>
    <cellStyle name="표준 19 4 2 3 3" xfId="31945"/>
    <cellStyle name="표준 19 4 2 4" xfId="10081"/>
    <cellStyle name="표준 19 4 2 4 2" xfId="22588"/>
    <cellStyle name="표준 19 4 2 4 3" xfId="35030"/>
    <cellStyle name="표준 19 4 2 5" xfId="13249"/>
    <cellStyle name="표준 19 4 2 6" xfId="25691"/>
    <cellStyle name="표준 19 4 20" xfId="3020"/>
    <cellStyle name="표준 19 4 20 2" xfId="6189"/>
    <cellStyle name="표준 19 4 20 2 2" xfId="18696"/>
    <cellStyle name="표준 19 4 20 2 3" xfId="31138"/>
    <cellStyle name="표준 19 4 20 3" xfId="9274"/>
    <cellStyle name="표준 19 4 20 3 2" xfId="21781"/>
    <cellStyle name="표준 19 4 20 3 3" xfId="34223"/>
    <cellStyle name="표준 19 4 20 4" xfId="12359"/>
    <cellStyle name="표준 19 4 20 4 2" xfId="24866"/>
    <cellStyle name="표준 19 4 20 4 3" xfId="37308"/>
    <cellStyle name="표준 19 4 20 5" xfId="15527"/>
    <cellStyle name="표준 19 4 20 6" xfId="27969"/>
    <cellStyle name="표준 19 4 21" xfId="3128"/>
    <cellStyle name="표준 19 4 21 2" xfId="6297"/>
    <cellStyle name="표준 19 4 21 2 2" xfId="18804"/>
    <cellStyle name="표준 19 4 21 2 3" xfId="31246"/>
    <cellStyle name="표준 19 4 21 3" xfId="9382"/>
    <cellStyle name="표준 19 4 21 3 2" xfId="21889"/>
    <cellStyle name="표준 19 4 21 3 3" xfId="34331"/>
    <cellStyle name="표준 19 4 21 4" xfId="12467"/>
    <cellStyle name="표준 19 4 21 4 2" xfId="24974"/>
    <cellStyle name="표준 19 4 21 4 3" xfId="37416"/>
    <cellStyle name="표준 19 4 21 5" xfId="15635"/>
    <cellStyle name="표준 19 4 21 6" xfId="28077"/>
    <cellStyle name="표준 19 4 22" xfId="3235"/>
    <cellStyle name="표준 19 4 22 2" xfId="6404"/>
    <cellStyle name="표준 19 4 22 2 2" xfId="18911"/>
    <cellStyle name="표준 19 4 22 2 3" xfId="31353"/>
    <cellStyle name="표준 19 4 22 3" xfId="9489"/>
    <cellStyle name="표준 19 4 22 3 2" xfId="21996"/>
    <cellStyle name="표준 19 4 22 3 3" xfId="34438"/>
    <cellStyle name="표준 19 4 22 4" xfId="12574"/>
    <cellStyle name="표준 19 4 22 4 2" xfId="25081"/>
    <cellStyle name="표준 19 4 22 4 3" xfId="37523"/>
    <cellStyle name="표준 19 4 22 5" xfId="15742"/>
    <cellStyle name="표준 19 4 22 6" xfId="28184"/>
    <cellStyle name="표준 19 4 23" xfId="3342"/>
    <cellStyle name="표준 19 4 23 2" xfId="6511"/>
    <cellStyle name="표준 19 4 23 2 2" xfId="19018"/>
    <cellStyle name="표준 19 4 23 2 3" xfId="31460"/>
    <cellStyle name="표준 19 4 23 3" xfId="9596"/>
    <cellStyle name="표준 19 4 23 3 2" xfId="22103"/>
    <cellStyle name="표준 19 4 23 3 3" xfId="34545"/>
    <cellStyle name="표준 19 4 23 4" xfId="12681"/>
    <cellStyle name="표준 19 4 23 4 2" xfId="25188"/>
    <cellStyle name="표준 19 4 23 4 3" xfId="37630"/>
    <cellStyle name="표준 19 4 23 5" xfId="15849"/>
    <cellStyle name="표준 19 4 23 6" xfId="28291"/>
    <cellStyle name="표준 19 4 24" xfId="3533"/>
    <cellStyle name="표준 19 4 24 2" xfId="16040"/>
    <cellStyle name="표준 19 4 24 3" xfId="28482"/>
    <cellStyle name="표준 19 4 25" xfId="6618"/>
    <cellStyle name="표준 19 4 25 2" xfId="19125"/>
    <cellStyle name="표준 19 4 25 3" xfId="31567"/>
    <cellStyle name="표준 19 4 26" xfId="9703"/>
    <cellStyle name="표준 19 4 26 2" xfId="22210"/>
    <cellStyle name="표준 19 4 26 3" xfId="34652"/>
    <cellStyle name="표준 19 4 27" xfId="12871"/>
    <cellStyle name="표준 19 4 28" xfId="25313"/>
    <cellStyle name="표준 19 4 29" xfId="37785"/>
    <cellStyle name="표준 19 4 3" xfId="875"/>
    <cellStyle name="표준 19 4 3 2" xfId="4044"/>
    <cellStyle name="표준 19 4 3 2 2" xfId="16551"/>
    <cellStyle name="표준 19 4 3 2 3" xfId="28993"/>
    <cellStyle name="표준 19 4 3 3" xfId="7129"/>
    <cellStyle name="표준 19 4 3 3 2" xfId="19636"/>
    <cellStyle name="표준 19 4 3 3 3" xfId="32078"/>
    <cellStyle name="표준 19 4 3 4" xfId="10214"/>
    <cellStyle name="표준 19 4 3 4 2" xfId="22721"/>
    <cellStyle name="표준 19 4 3 4 3" xfId="35163"/>
    <cellStyle name="표준 19 4 3 5" xfId="13382"/>
    <cellStyle name="표준 19 4 3 6" xfId="25824"/>
    <cellStyle name="표준 19 4 4" xfId="1007"/>
    <cellStyle name="표준 19 4 4 2" xfId="4176"/>
    <cellStyle name="표준 19 4 4 2 2" xfId="16683"/>
    <cellStyle name="표준 19 4 4 2 3" xfId="29125"/>
    <cellStyle name="표준 19 4 4 3" xfId="7261"/>
    <cellStyle name="표준 19 4 4 3 2" xfId="19768"/>
    <cellStyle name="표준 19 4 4 3 3" xfId="32210"/>
    <cellStyle name="표준 19 4 4 4" xfId="10346"/>
    <cellStyle name="표준 19 4 4 4 2" xfId="22853"/>
    <cellStyle name="표준 19 4 4 4 3" xfId="35295"/>
    <cellStyle name="표준 19 4 4 5" xfId="13514"/>
    <cellStyle name="표준 19 4 4 6" xfId="25956"/>
    <cellStyle name="표준 19 4 5" xfId="1139"/>
    <cellStyle name="표준 19 4 5 2" xfId="4308"/>
    <cellStyle name="표준 19 4 5 2 2" xfId="16815"/>
    <cellStyle name="표준 19 4 5 2 3" xfId="29257"/>
    <cellStyle name="표준 19 4 5 3" xfId="7393"/>
    <cellStyle name="표준 19 4 5 3 2" xfId="19900"/>
    <cellStyle name="표준 19 4 5 3 3" xfId="32342"/>
    <cellStyle name="표준 19 4 5 4" xfId="10478"/>
    <cellStyle name="표준 19 4 5 4 2" xfId="22985"/>
    <cellStyle name="표준 19 4 5 4 3" xfId="35427"/>
    <cellStyle name="표준 19 4 5 5" xfId="13646"/>
    <cellStyle name="표준 19 4 5 6" xfId="26088"/>
    <cellStyle name="표준 19 4 6" xfId="1271"/>
    <cellStyle name="표준 19 4 6 2" xfId="4440"/>
    <cellStyle name="표준 19 4 6 2 2" xfId="16947"/>
    <cellStyle name="표준 19 4 6 2 3" xfId="29389"/>
    <cellStyle name="표준 19 4 6 3" xfId="7525"/>
    <cellStyle name="표준 19 4 6 3 2" xfId="20032"/>
    <cellStyle name="표준 19 4 6 3 3" xfId="32474"/>
    <cellStyle name="표준 19 4 6 4" xfId="10610"/>
    <cellStyle name="표준 19 4 6 4 2" xfId="23117"/>
    <cellStyle name="표준 19 4 6 4 3" xfId="35559"/>
    <cellStyle name="표준 19 4 6 5" xfId="13778"/>
    <cellStyle name="표준 19 4 6 6" xfId="26220"/>
    <cellStyle name="표준 19 4 7" xfId="1403"/>
    <cellStyle name="표준 19 4 7 2" xfId="4572"/>
    <cellStyle name="표준 19 4 7 2 2" xfId="17079"/>
    <cellStyle name="표준 19 4 7 2 3" xfId="29521"/>
    <cellStyle name="표준 19 4 7 3" xfId="7657"/>
    <cellStyle name="표준 19 4 7 3 2" xfId="20164"/>
    <cellStyle name="표준 19 4 7 3 3" xfId="32606"/>
    <cellStyle name="표준 19 4 7 4" xfId="10742"/>
    <cellStyle name="표준 19 4 7 4 2" xfId="23249"/>
    <cellStyle name="표준 19 4 7 4 3" xfId="35691"/>
    <cellStyle name="표준 19 4 7 5" xfId="13910"/>
    <cellStyle name="표준 19 4 7 6" xfId="26352"/>
    <cellStyle name="표준 19 4 8" xfId="1534"/>
    <cellStyle name="표준 19 4 8 2" xfId="4703"/>
    <cellStyle name="표준 19 4 8 2 2" xfId="17210"/>
    <cellStyle name="표준 19 4 8 2 3" xfId="29652"/>
    <cellStyle name="표준 19 4 8 3" xfId="7788"/>
    <cellStyle name="표준 19 4 8 3 2" xfId="20295"/>
    <cellStyle name="표준 19 4 8 3 3" xfId="32737"/>
    <cellStyle name="표준 19 4 8 4" xfId="10873"/>
    <cellStyle name="표준 19 4 8 4 2" xfId="23380"/>
    <cellStyle name="표준 19 4 8 4 3" xfId="35822"/>
    <cellStyle name="표준 19 4 8 5" xfId="14041"/>
    <cellStyle name="표준 19 4 8 6" xfId="26483"/>
    <cellStyle name="표준 19 4 9" xfId="1663"/>
    <cellStyle name="표준 19 4 9 2" xfId="4832"/>
    <cellStyle name="표준 19 4 9 2 2" xfId="17339"/>
    <cellStyle name="표준 19 4 9 2 3" xfId="29781"/>
    <cellStyle name="표준 19 4 9 3" xfId="7917"/>
    <cellStyle name="표준 19 4 9 3 2" xfId="20424"/>
    <cellStyle name="표준 19 4 9 3 3" xfId="32866"/>
    <cellStyle name="표준 19 4 9 4" xfId="11002"/>
    <cellStyle name="표준 19 4 9 4 2" xfId="23509"/>
    <cellStyle name="표준 19 4 9 4 3" xfId="35951"/>
    <cellStyle name="표준 19 4 9 5" xfId="14170"/>
    <cellStyle name="표준 19 4 9 6" xfId="26612"/>
    <cellStyle name="표준 19 40" xfId="37968"/>
    <cellStyle name="표준 19 41" xfId="37969"/>
    <cellStyle name="표준 19 42" xfId="37971"/>
    <cellStyle name="표준 19 43" xfId="37973"/>
    <cellStyle name="표준 19 44" xfId="37976"/>
    <cellStyle name="표준 19 45" xfId="37977"/>
    <cellStyle name="표준 19 46" xfId="37979"/>
    <cellStyle name="표준 19 47" xfId="37981"/>
    <cellStyle name="표준 19 48" xfId="37984"/>
    <cellStyle name="표준 19 49" xfId="37985"/>
    <cellStyle name="표준 19 5" xfId="401"/>
    <cellStyle name="표준 19 5 2" xfId="3570"/>
    <cellStyle name="표준 19 5 2 2" xfId="16077"/>
    <cellStyle name="표준 19 5 2 3" xfId="28519"/>
    <cellStyle name="표준 19 5 3" xfId="6655"/>
    <cellStyle name="표준 19 5 3 2" xfId="19162"/>
    <cellStyle name="표준 19 5 3 3" xfId="31604"/>
    <cellStyle name="표준 19 5 4" xfId="9740"/>
    <cellStyle name="표준 19 5 4 2" xfId="22247"/>
    <cellStyle name="표준 19 5 4 3" xfId="34689"/>
    <cellStyle name="표준 19 5 5" xfId="12908"/>
    <cellStyle name="표준 19 5 6" xfId="25350"/>
    <cellStyle name="표준 19 5 7" xfId="37764"/>
    <cellStyle name="표준 19 50" xfId="37987"/>
    <cellStyle name="표준 19 51" xfId="37989"/>
    <cellStyle name="표준 19 52" xfId="37991"/>
    <cellStyle name="표준 19 6" xfId="402"/>
    <cellStyle name="표준 19 6 2" xfId="3571"/>
    <cellStyle name="표준 19 6 2 2" xfId="16078"/>
    <cellStyle name="표준 19 6 2 3" xfId="28520"/>
    <cellStyle name="표준 19 6 3" xfId="6656"/>
    <cellStyle name="표준 19 6 3 2" xfId="19163"/>
    <cellStyle name="표준 19 6 3 3" xfId="31605"/>
    <cellStyle name="표준 19 6 4" xfId="9741"/>
    <cellStyle name="표준 19 6 4 2" xfId="22248"/>
    <cellStyle name="표준 19 6 4 3" xfId="34690"/>
    <cellStyle name="표준 19 6 5" xfId="12909"/>
    <cellStyle name="표준 19 6 6" xfId="25351"/>
    <cellStyle name="표준 19 6 7" xfId="37740"/>
    <cellStyle name="표준 19 7" xfId="404"/>
    <cellStyle name="표준 19 7 2" xfId="3573"/>
    <cellStyle name="표준 19 7 2 2" xfId="16080"/>
    <cellStyle name="표준 19 7 2 3" xfId="28522"/>
    <cellStyle name="표준 19 7 3" xfId="6658"/>
    <cellStyle name="표준 19 7 3 2" xfId="19165"/>
    <cellStyle name="표준 19 7 3 3" xfId="31607"/>
    <cellStyle name="표준 19 7 4" xfId="9743"/>
    <cellStyle name="표준 19 7 4 2" xfId="22250"/>
    <cellStyle name="표준 19 7 4 3" xfId="34692"/>
    <cellStyle name="표준 19 7 5" xfId="12911"/>
    <cellStyle name="표준 19 7 6" xfId="25353"/>
    <cellStyle name="표준 19 8" xfId="406"/>
    <cellStyle name="표준 19 8 2" xfId="3575"/>
    <cellStyle name="표준 19 8 2 2" xfId="16082"/>
    <cellStyle name="표준 19 8 2 3" xfId="28524"/>
    <cellStyle name="표준 19 8 3" xfId="6660"/>
    <cellStyle name="표준 19 8 3 2" xfId="19167"/>
    <cellStyle name="표준 19 8 3 3" xfId="31609"/>
    <cellStyle name="표준 19 8 4" xfId="9745"/>
    <cellStyle name="표준 19 8 4 2" xfId="22252"/>
    <cellStyle name="표준 19 8 4 3" xfId="34694"/>
    <cellStyle name="표준 19 8 5" xfId="12913"/>
    <cellStyle name="표준 19 8 6" xfId="25355"/>
    <cellStyle name="표준 19 9" xfId="568"/>
    <cellStyle name="표준 19 9 2" xfId="3737"/>
    <cellStyle name="표준 19 9 2 2" xfId="16244"/>
    <cellStyle name="표준 19 9 2 3" xfId="28686"/>
    <cellStyle name="표준 19 9 3" xfId="6822"/>
    <cellStyle name="표준 19 9 3 2" xfId="19329"/>
    <cellStyle name="표준 19 9 3 3" xfId="31771"/>
    <cellStyle name="표준 19 9 4" xfId="9907"/>
    <cellStyle name="표준 19 9 4 2" xfId="22414"/>
    <cellStyle name="표준 19 9 4 3" xfId="34856"/>
    <cellStyle name="표준 19 9 5" xfId="13075"/>
    <cellStyle name="표준 19 9 6" xfId="25517"/>
    <cellStyle name="표준 2" xfId="122"/>
    <cellStyle name="표준 2 2" xfId="123"/>
    <cellStyle name="표준 2 2 2" xfId="151"/>
    <cellStyle name="표준 2 2 3" xfId="170"/>
    <cellStyle name="표준 2 2 4" xfId="287"/>
    <cellStyle name="표준 2 3" xfId="152"/>
    <cellStyle name="표준 2 4" xfId="153"/>
    <cellStyle name="표준 2 5" xfId="169"/>
    <cellStyle name="표준 20" xfId="235"/>
    <cellStyle name="표준 21" xfId="244"/>
    <cellStyle name="표준 21 10" xfId="925"/>
    <cellStyle name="표준 21 10 2" xfId="4094"/>
    <cellStyle name="표준 21 10 2 2" xfId="16601"/>
    <cellStyle name="표준 21 10 2 3" xfId="29043"/>
    <cellStyle name="표준 21 10 3" xfId="7179"/>
    <cellStyle name="표준 21 10 3 2" xfId="19686"/>
    <cellStyle name="표준 21 10 3 3" xfId="32128"/>
    <cellStyle name="표준 21 10 4" xfId="10264"/>
    <cellStyle name="표준 21 10 4 2" xfId="22771"/>
    <cellStyle name="표준 21 10 4 3" xfId="35213"/>
    <cellStyle name="표준 21 10 5" xfId="13432"/>
    <cellStyle name="표준 21 10 6" xfId="25874"/>
    <cellStyle name="표준 21 11" xfId="1057"/>
    <cellStyle name="표준 21 11 2" xfId="4226"/>
    <cellStyle name="표준 21 11 2 2" xfId="16733"/>
    <cellStyle name="표준 21 11 2 3" xfId="29175"/>
    <cellStyle name="표준 21 11 3" xfId="7311"/>
    <cellStyle name="표준 21 11 3 2" xfId="19818"/>
    <cellStyle name="표준 21 11 3 3" xfId="32260"/>
    <cellStyle name="표준 21 11 4" xfId="10396"/>
    <cellStyle name="표준 21 11 4 2" xfId="22903"/>
    <cellStyle name="표준 21 11 4 3" xfId="35345"/>
    <cellStyle name="표준 21 11 5" xfId="13564"/>
    <cellStyle name="표준 21 11 6" xfId="26006"/>
    <cellStyle name="표준 21 12" xfId="1189"/>
    <cellStyle name="표준 21 12 2" xfId="4358"/>
    <cellStyle name="표준 21 12 2 2" xfId="16865"/>
    <cellStyle name="표준 21 12 2 3" xfId="29307"/>
    <cellStyle name="표준 21 12 3" xfId="7443"/>
    <cellStyle name="표준 21 12 3 2" xfId="19950"/>
    <cellStyle name="표준 21 12 3 3" xfId="32392"/>
    <cellStyle name="표준 21 12 4" xfId="10528"/>
    <cellStyle name="표준 21 12 4 2" xfId="23035"/>
    <cellStyle name="표준 21 12 4 3" xfId="35477"/>
    <cellStyle name="표준 21 12 5" xfId="13696"/>
    <cellStyle name="표준 21 12 6" xfId="26138"/>
    <cellStyle name="표준 21 13" xfId="1321"/>
    <cellStyle name="표준 21 13 2" xfId="4490"/>
    <cellStyle name="표준 21 13 2 2" xfId="16997"/>
    <cellStyle name="표준 21 13 2 3" xfId="29439"/>
    <cellStyle name="표준 21 13 3" xfId="7575"/>
    <cellStyle name="표준 21 13 3 2" xfId="20082"/>
    <cellStyle name="표준 21 13 3 3" xfId="32524"/>
    <cellStyle name="표준 21 13 4" xfId="10660"/>
    <cellStyle name="표준 21 13 4 2" xfId="23167"/>
    <cellStyle name="표준 21 13 4 3" xfId="35609"/>
    <cellStyle name="표준 21 13 5" xfId="13828"/>
    <cellStyle name="표준 21 13 6" xfId="26270"/>
    <cellStyle name="표준 21 14" xfId="1453"/>
    <cellStyle name="표준 21 14 2" xfId="4622"/>
    <cellStyle name="표준 21 14 2 2" xfId="17129"/>
    <cellStyle name="표준 21 14 2 3" xfId="29571"/>
    <cellStyle name="표준 21 14 3" xfId="7707"/>
    <cellStyle name="표준 21 14 3 2" xfId="20214"/>
    <cellStyle name="표준 21 14 3 3" xfId="32656"/>
    <cellStyle name="표준 21 14 4" xfId="10792"/>
    <cellStyle name="표준 21 14 4 2" xfId="23299"/>
    <cellStyle name="표준 21 14 4 3" xfId="35741"/>
    <cellStyle name="표준 21 14 5" xfId="13960"/>
    <cellStyle name="표준 21 14 6" xfId="26402"/>
    <cellStyle name="표준 21 15" xfId="1582"/>
    <cellStyle name="표준 21 15 2" xfId="4751"/>
    <cellStyle name="표준 21 15 2 2" xfId="17258"/>
    <cellStyle name="표준 21 15 2 3" xfId="29700"/>
    <cellStyle name="표준 21 15 3" xfId="7836"/>
    <cellStyle name="표준 21 15 3 2" xfId="20343"/>
    <cellStyle name="표준 21 15 3 3" xfId="32785"/>
    <cellStyle name="표준 21 15 4" xfId="10921"/>
    <cellStyle name="표준 21 15 4 2" xfId="23428"/>
    <cellStyle name="표준 21 15 4 3" xfId="35870"/>
    <cellStyle name="표준 21 15 5" xfId="14089"/>
    <cellStyle name="표준 21 15 6" xfId="26531"/>
    <cellStyle name="표준 21 16" xfId="1710"/>
    <cellStyle name="표준 21 16 2" xfId="4879"/>
    <cellStyle name="표준 21 16 2 2" xfId="17386"/>
    <cellStyle name="표준 21 16 2 3" xfId="29828"/>
    <cellStyle name="표준 21 16 3" xfId="7964"/>
    <cellStyle name="표준 21 16 3 2" xfId="20471"/>
    <cellStyle name="표준 21 16 3 3" xfId="32913"/>
    <cellStyle name="표준 21 16 4" xfId="11049"/>
    <cellStyle name="표준 21 16 4 2" xfId="23556"/>
    <cellStyle name="표준 21 16 4 3" xfId="35998"/>
    <cellStyle name="표준 21 16 5" xfId="14217"/>
    <cellStyle name="표준 21 16 6" xfId="26659"/>
    <cellStyle name="표준 21 17" xfId="1838"/>
    <cellStyle name="표준 21 17 2" xfId="5007"/>
    <cellStyle name="표준 21 17 2 2" xfId="17514"/>
    <cellStyle name="표준 21 17 2 3" xfId="29956"/>
    <cellStyle name="표준 21 17 3" xfId="8092"/>
    <cellStyle name="표준 21 17 3 2" xfId="20599"/>
    <cellStyle name="표준 21 17 3 3" xfId="33041"/>
    <cellStyle name="표준 21 17 4" xfId="11177"/>
    <cellStyle name="표준 21 17 4 2" xfId="23684"/>
    <cellStyle name="표준 21 17 4 3" xfId="36126"/>
    <cellStyle name="표준 21 17 5" xfId="14345"/>
    <cellStyle name="표준 21 17 6" xfId="26787"/>
    <cellStyle name="표준 21 18" xfId="1966"/>
    <cellStyle name="표준 21 18 2" xfId="5135"/>
    <cellStyle name="표준 21 18 2 2" xfId="17642"/>
    <cellStyle name="표준 21 18 2 3" xfId="30084"/>
    <cellStyle name="표준 21 18 3" xfId="8220"/>
    <cellStyle name="표준 21 18 3 2" xfId="20727"/>
    <cellStyle name="표준 21 18 3 3" xfId="33169"/>
    <cellStyle name="표준 21 18 4" xfId="11305"/>
    <cellStyle name="표준 21 18 4 2" xfId="23812"/>
    <cellStyle name="표준 21 18 4 3" xfId="36254"/>
    <cellStyle name="표준 21 18 5" xfId="14473"/>
    <cellStyle name="표준 21 18 6" xfId="26915"/>
    <cellStyle name="표준 21 19" xfId="2094"/>
    <cellStyle name="표준 21 19 2" xfId="5263"/>
    <cellStyle name="표준 21 19 2 2" xfId="17770"/>
    <cellStyle name="표준 21 19 2 3" xfId="30212"/>
    <cellStyle name="표준 21 19 3" xfId="8348"/>
    <cellStyle name="표준 21 19 3 2" xfId="20855"/>
    <cellStyle name="표준 21 19 3 3" xfId="33297"/>
    <cellStyle name="표준 21 19 4" xfId="11433"/>
    <cellStyle name="표준 21 19 4 2" xfId="23940"/>
    <cellStyle name="표준 21 19 4 3" xfId="36382"/>
    <cellStyle name="표준 21 19 5" xfId="14601"/>
    <cellStyle name="표준 21 19 6" xfId="27043"/>
    <cellStyle name="표준 21 2" xfId="337"/>
    <cellStyle name="표준 21 2 10" xfId="1764"/>
    <cellStyle name="표준 21 2 10 2" xfId="4933"/>
    <cellStyle name="표준 21 2 10 2 2" xfId="17440"/>
    <cellStyle name="표준 21 2 10 2 3" xfId="29882"/>
    <cellStyle name="표준 21 2 10 3" xfId="8018"/>
    <cellStyle name="표준 21 2 10 3 2" xfId="20525"/>
    <cellStyle name="표준 21 2 10 3 3" xfId="32967"/>
    <cellStyle name="표준 21 2 10 4" xfId="11103"/>
    <cellStyle name="표준 21 2 10 4 2" xfId="23610"/>
    <cellStyle name="표준 21 2 10 4 3" xfId="36052"/>
    <cellStyle name="표준 21 2 10 5" xfId="14271"/>
    <cellStyle name="표준 21 2 10 6" xfId="26713"/>
    <cellStyle name="표준 21 2 11" xfId="1892"/>
    <cellStyle name="표준 21 2 11 2" xfId="5061"/>
    <cellStyle name="표준 21 2 11 2 2" xfId="17568"/>
    <cellStyle name="표준 21 2 11 2 3" xfId="30010"/>
    <cellStyle name="표준 21 2 11 3" xfId="8146"/>
    <cellStyle name="표준 21 2 11 3 2" xfId="20653"/>
    <cellStyle name="표준 21 2 11 3 3" xfId="33095"/>
    <cellStyle name="표준 21 2 11 4" xfId="11231"/>
    <cellStyle name="표준 21 2 11 4 2" xfId="23738"/>
    <cellStyle name="표준 21 2 11 4 3" xfId="36180"/>
    <cellStyle name="표준 21 2 11 5" xfId="14399"/>
    <cellStyle name="표준 21 2 11 6" xfId="26841"/>
    <cellStyle name="표준 21 2 12" xfId="2020"/>
    <cellStyle name="표준 21 2 12 2" xfId="5189"/>
    <cellStyle name="표준 21 2 12 2 2" xfId="17696"/>
    <cellStyle name="표준 21 2 12 2 3" xfId="30138"/>
    <cellStyle name="표준 21 2 12 3" xfId="8274"/>
    <cellStyle name="표준 21 2 12 3 2" xfId="20781"/>
    <cellStyle name="표준 21 2 12 3 3" xfId="33223"/>
    <cellStyle name="표준 21 2 12 4" xfId="11359"/>
    <cellStyle name="표준 21 2 12 4 2" xfId="23866"/>
    <cellStyle name="표준 21 2 12 4 3" xfId="36308"/>
    <cellStyle name="표준 21 2 12 5" xfId="14527"/>
    <cellStyle name="표준 21 2 12 6" xfId="26969"/>
    <cellStyle name="표준 21 2 13" xfId="2148"/>
    <cellStyle name="표준 21 2 13 2" xfId="5317"/>
    <cellStyle name="표준 21 2 13 2 2" xfId="17824"/>
    <cellStyle name="표준 21 2 13 2 3" xfId="30266"/>
    <cellStyle name="표준 21 2 13 3" xfId="8402"/>
    <cellStyle name="표준 21 2 13 3 2" xfId="20909"/>
    <cellStyle name="표준 21 2 13 3 3" xfId="33351"/>
    <cellStyle name="표준 21 2 13 4" xfId="11487"/>
    <cellStyle name="표준 21 2 13 4 2" xfId="23994"/>
    <cellStyle name="표준 21 2 13 4 3" xfId="36436"/>
    <cellStyle name="표준 21 2 13 5" xfId="14655"/>
    <cellStyle name="표준 21 2 13 6" xfId="27097"/>
    <cellStyle name="표준 21 2 14" xfId="2273"/>
    <cellStyle name="표준 21 2 14 2" xfId="5442"/>
    <cellStyle name="표준 21 2 14 2 2" xfId="17949"/>
    <cellStyle name="표준 21 2 14 2 3" xfId="30391"/>
    <cellStyle name="표준 21 2 14 3" xfId="8527"/>
    <cellStyle name="표준 21 2 14 3 2" xfId="21034"/>
    <cellStyle name="표준 21 2 14 3 3" xfId="33476"/>
    <cellStyle name="표준 21 2 14 4" xfId="11612"/>
    <cellStyle name="표준 21 2 14 4 2" xfId="24119"/>
    <cellStyle name="표준 21 2 14 4 3" xfId="36561"/>
    <cellStyle name="표준 21 2 14 5" xfId="14780"/>
    <cellStyle name="표준 21 2 14 6" xfId="27222"/>
    <cellStyle name="표준 21 2 15" xfId="2398"/>
    <cellStyle name="표준 21 2 15 2" xfId="5567"/>
    <cellStyle name="표준 21 2 15 2 2" xfId="18074"/>
    <cellStyle name="표준 21 2 15 2 3" xfId="30516"/>
    <cellStyle name="표준 21 2 15 3" xfId="8652"/>
    <cellStyle name="표준 21 2 15 3 2" xfId="21159"/>
    <cellStyle name="표준 21 2 15 3 3" xfId="33601"/>
    <cellStyle name="표준 21 2 15 4" xfId="11737"/>
    <cellStyle name="표준 21 2 15 4 2" xfId="24244"/>
    <cellStyle name="표준 21 2 15 4 3" xfId="36686"/>
    <cellStyle name="표준 21 2 15 5" xfId="14905"/>
    <cellStyle name="표준 21 2 15 6" xfId="27347"/>
    <cellStyle name="표준 21 2 16" xfId="2522"/>
    <cellStyle name="표준 21 2 16 2" xfId="5691"/>
    <cellStyle name="표준 21 2 16 2 2" xfId="18198"/>
    <cellStyle name="표준 21 2 16 2 3" xfId="30640"/>
    <cellStyle name="표준 21 2 16 3" xfId="8776"/>
    <cellStyle name="표준 21 2 16 3 2" xfId="21283"/>
    <cellStyle name="표준 21 2 16 3 3" xfId="33725"/>
    <cellStyle name="표준 21 2 16 4" xfId="11861"/>
    <cellStyle name="표준 21 2 16 4 2" xfId="24368"/>
    <cellStyle name="표준 21 2 16 4 3" xfId="36810"/>
    <cellStyle name="표준 21 2 16 5" xfId="15029"/>
    <cellStyle name="표준 21 2 16 6" xfId="27471"/>
    <cellStyle name="표준 21 2 17" xfId="2644"/>
    <cellStyle name="표준 21 2 17 2" xfId="5813"/>
    <cellStyle name="표준 21 2 17 2 2" xfId="18320"/>
    <cellStyle name="표준 21 2 17 2 3" xfId="30762"/>
    <cellStyle name="표준 21 2 17 3" xfId="8898"/>
    <cellStyle name="표준 21 2 17 3 2" xfId="21405"/>
    <cellStyle name="표준 21 2 17 3 3" xfId="33847"/>
    <cellStyle name="표준 21 2 17 4" xfId="11983"/>
    <cellStyle name="표준 21 2 17 4 2" xfId="24490"/>
    <cellStyle name="표준 21 2 17 4 3" xfId="36932"/>
    <cellStyle name="표준 21 2 17 5" xfId="15151"/>
    <cellStyle name="표준 21 2 17 6" xfId="27593"/>
    <cellStyle name="표준 21 2 18" xfId="2764"/>
    <cellStyle name="표준 21 2 18 2" xfId="5933"/>
    <cellStyle name="표준 21 2 18 2 2" xfId="18440"/>
    <cellStyle name="표준 21 2 18 2 3" xfId="30882"/>
    <cellStyle name="표준 21 2 18 3" xfId="9018"/>
    <cellStyle name="표준 21 2 18 3 2" xfId="21525"/>
    <cellStyle name="표준 21 2 18 3 3" xfId="33967"/>
    <cellStyle name="표준 21 2 18 4" xfId="12103"/>
    <cellStyle name="표준 21 2 18 4 2" xfId="24610"/>
    <cellStyle name="표준 21 2 18 4 3" xfId="37052"/>
    <cellStyle name="표준 21 2 18 5" xfId="15271"/>
    <cellStyle name="표준 21 2 18 6" xfId="27713"/>
    <cellStyle name="표준 21 2 19" xfId="2881"/>
    <cellStyle name="표준 21 2 19 2" xfId="6050"/>
    <cellStyle name="표준 21 2 19 2 2" xfId="18557"/>
    <cellStyle name="표준 21 2 19 2 3" xfId="30999"/>
    <cellStyle name="표준 21 2 19 3" xfId="9135"/>
    <cellStyle name="표준 21 2 19 3 2" xfId="21642"/>
    <cellStyle name="표준 21 2 19 3 3" xfId="34084"/>
    <cellStyle name="표준 21 2 19 4" xfId="12220"/>
    <cellStyle name="표준 21 2 19 4 2" xfId="24727"/>
    <cellStyle name="표준 21 2 19 4 3" xfId="37169"/>
    <cellStyle name="표준 21 2 19 5" xfId="15388"/>
    <cellStyle name="표준 21 2 19 6" xfId="27830"/>
    <cellStyle name="표준 21 2 2" xfId="715"/>
    <cellStyle name="표준 21 2 2 2" xfId="3884"/>
    <cellStyle name="표준 21 2 2 2 2" xfId="16391"/>
    <cellStyle name="표준 21 2 2 2 3" xfId="28833"/>
    <cellStyle name="표준 21 2 2 3" xfId="6969"/>
    <cellStyle name="표준 21 2 2 3 2" xfId="19476"/>
    <cellStyle name="표준 21 2 2 3 3" xfId="31918"/>
    <cellStyle name="표준 21 2 2 4" xfId="10054"/>
    <cellStyle name="표준 21 2 2 4 2" xfId="22561"/>
    <cellStyle name="표준 21 2 2 4 3" xfId="35003"/>
    <cellStyle name="표준 21 2 2 5" xfId="13222"/>
    <cellStyle name="표준 21 2 2 6" xfId="25664"/>
    <cellStyle name="표준 21 2 2 7" xfId="37814"/>
    <cellStyle name="표준 21 2 20" xfId="2993"/>
    <cellStyle name="표준 21 2 20 2" xfId="6162"/>
    <cellStyle name="표준 21 2 20 2 2" xfId="18669"/>
    <cellStyle name="표준 21 2 20 2 3" xfId="31111"/>
    <cellStyle name="표준 21 2 20 3" xfId="9247"/>
    <cellStyle name="표준 21 2 20 3 2" xfId="21754"/>
    <cellStyle name="표준 21 2 20 3 3" xfId="34196"/>
    <cellStyle name="표준 21 2 20 4" xfId="12332"/>
    <cellStyle name="표준 21 2 20 4 2" xfId="24839"/>
    <cellStyle name="표준 21 2 20 4 3" xfId="37281"/>
    <cellStyle name="표준 21 2 20 5" xfId="15500"/>
    <cellStyle name="표준 21 2 20 6" xfId="27942"/>
    <cellStyle name="표준 21 2 21" xfId="3101"/>
    <cellStyle name="표준 21 2 21 2" xfId="6270"/>
    <cellStyle name="표준 21 2 21 2 2" xfId="18777"/>
    <cellStyle name="표준 21 2 21 2 3" xfId="31219"/>
    <cellStyle name="표준 21 2 21 3" xfId="9355"/>
    <cellStyle name="표준 21 2 21 3 2" xfId="21862"/>
    <cellStyle name="표준 21 2 21 3 3" xfId="34304"/>
    <cellStyle name="표준 21 2 21 4" xfId="12440"/>
    <cellStyle name="표준 21 2 21 4 2" xfId="24947"/>
    <cellStyle name="표준 21 2 21 4 3" xfId="37389"/>
    <cellStyle name="표준 21 2 21 5" xfId="15608"/>
    <cellStyle name="표준 21 2 21 6" xfId="28050"/>
    <cellStyle name="표준 21 2 22" xfId="3208"/>
    <cellStyle name="표준 21 2 22 2" xfId="6377"/>
    <cellStyle name="표준 21 2 22 2 2" xfId="18884"/>
    <cellStyle name="표준 21 2 22 2 3" xfId="31326"/>
    <cellStyle name="표준 21 2 22 3" xfId="9462"/>
    <cellStyle name="표준 21 2 22 3 2" xfId="21969"/>
    <cellStyle name="표준 21 2 22 3 3" xfId="34411"/>
    <cellStyle name="표준 21 2 22 4" xfId="12547"/>
    <cellStyle name="표준 21 2 22 4 2" xfId="25054"/>
    <cellStyle name="표준 21 2 22 4 3" xfId="37496"/>
    <cellStyle name="표준 21 2 22 5" xfId="15715"/>
    <cellStyle name="표준 21 2 22 6" xfId="28157"/>
    <cellStyle name="표준 21 2 23" xfId="3315"/>
    <cellStyle name="표준 21 2 23 2" xfId="6484"/>
    <cellStyle name="표준 21 2 23 2 2" xfId="18991"/>
    <cellStyle name="표준 21 2 23 2 3" xfId="31433"/>
    <cellStyle name="표준 21 2 23 3" xfId="9569"/>
    <cellStyle name="표준 21 2 23 3 2" xfId="22076"/>
    <cellStyle name="표준 21 2 23 3 3" xfId="34518"/>
    <cellStyle name="표준 21 2 23 4" xfId="12654"/>
    <cellStyle name="표준 21 2 23 4 2" xfId="25161"/>
    <cellStyle name="표준 21 2 23 4 3" xfId="37603"/>
    <cellStyle name="표준 21 2 23 5" xfId="15822"/>
    <cellStyle name="표준 21 2 23 6" xfId="28264"/>
    <cellStyle name="표준 21 2 24" xfId="3506"/>
    <cellStyle name="표준 21 2 24 2" xfId="16013"/>
    <cellStyle name="표준 21 2 24 3" xfId="28455"/>
    <cellStyle name="표준 21 2 25" xfId="6591"/>
    <cellStyle name="표준 21 2 25 2" xfId="19098"/>
    <cellStyle name="표준 21 2 25 3" xfId="31540"/>
    <cellStyle name="표준 21 2 26" xfId="9676"/>
    <cellStyle name="표준 21 2 26 2" xfId="22183"/>
    <cellStyle name="표준 21 2 26 3" xfId="34625"/>
    <cellStyle name="표준 21 2 27" xfId="12844"/>
    <cellStyle name="표준 21 2 28" xfId="25286"/>
    <cellStyle name="표준 21 2 29" xfId="37711"/>
    <cellStyle name="표준 21 2 3" xfId="848"/>
    <cellStyle name="표준 21 2 3 2" xfId="4017"/>
    <cellStyle name="표준 21 2 3 2 2" xfId="16524"/>
    <cellStyle name="표준 21 2 3 2 3" xfId="28966"/>
    <cellStyle name="표준 21 2 3 3" xfId="7102"/>
    <cellStyle name="표준 21 2 3 3 2" xfId="19609"/>
    <cellStyle name="표준 21 2 3 3 3" xfId="32051"/>
    <cellStyle name="표준 21 2 3 4" xfId="10187"/>
    <cellStyle name="표준 21 2 3 4 2" xfId="22694"/>
    <cellStyle name="표준 21 2 3 4 3" xfId="35136"/>
    <cellStyle name="표준 21 2 3 5" xfId="13355"/>
    <cellStyle name="표준 21 2 3 6" xfId="25797"/>
    <cellStyle name="표준 21 2 3 7" xfId="37859"/>
    <cellStyle name="표준 21 2 4" xfId="980"/>
    <cellStyle name="표준 21 2 4 2" xfId="4149"/>
    <cellStyle name="표준 21 2 4 2 2" xfId="16656"/>
    <cellStyle name="표준 21 2 4 2 3" xfId="29098"/>
    <cellStyle name="표준 21 2 4 3" xfId="7234"/>
    <cellStyle name="표준 21 2 4 3 2" xfId="19741"/>
    <cellStyle name="표준 21 2 4 3 3" xfId="32183"/>
    <cellStyle name="표준 21 2 4 4" xfId="10319"/>
    <cellStyle name="표준 21 2 4 4 2" xfId="22826"/>
    <cellStyle name="표준 21 2 4 4 3" xfId="35268"/>
    <cellStyle name="표준 21 2 4 5" xfId="13487"/>
    <cellStyle name="표준 21 2 4 6" xfId="25929"/>
    <cellStyle name="표준 21 2 4 7" xfId="37901"/>
    <cellStyle name="표준 21 2 5" xfId="1112"/>
    <cellStyle name="표준 21 2 5 2" xfId="4281"/>
    <cellStyle name="표준 21 2 5 2 2" xfId="16788"/>
    <cellStyle name="표준 21 2 5 2 3" xfId="29230"/>
    <cellStyle name="표준 21 2 5 3" xfId="7366"/>
    <cellStyle name="표준 21 2 5 3 2" xfId="19873"/>
    <cellStyle name="표준 21 2 5 3 3" xfId="32315"/>
    <cellStyle name="표준 21 2 5 4" xfId="10451"/>
    <cellStyle name="표준 21 2 5 4 2" xfId="22958"/>
    <cellStyle name="표준 21 2 5 4 3" xfId="35400"/>
    <cellStyle name="표준 21 2 5 5" xfId="13619"/>
    <cellStyle name="표준 21 2 5 6" xfId="26061"/>
    <cellStyle name="표준 21 2 5 7" xfId="37943"/>
    <cellStyle name="표준 21 2 6" xfId="1244"/>
    <cellStyle name="표준 21 2 6 2" xfId="4413"/>
    <cellStyle name="표준 21 2 6 2 2" xfId="16920"/>
    <cellStyle name="표준 21 2 6 2 3" xfId="29362"/>
    <cellStyle name="표준 21 2 6 3" xfId="7498"/>
    <cellStyle name="표준 21 2 6 3 2" xfId="20005"/>
    <cellStyle name="표준 21 2 6 3 3" xfId="32447"/>
    <cellStyle name="표준 21 2 6 4" xfId="10583"/>
    <cellStyle name="표준 21 2 6 4 2" xfId="23090"/>
    <cellStyle name="표준 21 2 6 4 3" xfId="35532"/>
    <cellStyle name="표준 21 2 6 5" xfId="13751"/>
    <cellStyle name="표준 21 2 6 6" xfId="26193"/>
    <cellStyle name="표준 21 2 7" xfId="1376"/>
    <cellStyle name="표준 21 2 7 2" xfId="4545"/>
    <cellStyle name="표준 21 2 7 2 2" xfId="17052"/>
    <cellStyle name="표준 21 2 7 2 3" xfId="29494"/>
    <cellStyle name="표준 21 2 7 3" xfId="7630"/>
    <cellStyle name="표준 21 2 7 3 2" xfId="20137"/>
    <cellStyle name="표준 21 2 7 3 3" xfId="32579"/>
    <cellStyle name="표준 21 2 7 4" xfId="10715"/>
    <cellStyle name="표준 21 2 7 4 2" xfId="23222"/>
    <cellStyle name="표준 21 2 7 4 3" xfId="35664"/>
    <cellStyle name="표준 21 2 7 5" xfId="13883"/>
    <cellStyle name="표준 21 2 7 6" xfId="26325"/>
    <cellStyle name="표준 21 2 8" xfId="1507"/>
    <cellStyle name="표준 21 2 8 2" xfId="4676"/>
    <cellStyle name="표준 21 2 8 2 2" xfId="17183"/>
    <cellStyle name="표준 21 2 8 2 3" xfId="29625"/>
    <cellStyle name="표준 21 2 8 3" xfId="7761"/>
    <cellStyle name="표준 21 2 8 3 2" xfId="20268"/>
    <cellStyle name="표준 21 2 8 3 3" xfId="32710"/>
    <cellStyle name="표준 21 2 8 4" xfId="10846"/>
    <cellStyle name="표준 21 2 8 4 2" xfId="23353"/>
    <cellStyle name="표준 21 2 8 4 3" xfId="35795"/>
    <cellStyle name="표준 21 2 8 5" xfId="14014"/>
    <cellStyle name="표준 21 2 8 6" xfId="26456"/>
    <cellStyle name="표준 21 2 9" xfId="1636"/>
    <cellStyle name="표준 21 2 9 2" xfId="4805"/>
    <cellStyle name="표준 21 2 9 2 2" xfId="17312"/>
    <cellStyle name="표준 21 2 9 2 3" xfId="29754"/>
    <cellStyle name="표준 21 2 9 3" xfId="7890"/>
    <cellStyle name="표준 21 2 9 3 2" xfId="20397"/>
    <cellStyle name="표준 21 2 9 3 3" xfId="32839"/>
    <cellStyle name="표준 21 2 9 4" xfId="10975"/>
    <cellStyle name="표준 21 2 9 4 2" xfId="23482"/>
    <cellStyle name="표준 21 2 9 4 3" xfId="35924"/>
    <cellStyle name="표준 21 2 9 5" xfId="14143"/>
    <cellStyle name="표준 21 2 9 6" xfId="26585"/>
    <cellStyle name="표준 21 20" xfId="2221"/>
    <cellStyle name="표준 21 20 2" xfId="5390"/>
    <cellStyle name="표준 21 20 2 2" xfId="17897"/>
    <cellStyle name="표준 21 20 2 3" xfId="30339"/>
    <cellStyle name="표준 21 20 3" xfId="8475"/>
    <cellStyle name="표준 21 20 3 2" xfId="20982"/>
    <cellStyle name="표준 21 20 3 3" xfId="33424"/>
    <cellStyle name="표준 21 20 4" xfId="11560"/>
    <cellStyle name="표준 21 20 4 2" xfId="24067"/>
    <cellStyle name="표준 21 20 4 3" xfId="36509"/>
    <cellStyle name="표준 21 20 5" xfId="14728"/>
    <cellStyle name="표준 21 20 6" xfId="27170"/>
    <cellStyle name="표준 21 21" xfId="2346"/>
    <cellStyle name="표준 21 21 2" xfId="5515"/>
    <cellStyle name="표준 21 21 2 2" xfId="18022"/>
    <cellStyle name="표준 21 21 2 3" xfId="30464"/>
    <cellStyle name="표준 21 21 3" xfId="8600"/>
    <cellStyle name="표준 21 21 3 2" xfId="21107"/>
    <cellStyle name="표준 21 21 3 3" xfId="33549"/>
    <cellStyle name="표준 21 21 4" xfId="11685"/>
    <cellStyle name="표준 21 21 4 2" xfId="24192"/>
    <cellStyle name="표준 21 21 4 3" xfId="36634"/>
    <cellStyle name="표준 21 21 5" xfId="14853"/>
    <cellStyle name="표준 21 21 6" xfId="27295"/>
    <cellStyle name="표준 21 22" xfId="2470"/>
    <cellStyle name="표준 21 22 2" xfId="5639"/>
    <cellStyle name="표준 21 22 2 2" xfId="18146"/>
    <cellStyle name="표준 21 22 2 3" xfId="30588"/>
    <cellStyle name="표준 21 22 3" xfId="8724"/>
    <cellStyle name="표준 21 22 3 2" xfId="21231"/>
    <cellStyle name="표준 21 22 3 3" xfId="33673"/>
    <cellStyle name="표준 21 22 4" xfId="11809"/>
    <cellStyle name="표준 21 22 4 2" xfId="24316"/>
    <cellStyle name="표준 21 22 4 3" xfId="36758"/>
    <cellStyle name="표준 21 22 5" xfId="14977"/>
    <cellStyle name="표준 21 22 6" xfId="27419"/>
    <cellStyle name="표준 21 23" xfId="2592"/>
    <cellStyle name="표준 21 23 2" xfId="5761"/>
    <cellStyle name="표준 21 23 2 2" xfId="18268"/>
    <cellStyle name="표준 21 23 2 3" xfId="30710"/>
    <cellStyle name="표준 21 23 3" xfId="8846"/>
    <cellStyle name="표준 21 23 3 2" xfId="21353"/>
    <cellStyle name="표준 21 23 3 3" xfId="33795"/>
    <cellStyle name="표준 21 23 4" xfId="11931"/>
    <cellStyle name="표준 21 23 4 2" xfId="24438"/>
    <cellStyle name="표준 21 23 4 3" xfId="36880"/>
    <cellStyle name="표준 21 23 5" xfId="15099"/>
    <cellStyle name="표준 21 23 6" xfId="27541"/>
    <cellStyle name="표준 21 24" xfId="2712"/>
    <cellStyle name="표준 21 24 2" xfId="5881"/>
    <cellStyle name="표준 21 24 2 2" xfId="18388"/>
    <cellStyle name="표준 21 24 2 3" xfId="30830"/>
    <cellStyle name="표준 21 24 3" xfId="8966"/>
    <cellStyle name="표준 21 24 3 2" xfId="21473"/>
    <cellStyle name="표준 21 24 3 3" xfId="33915"/>
    <cellStyle name="표준 21 24 4" xfId="12051"/>
    <cellStyle name="표준 21 24 4 2" xfId="24558"/>
    <cellStyle name="표준 21 24 4 3" xfId="37000"/>
    <cellStyle name="표준 21 24 5" xfId="15219"/>
    <cellStyle name="표준 21 24 6" xfId="27661"/>
    <cellStyle name="표준 21 25" xfId="2831"/>
    <cellStyle name="표준 21 25 2" xfId="6000"/>
    <cellStyle name="표준 21 25 2 2" xfId="18507"/>
    <cellStyle name="표준 21 25 2 3" xfId="30949"/>
    <cellStyle name="표준 21 25 3" xfId="9085"/>
    <cellStyle name="표준 21 25 3 2" xfId="21592"/>
    <cellStyle name="표준 21 25 3 3" xfId="34034"/>
    <cellStyle name="표준 21 25 4" xfId="12170"/>
    <cellStyle name="표준 21 25 4 2" xfId="24677"/>
    <cellStyle name="표준 21 25 4 3" xfId="37119"/>
    <cellStyle name="표준 21 25 5" xfId="15338"/>
    <cellStyle name="표준 21 25 6" xfId="27780"/>
    <cellStyle name="표준 21 26" xfId="3454"/>
    <cellStyle name="표준 21 26 2" xfId="15961"/>
    <cellStyle name="표준 21 26 3" xfId="28403"/>
    <cellStyle name="표준 21 27" xfId="3383"/>
    <cellStyle name="표준 21 27 2" xfId="15890"/>
    <cellStyle name="표준 21 27 3" xfId="28332"/>
    <cellStyle name="표준 21 28" xfId="3414"/>
    <cellStyle name="표준 21 28 2" xfId="15921"/>
    <cellStyle name="표준 21 28 3" xfId="28363"/>
    <cellStyle name="표준 21 29" xfId="12796"/>
    <cellStyle name="표준 21 3" xfId="382"/>
    <cellStyle name="표준 21 3 10" xfId="1809"/>
    <cellStyle name="표준 21 3 10 2" xfId="4978"/>
    <cellStyle name="표준 21 3 10 2 2" xfId="17485"/>
    <cellStyle name="표준 21 3 10 2 3" xfId="29927"/>
    <cellStyle name="표준 21 3 10 3" xfId="8063"/>
    <cellStyle name="표준 21 3 10 3 2" xfId="20570"/>
    <cellStyle name="표준 21 3 10 3 3" xfId="33012"/>
    <cellStyle name="표준 21 3 10 4" xfId="11148"/>
    <cellStyle name="표준 21 3 10 4 2" xfId="23655"/>
    <cellStyle name="표준 21 3 10 4 3" xfId="36097"/>
    <cellStyle name="표준 21 3 10 5" xfId="14316"/>
    <cellStyle name="표준 21 3 10 6" xfId="26758"/>
    <cellStyle name="표준 21 3 11" xfId="1937"/>
    <cellStyle name="표준 21 3 11 2" xfId="5106"/>
    <cellStyle name="표준 21 3 11 2 2" xfId="17613"/>
    <cellStyle name="표준 21 3 11 2 3" xfId="30055"/>
    <cellStyle name="표준 21 3 11 3" xfId="8191"/>
    <cellStyle name="표준 21 3 11 3 2" xfId="20698"/>
    <cellStyle name="표준 21 3 11 3 3" xfId="33140"/>
    <cellStyle name="표준 21 3 11 4" xfId="11276"/>
    <cellStyle name="표준 21 3 11 4 2" xfId="23783"/>
    <cellStyle name="표준 21 3 11 4 3" xfId="36225"/>
    <cellStyle name="표준 21 3 11 5" xfId="14444"/>
    <cellStyle name="표준 21 3 11 6" xfId="26886"/>
    <cellStyle name="표준 21 3 12" xfId="2065"/>
    <cellStyle name="표준 21 3 12 2" xfId="5234"/>
    <cellStyle name="표준 21 3 12 2 2" xfId="17741"/>
    <cellStyle name="표준 21 3 12 2 3" xfId="30183"/>
    <cellStyle name="표준 21 3 12 3" xfId="8319"/>
    <cellStyle name="표준 21 3 12 3 2" xfId="20826"/>
    <cellStyle name="표준 21 3 12 3 3" xfId="33268"/>
    <cellStyle name="표준 21 3 12 4" xfId="11404"/>
    <cellStyle name="표준 21 3 12 4 2" xfId="23911"/>
    <cellStyle name="표준 21 3 12 4 3" xfId="36353"/>
    <cellStyle name="표준 21 3 12 5" xfId="14572"/>
    <cellStyle name="표준 21 3 12 6" xfId="27014"/>
    <cellStyle name="표준 21 3 13" xfId="2193"/>
    <cellStyle name="표준 21 3 13 2" xfId="5362"/>
    <cellStyle name="표준 21 3 13 2 2" xfId="17869"/>
    <cellStyle name="표준 21 3 13 2 3" xfId="30311"/>
    <cellStyle name="표준 21 3 13 3" xfId="8447"/>
    <cellStyle name="표준 21 3 13 3 2" xfId="20954"/>
    <cellStyle name="표준 21 3 13 3 3" xfId="33396"/>
    <cellStyle name="표준 21 3 13 4" xfId="11532"/>
    <cellStyle name="표준 21 3 13 4 2" xfId="24039"/>
    <cellStyle name="표준 21 3 13 4 3" xfId="36481"/>
    <cellStyle name="표준 21 3 13 5" xfId="14700"/>
    <cellStyle name="표준 21 3 13 6" xfId="27142"/>
    <cellStyle name="표준 21 3 14" xfId="2318"/>
    <cellStyle name="표준 21 3 14 2" xfId="5487"/>
    <cellStyle name="표준 21 3 14 2 2" xfId="17994"/>
    <cellStyle name="표준 21 3 14 2 3" xfId="30436"/>
    <cellStyle name="표준 21 3 14 3" xfId="8572"/>
    <cellStyle name="표준 21 3 14 3 2" xfId="21079"/>
    <cellStyle name="표준 21 3 14 3 3" xfId="33521"/>
    <cellStyle name="표준 21 3 14 4" xfId="11657"/>
    <cellStyle name="표준 21 3 14 4 2" xfId="24164"/>
    <cellStyle name="표준 21 3 14 4 3" xfId="36606"/>
    <cellStyle name="표준 21 3 14 5" xfId="14825"/>
    <cellStyle name="표준 21 3 14 6" xfId="27267"/>
    <cellStyle name="표준 21 3 15" xfId="2443"/>
    <cellStyle name="표준 21 3 15 2" xfId="5612"/>
    <cellStyle name="표준 21 3 15 2 2" xfId="18119"/>
    <cellStyle name="표준 21 3 15 2 3" xfId="30561"/>
    <cellStyle name="표준 21 3 15 3" xfId="8697"/>
    <cellStyle name="표준 21 3 15 3 2" xfId="21204"/>
    <cellStyle name="표준 21 3 15 3 3" xfId="33646"/>
    <cellStyle name="표준 21 3 15 4" xfId="11782"/>
    <cellStyle name="표준 21 3 15 4 2" xfId="24289"/>
    <cellStyle name="표준 21 3 15 4 3" xfId="36731"/>
    <cellStyle name="표준 21 3 15 5" xfId="14950"/>
    <cellStyle name="표준 21 3 15 6" xfId="27392"/>
    <cellStyle name="표준 21 3 16" xfId="2567"/>
    <cellStyle name="표준 21 3 16 2" xfId="5736"/>
    <cellStyle name="표준 21 3 16 2 2" xfId="18243"/>
    <cellStyle name="표준 21 3 16 2 3" xfId="30685"/>
    <cellStyle name="표준 21 3 16 3" xfId="8821"/>
    <cellStyle name="표준 21 3 16 3 2" xfId="21328"/>
    <cellStyle name="표준 21 3 16 3 3" xfId="33770"/>
    <cellStyle name="표준 21 3 16 4" xfId="11906"/>
    <cellStyle name="표준 21 3 16 4 2" xfId="24413"/>
    <cellStyle name="표준 21 3 16 4 3" xfId="36855"/>
    <cellStyle name="표준 21 3 16 5" xfId="15074"/>
    <cellStyle name="표준 21 3 16 6" xfId="27516"/>
    <cellStyle name="표준 21 3 17" xfId="2689"/>
    <cellStyle name="표준 21 3 17 2" xfId="5858"/>
    <cellStyle name="표준 21 3 17 2 2" xfId="18365"/>
    <cellStyle name="표준 21 3 17 2 3" xfId="30807"/>
    <cellStyle name="표준 21 3 17 3" xfId="8943"/>
    <cellStyle name="표준 21 3 17 3 2" xfId="21450"/>
    <cellStyle name="표준 21 3 17 3 3" xfId="33892"/>
    <cellStyle name="표준 21 3 17 4" xfId="12028"/>
    <cellStyle name="표준 21 3 17 4 2" xfId="24535"/>
    <cellStyle name="표준 21 3 17 4 3" xfId="36977"/>
    <cellStyle name="표준 21 3 17 5" xfId="15196"/>
    <cellStyle name="표준 21 3 17 6" xfId="27638"/>
    <cellStyle name="표준 21 3 18" xfId="2809"/>
    <cellStyle name="표준 21 3 18 2" xfId="5978"/>
    <cellStyle name="표준 21 3 18 2 2" xfId="18485"/>
    <cellStyle name="표준 21 3 18 2 3" xfId="30927"/>
    <cellStyle name="표준 21 3 18 3" xfId="9063"/>
    <cellStyle name="표준 21 3 18 3 2" xfId="21570"/>
    <cellStyle name="표준 21 3 18 3 3" xfId="34012"/>
    <cellStyle name="표준 21 3 18 4" xfId="12148"/>
    <cellStyle name="표준 21 3 18 4 2" xfId="24655"/>
    <cellStyle name="표준 21 3 18 4 3" xfId="37097"/>
    <cellStyle name="표준 21 3 18 5" xfId="15316"/>
    <cellStyle name="표준 21 3 18 6" xfId="27758"/>
    <cellStyle name="표준 21 3 19" xfId="2926"/>
    <cellStyle name="표준 21 3 19 2" xfId="6095"/>
    <cellStyle name="표준 21 3 19 2 2" xfId="18602"/>
    <cellStyle name="표준 21 3 19 2 3" xfId="31044"/>
    <cellStyle name="표준 21 3 19 3" xfId="9180"/>
    <cellStyle name="표준 21 3 19 3 2" xfId="21687"/>
    <cellStyle name="표준 21 3 19 3 3" xfId="34129"/>
    <cellStyle name="표준 21 3 19 4" xfId="12265"/>
    <cellStyle name="표준 21 3 19 4 2" xfId="24772"/>
    <cellStyle name="표준 21 3 19 4 3" xfId="37214"/>
    <cellStyle name="표준 21 3 19 5" xfId="15433"/>
    <cellStyle name="표준 21 3 19 6" xfId="27875"/>
    <cellStyle name="표준 21 3 2" xfId="760"/>
    <cellStyle name="표준 21 3 2 2" xfId="3929"/>
    <cellStyle name="표준 21 3 2 2 2" xfId="16436"/>
    <cellStyle name="표준 21 3 2 2 3" xfId="28878"/>
    <cellStyle name="표준 21 3 2 3" xfId="7014"/>
    <cellStyle name="표준 21 3 2 3 2" xfId="19521"/>
    <cellStyle name="표준 21 3 2 3 3" xfId="31963"/>
    <cellStyle name="표준 21 3 2 4" xfId="10099"/>
    <cellStyle name="표준 21 3 2 4 2" xfId="22606"/>
    <cellStyle name="표준 21 3 2 4 3" xfId="35048"/>
    <cellStyle name="표준 21 3 2 5" xfId="13267"/>
    <cellStyle name="표준 21 3 2 6" xfId="25709"/>
    <cellStyle name="표준 21 3 20" xfId="3038"/>
    <cellStyle name="표준 21 3 20 2" xfId="6207"/>
    <cellStyle name="표준 21 3 20 2 2" xfId="18714"/>
    <cellStyle name="표준 21 3 20 2 3" xfId="31156"/>
    <cellStyle name="표준 21 3 20 3" xfId="9292"/>
    <cellStyle name="표준 21 3 20 3 2" xfId="21799"/>
    <cellStyle name="표준 21 3 20 3 3" xfId="34241"/>
    <cellStyle name="표준 21 3 20 4" xfId="12377"/>
    <cellStyle name="표준 21 3 20 4 2" xfId="24884"/>
    <cellStyle name="표준 21 3 20 4 3" xfId="37326"/>
    <cellStyle name="표준 21 3 20 5" xfId="15545"/>
    <cellStyle name="표준 21 3 20 6" xfId="27987"/>
    <cellStyle name="표준 21 3 21" xfId="3146"/>
    <cellStyle name="표준 21 3 21 2" xfId="6315"/>
    <cellStyle name="표준 21 3 21 2 2" xfId="18822"/>
    <cellStyle name="표준 21 3 21 2 3" xfId="31264"/>
    <cellStyle name="표준 21 3 21 3" xfId="9400"/>
    <cellStyle name="표준 21 3 21 3 2" xfId="21907"/>
    <cellStyle name="표준 21 3 21 3 3" xfId="34349"/>
    <cellStyle name="표준 21 3 21 4" xfId="12485"/>
    <cellStyle name="표준 21 3 21 4 2" xfId="24992"/>
    <cellStyle name="표준 21 3 21 4 3" xfId="37434"/>
    <cellStyle name="표준 21 3 21 5" xfId="15653"/>
    <cellStyle name="표준 21 3 21 6" xfId="28095"/>
    <cellStyle name="표준 21 3 22" xfId="3253"/>
    <cellStyle name="표준 21 3 22 2" xfId="6422"/>
    <cellStyle name="표준 21 3 22 2 2" xfId="18929"/>
    <cellStyle name="표준 21 3 22 2 3" xfId="31371"/>
    <cellStyle name="표준 21 3 22 3" xfId="9507"/>
    <cellStyle name="표준 21 3 22 3 2" xfId="22014"/>
    <cellStyle name="표준 21 3 22 3 3" xfId="34456"/>
    <cellStyle name="표준 21 3 22 4" xfId="12592"/>
    <cellStyle name="표준 21 3 22 4 2" xfId="25099"/>
    <cellStyle name="표준 21 3 22 4 3" xfId="37541"/>
    <cellStyle name="표준 21 3 22 5" xfId="15760"/>
    <cellStyle name="표준 21 3 22 6" xfId="28202"/>
    <cellStyle name="표준 21 3 23" xfId="3360"/>
    <cellStyle name="표준 21 3 23 2" xfId="6529"/>
    <cellStyle name="표준 21 3 23 2 2" xfId="19036"/>
    <cellStyle name="표준 21 3 23 2 3" xfId="31478"/>
    <cellStyle name="표준 21 3 23 3" xfId="9614"/>
    <cellStyle name="표준 21 3 23 3 2" xfId="22121"/>
    <cellStyle name="표준 21 3 23 3 3" xfId="34563"/>
    <cellStyle name="표준 21 3 23 4" xfId="12699"/>
    <cellStyle name="표준 21 3 23 4 2" xfId="25206"/>
    <cellStyle name="표준 21 3 23 4 3" xfId="37648"/>
    <cellStyle name="표준 21 3 23 5" xfId="15867"/>
    <cellStyle name="표준 21 3 23 6" xfId="28309"/>
    <cellStyle name="표준 21 3 24" xfId="3551"/>
    <cellStyle name="표준 21 3 24 2" xfId="16058"/>
    <cellStyle name="표준 21 3 24 3" xfId="28500"/>
    <cellStyle name="표준 21 3 25" xfId="6636"/>
    <cellStyle name="표준 21 3 25 2" xfId="19143"/>
    <cellStyle name="표준 21 3 25 3" xfId="31585"/>
    <cellStyle name="표준 21 3 26" xfId="9721"/>
    <cellStyle name="표준 21 3 26 2" xfId="22228"/>
    <cellStyle name="표준 21 3 26 3" xfId="34670"/>
    <cellStyle name="표준 21 3 27" xfId="12889"/>
    <cellStyle name="표준 21 3 28" xfId="25331"/>
    <cellStyle name="표준 21 3 29" xfId="37760"/>
    <cellStyle name="표준 21 3 3" xfId="893"/>
    <cellStyle name="표준 21 3 3 2" xfId="4062"/>
    <cellStyle name="표준 21 3 3 2 2" xfId="16569"/>
    <cellStyle name="표준 21 3 3 2 3" xfId="29011"/>
    <cellStyle name="표준 21 3 3 3" xfId="7147"/>
    <cellStyle name="표준 21 3 3 3 2" xfId="19654"/>
    <cellStyle name="표준 21 3 3 3 3" xfId="32096"/>
    <cellStyle name="표준 21 3 3 4" xfId="10232"/>
    <cellStyle name="표준 21 3 3 4 2" xfId="22739"/>
    <cellStyle name="표준 21 3 3 4 3" xfId="35181"/>
    <cellStyle name="표준 21 3 3 5" xfId="13400"/>
    <cellStyle name="표준 21 3 3 6" xfId="25842"/>
    <cellStyle name="표준 21 3 4" xfId="1025"/>
    <cellStyle name="표준 21 3 4 2" xfId="4194"/>
    <cellStyle name="표준 21 3 4 2 2" xfId="16701"/>
    <cellStyle name="표준 21 3 4 2 3" xfId="29143"/>
    <cellStyle name="표준 21 3 4 3" xfId="7279"/>
    <cellStyle name="표준 21 3 4 3 2" xfId="19786"/>
    <cellStyle name="표준 21 3 4 3 3" xfId="32228"/>
    <cellStyle name="표준 21 3 4 4" xfId="10364"/>
    <cellStyle name="표준 21 3 4 4 2" xfId="22871"/>
    <cellStyle name="표준 21 3 4 4 3" xfId="35313"/>
    <cellStyle name="표준 21 3 4 5" xfId="13532"/>
    <cellStyle name="표준 21 3 4 6" xfId="25974"/>
    <cellStyle name="표준 21 3 5" xfId="1157"/>
    <cellStyle name="표준 21 3 5 2" xfId="4326"/>
    <cellStyle name="표준 21 3 5 2 2" xfId="16833"/>
    <cellStyle name="표준 21 3 5 2 3" xfId="29275"/>
    <cellStyle name="표준 21 3 5 3" xfId="7411"/>
    <cellStyle name="표준 21 3 5 3 2" xfId="19918"/>
    <cellStyle name="표준 21 3 5 3 3" xfId="32360"/>
    <cellStyle name="표준 21 3 5 4" xfId="10496"/>
    <cellStyle name="표준 21 3 5 4 2" xfId="23003"/>
    <cellStyle name="표준 21 3 5 4 3" xfId="35445"/>
    <cellStyle name="표준 21 3 5 5" xfId="13664"/>
    <cellStyle name="표준 21 3 5 6" xfId="26106"/>
    <cellStyle name="표준 21 3 6" xfId="1289"/>
    <cellStyle name="표준 21 3 6 2" xfId="4458"/>
    <cellStyle name="표준 21 3 6 2 2" xfId="16965"/>
    <cellStyle name="표준 21 3 6 2 3" xfId="29407"/>
    <cellStyle name="표준 21 3 6 3" xfId="7543"/>
    <cellStyle name="표준 21 3 6 3 2" xfId="20050"/>
    <cellStyle name="표준 21 3 6 3 3" xfId="32492"/>
    <cellStyle name="표준 21 3 6 4" xfId="10628"/>
    <cellStyle name="표준 21 3 6 4 2" xfId="23135"/>
    <cellStyle name="표준 21 3 6 4 3" xfId="35577"/>
    <cellStyle name="표준 21 3 6 5" xfId="13796"/>
    <cellStyle name="표준 21 3 6 6" xfId="26238"/>
    <cellStyle name="표준 21 3 7" xfId="1421"/>
    <cellStyle name="표준 21 3 7 2" xfId="4590"/>
    <cellStyle name="표준 21 3 7 2 2" xfId="17097"/>
    <cellStyle name="표준 21 3 7 2 3" xfId="29539"/>
    <cellStyle name="표준 21 3 7 3" xfId="7675"/>
    <cellStyle name="표준 21 3 7 3 2" xfId="20182"/>
    <cellStyle name="표준 21 3 7 3 3" xfId="32624"/>
    <cellStyle name="표준 21 3 7 4" xfId="10760"/>
    <cellStyle name="표준 21 3 7 4 2" xfId="23267"/>
    <cellStyle name="표준 21 3 7 4 3" xfId="35709"/>
    <cellStyle name="표준 21 3 7 5" xfId="13928"/>
    <cellStyle name="표준 21 3 7 6" xfId="26370"/>
    <cellStyle name="표준 21 3 8" xfId="1552"/>
    <cellStyle name="표준 21 3 8 2" xfId="4721"/>
    <cellStyle name="표준 21 3 8 2 2" xfId="17228"/>
    <cellStyle name="표준 21 3 8 2 3" xfId="29670"/>
    <cellStyle name="표준 21 3 8 3" xfId="7806"/>
    <cellStyle name="표준 21 3 8 3 2" xfId="20313"/>
    <cellStyle name="표준 21 3 8 3 3" xfId="32755"/>
    <cellStyle name="표준 21 3 8 4" xfId="10891"/>
    <cellStyle name="표준 21 3 8 4 2" xfId="23398"/>
    <cellStyle name="표준 21 3 8 4 3" xfId="35840"/>
    <cellStyle name="표준 21 3 8 5" xfId="14059"/>
    <cellStyle name="표준 21 3 8 6" xfId="26501"/>
    <cellStyle name="표준 21 3 9" xfId="1681"/>
    <cellStyle name="표준 21 3 9 2" xfId="4850"/>
    <cellStyle name="표준 21 3 9 2 2" xfId="17357"/>
    <cellStyle name="표준 21 3 9 2 3" xfId="29799"/>
    <cellStyle name="표준 21 3 9 3" xfId="7935"/>
    <cellStyle name="표준 21 3 9 3 2" xfId="20442"/>
    <cellStyle name="표준 21 3 9 3 3" xfId="32884"/>
    <cellStyle name="표준 21 3 9 4" xfId="11020"/>
    <cellStyle name="표준 21 3 9 4 2" xfId="23527"/>
    <cellStyle name="표준 21 3 9 4 3" xfId="35969"/>
    <cellStyle name="표준 21 3 9 5" xfId="14188"/>
    <cellStyle name="표준 21 3 9 6" xfId="26630"/>
    <cellStyle name="표준 21 30" xfId="25241"/>
    <cellStyle name="표준 21 31" xfId="37683"/>
    <cellStyle name="표준 21 4" xfId="626"/>
    <cellStyle name="표준 21 4 2" xfId="3795"/>
    <cellStyle name="표준 21 4 2 2" xfId="16302"/>
    <cellStyle name="표준 21 4 2 3" xfId="28744"/>
    <cellStyle name="표준 21 4 3" xfId="6880"/>
    <cellStyle name="표준 21 4 3 2" xfId="19387"/>
    <cellStyle name="표준 21 4 3 3" xfId="31829"/>
    <cellStyle name="표준 21 4 4" xfId="9965"/>
    <cellStyle name="표준 21 4 4 2" xfId="22472"/>
    <cellStyle name="표준 21 4 4 3" xfId="34914"/>
    <cellStyle name="표준 21 4 5" xfId="13133"/>
    <cellStyle name="표준 21 4 6" xfId="25575"/>
    <cellStyle name="표준 21 4 7" xfId="37744"/>
    <cellStyle name="표준 21 5" xfId="426"/>
    <cellStyle name="표준 21 5 2" xfId="3595"/>
    <cellStyle name="표준 21 5 2 2" xfId="16102"/>
    <cellStyle name="표준 21 5 2 3" xfId="28544"/>
    <cellStyle name="표준 21 5 3" xfId="6680"/>
    <cellStyle name="표준 21 5 3 2" xfId="19187"/>
    <cellStyle name="표준 21 5 3 3" xfId="31629"/>
    <cellStyle name="표준 21 5 4" xfId="9765"/>
    <cellStyle name="표준 21 5 4 2" xfId="22272"/>
    <cellStyle name="표준 21 5 4 3" xfId="34714"/>
    <cellStyle name="표준 21 5 5" xfId="12933"/>
    <cellStyle name="표준 21 5 6" xfId="25375"/>
    <cellStyle name="표준 21 5 7" xfId="37772"/>
    <cellStyle name="표준 21 6" xfId="547"/>
    <cellStyle name="표준 21 6 2" xfId="3716"/>
    <cellStyle name="표준 21 6 2 2" xfId="16223"/>
    <cellStyle name="표준 21 6 2 3" xfId="28665"/>
    <cellStyle name="표준 21 6 3" xfId="6801"/>
    <cellStyle name="표준 21 6 3 2" xfId="19308"/>
    <cellStyle name="표준 21 6 3 3" xfId="31750"/>
    <cellStyle name="표준 21 6 4" xfId="9886"/>
    <cellStyle name="표준 21 6 4 2" xfId="22393"/>
    <cellStyle name="표준 21 6 4 3" xfId="34835"/>
    <cellStyle name="표준 21 6 5" xfId="13054"/>
    <cellStyle name="표준 21 6 6" xfId="25496"/>
    <cellStyle name="표준 21 6 7" xfId="37791"/>
    <cellStyle name="표준 21 7" xfId="465"/>
    <cellStyle name="표준 21 7 2" xfId="3634"/>
    <cellStyle name="표준 21 7 2 2" xfId="16141"/>
    <cellStyle name="표준 21 7 2 3" xfId="28583"/>
    <cellStyle name="표준 21 7 3" xfId="6719"/>
    <cellStyle name="표준 21 7 3 2" xfId="19226"/>
    <cellStyle name="표준 21 7 3 3" xfId="31668"/>
    <cellStyle name="표준 21 7 4" xfId="9804"/>
    <cellStyle name="표준 21 7 4 2" xfId="22311"/>
    <cellStyle name="표준 21 7 4 3" xfId="34753"/>
    <cellStyle name="표준 21 7 5" xfId="12972"/>
    <cellStyle name="표준 21 7 6" xfId="25414"/>
    <cellStyle name="표준 21 8" xfId="659"/>
    <cellStyle name="표준 21 8 2" xfId="3828"/>
    <cellStyle name="표준 21 8 2 2" xfId="16335"/>
    <cellStyle name="표준 21 8 2 3" xfId="28777"/>
    <cellStyle name="표준 21 8 3" xfId="6913"/>
    <cellStyle name="표준 21 8 3 2" xfId="19420"/>
    <cellStyle name="표준 21 8 3 3" xfId="31862"/>
    <cellStyle name="표준 21 8 4" xfId="9998"/>
    <cellStyle name="표준 21 8 4 2" xfId="22505"/>
    <cellStyle name="표준 21 8 4 3" xfId="34947"/>
    <cellStyle name="표준 21 8 5" xfId="13166"/>
    <cellStyle name="표준 21 8 6" xfId="25608"/>
    <cellStyle name="표준 21 9" xfId="792"/>
    <cellStyle name="표준 21 9 2" xfId="3961"/>
    <cellStyle name="표준 21 9 2 2" xfId="16468"/>
    <cellStyle name="표준 21 9 2 3" xfId="28910"/>
    <cellStyle name="표준 21 9 3" xfId="7046"/>
    <cellStyle name="표준 21 9 3 2" xfId="19553"/>
    <cellStyle name="표준 21 9 3 3" xfId="31995"/>
    <cellStyle name="표준 21 9 4" xfId="10131"/>
    <cellStyle name="표준 21 9 4 2" xfId="22638"/>
    <cellStyle name="표준 21 9 4 3" xfId="35080"/>
    <cellStyle name="표준 21 9 5" xfId="13299"/>
    <cellStyle name="표준 21 9 6" xfId="25741"/>
    <cellStyle name="표준 22" xfId="154"/>
    <cellStyle name="표준 23" xfId="400"/>
    <cellStyle name="표준 23 2" xfId="3569"/>
    <cellStyle name="표준 23 2 2" xfId="16076"/>
    <cellStyle name="표준 23 2 3" xfId="28518"/>
    <cellStyle name="표준 23 3" xfId="6654"/>
    <cellStyle name="표준 23 3 2" xfId="19161"/>
    <cellStyle name="표준 23 3 3" xfId="31603"/>
    <cellStyle name="표준 23 4" xfId="9739"/>
    <cellStyle name="표준 23 4 2" xfId="22246"/>
    <cellStyle name="표준 23 4 3" xfId="34688"/>
    <cellStyle name="표준 23 5" xfId="12907"/>
    <cellStyle name="표준 23 6" xfId="25349"/>
    <cellStyle name="표준 24" xfId="155"/>
    <cellStyle name="표준 25" xfId="403"/>
    <cellStyle name="표준 25 2" xfId="3572"/>
    <cellStyle name="표준 25 2 2" xfId="16079"/>
    <cellStyle name="표준 25 2 3" xfId="28521"/>
    <cellStyle name="표준 25 3" xfId="6657"/>
    <cellStyle name="표준 25 3 2" xfId="19164"/>
    <cellStyle name="표준 25 3 3" xfId="31606"/>
    <cellStyle name="표준 25 4" xfId="9742"/>
    <cellStyle name="표준 25 4 2" xfId="22249"/>
    <cellStyle name="표준 25 4 3" xfId="34691"/>
    <cellStyle name="표준 25 5" xfId="12910"/>
    <cellStyle name="표준 25 6" xfId="25352"/>
    <cellStyle name="표준 26" xfId="405"/>
    <cellStyle name="표준 26 2" xfId="3574"/>
    <cellStyle name="표준 26 2 2" xfId="16081"/>
    <cellStyle name="표준 26 2 3" xfId="28523"/>
    <cellStyle name="표준 26 3" xfId="6659"/>
    <cellStyle name="표준 26 3 2" xfId="19166"/>
    <cellStyle name="표준 26 3 3" xfId="31608"/>
    <cellStyle name="표준 26 4" xfId="9744"/>
    <cellStyle name="표준 26 4 2" xfId="22251"/>
    <cellStyle name="표준 26 4 3" xfId="34693"/>
    <cellStyle name="표준 26 5" xfId="12912"/>
    <cellStyle name="표준 26 6" xfId="25354"/>
    <cellStyle name="표준 27" xfId="407"/>
    <cellStyle name="표준 27 2" xfId="3576"/>
    <cellStyle name="표준 27 2 2" xfId="16083"/>
    <cellStyle name="표준 27 2 3" xfId="28525"/>
    <cellStyle name="표준 27 3" xfId="6661"/>
    <cellStyle name="표준 27 3 2" xfId="19168"/>
    <cellStyle name="표준 27 3 3" xfId="31610"/>
    <cellStyle name="표준 27 4" xfId="9746"/>
    <cellStyle name="표준 27 4 2" xfId="22253"/>
    <cellStyle name="표준 27 4 3" xfId="34695"/>
    <cellStyle name="표준 27 5" xfId="12914"/>
    <cellStyle name="표준 27 6" xfId="25356"/>
    <cellStyle name="표준 28" xfId="37666"/>
    <cellStyle name="표준 28 2" xfId="12717"/>
    <cellStyle name="표준 28 3" xfId="12769"/>
    <cellStyle name="표준 29" xfId="12763"/>
    <cellStyle name="표준 3" xfId="124"/>
    <cellStyle name="표준 3 2" xfId="156"/>
    <cellStyle name="표준 3 3" xfId="157"/>
    <cellStyle name="표준 3 4" xfId="288"/>
    <cellStyle name="표준 30" xfId="37669"/>
    <cellStyle name="표준 31" xfId="37671"/>
    <cellStyle name="표준 32" xfId="37673"/>
    <cellStyle name="표준 33" xfId="37967"/>
    <cellStyle name="표준 34" xfId="37970"/>
    <cellStyle name="표준 35" xfId="37972"/>
    <cellStyle name="표준 36" xfId="37974"/>
    <cellStyle name="표준 37" xfId="37975"/>
    <cellStyle name="표준 38" xfId="37978"/>
    <cellStyle name="표준 39" xfId="37980"/>
    <cellStyle name="표준 4" xfId="125"/>
    <cellStyle name="표준 40" xfId="37982"/>
    <cellStyle name="표준 41" xfId="37983"/>
    <cellStyle name="표준 42" xfId="37986"/>
    <cellStyle name="표준 43" xfId="37988"/>
    <cellStyle name="표준 44" xfId="37990"/>
    <cellStyle name="표준 45" xfId="37992"/>
    <cellStyle name="표준 46" xfId="37993"/>
    <cellStyle name="표준 5" xfId="126"/>
    <cellStyle name="표준 5 2" xfId="127"/>
    <cellStyle name="표준 5 2 2" xfId="158"/>
    <cellStyle name="표준 5 3" xfId="159"/>
    <cellStyle name="표준 6" xfId="128"/>
    <cellStyle name="표준 6 2" xfId="171"/>
    <cellStyle name="표준 6 3" xfId="289"/>
    <cellStyle name="표준 7" xfId="129"/>
    <cellStyle name="표준 7 2" xfId="172"/>
    <cellStyle name="표준 7 3" xfId="290"/>
    <cellStyle name="표준 8" xfId="130"/>
    <cellStyle name="표준 8 2" xfId="173"/>
    <cellStyle name="표준 8 3" xfId="291"/>
    <cellStyle name="표준 9" xfId="131"/>
    <cellStyle name="표준_sst80" xfId="162"/>
    <cellStyle name="하이퍼링크 2" xfId="132"/>
  </cellStyles>
  <dxfs count="23">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
      <font>
        <b/>
        <i val="0"/>
        <color rgb="FF0000FF"/>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0</xdr:colOff>
      <xdr:row>0</xdr:row>
      <xdr:rowOff>47625</xdr:rowOff>
    </xdr:from>
    <xdr:to>
      <xdr:col>17</xdr:col>
      <xdr:colOff>0</xdr:colOff>
      <xdr:row>1</xdr:row>
      <xdr:rowOff>66675</xdr:rowOff>
    </xdr:to>
    <xdr:sp macro="" textlink="">
      <xdr:nvSpPr>
        <xdr:cNvPr id="2" name="Text Box 19">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1058525" y="47625"/>
          <a:ext cx="0" cy="266700"/>
        </a:xfrm>
        <a:prstGeom prst="rect">
          <a:avLst/>
        </a:prstGeom>
        <a:noFill/>
        <a:ln w="9525">
          <a:noFill/>
          <a:miter lim="800000"/>
          <a:headEnd/>
          <a:tailEnd/>
        </a:ln>
        <a:effectLst/>
      </xdr:spPr>
      <xdr:txBody>
        <a:bodyPr vertOverflow="clip" wrap="square" lIns="0" tIns="18288" rIns="27432" bIns="0" anchor="t" upright="1"/>
        <a:lstStyle/>
        <a:p>
          <a:pPr algn="r" rtl="0">
            <a:defRPr sz="1000"/>
          </a:pPr>
          <a:r>
            <a:rPr lang="ko-KR" altLang="en-US" sz="1000" b="0" i="0" strike="noStrike">
              <a:solidFill>
                <a:srgbClr val="000000"/>
              </a:solidFill>
              <a:latin typeface="굴림체"/>
              <a:ea typeface="굴림체"/>
            </a:rPr>
            <a:t>업무기능분해도</a:t>
          </a:r>
        </a:p>
      </xdr:txBody>
    </xdr:sp>
    <xdr:clientData/>
  </xdr:twoCellAnchor>
  <xdr:twoCellAnchor>
    <xdr:from>
      <xdr:col>17</xdr:col>
      <xdr:colOff>0</xdr:colOff>
      <xdr:row>0</xdr:row>
      <xdr:rowOff>47625</xdr:rowOff>
    </xdr:from>
    <xdr:to>
      <xdr:col>17</xdr:col>
      <xdr:colOff>0</xdr:colOff>
      <xdr:row>1</xdr:row>
      <xdr:rowOff>66675</xdr:rowOff>
    </xdr:to>
    <xdr:sp macro="" textlink="">
      <xdr:nvSpPr>
        <xdr:cNvPr id="3" name="Text Box 20">
          <a:extLst>
            <a:ext uri="{FF2B5EF4-FFF2-40B4-BE49-F238E27FC236}">
              <a16:creationId xmlns:a16="http://schemas.microsoft.com/office/drawing/2014/main" xmlns="" id="{00000000-0008-0000-0200-000003000000}"/>
            </a:ext>
          </a:extLst>
        </xdr:cNvPr>
        <xdr:cNvSpPr txBox="1">
          <a:spLocks noChangeArrowheads="1"/>
        </xdr:cNvSpPr>
      </xdr:nvSpPr>
      <xdr:spPr bwMode="auto">
        <a:xfrm>
          <a:off x="11058525" y="47625"/>
          <a:ext cx="0" cy="266700"/>
        </a:xfrm>
        <a:prstGeom prst="rect">
          <a:avLst/>
        </a:prstGeom>
        <a:noFill/>
        <a:ln w="9525">
          <a:noFill/>
          <a:miter lim="800000"/>
          <a:headEnd/>
          <a:tailEnd/>
        </a:ln>
        <a:effectLst/>
      </xdr:spPr>
      <xdr:txBody>
        <a:bodyPr vertOverflow="clip" wrap="square" lIns="0" tIns="18288" rIns="27432" bIns="0" anchor="t" upright="1"/>
        <a:lstStyle/>
        <a:p>
          <a:pPr algn="r" rtl="0">
            <a:defRPr sz="1000"/>
          </a:pPr>
          <a:r>
            <a:rPr lang="ko-KR" altLang="en-US" sz="1000" b="0" i="0" strike="noStrike">
              <a:solidFill>
                <a:srgbClr val="000000"/>
              </a:solidFill>
              <a:latin typeface="굴림체"/>
              <a:ea typeface="굴림체"/>
            </a:rPr>
            <a:t>업무기능분해도</a:t>
          </a:r>
        </a:p>
      </xdr:txBody>
    </xdr:sp>
    <xdr:clientData/>
  </xdr:twoCellAnchor>
  <xdr:twoCellAnchor>
    <xdr:from>
      <xdr:col>17</xdr:col>
      <xdr:colOff>0</xdr:colOff>
      <xdr:row>0</xdr:row>
      <xdr:rowOff>47625</xdr:rowOff>
    </xdr:from>
    <xdr:to>
      <xdr:col>17</xdr:col>
      <xdr:colOff>0</xdr:colOff>
      <xdr:row>1</xdr:row>
      <xdr:rowOff>66675</xdr:rowOff>
    </xdr:to>
    <xdr:sp macro="" textlink="">
      <xdr:nvSpPr>
        <xdr:cNvPr id="4" name="Text Box 21">
          <a:extLst>
            <a:ext uri="{FF2B5EF4-FFF2-40B4-BE49-F238E27FC236}">
              <a16:creationId xmlns:a16="http://schemas.microsoft.com/office/drawing/2014/main" xmlns="" id="{00000000-0008-0000-0200-000004000000}"/>
            </a:ext>
          </a:extLst>
        </xdr:cNvPr>
        <xdr:cNvSpPr txBox="1">
          <a:spLocks noChangeArrowheads="1"/>
        </xdr:cNvSpPr>
      </xdr:nvSpPr>
      <xdr:spPr bwMode="auto">
        <a:xfrm>
          <a:off x="11058525" y="47625"/>
          <a:ext cx="0" cy="266700"/>
        </a:xfrm>
        <a:prstGeom prst="rect">
          <a:avLst/>
        </a:prstGeom>
        <a:noFill/>
        <a:ln w="9525">
          <a:noFill/>
          <a:miter lim="800000"/>
          <a:headEnd/>
          <a:tailEnd/>
        </a:ln>
        <a:effectLst/>
      </xdr:spPr>
      <xdr:txBody>
        <a:bodyPr vertOverflow="clip" wrap="square" lIns="0" tIns="18288" rIns="27432" bIns="0" anchor="t" upright="1"/>
        <a:lstStyle/>
        <a:p>
          <a:pPr algn="r" rtl="0">
            <a:defRPr sz="1000"/>
          </a:pPr>
          <a:r>
            <a:rPr lang="ko-KR" altLang="en-US" sz="1000" b="0" i="0" strike="noStrike">
              <a:solidFill>
                <a:srgbClr val="000000"/>
              </a:solidFill>
              <a:latin typeface="굴림체"/>
              <a:ea typeface="굴림체"/>
            </a:rPr>
            <a:t>업무기능분해도</a:t>
          </a:r>
        </a:p>
      </xdr:txBody>
    </xdr:sp>
    <xdr:clientData/>
  </xdr:twoCellAnchor>
  <xdr:twoCellAnchor>
    <xdr:from>
      <xdr:col>17</xdr:col>
      <xdr:colOff>0</xdr:colOff>
      <xdr:row>0</xdr:row>
      <xdr:rowOff>47625</xdr:rowOff>
    </xdr:from>
    <xdr:to>
      <xdr:col>17</xdr:col>
      <xdr:colOff>0</xdr:colOff>
      <xdr:row>1</xdr:row>
      <xdr:rowOff>66675</xdr:rowOff>
    </xdr:to>
    <xdr:sp macro="" textlink="">
      <xdr:nvSpPr>
        <xdr:cNvPr id="5" name="Text Box 22">
          <a:extLst>
            <a:ext uri="{FF2B5EF4-FFF2-40B4-BE49-F238E27FC236}">
              <a16:creationId xmlns:a16="http://schemas.microsoft.com/office/drawing/2014/main" xmlns="" id="{00000000-0008-0000-0200-000005000000}"/>
            </a:ext>
          </a:extLst>
        </xdr:cNvPr>
        <xdr:cNvSpPr txBox="1">
          <a:spLocks noChangeArrowheads="1"/>
        </xdr:cNvSpPr>
      </xdr:nvSpPr>
      <xdr:spPr bwMode="auto">
        <a:xfrm>
          <a:off x="11058525" y="47625"/>
          <a:ext cx="0" cy="266700"/>
        </a:xfrm>
        <a:prstGeom prst="rect">
          <a:avLst/>
        </a:prstGeom>
        <a:noFill/>
        <a:ln w="9525">
          <a:noFill/>
          <a:miter lim="800000"/>
          <a:headEnd/>
          <a:tailEnd/>
        </a:ln>
        <a:effectLst/>
      </xdr:spPr>
      <xdr:txBody>
        <a:bodyPr vertOverflow="clip" wrap="square" lIns="0" tIns="18288" rIns="27432" bIns="0" anchor="t" upright="1"/>
        <a:lstStyle/>
        <a:p>
          <a:pPr algn="r" rtl="0">
            <a:defRPr sz="1000"/>
          </a:pPr>
          <a:r>
            <a:rPr lang="ko-KR" altLang="en-US" sz="1000" b="0" i="0" strike="noStrike">
              <a:solidFill>
                <a:srgbClr val="000000"/>
              </a:solidFill>
              <a:latin typeface="굴림체"/>
              <a:ea typeface="굴림체"/>
            </a:rPr>
            <a:t>업무기능분해도</a:t>
          </a:r>
        </a:p>
      </xdr:txBody>
    </xdr:sp>
    <xdr:clientData/>
  </xdr:twoCellAnchor>
  <xdr:twoCellAnchor>
    <xdr:from>
      <xdr:col>17</xdr:col>
      <xdr:colOff>0</xdr:colOff>
      <xdr:row>0</xdr:row>
      <xdr:rowOff>47625</xdr:rowOff>
    </xdr:from>
    <xdr:to>
      <xdr:col>17</xdr:col>
      <xdr:colOff>0</xdr:colOff>
      <xdr:row>1</xdr:row>
      <xdr:rowOff>66675</xdr:rowOff>
    </xdr:to>
    <xdr:sp macro="" textlink="">
      <xdr:nvSpPr>
        <xdr:cNvPr id="6" name="Text Box 23">
          <a:extLst>
            <a:ext uri="{FF2B5EF4-FFF2-40B4-BE49-F238E27FC236}">
              <a16:creationId xmlns:a16="http://schemas.microsoft.com/office/drawing/2014/main" xmlns="" id="{00000000-0008-0000-0200-000006000000}"/>
            </a:ext>
          </a:extLst>
        </xdr:cNvPr>
        <xdr:cNvSpPr txBox="1">
          <a:spLocks noChangeArrowheads="1"/>
        </xdr:cNvSpPr>
      </xdr:nvSpPr>
      <xdr:spPr bwMode="auto">
        <a:xfrm>
          <a:off x="11058525" y="47625"/>
          <a:ext cx="0" cy="266700"/>
        </a:xfrm>
        <a:prstGeom prst="rect">
          <a:avLst/>
        </a:prstGeom>
        <a:noFill/>
        <a:ln w="9525">
          <a:noFill/>
          <a:miter lim="800000"/>
          <a:headEnd/>
          <a:tailEnd/>
        </a:ln>
        <a:effectLst/>
      </xdr:spPr>
      <xdr:txBody>
        <a:bodyPr vertOverflow="clip" wrap="square" lIns="0" tIns="18288" rIns="27432" bIns="0" anchor="t" upright="1"/>
        <a:lstStyle/>
        <a:p>
          <a:pPr algn="r" rtl="0">
            <a:defRPr sz="1000"/>
          </a:pPr>
          <a:r>
            <a:rPr lang="ko-KR" altLang="en-US" sz="1000" b="0" i="0" strike="noStrike">
              <a:solidFill>
                <a:srgbClr val="000000"/>
              </a:solidFill>
              <a:latin typeface="굴림체"/>
              <a:ea typeface="굴림체"/>
            </a:rPr>
            <a:t>업무기능분해도</a:t>
          </a:r>
        </a:p>
      </xdr:txBody>
    </xdr:sp>
    <xdr:clientData/>
  </xdr:twoCellAnchor>
  <xdr:twoCellAnchor>
    <xdr:from>
      <xdr:col>17</xdr:col>
      <xdr:colOff>0</xdr:colOff>
      <xdr:row>0</xdr:row>
      <xdr:rowOff>47625</xdr:rowOff>
    </xdr:from>
    <xdr:to>
      <xdr:col>17</xdr:col>
      <xdr:colOff>0</xdr:colOff>
      <xdr:row>1</xdr:row>
      <xdr:rowOff>66675</xdr:rowOff>
    </xdr:to>
    <xdr:sp macro="" textlink="">
      <xdr:nvSpPr>
        <xdr:cNvPr id="7" name="Text Box 24">
          <a:extLst>
            <a:ext uri="{FF2B5EF4-FFF2-40B4-BE49-F238E27FC236}">
              <a16:creationId xmlns:a16="http://schemas.microsoft.com/office/drawing/2014/main" xmlns="" id="{00000000-0008-0000-0200-000007000000}"/>
            </a:ext>
          </a:extLst>
        </xdr:cNvPr>
        <xdr:cNvSpPr txBox="1">
          <a:spLocks noChangeArrowheads="1"/>
        </xdr:cNvSpPr>
      </xdr:nvSpPr>
      <xdr:spPr bwMode="auto">
        <a:xfrm>
          <a:off x="11058525" y="47625"/>
          <a:ext cx="0" cy="266700"/>
        </a:xfrm>
        <a:prstGeom prst="rect">
          <a:avLst/>
        </a:prstGeom>
        <a:noFill/>
        <a:ln w="9525">
          <a:noFill/>
          <a:miter lim="800000"/>
          <a:headEnd/>
          <a:tailEnd/>
        </a:ln>
        <a:effectLst/>
      </xdr:spPr>
      <xdr:txBody>
        <a:bodyPr vertOverflow="clip" wrap="square" lIns="0" tIns="18288" rIns="27432" bIns="0" anchor="t" upright="1"/>
        <a:lstStyle/>
        <a:p>
          <a:pPr algn="r" rtl="0">
            <a:defRPr sz="1000"/>
          </a:pPr>
          <a:r>
            <a:rPr lang="ko-KR" altLang="en-US" sz="1000" b="0" i="0" strike="noStrike">
              <a:solidFill>
                <a:srgbClr val="000000"/>
              </a:solidFill>
              <a:latin typeface="굴림체"/>
              <a:ea typeface="굴림체"/>
            </a:rPr>
            <a:t>업무기능분해도</a:t>
          </a:r>
        </a:p>
      </xdr:txBody>
    </xdr:sp>
    <xdr:clientData/>
  </xdr:twoCellAnchor>
  <xdr:twoCellAnchor>
    <xdr:from>
      <xdr:col>17</xdr:col>
      <xdr:colOff>0</xdr:colOff>
      <xdr:row>0</xdr:row>
      <xdr:rowOff>47625</xdr:rowOff>
    </xdr:from>
    <xdr:to>
      <xdr:col>17</xdr:col>
      <xdr:colOff>0</xdr:colOff>
      <xdr:row>1</xdr:row>
      <xdr:rowOff>66675</xdr:rowOff>
    </xdr:to>
    <xdr:sp macro="" textlink="">
      <xdr:nvSpPr>
        <xdr:cNvPr id="8" name="Text Box 25">
          <a:extLst>
            <a:ext uri="{FF2B5EF4-FFF2-40B4-BE49-F238E27FC236}">
              <a16:creationId xmlns:a16="http://schemas.microsoft.com/office/drawing/2014/main" xmlns="" id="{00000000-0008-0000-0200-000008000000}"/>
            </a:ext>
          </a:extLst>
        </xdr:cNvPr>
        <xdr:cNvSpPr txBox="1">
          <a:spLocks noChangeArrowheads="1"/>
        </xdr:cNvSpPr>
      </xdr:nvSpPr>
      <xdr:spPr bwMode="auto">
        <a:xfrm>
          <a:off x="11058525" y="47625"/>
          <a:ext cx="0" cy="266700"/>
        </a:xfrm>
        <a:prstGeom prst="rect">
          <a:avLst/>
        </a:prstGeom>
        <a:noFill/>
        <a:ln w="9525">
          <a:noFill/>
          <a:miter lim="800000"/>
          <a:headEnd/>
          <a:tailEnd/>
        </a:ln>
        <a:effectLst/>
      </xdr:spPr>
      <xdr:txBody>
        <a:bodyPr vertOverflow="clip" wrap="square" lIns="0" tIns="18288" rIns="27432" bIns="0" anchor="t" upright="1"/>
        <a:lstStyle/>
        <a:p>
          <a:pPr algn="r" rtl="0">
            <a:defRPr sz="1000"/>
          </a:pPr>
          <a:r>
            <a:rPr lang="ko-KR" altLang="en-US" sz="1000" b="0" i="0" strike="noStrike">
              <a:solidFill>
                <a:srgbClr val="000000"/>
              </a:solidFill>
              <a:latin typeface="굴림체"/>
              <a:ea typeface="굴림체"/>
            </a:rPr>
            <a:t>업무기능분해도</a:t>
          </a:r>
        </a:p>
      </xdr:txBody>
    </xdr:sp>
    <xdr:clientData/>
  </xdr:twoCellAnchor>
  <xdr:twoCellAnchor>
    <xdr:from>
      <xdr:col>17</xdr:col>
      <xdr:colOff>0</xdr:colOff>
      <xdr:row>0</xdr:row>
      <xdr:rowOff>47625</xdr:rowOff>
    </xdr:from>
    <xdr:to>
      <xdr:col>17</xdr:col>
      <xdr:colOff>0</xdr:colOff>
      <xdr:row>1</xdr:row>
      <xdr:rowOff>66675</xdr:rowOff>
    </xdr:to>
    <xdr:sp macro="" textlink="">
      <xdr:nvSpPr>
        <xdr:cNvPr id="9" name="Text Box 26">
          <a:extLst>
            <a:ext uri="{FF2B5EF4-FFF2-40B4-BE49-F238E27FC236}">
              <a16:creationId xmlns:a16="http://schemas.microsoft.com/office/drawing/2014/main" xmlns="" id="{00000000-0008-0000-0200-000009000000}"/>
            </a:ext>
          </a:extLst>
        </xdr:cNvPr>
        <xdr:cNvSpPr txBox="1">
          <a:spLocks noChangeArrowheads="1"/>
        </xdr:cNvSpPr>
      </xdr:nvSpPr>
      <xdr:spPr bwMode="auto">
        <a:xfrm>
          <a:off x="11058525" y="47625"/>
          <a:ext cx="0" cy="266700"/>
        </a:xfrm>
        <a:prstGeom prst="rect">
          <a:avLst/>
        </a:prstGeom>
        <a:noFill/>
        <a:ln w="9525">
          <a:noFill/>
          <a:miter lim="800000"/>
          <a:headEnd/>
          <a:tailEnd/>
        </a:ln>
        <a:effectLst/>
      </xdr:spPr>
      <xdr:txBody>
        <a:bodyPr vertOverflow="clip" wrap="square" lIns="0" tIns="18288" rIns="27432" bIns="0" anchor="t" upright="1"/>
        <a:lstStyle/>
        <a:p>
          <a:pPr algn="r" rtl="0">
            <a:defRPr sz="1000"/>
          </a:pPr>
          <a:r>
            <a:rPr lang="ko-KR" altLang="en-US" sz="1000" b="0" i="0" strike="noStrike">
              <a:solidFill>
                <a:srgbClr val="000000"/>
              </a:solidFill>
              <a:latin typeface="굴림체"/>
              <a:ea typeface="굴림체"/>
            </a:rPr>
            <a:t>업무기능분해도</a:t>
          </a:r>
        </a:p>
      </xdr:txBody>
    </xdr:sp>
    <xdr:clientData/>
  </xdr:twoCellAnchor>
  <xdr:twoCellAnchor>
    <xdr:from>
      <xdr:col>17</xdr:col>
      <xdr:colOff>0</xdr:colOff>
      <xdr:row>0</xdr:row>
      <xdr:rowOff>47625</xdr:rowOff>
    </xdr:from>
    <xdr:to>
      <xdr:col>17</xdr:col>
      <xdr:colOff>0</xdr:colOff>
      <xdr:row>1</xdr:row>
      <xdr:rowOff>66675</xdr:rowOff>
    </xdr:to>
    <xdr:sp macro="" textlink="">
      <xdr:nvSpPr>
        <xdr:cNvPr id="10" name="Text Box 27">
          <a:extLst>
            <a:ext uri="{FF2B5EF4-FFF2-40B4-BE49-F238E27FC236}">
              <a16:creationId xmlns:a16="http://schemas.microsoft.com/office/drawing/2014/main" xmlns="" id="{00000000-0008-0000-0200-00000A000000}"/>
            </a:ext>
          </a:extLst>
        </xdr:cNvPr>
        <xdr:cNvSpPr txBox="1">
          <a:spLocks noChangeArrowheads="1"/>
        </xdr:cNvSpPr>
      </xdr:nvSpPr>
      <xdr:spPr bwMode="auto">
        <a:xfrm>
          <a:off x="11058525" y="47625"/>
          <a:ext cx="0" cy="266700"/>
        </a:xfrm>
        <a:prstGeom prst="rect">
          <a:avLst/>
        </a:prstGeom>
        <a:noFill/>
        <a:ln w="9525">
          <a:noFill/>
          <a:miter lim="800000"/>
          <a:headEnd/>
          <a:tailEnd/>
        </a:ln>
        <a:effectLst/>
      </xdr:spPr>
      <xdr:txBody>
        <a:bodyPr vertOverflow="clip" wrap="square" lIns="0" tIns="18288" rIns="27432" bIns="0" anchor="t" upright="1"/>
        <a:lstStyle/>
        <a:p>
          <a:pPr algn="r" rtl="0">
            <a:defRPr sz="1000"/>
          </a:pPr>
          <a:r>
            <a:rPr lang="ko-KR" altLang="en-US" sz="1000" b="0" i="0" strike="noStrike">
              <a:solidFill>
                <a:srgbClr val="000000"/>
              </a:solidFill>
              <a:latin typeface="굴림체"/>
              <a:ea typeface="굴림체"/>
            </a:rPr>
            <a:t>업무기능분해도</a:t>
          </a:r>
        </a:p>
      </xdr:txBody>
    </xdr:sp>
    <xdr:clientData/>
  </xdr:twoCellAnchor>
  <xdr:twoCellAnchor>
    <xdr:from>
      <xdr:col>17</xdr:col>
      <xdr:colOff>0</xdr:colOff>
      <xdr:row>0</xdr:row>
      <xdr:rowOff>47625</xdr:rowOff>
    </xdr:from>
    <xdr:to>
      <xdr:col>17</xdr:col>
      <xdr:colOff>0</xdr:colOff>
      <xdr:row>1</xdr:row>
      <xdr:rowOff>66675</xdr:rowOff>
    </xdr:to>
    <xdr:sp macro="" textlink="">
      <xdr:nvSpPr>
        <xdr:cNvPr id="11" name="Text Box 28">
          <a:extLst>
            <a:ext uri="{FF2B5EF4-FFF2-40B4-BE49-F238E27FC236}">
              <a16:creationId xmlns:a16="http://schemas.microsoft.com/office/drawing/2014/main" xmlns="" id="{00000000-0008-0000-0200-00000B000000}"/>
            </a:ext>
          </a:extLst>
        </xdr:cNvPr>
        <xdr:cNvSpPr txBox="1">
          <a:spLocks noChangeArrowheads="1"/>
        </xdr:cNvSpPr>
      </xdr:nvSpPr>
      <xdr:spPr bwMode="auto">
        <a:xfrm>
          <a:off x="11058525" y="47625"/>
          <a:ext cx="0" cy="266700"/>
        </a:xfrm>
        <a:prstGeom prst="rect">
          <a:avLst/>
        </a:prstGeom>
        <a:noFill/>
        <a:ln w="9525">
          <a:noFill/>
          <a:miter lim="800000"/>
          <a:headEnd/>
          <a:tailEnd/>
        </a:ln>
        <a:effectLst/>
      </xdr:spPr>
      <xdr:txBody>
        <a:bodyPr vertOverflow="clip" wrap="square" lIns="0" tIns="18288" rIns="27432" bIns="0" anchor="t" upright="1"/>
        <a:lstStyle/>
        <a:p>
          <a:pPr algn="r" rtl="0">
            <a:defRPr sz="1000"/>
          </a:pPr>
          <a:r>
            <a:rPr lang="ko-KR" altLang="en-US" sz="1000" b="0" i="0" strike="noStrike">
              <a:solidFill>
                <a:srgbClr val="000000"/>
              </a:solidFill>
              <a:latin typeface="굴림체"/>
              <a:ea typeface="굴림체"/>
            </a:rPr>
            <a:t>업무기능분해도</a:t>
          </a:r>
        </a:p>
      </xdr:txBody>
    </xdr:sp>
    <xdr:clientData/>
  </xdr:twoCellAnchor>
  <xdr:twoCellAnchor>
    <xdr:from>
      <xdr:col>17</xdr:col>
      <xdr:colOff>0</xdr:colOff>
      <xdr:row>0</xdr:row>
      <xdr:rowOff>47625</xdr:rowOff>
    </xdr:from>
    <xdr:to>
      <xdr:col>17</xdr:col>
      <xdr:colOff>0</xdr:colOff>
      <xdr:row>1</xdr:row>
      <xdr:rowOff>66675</xdr:rowOff>
    </xdr:to>
    <xdr:sp macro="" textlink="">
      <xdr:nvSpPr>
        <xdr:cNvPr id="12" name="Text Box 29">
          <a:extLst>
            <a:ext uri="{FF2B5EF4-FFF2-40B4-BE49-F238E27FC236}">
              <a16:creationId xmlns:a16="http://schemas.microsoft.com/office/drawing/2014/main" xmlns="" id="{00000000-0008-0000-0200-00000C000000}"/>
            </a:ext>
          </a:extLst>
        </xdr:cNvPr>
        <xdr:cNvSpPr txBox="1">
          <a:spLocks noChangeArrowheads="1"/>
        </xdr:cNvSpPr>
      </xdr:nvSpPr>
      <xdr:spPr bwMode="auto">
        <a:xfrm>
          <a:off x="11058525" y="47625"/>
          <a:ext cx="0" cy="266700"/>
        </a:xfrm>
        <a:prstGeom prst="rect">
          <a:avLst/>
        </a:prstGeom>
        <a:noFill/>
        <a:ln w="9525">
          <a:noFill/>
          <a:miter lim="800000"/>
          <a:headEnd/>
          <a:tailEnd/>
        </a:ln>
        <a:effectLst/>
      </xdr:spPr>
      <xdr:txBody>
        <a:bodyPr vertOverflow="clip" wrap="square" lIns="0" tIns="18288" rIns="27432" bIns="0" anchor="t" upright="1"/>
        <a:lstStyle/>
        <a:p>
          <a:pPr algn="r" rtl="0">
            <a:defRPr sz="1000"/>
          </a:pPr>
          <a:r>
            <a:rPr lang="ko-KR" altLang="en-US" sz="1000" b="0" i="0" strike="noStrike">
              <a:solidFill>
                <a:srgbClr val="000000"/>
              </a:solidFill>
              <a:latin typeface="굴림체"/>
              <a:ea typeface="굴림체"/>
            </a:rPr>
            <a:t>업무기능분해도</a:t>
          </a:r>
        </a:p>
      </xdr:txBody>
    </xdr:sp>
    <xdr:clientData/>
  </xdr:twoCellAnchor>
  <xdr:twoCellAnchor>
    <xdr:from>
      <xdr:col>17</xdr:col>
      <xdr:colOff>0</xdr:colOff>
      <xdr:row>0</xdr:row>
      <xdr:rowOff>47625</xdr:rowOff>
    </xdr:from>
    <xdr:to>
      <xdr:col>17</xdr:col>
      <xdr:colOff>0</xdr:colOff>
      <xdr:row>1</xdr:row>
      <xdr:rowOff>66675</xdr:rowOff>
    </xdr:to>
    <xdr:sp macro="" textlink="">
      <xdr:nvSpPr>
        <xdr:cNvPr id="13" name="Text Box 30">
          <a:extLst>
            <a:ext uri="{FF2B5EF4-FFF2-40B4-BE49-F238E27FC236}">
              <a16:creationId xmlns:a16="http://schemas.microsoft.com/office/drawing/2014/main" xmlns="" id="{00000000-0008-0000-0200-00000D000000}"/>
            </a:ext>
          </a:extLst>
        </xdr:cNvPr>
        <xdr:cNvSpPr txBox="1">
          <a:spLocks noChangeArrowheads="1"/>
        </xdr:cNvSpPr>
      </xdr:nvSpPr>
      <xdr:spPr bwMode="auto">
        <a:xfrm>
          <a:off x="11058525" y="47625"/>
          <a:ext cx="0" cy="266700"/>
        </a:xfrm>
        <a:prstGeom prst="rect">
          <a:avLst/>
        </a:prstGeom>
        <a:noFill/>
        <a:ln w="9525">
          <a:noFill/>
          <a:miter lim="800000"/>
          <a:headEnd/>
          <a:tailEnd/>
        </a:ln>
        <a:effectLst/>
      </xdr:spPr>
      <xdr:txBody>
        <a:bodyPr vertOverflow="clip" wrap="square" lIns="0" tIns="18288" rIns="27432" bIns="0" anchor="t" upright="1"/>
        <a:lstStyle/>
        <a:p>
          <a:pPr algn="r" rtl="0">
            <a:defRPr sz="1000"/>
          </a:pPr>
          <a:r>
            <a:rPr lang="ko-KR" altLang="en-US" sz="1000" b="0" i="0" strike="noStrike">
              <a:solidFill>
                <a:srgbClr val="000000"/>
              </a:solidFill>
              <a:latin typeface="굴림체"/>
              <a:ea typeface="굴림체"/>
            </a:rPr>
            <a:t>업무기능분해도</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FREE/&#51088;&#47308;&#47928;&#49436;/&#54408;&#51656;&#54364;&#51456;/&#52280;&#51312;&#47928;&#49436;/2.%20&#54532;&#47196;&#51229;&#53944;%20&#54364;&#51456;/2.2.%20&#44288;&#47532;&#54364;&#51456;/1211%20&#49468;&#53552;&#51228;&#52636;&#51088;&#47308;/&#51221;&#48372;&#49688;&#51665;&#49436;_0901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장비입고절차"/>
      <sheetName val="정보수집서_전체모음양식"/>
      <sheetName val="서버"/>
      <sheetName val="네트워크"/>
      <sheetName val="보안"/>
      <sheetName val="스토리지"/>
      <sheetName val="백업"/>
      <sheetName val="기타"/>
      <sheetName val="소프트웨어"/>
      <sheetName val="항목별 설명"/>
      <sheetName val="코드표"/>
      <sheetName val="업무분류"/>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91">
          <cell r="G91" t="str">
            <v>이용자 라이선스</v>
          </cell>
        </row>
        <row r="92">
          <cell r="G92" t="str">
            <v>CPU 라이선스</v>
          </cell>
        </row>
        <row r="93">
          <cell r="G93" t="str">
            <v>CORE 라이선스</v>
          </cell>
        </row>
        <row r="94">
          <cell r="G94" t="str">
            <v>사이트 라이선스</v>
          </cell>
        </row>
        <row r="95">
          <cell r="G95" t="str">
            <v>서버 라이선스</v>
          </cell>
        </row>
        <row r="96">
          <cell r="G96" t="str">
            <v>동시접속자수 라이선스</v>
          </cell>
        </row>
        <row r="97">
          <cell r="G97" t="str">
            <v>AGENT</v>
          </cell>
        </row>
        <row r="98">
          <cell r="G98" t="str">
            <v>기타 라이선스</v>
          </cell>
        </row>
      </sheetData>
      <sheetData sheetId="11" refreshError="1"/>
      <sheetData sheetId="1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vmlDrawing" Target="../drawings/vmlDrawing1.vml"/><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printerSettings" Target="../printerSettings/printerSettings16.bin"/><Relationship Id="rId7" Type="http://schemas.openxmlformats.org/officeDocument/2006/relationships/printerSettings" Target="../printerSettings/printerSettings20.bin"/><Relationship Id="rId12" Type="http://schemas.openxmlformats.org/officeDocument/2006/relationships/printerSettings" Target="../printerSettings/printerSettings25.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6" Type="http://schemas.openxmlformats.org/officeDocument/2006/relationships/printerSettings" Target="../printerSettings/printerSettings19.bin"/><Relationship Id="rId11" Type="http://schemas.openxmlformats.org/officeDocument/2006/relationships/printerSettings" Target="../printerSettings/printerSettings24.bin"/><Relationship Id="rId5" Type="http://schemas.openxmlformats.org/officeDocument/2006/relationships/printerSettings" Target="../printerSettings/printerSettings18.bin"/><Relationship Id="rId10" Type="http://schemas.openxmlformats.org/officeDocument/2006/relationships/printerSettings" Target="../printerSettings/printerSettings23.bin"/><Relationship Id="rId4" Type="http://schemas.openxmlformats.org/officeDocument/2006/relationships/printerSettings" Target="../printerSettings/printerSettings17.bin"/><Relationship Id="rId9"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3.bin"/><Relationship Id="rId13" Type="http://schemas.openxmlformats.org/officeDocument/2006/relationships/printerSettings" Target="../printerSettings/printerSettings38.bin"/><Relationship Id="rId3" Type="http://schemas.openxmlformats.org/officeDocument/2006/relationships/printerSettings" Target="../printerSettings/printerSettings28.bin"/><Relationship Id="rId7" Type="http://schemas.openxmlformats.org/officeDocument/2006/relationships/printerSettings" Target="../printerSettings/printerSettings32.bin"/><Relationship Id="rId12" Type="http://schemas.openxmlformats.org/officeDocument/2006/relationships/printerSettings" Target="../printerSettings/printerSettings37.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6" Type="http://schemas.openxmlformats.org/officeDocument/2006/relationships/printerSettings" Target="../printerSettings/printerSettings31.bin"/><Relationship Id="rId11" Type="http://schemas.openxmlformats.org/officeDocument/2006/relationships/printerSettings" Target="../printerSettings/printerSettings36.bin"/><Relationship Id="rId5" Type="http://schemas.openxmlformats.org/officeDocument/2006/relationships/printerSettings" Target="../printerSettings/printerSettings30.bin"/><Relationship Id="rId10" Type="http://schemas.openxmlformats.org/officeDocument/2006/relationships/printerSettings" Target="../printerSettings/printerSettings35.bin"/><Relationship Id="rId4" Type="http://schemas.openxmlformats.org/officeDocument/2006/relationships/printerSettings" Target="../printerSettings/printerSettings29.bin"/><Relationship Id="rId9" Type="http://schemas.openxmlformats.org/officeDocument/2006/relationships/printerSettings" Target="../printerSettings/printerSettings3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28"/>
  <sheetViews>
    <sheetView tabSelected="1" topLeftCell="A123" zoomScaleNormal="100" workbookViewId="0">
      <selection activeCell="M128" sqref="M128"/>
    </sheetView>
  </sheetViews>
  <sheetFormatPr defaultRowHeight="13.5"/>
  <cols>
    <col min="1" max="1" width="4.5546875" style="68" customWidth="1"/>
    <col min="2" max="2" width="9.21875" style="68" customWidth="1"/>
    <col min="3" max="3" width="9.44140625" style="68" customWidth="1"/>
    <col min="4" max="4" width="8.5546875" style="89" customWidth="1"/>
    <col min="5" max="5" width="12.88671875" style="89" bestFit="1" customWidth="1"/>
    <col min="6" max="6" width="19.6640625" style="73" customWidth="1"/>
    <col min="7" max="7" width="7.33203125" style="68" customWidth="1"/>
    <col min="8" max="8" width="9.88671875" style="68" customWidth="1"/>
    <col min="9" max="9" width="11.44140625" style="68" hidden="1" customWidth="1"/>
    <col min="10" max="10" width="27.44140625" style="68" hidden="1" customWidth="1"/>
    <col min="11" max="11" width="10.88671875" style="68" customWidth="1"/>
    <col min="12" max="12" width="10.33203125" style="68" customWidth="1"/>
    <col min="13" max="13" width="58.88671875" style="73" customWidth="1"/>
    <col min="14" max="14" width="7.88671875" style="68" customWidth="1"/>
    <col min="15" max="17" width="7.77734375" style="68" customWidth="1"/>
    <col min="18" max="18" width="9.5546875" style="68" customWidth="1"/>
    <col min="19" max="19" width="30.33203125" style="73" customWidth="1"/>
    <col min="20" max="20" width="9.109375" style="68" customWidth="1"/>
    <col min="21" max="21" width="9.21875" style="68" customWidth="1"/>
    <col min="22" max="22" width="7.77734375" style="68" customWidth="1"/>
    <col min="23" max="23" width="9.33203125" style="68" customWidth="1"/>
    <col min="24" max="24" width="35.88671875" style="66" customWidth="1"/>
    <col min="25" max="27" width="8.88671875" style="66" customWidth="1"/>
    <col min="28" max="16384" width="8.88671875" style="66"/>
  </cols>
  <sheetData>
    <row r="1" spans="1:28" ht="19.5" customHeight="1">
      <c r="A1" s="186" t="s">
        <v>2</v>
      </c>
      <c r="B1" s="187"/>
      <c r="C1" s="92" t="s">
        <v>372</v>
      </c>
      <c r="D1" s="88"/>
      <c r="E1" s="88"/>
      <c r="F1" s="72"/>
      <c r="G1" s="103"/>
      <c r="H1" s="103"/>
      <c r="I1" s="103"/>
      <c r="J1" s="103"/>
      <c r="K1" s="103"/>
      <c r="L1" s="103"/>
      <c r="M1" s="72"/>
      <c r="N1" s="103"/>
      <c r="O1" s="103"/>
      <c r="P1" s="103"/>
      <c r="Q1" s="103"/>
      <c r="R1" s="103"/>
      <c r="S1" s="72"/>
      <c r="T1" s="106"/>
      <c r="U1" s="188" t="s">
        <v>0</v>
      </c>
      <c r="V1" s="188"/>
      <c r="W1" s="184" t="s">
        <v>267</v>
      </c>
      <c r="X1" s="184"/>
      <c r="Y1" s="80" t="s">
        <v>132</v>
      </c>
      <c r="Z1" s="66" t="str">
        <f ca="1">결함조치현황!C1</f>
        <v>2017.12.19</v>
      </c>
      <c r="AA1" s="140" t="s">
        <v>290</v>
      </c>
      <c r="AB1" s="141" t="s">
        <v>291</v>
      </c>
    </row>
    <row r="2" spans="1:28" ht="19.5" customHeight="1">
      <c r="A2" s="186" t="s">
        <v>3</v>
      </c>
      <c r="B2" s="187"/>
      <c r="C2" s="92" t="s">
        <v>373</v>
      </c>
      <c r="D2" s="88"/>
      <c r="E2" s="88"/>
      <c r="F2" s="72"/>
      <c r="G2" s="103"/>
      <c r="H2" s="103"/>
      <c r="I2" s="103"/>
      <c r="J2" s="103"/>
      <c r="K2" s="103"/>
      <c r="L2" s="103"/>
      <c r="M2" s="72"/>
      <c r="N2" s="103"/>
      <c r="O2" s="103"/>
      <c r="P2" s="103"/>
      <c r="Q2" s="103"/>
      <c r="R2" s="103"/>
      <c r="S2" s="72"/>
      <c r="T2" s="106"/>
      <c r="U2" s="188" t="s">
        <v>1</v>
      </c>
      <c r="V2" s="188"/>
      <c r="W2" s="185">
        <v>42804</v>
      </c>
      <c r="X2" s="184"/>
      <c r="Y2" s="66" t="s">
        <v>133</v>
      </c>
      <c r="Z2" s="66" t="s">
        <v>123</v>
      </c>
      <c r="AA2" s="66" t="s">
        <v>133</v>
      </c>
      <c r="AB2" s="66" t="s">
        <v>123</v>
      </c>
    </row>
    <row r="3" spans="1:28" ht="3.75" customHeight="1">
      <c r="Z3" s="81"/>
    </row>
    <row r="4" spans="1:28" s="172" customFormat="1">
      <c r="A4" s="41" t="s">
        <v>26</v>
      </c>
      <c r="B4" s="41" t="s">
        <v>27</v>
      </c>
      <c r="C4" s="130" t="s">
        <v>28</v>
      </c>
      <c r="D4" s="130" t="s">
        <v>29</v>
      </c>
      <c r="E4" s="41" t="s">
        <v>30</v>
      </c>
      <c r="F4" s="41" t="s">
        <v>31</v>
      </c>
      <c r="G4" s="41" t="s">
        <v>32</v>
      </c>
      <c r="H4" s="41" t="s">
        <v>33</v>
      </c>
      <c r="I4" s="41" t="s">
        <v>86</v>
      </c>
      <c r="J4" s="41" t="s">
        <v>87</v>
      </c>
      <c r="K4" s="41" t="s">
        <v>34</v>
      </c>
      <c r="L4" s="41" t="s">
        <v>251</v>
      </c>
      <c r="M4" s="7" t="s">
        <v>36</v>
      </c>
      <c r="N4" s="7" t="s">
        <v>37</v>
      </c>
      <c r="O4" s="7" t="s">
        <v>38</v>
      </c>
      <c r="P4" s="7" t="s">
        <v>39</v>
      </c>
      <c r="Q4" s="7" t="s">
        <v>40</v>
      </c>
      <c r="R4" s="104" t="s">
        <v>41</v>
      </c>
      <c r="S4" s="104" t="s">
        <v>42</v>
      </c>
      <c r="T4" s="104" t="s">
        <v>43</v>
      </c>
      <c r="U4" s="104" t="s">
        <v>44</v>
      </c>
      <c r="V4" s="6" t="s">
        <v>45</v>
      </c>
      <c r="W4" s="6" t="s">
        <v>178</v>
      </c>
      <c r="X4" s="41" t="s">
        <v>46</v>
      </c>
      <c r="Y4" s="126" t="s">
        <v>134</v>
      </c>
      <c r="Z4" s="126" t="s">
        <v>135</v>
      </c>
      <c r="AA4" s="126" t="s">
        <v>134</v>
      </c>
      <c r="AB4" s="126" t="s">
        <v>135</v>
      </c>
    </row>
    <row r="5" spans="1:28" s="112" customFormat="1">
      <c r="A5" s="84">
        <v>1</v>
      </c>
      <c r="B5" s="84" t="s">
        <v>402</v>
      </c>
      <c r="C5" s="109" t="s">
        <v>381</v>
      </c>
      <c r="D5" s="5"/>
      <c r="E5" s="65" t="s">
        <v>382</v>
      </c>
      <c r="F5" s="75" t="s">
        <v>383</v>
      </c>
      <c r="G5" s="110" t="s">
        <v>345</v>
      </c>
      <c r="H5" s="82" t="s">
        <v>116</v>
      </c>
      <c r="I5" s="82"/>
      <c r="J5" s="82"/>
      <c r="K5" s="84" t="s">
        <v>384</v>
      </c>
      <c r="L5" s="84" t="s">
        <v>385</v>
      </c>
      <c r="M5" s="64" t="s">
        <v>392</v>
      </c>
      <c r="N5" s="110" t="s">
        <v>386</v>
      </c>
      <c r="O5" s="82" t="s">
        <v>387</v>
      </c>
      <c r="P5" s="82" t="s">
        <v>388</v>
      </c>
      <c r="Q5" s="82" t="s">
        <v>415</v>
      </c>
      <c r="R5" s="82" t="s">
        <v>409</v>
      </c>
      <c r="S5" s="69" t="s">
        <v>410</v>
      </c>
      <c r="T5" s="84" t="s">
        <v>412</v>
      </c>
      <c r="U5" s="84" t="s">
        <v>412</v>
      </c>
      <c r="V5" s="84" t="s">
        <v>418</v>
      </c>
      <c r="W5" s="84" t="s">
        <v>417</v>
      </c>
      <c r="X5" s="131"/>
      <c r="Y5" s="70">
        <f>IF($W5="",(DATEVALUE(REPLACE(REPLACE($Z$1,5,1,"/"),8,1,"/"))-DATEVALUE(REPLACE(REPLACE($L5,5,1,"/"),8,1,"/")))+1, (DATEVALUE(REPLACE(REPLACE($W5,5,1,"/"),8,1,"/"))-DATEVALUE(REPLACE(REPLACE($L5,5,1,"/"),8,1,"/")))+1)</f>
        <v>5</v>
      </c>
      <c r="Z5" s="70">
        <f>IF($U5="",(DATEVALUE(REPLACE(REPLACE($Z$1,5,1,"/"),8,1,"/"))-DATEVALUE(REPLACE(REPLACE($L5,5,1,"/"),8,1,"/")))+1, (DATEVALUE(REPLACE(REPLACE($U5,5,1,"/"),8,1,"/"))-DATEVALUE(REPLACE(REPLACE($L5,5,1,"/"),8,1,"/")))+1)</f>
        <v>4</v>
      </c>
      <c r="AA5" s="129">
        <f>IF($W5="",NETWORKDAYS(REPLACE(REPLACE($L5,5,1,"/"),8,1,"/"),REPLACE(REPLACE($Z$1,5,1,"/"),8,1,"/"),Sheet3!$C:$C), NETWORKDAYS(REPLACE(REPLACE($L5,5,1,"/"),8,1,"/"),REPLACE(REPLACE($W5,5,1,"/"),8,1,"/"),Sheet3!$C:$C))</f>
        <v>3</v>
      </c>
      <c r="AB5" s="129">
        <f>IF($U5="",NETWORKDAYS(REPLACE(REPLACE($L5,5,1,"/"),8,1,"/"),REPLACE(REPLACE($Z$1,5,1,"/"),8,1,"/"),Sheet3!$C:$C), NETWORKDAYS(REPLACE(REPLACE($L5,5,1,"/"),8,1,"/"),REPLACE(REPLACE($U5,5,1,"/"),8,1,"/"),Sheet3!$C:$C))</f>
        <v>2</v>
      </c>
    </row>
    <row r="6" spans="1:28">
      <c r="A6" s="84">
        <v>2</v>
      </c>
      <c r="B6" s="84" t="s">
        <v>322</v>
      </c>
      <c r="C6" s="109" t="s">
        <v>381</v>
      </c>
      <c r="D6" s="5"/>
      <c r="E6" s="65" t="s">
        <v>382</v>
      </c>
      <c r="F6" s="75" t="s">
        <v>383</v>
      </c>
      <c r="G6" s="110" t="s">
        <v>341</v>
      </c>
      <c r="H6" s="82" t="s">
        <v>116</v>
      </c>
      <c r="I6" s="82"/>
      <c r="J6" s="82"/>
      <c r="K6" s="84" t="s">
        <v>384</v>
      </c>
      <c r="L6" s="84" t="s">
        <v>385</v>
      </c>
      <c r="M6" s="79" t="s">
        <v>393</v>
      </c>
      <c r="N6" s="60" t="s">
        <v>389</v>
      </c>
      <c r="O6" s="60" t="s">
        <v>390</v>
      </c>
      <c r="P6" s="60" t="s">
        <v>391</v>
      </c>
      <c r="Q6" s="82" t="s">
        <v>415</v>
      </c>
      <c r="R6" s="82" t="s">
        <v>409</v>
      </c>
      <c r="S6" s="79" t="s">
        <v>411</v>
      </c>
      <c r="T6" s="84" t="s">
        <v>412</v>
      </c>
      <c r="U6" s="84" t="s">
        <v>412</v>
      </c>
      <c r="V6" s="60" t="s">
        <v>419</v>
      </c>
      <c r="W6" s="84" t="s">
        <v>417</v>
      </c>
      <c r="X6" s="129"/>
      <c r="Y6" s="70">
        <f>IF($W6="",(DATEVALUE(REPLACE(REPLACE($Z$1,5,1,"/"),8,1,"/"))-DATEVALUE(REPLACE(REPLACE($L6,5,1,"/"),8,1,"/")))+1, (DATEVALUE(REPLACE(REPLACE($W6,5,1,"/"),8,1,"/"))-DATEVALUE(REPLACE(REPLACE($L6,5,1,"/"),8,1,"/")))+1)</f>
        <v>5</v>
      </c>
      <c r="Z6" s="70">
        <f>IF($U6="",(DATEVALUE(REPLACE(REPLACE($Z$1,5,1,"/"),8,1,"/"))-DATEVALUE(REPLACE(REPLACE($L6,5,1,"/"),8,1,"/")))+1, (DATEVALUE(REPLACE(REPLACE($U6,5,1,"/"),8,1,"/"))-DATEVALUE(REPLACE(REPLACE($L6,5,1,"/"),8,1,"/")))+1)</f>
        <v>4</v>
      </c>
      <c r="AA6" s="129">
        <f>IF($W6="",NETWORKDAYS(REPLACE(REPLACE($L6,5,1,"/"),8,1,"/"),REPLACE(REPLACE($Z$1,5,1,"/"),8,1,"/"),Sheet3!$C:$C), NETWORKDAYS(REPLACE(REPLACE($L6,5,1,"/"),8,1,"/"),REPLACE(REPLACE($W6,5,1,"/"),8,1,"/"),Sheet3!$C:$C))</f>
        <v>3</v>
      </c>
      <c r="AB6" s="129">
        <f>IF($U6="",NETWORKDAYS(REPLACE(REPLACE($L6,5,1,"/"),8,1,"/"),REPLACE(REPLACE($Z$1,5,1,"/"),8,1,"/"),Sheet3!$C:$C), NETWORKDAYS(REPLACE(REPLACE($L6,5,1,"/"),8,1,"/"),REPLACE(REPLACE($U6,5,1,"/"),8,1,"/"),Sheet3!$C:$C))</f>
        <v>2</v>
      </c>
    </row>
    <row r="7" spans="1:28">
      <c r="A7" s="84">
        <v>3</v>
      </c>
      <c r="B7" s="84" t="s">
        <v>322</v>
      </c>
      <c r="C7" s="109" t="s">
        <v>381</v>
      </c>
      <c r="D7" s="5"/>
      <c r="E7" s="65" t="s">
        <v>382</v>
      </c>
      <c r="F7" s="75" t="s">
        <v>383</v>
      </c>
      <c r="G7" s="110" t="s">
        <v>341</v>
      </c>
      <c r="H7" s="82" t="s">
        <v>116</v>
      </c>
      <c r="I7" s="82"/>
      <c r="J7" s="82"/>
      <c r="K7" s="84" t="s">
        <v>384</v>
      </c>
      <c r="L7" s="84" t="s">
        <v>385</v>
      </c>
      <c r="M7" s="79" t="s">
        <v>394</v>
      </c>
      <c r="N7" s="60" t="s">
        <v>389</v>
      </c>
      <c r="O7" s="60" t="s">
        <v>390</v>
      </c>
      <c r="P7" s="60" t="s">
        <v>391</v>
      </c>
      <c r="Q7" s="82" t="s">
        <v>416</v>
      </c>
      <c r="R7" s="82" t="s">
        <v>409</v>
      </c>
      <c r="S7" s="79" t="s">
        <v>420</v>
      </c>
      <c r="T7" s="84" t="s">
        <v>412</v>
      </c>
      <c r="U7" s="84" t="s">
        <v>412</v>
      </c>
      <c r="V7" s="60" t="s">
        <v>419</v>
      </c>
      <c r="W7" s="84" t="s">
        <v>417</v>
      </c>
      <c r="X7" s="129" t="s">
        <v>423</v>
      </c>
      <c r="Y7" s="70">
        <f t="shared" ref="Y7:Y13" si="0">IF($W7="",(DATEVALUE(REPLACE(REPLACE($Z$1,5,1,"/"),8,1,"/"))-DATEVALUE(REPLACE(REPLACE($L7,5,1,"/"),8,1,"/")))+1, (DATEVALUE(REPLACE(REPLACE($W7,5,1,"/"),8,1,"/"))-DATEVALUE(REPLACE(REPLACE($L7,5,1,"/"),8,1,"/")))+1)</f>
        <v>5</v>
      </c>
      <c r="Z7" s="70">
        <f t="shared" ref="Z7:Z13" si="1">IF($U7="",(DATEVALUE(REPLACE(REPLACE($Z$1,5,1,"/"),8,1,"/"))-DATEVALUE(REPLACE(REPLACE($L7,5,1,"/"),8,1,"/")))+1, (DATEVALUE(REPLACE(REPLACE($U7,5,1,"/"),8,1,"/"))-DATEVALUE(REPLACE(REPLACE($L7,5,1,"/"),8,1,"/")))+1)</f>
        <v>4</v>
      </c>
      <c r="AA7" s="129">
        <f>IF($W7="",NETWORKDAYS(REPLACE(REPLACE($L7,5,1,"/"),8,1,"/"),REPLACE(REPLACE($Z$1,5,1,"/"),8,1,"/"),Sheet3!$C:$C), NETWORKDAYS(REPLACE(REPLACE($L7,5,1,"/"),8,1,"/"),REPLACE(REPLACE($W7,5,1,"/"),8,1,"/"),Sheet3!$C:$C))</f>
        <v>3</v>
      </c>
      <c r="AB7" s="129">
        <f>IF($U7="",NETWORKDAYS(REPLACE(REPLACE($L7,5,1,"/"),8,1,"/"),REPLACE(REPLACE($Z$1,5,1,"/"),8,1,"/"),Sheet3!$C:$C), NETWORKDAYS(REPLACE(REPLACE($L7,5,1,"/"),8,1,"/"),REPLACE(REPLACE($U7,5,1,"/"),8,1,"/"),Sheet3!$C:$C))</f>
        <v>2</v>
      </c>
    </row>
    <row r="8" spans="1:28" ht="27">
      <c r="A8" s="84">
        <v>4</v>
      </c>
      <c r="B8" s="84" t="s">
        <v>322</v>
      </c>
      <c r="C8" s="109" t="s">
        <v>381</v>
      </c>
      <c r="D8" s="5"/>
      <c r="E8" s="65" t="s">
        <v>382</v>
      </c>
      <c r="F8" s="75" t="s">
        <v>383</v>
      </c>
      <c r="G8" s="110" t="s">
        <v>341</v>
      </c>
      <c r="H8" s="82" t="s">
        <v>116</v>
      </c>
      <c r="I8" s="82"/>
      <c r="J8" s="82"/>
      <c r="K8" s="84" t="s">
        <v>384</v>
      </c>
      <c r="L8" s="84" t="s">
        <v>385</v>
      </c>
      <c r="M8" s="79" t="s">
        <v>397</v>
      </c>
      <c r="N8" s="60" t="s">
        <v>395</v>
      </c>
      <c r="O8" s="60" t="s">
        <v>390</v>
      </c>
      <c r="P8" s="60" t="s">
        <v>396</v>
      </c>
      <c r="Q8" s="82" t="s">
        <v>416</v>
      </c>
      <c r="R8" s="82" t="s">
        <v>409</v>
      </c>
      <c r="S8" s="79" t="s">
        <v>575</v>
      </c>
      <c r="T8" s="84" t="s">
        <v>573</v>
      </c>
      <c r="U8" s="84" t="s">
        <v>573</v>
      </c>
      <c r="V8" s="60" t="s">
        <v>419</v>
      </c>
      <c r="W8" s="60" t="s">
        <v>574</v>
      </c>
      <c r="X8" s="129"/>
      <c r="Y8" s="70">
        <f t="shared" si="0"/>
        <v>22</v>
      </c>
      <c r="Z8" s="70">
        <f t="shared" si="1"/>
        <v>21</v>
      </c>
      <c r="AA8" s="129">
        <f>IF($W8="",NETWORKDAYS(REPLACE(REPLACE($L8,5,1,"/"),8,1,"/"),REPLACE(REPLACE($Z$1,5,1,"/"),8,1,"/"),Sheet3!$C:$C), NETWORKDAYS(REPLACE(REPLACE($L8,5,1,"/"),8,1,"/"),REPLACE(REPLACE($W8,5,1,"/"),8,1,"/"),Sheet3!$C:$C))</f>
        <v>16</v>
      </c>
      <c r="AB8" s="129">
        <f>IF($U8="",NETWORKDAYS(REPLACE(REPLACE($L8,5,1,"/"),8,1,"/"),REPLACE(REPLACE($Z$1,5,1,"/"),8,1,"/"),Sheet3!$C:$C), NETWORKDAYS(REPLACE(REPLACE($L8,5,1,"/"),8,1,"/"),REPLACE(REPLACE($U8,5,1,"/"),8,1,"/"),Sheet3!$C:$C))</f>
        <v>15</v>
      </c>
    </row>
    <row r="9" spans="1:28">
      <c r="A9" s="84">
        <v>5</v>
      </c>
      <c r="B9" s="84" t="s">
        <v>322</v>
      </c>
      <c r="C9" s="109" t="s">
        <v>381</v>
      </c>
      <c r="D9" s="5"/>
      <c r="E9" s="65" t="s">
        <v>382</v>
      </c>
      <c r="F9" s="75" t="s">
        <v>383</v>
      </c>
      <c r="G9" s="110" t="s">
        <v>341</v>
      </c>
      <c r="H9" s="82" t="s">
        <v>116</v>
      </c>
      <c r="I9" s="82"/>
      <c r="J9" s="82"/>
      <c r="K9" s="84" t="s">
        <v>384</v>
      </c>
      <c r="L9" s="84" t="s">
        <v>385</v>
      </c>
      <c r="M9" s="79" t="s">
        <v>457</v>
      </c>
      <c r="N9" s="60" t="s">
        <v>398</v>
      </c>
      <c r="O9" s="60" t="s">
        <v>399</v>
      </c>
      <c r="P9" s="60" t="s">
        <v>400</v>
      </c>
      <c r="Q9" s="82" t="s">
        <v>416</v>
      </c>
      <c r="R9" s="82" t="s">
        <v>409</v>
      </c>
      <c r="S9" s="79" t="s">
        <v>421</v>
      </c>
      <c r="T9" s="84" t="s">
        <v>412</v>
      </c>
      <c r="U9" s="84" t="s">
        <v>412</v>
      </c>
      <c r="V9" s="60" t="s">
        <v>419</v>
      </c>
      <c r="W9" s="84" t="s">
        <v>417</v>
      </c>
      <c r="X9" s="129" t="s">
        <v>422</v>
      </c>
      <c r="Y9" s="70">
        <f t="shared" si="0"/>
        <v>5</v>
      </c>
      <c r="Z9" s="70">
        <f t="shared" si="1"/>
        <v>4</v>
      </c>
      <c r="AA9" s="129">
        <f>IF($W9="",NETWORKDAYS(REPLACE(REPLACE($L9,5,1,"/"),8,1,"/"),REPLACE(REPLACE($Z$1,5,1,"/"),8,1,"/"),Sheet3!$C:$C), NETWORKDAYS(REPLACE(REPLACE($L9,5,1,"/"),8,1,"/"),REPLACE(REPLACE($W9,5,1,"/"),8,1,"/"),Sheet3!$C:$C))</f>
        <v>3</v>
      </c>
      <c r="AB9" s="129">
        <f>IF($U9="",NETWORKDAYS(REPLACE(REPLACE($L9,5,1,"/"),8,1,"/"),REPLACE(REPLACE($Z$1,5,1,"/"),8,1,"/"),Sheet3!$C:$C), NETWORKDAYS(REPLACE(REPLACE($L9,5,1,"/"),8,1,"/"),REPLACE(REPLACE($U9,5,1,"/"),8,1,"/"),Sheet3!$C:$C))</f>
        <v>2</v>
      </c>
    </row>
    <row r="10" spans="1:28" ht="27">
      <c r="A10" s="84">
        <v>6</v>
      </c>
      <c r="B10" s="84" t="s">
        <v>322</v>
      </c>
      <c r="C10" s="109" t="s">
        <v>381</v>
      </c>
      <c r="D10" s="5"/>
      <c r="E10" s="65" t="s">
        <v>382</v>
      </c>
      <c r="F10" s="75" t="s">
        <v>383</v>
      </c>
      <c r="G10" s="110" t="s">
        <v>341</v>
      </c>
      <c r="H10" s="82" t="s">
        <v>116</v>
      </c>
      <c r="I10" s="82"/>
      <c r="J10" s="82"/>
      <c r="K10" s="84" t="s">
        <v>384</v>
      </c>
      <c r="L10" s="84" t="s">
        <v>385</v>
      </c>
      <c r="M10" s="79" t="s">
        <v>401</v>
      </c>
      <c r="N10" s="60" t="s">
        <v>395</v>
      </c>
      <c r="O10" s="60" t="s">
        <v>390</v>
      </c>
      <c r="P10" s="60" t="s">
        <v>396</v>
      </c>
      <c r="Q10" s="82" t="s">
        <v>416</v>
      </c>
      <c r="R10" s="82" t="s">
        <v>409</v>
      </c>
      <c r="S10" s="79" t="s">
        <v>413</v>
      </c>
      <c r="T10" s="84" t="s">
        <v>412</v>
      </c>
      <c r="U10" s="84" t="s">
        <v>412</v>
      </c>
      <c r="V10" s="60" t="s">
        <v>419</v>
      </c>
      <c r="W10" s="84" t="s">
        <v>417</v>
      </c>
      <c r="X10" s="129"/>
      <c r="Y10" s="70">
        <f t="shared" si="0"/>
        <v>5</v>
      </c>
      <c r="Z10" s="70">
        <f t="shared" si="1"/>
        <v>4</v>
      </c>
      <c r="AA10" s="129">
        <f>IF($W10="",NETWORKDAYS(REPLACE(REPLACE($L10,5,1,"/"),8,1,"/"),REPLACE(REPLACE($Z$1,5,1,"/"),8,1,"/"),Sheet3!$C:$C), NETWORKDAYS(REPLACE(REPLACE($L10,5,1,"/"),8,1,"/"),REPLACE(REPLACE($W10,5,1,"/"),8,1,"/"),Sheet3!$C:$C))</f>
        <v>3</v>
      </c>
      <c r="AB10" s="129">
        <f>IF($U10="",NETWORKDAYS(REPLACE(REPLACE($L10,5,1,"/"),8,1,"/"),REPLACE(REPLACE($Z$1,5,1,"/"),8,1,"/"),Sheet3!$C:$C), NETWORKDAYS(REPLACE(REPLACE($L10,5,1,"/"),8,1,"/"),REPLACE(REPLACE($U10,5,1,"/"),8,1,"/"),Sheet3!$C:$C))</f>
        <v>2</v>
      </c>
    </row>
    <row r="11" spans="1:28">
      <c r="A11" s="84">
        <v>7</v>
      </c>
      <c r="B11" s="84" t="s">
        <v>322</v>
      </c>
      <c r="C11" s="109" t="s">
        <v>381</v>
      </c>
      <c r="D11" s="128"/>
      <c r="E11" s="65" t="s">
        <v>403</v>
      </c>
      <c r="F11" s="79" t="s">
        <v>404</v>
      </c>
      <c r="G11" s="60" t="s">
        <v>341</v>
      </c>
      <c r="H11" s="60" t="s">
        <v>405</v>
      </c>
      <c r="I11" s="60"/>
      <c r="J11" s="60"/>
      <c r="K11" s="60" t="s">
        <v>406</v>
      </c>
      <c r="L11" s="84" t="s">
        <v>385</v>
      </c>
      <c r="M11" s="79" t="s">
        <v>407</v>
      </c>
      <c r="N11" s="60" t="s">
        <v>389</v>
      </c>
      <c r="O11" s="60" t="s">
        <v>48</v>
      </c>
      <c r="P11" s="60" t="s">
        <v>388</v>
      </c>
      <c r="Q11" s="82" t="s">
        <v>416</v>
      </c>
      <c r="R11" s="82" t="s">
        <v>409</v>
      </c>
      <c r="S11" s="79" t="s">
        <v>414</v>
      </c>
      <c r="T11" s="84" t="s">
        <v>412</v>
      </c>
      <c r="U11" s="84" t="s">
        <v>412</v>
      </c>
      <c r="V11" s="60" t="s">
        <v>419</v>
      </c>
      <c r="W11" s="84" t="s">
        <v>417</v>
      </c>
      <c r="X11" s="129"/>
      <c r="Y11" s="70">
        <f t="shared" si="0"/>
        <v>5</v>
      </c>
      <c r="Z11" s="70">
        <f t="shared" si="1"/>
        <v>4</v>
      </c>
      <c r="AA11" s="129">
        <f>IF($W11="",NETWORKDAYS(REPLACE(REPLACE($L11,5,1,"/"),8,1,"/"),REPLACE(REPLACE($Z$1,5,1,"/"),8,1,"/"),Sheet3!$C:$C), NETWORKDAYS(REPLACE(REPLACE($L11,5,1,"/"),8,1,"/"),REPLACE(REPLACE($W11,5,1,"/"),8,1,"/"),Sheet3!$C:$C))</f>
        <v>3</v>
      </c>
      <c r="AB11" s="129">
        <f>IF($U11="",NETWORKDAYS(REPLACE(REPLACE($L11,5,1,"/"),8,1,"/"),REPLACE(REPLACE($Z$1,5,1,"/"),8,1,"/"),Sheet3!$C:$C), NETWORKDAYS(REPLACE(REPLACE($L11,5,1,"/"),8,1,"/"),REPLACE(REPLACE($U11,5,1,"/"),8,1,"/"),Sheet3!$C:$C))</f>
        <v>2</v>
      </c>
    </row>
    <row r="12" spans="1:28">
      <c r="A12" s="84">
        <v>8</v>
      </c>
      <c r="B12" s="84" t="s">
        <v>322</v>
      </c>
      <c r="C12" s="109" t="s">
        <v>381</v>
      </c>
      <c r="D12" s="128"/>
      <c r="E12" s="65" t="s">
        <v>403</v>
      </c>
      <c r="F12" s="79" t="s">
        <v>404</v>
      </c>
      <c r="G12" s="60" t="s">
        <v>341</v>
      </c>
      <c r="H12" s="60" t="s">
        <v>47</v>
      </c>
      <c r="I12" s="60"/>
      <c r="J12" s="60"/>
      <c r="K12" s="60" t="s">
        <v>406</v>
      </c>
      <c r="L12" s="84" t="s">
        <v>385</v>
      </c>
      <c r="M12" s="79" t="s">
        <v>408</v>
      </c>
      <c r="N12" s="60" t="s">
        <v>389</v>
      </c>
      <c r="O12" s="60" t="s">
        <v>48</v>
      </c>
      <c r="P12" s="60" t="s">
        <v>388</v>
      </c>
      <c r="Q12" s="82" t="s">
        <v>416</v>
      </c>
      <c r="R12" s="82" t="s">
        <v>341</v>
      </c>
      <c r="S12" s="79" t="s">
        <v>576</v>
      </c>
      <c r="T12" s="84" t="s">
        <v>515</v>
      </c>
      <c r="U12" s="84" t="s">
        <v>515</v>
      </c>
      <c r="V12" s="60" t="s">
        <v>522</v>
      </c>
      <c r="W12" s="60" t="s">
        <v>523</v>
      </c>
      <c r="X12" s="129" t="s">
        <v>422</v>
      </c>
      <c r="Y12" s="70">
        <f t="shared" si="0"/>
        <v>22</v>
      </c>
      <c r="Z12" s="70">
        <f t="shared" si="1"/>
        <v>21</v>
      </c>
      <c r="AA12" s="129">
        <f>IF($W12="",NETWORKDAYS(REPLACE(REPLACE($L12,5,1,"/"),8,1,"/"),REPLACE(REPLACE($Z$1,5,1,"/"),8,1,"/"),Sheet3!$C:$C), NETWORKDAYS(REPLACE(REPLACE($L12,5,1,"/"),8,1,"/"),REPLACE(REPLACE($W12,5,1,"/"),8,1,"/"),Sheet3!$C:$C))</f>
        <v>16</v>
      </c>
      <c r="AB12" s="129">
        <f>IF($U12="",NETWORKDAYS(REPLACE(REPLACE($L12,5,1,"/"),8,1,"/"),REPLACE(REPLACE($Z$1,5,1,"/"),8,1,"/"),Sheet3!$C:$C), NETWORKDAYS(REPLACE(REPLACE($L12,5,1,"/"),8,1,"/"),REPLACE(REPLACE($U12,5,1,"/"),8,1,"/"),Sheet3!$C:$C))</f>
        <v>15</v>
      </c>
    </row>
    <row r="13" spans="1:28">
      <c r="A13" s="84">
        <v>9</v>
      </c>
      <c r="B13" s="84" t="s">
        <v>322</v>
      </c>
      <c r="C13" s="109" t="s">
        <v>252</v>
      </c>
      <c r="D13" s="128"/>
      <c r="E13" s="65" t="s">
        <v>403</v>
      </c>
      <c r="F13" s="79" t="s">
        <v>404</v>
      </c>
      <c r="G13" s="60" t="s">
        <v>341</v>
      </c>
      <c r="H13" s="60" t="s">
        <v>47</v>
      </c>
      <c r="I13" s="60"/>
      <c r="J13" s="60"/>
      <c r="K13" s="60" t="s">
        <v>267</v>
      </c>
      <c r="L13" s="60" t="s">
        <v>424</v>
      </c>
      <c r="M13" s="79" t="s">
        <v>425</v>
      </c>
      <c r="N13" s="60" t="s">
        <v>389</v>
      </c>
      <c r="O13" s="60" t="s">
        <v>426</v>
      </c>
      <c r="P13" s="60" t="s">
        <v>427</v>
      </c>
      <c r="Q13" s="60" t="s">
        <v>428</v>
      </c>
      <c r="R13" s="82" t="s">
        <v>341</v>
      </c>
      <c r="S13" s="79" t="s">
        <v>514</v>
      </c>
      <c r="T13" s="84" t="s">
        <v>515</v>
      </c>
      <c r="U13" s="84" t="s">
        <v>515</v>
      </c>
      <c r="V13" s="60" t="s">
        <v>522</v>
      </c>
      <c r="W13" s="60" t="s">
        <v>523</v>
      </c>
      <c r="X13" s="129"/>
      <c r="Y13" s="70">
        <f t="shared" si="0"/>
        <v>18</v>
      </c>
      <c r="Z13" s="70">
        <f t="shared" si="1"/>
        <v>17</v>
      </c>
      <c r="AA13" s="129">
        <f>IF($W13="",NETWORKDAYS(REPLACE(REPLACE($L13,5,1,"/"),8,1,"/"),REPLACE(REPLACE($Z$1,5,1,"/"),8,1,"/"),Sheet3!$C:$C), NETWORKDAYS(REPLACE(REPLACE($L13,5,1,"/"),8,1,"/"),REPLACE(REPLACE($W13,5,1,"/"),8,1,"/"),Sheet3!$C:$C))</f>
        <v>14</v>
      </c>
      <c r="AB13" s="129">
        <f>IF($U13="",NETWORKDAYS(REPLACE(REPLACE($L13,5,1,"/"),8,1,"/"),REPLACE(REPLACE($Z$1,5,1,"/"),8,1,"/"),Sheet3!$C:$C), NETWORKDAYS(REPLACE(REPLACE($L13,5,1,"/"),8,1,"/"),REPLACE(REPLACE($U13,5,1,"/"),8,1,"/"),Sheet3!$C:$C))</f>
        <v>13</v>
      </c>
    </row>
    <row r="14" spans="1:28">
      <c r="A14" s="84">
        <v>10</v>
      </c>
      <c r="B14" s="84" t="s">
        <v>322</v>
      </c>
      <c r="C14" s="109" t="s">
        <v>252</v>
      </c>
      <c r="D14" s="128"/>
      <c r="E14" s="65" t="s">
        <v>403</v>
      </c>
      <c r="F14" s="79" t="s">
        <v>404</v>
      </c>
      <c r="G14" s="60" t="s">
        <v>341</v>
      </c>
      <c r="H14" s="60" t="s">
        <v>47</v>
      </c>
      <c r="I14" s="60"/>
      <c r="J14" s="60"/>
      <c r="K14" s="60" t="s">
        <v>267</v>
      </c>
      <c r="L14" s="60" t="s">
        <v>424</v>
      </c>
      <c r="M14" s="79" t="s">
        <v>429</v>
      </c>
      <c r="N14" s="60" t="s">
        <v>389</v>
      </c>
      <c r="O14" s="60" t="s">
        <v>426</v>
      </c>
      <c r="P14" s="60" t="s">
        <v>427</v>
      </c>
      <c r="Q14" s="60" t="s">
        <v>428</v>
      </c>
      <c r="R14" s="82" t="s">
        <v>341</v>
      </c>
      <c r="S14" s="79" t="s">
        <v>510</v>
      </c>
      <c r="T14" s="84" t="s">
        <v>511</v>
      </c>
      <c r="U14" s="84" t="s">
        <v>512</v>
      </c>
      <c r="V14" s="60" t="s">
        <v>513</v>
      </c>
      <c r="W14" s="84" t="s">
        <v>512</v>
      </c>
      <c r="X14" s="129"/>
      <c r="Y14" s="70">
        <f t="shared" ref="Y14:Y77" si="2">IF($W14="",(DATEVALUE(REPLACE(REPLACE($Z$1,5,1,"/"),8,1,"/"))-DATEVALUE(REPLACE(REPLACE($L14,5,1,"/"),8,1,"/")))+1, (DATEVALUE(REPLACE(REPLACE($W14,5,1,"/"),8,1,"/"))-DATEVALUE(REPLACE(REPLACE($L14,5,1,"/"),8,1,"/")))+1)</f>
        <v>2</v>
      </c>
      <c r="Z14" s="70">
        <f t="shared" ref="Z14:Z77" si="3">IF($U14="",(DATEVALUE(REPLACE(REPLACE($Z$1,5,1,"/"),8,1,"/"))-DATEVALUE(REPLACE(REPLACE($L14,5,1,"/"),8,1,"/")))+1, (DATEVALUE(REPLACE(REPLACE($U14,5,1,"/"),8,1,"/"))-DATEVALUE(REPLACE(REPLACE($L14,5,1,"/"),8,1,"/")))+1)</f>
        <v>2</v>
      </c>
      <c r="AA14" s="129">
        <f>IF($W14="",NETWORKDAYS(REPLACE(REPLACE($L14,5,1,"/"),8,1,"/"),REPLACE(REPLACE($Z$1,5,1,"/"),8,1,"/"),Sheet3!$C:$C), NETWORKDAYS(REPLACE(REPLACE($L14,5,1,"/"),8,1,"/"),REPLACE(REPLACE($W14,5,1,"/"),8,1,"/"),Sheet3!$C:$C))</f>
        <v>2</v>
      </c>
      <c r="AB14" s="129">
        <f>IF($U14="",NETWORKDAYS(REPLACE(REPLACE($L14,5,1,"/"),8,1,"/"),REPLACE(REPLACE($Z$1,5,1,"/"),8,1,"/"),Sheet3!$C:$C), NETWORKDAYS(REPLACE(REPLACE($L14,5,1,"/"),8,1,"/"),REPLACE(REPLACE($U14,5,1,"/"),8,1,"/"),Sheet3!$C:$C))</f>
        <v>2</v>
      </c>
    </row>
    <row r="15" spans="1:28">
      <c r="A15" s="84">
        <v>11</v>
      </c>
      <c r="B15" s="84" t="s">
        <v>322</v>
      </c>
      <c r="C15" s="109" t="s">
        <v>252</v>
      </c>
      <c r="D15" s="128"/>
      <c r="E15" s="65" t="s">
        <v>430</v>
      </c>
      <c r="F15" s="79" t="s">
        <v>431</v>
      </c>
      <c r="G15" s="60" t="s">
        <v>341</v>
      </c>
      <c r="H15" s="60" t="s">
        <v>47</v>
      </c>
      <c r="I15" s="60"/>
      <c r="J15" s="60"/>
      <c r="K15" s="60" t="s">
        <v>267</v>
      </c>
      <c r="L15" s="60" t="s">
        <v>424</v>
      </c>
      <c r="M15" s="79" t="s">
        <v>432</v>
      </c>
      <c r="N15" s="60" t="s">
        <v>434</v>
      </c>
      <c r="O15" s="60" t="s">
        <v>435</v>
      </c>
      <c r="P15" s="60" t="s">
        <v>436</v>
      </c>
      <c r="Q15" s="60" t="s">
        <v>428</v>
      </c>
      <c r="R15" s="82" t="s">
        <v>341</v>
      </c>
      <c r="S15" s="79" t="s">
        <v>516</v>
      </c>
      <c r="T15" s="84" t="s">
        <v>518</v>
      </c>
      <c r="U15" s="84" t="s">
        <v>518</v>
      </c>
      <c r="V15" s="60" t="s">
        <v>522</v>
      </c>
      <c r="W15" s="60" t="s">
        <v>523</v>
      </c>
      <c r="X15" s="129"/>
      <c r="Y15" s="70">
        <f t="shared" si="2"/>
        <v>18</v>
      </c>
      <c r="Z15" s="70">
        <f t="shared" si="3"/>
        <v>17</v>
      </c>
      <c r="AA15" s="129">
        <f>IF($W15="",NETWORKDAYS(REPLACE(REPLACE($L15,5,1,"/"),8,1,"/"),REPLACE(REPLACE($Z$1,5,1,"/"),8,1,"/"),Sheet3!$C:$C), NETWORKDAYS(REPLACE(REPLACE($L15,5,1,"/"),8,1,"/"),REPLACE(REPLACE($W15,5,1,"/"),8,1,"/"),Sheet3!$C:$C))</f>
        <v>14</v>
      </c>
      <c r="AB15" s="129">
        <f>IF($U15="",NETWORKDAYS(REPLACE(REPLACE($L15,5,1,"/"),8,1,"/"),REPLACE(REPLACE($Z$1,5,1,"/"),8,1,"/"),Sheet3!$C:$C), NETWORKDAYS(REPLACE(REPLACE($L15,5,1,"/"),8,1,"/"),REPLACE(REPLACE($U15,5,1,"/"),8,1,"/"),Sheet3!$C:$C))</f>
        <v>13</v>
      </c>
    </row>
    <row r="16" spans="1:28">
      <c r="A16" s="84">
        <v>12</v>
      </c>
      <c r="B16" s="84" t="s">
        <v>322</v>
      </c>
      <c r="C16" s="109" t="s">
        <v>252</v>
      </c>
      <c r="D16" s="128"/>
      <c r="E16" s="65" t="s">
        <v>430</v>
      </c>
      <c r="F16" s="79" t="s">
        <v>431</v>
      </c>
      <c r="G16" s="60" t="s">
        <v>341</v>
      </c>
      <c r="H16" s="60" t="s">
        <v>47</v>
      </c>
      <c r="I16" s="60"/>
      <c r="J16" s="60"/>
      <c r="K16" s="60" t="s">
        <v>267</v>
      </c>
      <c r="L16" s="60" t="s">
        <v>424</v>
      </c>
      <c r="M16" s="79" t="s">
        <v>433</v>
      </c>
      <c r="N16" s="60" t="s">
        <v>389</v>
      </c>
      <c r="O16" s="60" t="s">
        <v>426</v>
      </c>
      <c r="P16" s="60" t="s">
        <v>437</v>
      </c>
      <c r="Q16" s="60" t="s">
        <v>428</v>
      </c>
      <c r="R16" s="82" t="s">
        <v>341</v>
      </c>
      <c r="S16" s="79" t="s">
        <v>517</v>
      </c>
      <c r="T16" s="84" t="s">
        <v>518</v>
      </c>
      <c r="U16" s="84" t="s">
        <v>518</v>
      </c>
      <c r="V16" s="60" t="s">
        <v>522</v>
      </c>
      <c r="W16" s="60" t="s">
        <v>523</v>
      </c>
      <c r="X16" s="129"/>
      <c r="Y16" s="70">
        <f t="shared" si="2"/>
        <v>18</v>
      </c>
      <c r="Z16" s="70">
        <f t="shared" si="3"/>
        <v>17</v>
      </c>
      <c r="AA16" s="129">
        <f>IF($W16="",NETWORKDAYS(REPLACE(REPLACE($L16,5,1,"/"),8,1,"/"),REPLACE(REPLACE($Z$1,5,1,"/"),8,1,"/"),Sheet3!$C:$C), NETWORKDAYS(REPLACE(REPLACE($L16,5,1,"/"),8,1,"/"),REPLACE(REPLACE($W16,5,1,"/"),8,1,"/"),Sheet3!$C:$C))</f>
        <v>14</v>
      </c>
      <c r="AB16" s="129">
        <f>IF($U16="",NETWORKDAYS(REPLACE(REPLACE($L16,5,1,"/"),8,1,"/"),REPLACE(REPLACE($Z$1,5,1,"/"),8,1,"/"),Sheet3!$C:$C), NETWORKDAYS(REPLACE(REPLACE($L16,5,1,"/"),8,1,"/"),REPLACE(REPLACE($U16,5,1,"/"),8,1,"/"),Sheet3!$C:$C))</f>
        <v>13</v>
      </c>
    </row>
    <row r="17" spans="1:28">
      <c r="A17" s="84">
        <v>13</v>
      </c>
      <c r="B17" s="84" t="s">
        <v>322</v>
      </c>
      <c r="C17" s="109" t="s">
        <v>252</v>
      </c>
      <c r="D17" s="128"/>
      <c r="E17" s="65" t="s">
        <v>438</v>
      </c>
      <c r="F17" s="79" t="s">
        <v>439</v>
      </c>
      <c r="G17" s="60" t="s">
        <v>440</v>
      </c>
      <c r="H17" s="60" t="s">
        <v>47</v>
      </c>
      <c r="I17" s="60"/>
      <c r="J17" s="60"/>
      <c r="K17" s="60" t="s">
        <v>267</v>
      </c>
      <c r="L17" s="60" t="s">
        <v>424</v>
      </c>
      <c r="M17" s="79" t="s">
        <v>441</v>
      </c>
      <c r="N17" s="60" t="s">
        <v>434</v>
      </c>
      <c r="O17" s="60" t="s">
        <v>435</v>
      </c>
      <c r="P17" s="60" t="s">
        <v>436</v>
      </c>
      <c r="Q17" s="60" t="s">
        <v>428</v>
      </c>
      <c r="R17" s="82" t="s">
        <v>341</v>
      </c>
      <c r="S17" s="79" t="s">
        <v>519</v>
      </c>
      <c r="T17" s="60" t="s">
        <v>518</v>
      </c>
      <c r="U17" s="60" t="s">
        <v>518</v>
      </c>
      <c r="V17" s="60" t="s">
        <v>522</v>
      </c>
      <c r="W17" s="60" t="s">
        <v>523</v>
      </c>
      <c r="X17" s="129"/>
      <c r="Y17" s="70">
        <f t="shared" si="2"/>
        <v>18</v>
      </c>
      <c r="Z17" s="70">
        <f t="shared" si="3"/>
        <v>17</v>
      </c>
      <c r="AA17" s="129">
        <f>IF($W17="",NETWORKDAYS(REPLACE(REPLACE($L17,5,1,"/"),8,1,"/"),REPLACE(REPLACE($Z$1,5,1,"/"),8,1,"/"),Sheet3!$C:$C), NETWORKDAYS(REPLACE(REPLACE($L17,5,1,"/"),8,1,"/"),REPLACE(REPLACE($W17,5,1,"/"),8,1,"/"),Sheet3!$C:$C))</f>
        <v>14</v>
      </c>
      <c r="AB17" s="129">
        <f>IF($U17="",NETWORKDAYS(REPLACE(REPLACE($L17,5,1,"/"),8,1,"/"),REPLACE(REPLACE($Z$1,5,1,"/"),8,1,"/"),Sheet3!$C:$C), NETWORKDAYS(REPLACE(REPLACE($L17,5,1,"/"),8,1,"/"),REPLACE(REPLACE($U17,5,1,"/"),8,1,"/"),Sheet3!$C:$C))</f>
        <v>13</v>
      </c>
    </row>
    <row r="18" spans="1:28">
      <c r="A18" s="84">
        <v>14</v>
      </c>
      <c r="B18" s="84" t="s">
        <v>322</v>
      </c>
      <c r="C18" s="109" t="s">
        <v>252</v>
      </c>
      <c r="D18" s="128"/>
      <c r="E18" s="65" t="s">
        <v>438</v>
      </c>
      <c r="F18" s="79" t="s">
        <v>439</v>
      </c>
      <c r="G18" s="60" t="s">
        <v>341</v>
      </c>
      <c r="H18" s="60" t="s">
        <v>47</v>
      </c>
      <c r="I18" s="60"/>
      <c r="J18" s="60"/>
      <c r="K18" s="60" t="s">
        <v>267</v>
      </c>
      <c r="L18" s="60" t="s">
        <v>424</v>
      </c>
      <c r="M18" s="79" t="s">
        <v>442</v>
      </c>
      <c r="N18" s="60" t="s">
        <v>386</v>
      </c>
      <c r="O18" s="60" t="s">
        <v>18</v>
      </c>
      <c r="P18" s="60" t="s">
        <v>10</v>
      </c>
      <c r="Q18" s="60" t="s">
        <v>20</v>
      </c>
      <c r="R18" s="82" t="s">
        <v>341</v>
      </c>
      <c r="S18" s="79" t="s">
        <v>519</v>
      </c>
      <c r="T18" s="60" t="s">
        <v>518</v>
      </c>
      <c r="U18" s="60" t="s">
        <v>518</v>
      </c>
      <c r="V18" s="60" t="s">
        <v>522</v>
      </c>
      <c r="W18" s="60" t="s">
        <v>523</v>
      </c>
      <c r="X18" s="129"/>
      <c r="Y18" s="70">
        <f t="shared" si="2"/>
        <v>18</v>
      </c>
      <c r="Z18" s="70">
        <f t="shared" si="3"/>
        <v>17</v>
      </c>
      <c r="AA18" s="129">
        <f>IF($W18="",NETWORKDAYS(REPLACE(REPLACE($L18,5,1,"/"),8,1,"/"),REPLACE(REPLACE($Z$1,5,1,"/"),8,1,"/"),Sheet3!$C:$C), NETWORKDAYS(REPLACE(REPLACE($L18,5,1,"/"),8,1,"/"),REPLACE(REPLACE($W18,5,1,"/"),8,1,"/"),Sheet3!$C:$C))</f>
        <v>14</v>
      </c>
      <c r="AB18" s="129">
        <f>IF($U18="",NETWORKDAYS(REPLACE(REPLACE($L18,5,1,"/"),8,1,"/"),REPLACE(REPLACE($Z$1,5,1,"/"),8,1,"/"),Sheet3!$C:$C), NETWORKDAYS(REPLACE(REPLACE($L18,5,1,"/"),8,1,"/"),REPLACE(REPLACE($U18,5,1,"/"),8,1,"/"),Sheet3!$C:$C))</f>
        <v>13</v>
      </c>
    </row>
    <row r="19" spans="1:28">
      <c r="A19" s="84">
        <v>15</v>
      </c>
      <c r="B19" s="84" t="s">
        <v>322</v>
      </c>
      <c r="C19" s="109" t="s">
        <v>252</v>
      </c>
      <c r="D19" s="128"/>
      <c r="E19" s="65" t="s">
        <v>438</v>
      </c>
      <c r="F19" s="79" t="s">
        <v>439</v>
      </c>
      <c r="G19" s="60" t="s">
        <v>341</v>
      </c>
      <c r="H19" s="60" t="s">
        <v>47</v>
      </c>
      <c r="I19" s="60"/>
      <c r="J19" s="60"/>
      <c r="K19" s="60" t="s">
        <v>267</v>
      </c>
      <c r="L19" s="60" t="s">
        <v>424</v>
      </c>
      <c r="M19" s="79" t="s">
        <v>443</v>
      </c>
      <c r="N19" s="60" t="s">
        <v>386</v>
      </c>
      <c r="O19" s="60" t="s">
        <v>18</v>
      </c>
      <c r="P19" s="60" t="s">
        <v>10</v>
      </c>
      <c r="Q19" s="60" t="s">
        <v>20</v>
      </c>
      <c r="R19" s="82" t="s">
        <v>341</v>
      </c>
      <c r="S19" s="79" t="s">
        <v>519</v>
      </c>
      <c r="T19" s="60" t="s">
        <v>518</v>
      </c>
      <c r="U19" s="60" t="s">
        <v>518</v>
      </c>
      <c r="V19" s="60" t="s">
        <v>522</v>
      </c>
      <c r="W19" s="60" t="s">
        <v>523</v>
      </c>
      <c r="X19" s="129"/>
      <c r="Y19" s="70">
        <f t="shared" si="2"/>
        <v>18</v>
      </c>
      <c r="Z19" s="70">
        <f t="shared" si="3"/>
        <v>17</v>
      </c>
      <c r="AA19" s="129">
        <f>IF($W19="",NETWORKDAYS(REPLACE(REPLACE($L19,5,1,"/"),8,1,"/"),REPLACE(REPLACE($Z$1,5,1,"/"),8,1,"/"),Sheet3!$C:$C), NETWORKDAYS(REPLACE(REPLACE($L19,5,1,"/"),8,1,"/"),REPLACE(REPLACE($W19,5,1,"/"),8,1,"/"),Sheet3!$C:$C))</f>
        <v>14</v>
      </c>
      <c r="AB19" s="129">
        <f>IF($U19="",NETWORKDAYS(REPLACE(REPLACE($L19,5,1,"/"),8,1,"/"),REPLACE(REPLACE($Z$1,5,1,"/"),8,1,"/"),Sheet3!$C:$C), NETWORKDAYS(REPLACE(REPLACE($L19,5,1,"/"),8,1,"/"),REPLACE(REPLACE($U19,5,1,"/"),8,1,"/"),Sheet3!$C:$C))</f>
        <v>13</v>
      </c>
    </row>
    <row r="20" spans="1:28">
      <c r="A20" s="84">
        <v>16</v>
      </c>
      <c r="B20" s="84" t="s">
        <v>322</v>
      </c>
      <c r="C20" s="109" t="s">
        <v>252</v>
      </c>
      <c r="D20" s="128"/>
      <c r="E20" s="65" t="s">
        <v>438</v>
      </c>
      <c r="F20" s="79" t="s">
        <v>439</v>
      </c>
      <c r="G20" s="60" t="s">
        <v>341</v>
      </c>
      <c r="H20" s="60" t="s">
        <v>47</v>
      </c>
      <c r="I20" s="60"/>
      <c r="J20" s="60"/>
      <c r="K20" s="60" t="s">
        <v>267</v>
      </c>
      <c r="L20" s="60" t="s">
        <v>424</v>
      </c>
      <c r="M20" s="79" t="s">
        <v>444</v>
      </c>
      <c r="N20" s="60" t="s">
        <v>386</v>
      </c>
      <c r="O20" s="60" t="s">
        <v>18</v>
      </c>
      <c r="P20" s="60" t="s">
        <v>10</v>
      </c>
      <c r="Q20" s="60" t="s">
        <v>20</v>
      </c>
      <c r="R20" s="82" t="s">
        <v>341</v>
      </c>
      <c r="S20" s="79"/>
      <c r="T20" s="60"/>
      <c r="U20" s="60"/>
      <c r="V20" s="60"/>
      <c r="W20" s="60"/>
      <c r="X20" s="129"/>
      <c r="Y20" s="70">
        <f t="shared" ca="1" si="2"/>
        <v>281</v>
      </c>
      <c r="Z20" s="70">
        <f t="shared" ca="1" si="3"/>
        <v>281</v>
      </c>
      <c r="AA20" s="129">
        <f ca="1">IF($W20="",NETWORKDAYS(REPLACE(REPLACE($L20,5,1,"/"),8,1,"/"),REPLACE(REPLACE($Z$1,5,1,"/"),8,1,"/"),Sheet3!$C:$C), NETWORKDAYS(REPLACE(REPLACE($L20,5,1,"/"),8,1,"/"),REPLACE(REPLACE($W20,5,1,"/"),8,1,"/"),Sheet3!$C:$C))</f>
        <v>198</v>
      </c>
      <c r="AB20" s="129">
        <f ca="1">IF($U20="",NETWORKDAYS(REPLACE(REPLACE($L20,5,1,"/"),8,1,"/"),REPLACE(REPLACE($Z$1,5,1,"/"),8,1,"/"),Sheet3!$C:$C), NETWORKDAYS(REPLACE(REPLACE($L20,5,1,"/"),8,1,"/"),REPLACE(REPLACE($U20,5,1,"/"),8,1,"/"),Sheet3!$C:$C))</f>
        <v>198</v>
      </c>
    </row>
    <row r="21" spans="1:28">
      <c r="A21" s="84">
        <v>17</v>
      </c>
      <c r="B21" s="84" t="s">
        <v>322</v>
      </c>
      <c r="C21" s="109" t="s">
        <v>252</v>
      </c>
      <c r="D21" s="128"/>
      <c r="E21" s="65" t="s">
        <v>438</v>
      </c>
      <c r="F21" s="79" t="s">
        <v>439</v>
      </c>
      <c r="G21" s="60" t="s">
        <v>341</v>
      </c>
      <c r="H21" s="60" t="s">
        <v>47</v>
      </c>
      <c r="I21" s="60"/>
      <c r="J21" s="60"/>
      <c r="K21" s="60" t="s">
        <v>267</v>
      </c>
      <c r="L21" s="60" t="s">
        <v>424</v>
      </c>
      <c r="M21" s="79" t="s">
        <v>445</v>
      </c>
      <c r="N21" s="60" t="s">
        <v>389</v>
      </c>
      <c r="O21" s="60" t="s">
        <v>48</v>
      </c>
      <c r="P21" s="60" t="s">
        <v>10</v>
      </c>
      <c r="Q21" s="60" t="s">
        <v>20</v>
      </c>
      <c r="R21" s="82" t="s">
        <v>341</v>
      </c>
      <c r="S21" s="79" t="s">
        <v>519</v>
      </c>
      <c r="T21" s="60" t="s">
        <v>518</v>
      </c>
      <c r="U21" s="60" t="s">
        <v>518</v>
      </c>
      <c r="V21" s="60" t="s">
        <v>522</v>
      </c>
      <c r="W21" s="60" t="s">
        <v>523</v>
      </c>
      <c r="X21" s="129"/>
      <c r="Y21" s="70">
        <f t="shared" si="2"/>
        <v>18</v>
      </c>
      <c r="Z21" s="70">
        <f t="shared" si="3"/>
        <v>17</v>
      </c>
      <c r="AA21" s="129">
        <f>IF($W21="",NETWORKDAYS(REPLACE(REPLACE($L21,5,1,"/"),8,1,"/"),REPLACE(REPLACE($Z$1,5,1,"/"),8,1,"/"),Sheet3!$C:$C), NETWORKDAYS(REPLACE(REPLACE($L21,5,1,"/"),8,1,"/"),REPLACE(REPLACE($W21,5,1,"/"),8,1,"/"),Sheet3!$C:$C))</f>
        <v>14</v>
      </c>
      <c r="AB21" s="129">
        <f>IF($U21="",NETWORKDAYS(REPLACE(REPLACE($L21,5,1,"/"),8,1,"/"),REPLACE(REPLACE($Z$1,5,1,"/"),8,1,"/"),Sheet3!$C:$C), NETWORKDAYS(REPLACE(REPLACE($L21,5,1,"/"),8,1,"/"),REPLACE(REPLACE($U21,5,1,"/"),8,1,"/"),Sheet3!$C:$C))</f>
        <v>13</v>
      </c>
    </row>
    <row r="22" spans="1:28">
      <c r="A22" s="84">
        <v>18</v>
      </c>
      <c r="B22" s="84" t="s">
        <v>322</v>
      </c>
      <c r="C22" s="109" t="s">
        <v>252</v>
      </c>
      <c r="D22" s="128"/>
      <c r="E22" s="65" t="s">
        <v>438</v>
      </c>
      <c r="F22" s="79" t="s">
        <v>439</v>
      </c>
      <c r="G22" s="60" t="s">
        <v>341</v>
      </c>
      <c r="H22" s="60" t="s">
        <v>47</v>
      </c>
      <c r="I22" s="60"/>
      <c r="J22" s="60"/>
      <c r="K22" s="60" t="s">
        <v>267</v>
      </c>
      <c r="L22" s="60" t="s">
        <v>424</v>
      </c>
      <c r="M22" s="79" t="s">
        <v>446</v>
      </c>
      <c r="N22" s="60" t="s">
        <v>386</v>
      </c>
      <c r="O22" s="60" t="s">
        <v>18</v>
      </c>
      <c r="P22" s="60" t="s">
        <v>10</v>
      </c>
      <c r="Q22" s="60" t="s">
        <v>20</v>
      </c>
      <c r="R22" s="82" t="s">
        <v>341</v>
      </c>
      <c r="S22" s="79" t="s">
        <v>520</v>
      </c>
      <c r="T22" s="60" t="s">
        <v>521</v>
      </c>
      <c r="U22" s="60" t="s">
        <v>521</v>
      </c>
      <c r="V22" s="60" t="s">
        <v>522</v>
      </c>
      <c r="W22" s="60" t="s">
        <v>523</v>
      </c>
      <c r="X22" s="129"/>
      <c r="Y22" s="70">
        <f t="shared" si="2"/>
        <v>18</v>
      </c>
      <c r="Z22" s="70">
        <f t="shared" si="3"/>
        <v>17</v>
      </c>
      <c r="AA22" s="129">
        <f>IF($W22="",NETWORKDAYS(REPLACE(REPLACE($L22,5,1,"/"),8,1,"/"),REPLACE(REPLACE($Z$1,5,1,"/"),8,1,"/"),Sheet3!$C:$C), NETWORKDAYS(REPLACE(REPLACE($L22,5,1,"/"),8,1,"/"),REPLACE(REPLACE($W22,5,1,"/"),8,1,"/"),Sheet3!$C:$C))</f>
        <v>14</v>
      </c>
      <c r="AB22" s="129">
        <f>IF($U22="",NETWORKDAYS(REPLACE(REPLACE($L22,5,1,"/"),8,1,"/"),REPLACE(REPLACE($Z$1,5,1,"/"),8,1,"/"),Sheet3!$C:$C), NETWORKDAYS(REPLACE(REPLACE($L22,5,1,"/"),8,1,"/"),REPLACE(REPLACE($U22,5,1,"/"),8,1,"/"),Sheet3!$C:$C))</f>
        <v>13</v>
      </c>
    </row>
    <row r="23" spans="1:28">
      <c r="A23" s="84">
        <v>19</v>
      </c>
      <c r="B23" s="84" t="s">
        <v>322</v>
      </c>
      <c r="C23" s="109" t="s">
        <v>252</v>
      </c>
      <c r="D23" s="128"/>
      <c r="E23" s="65" t="s">
        <v>438</v>
      </c>
      <c r="F23" s="79" t="s">
        <v>439</v>
      </c>
      <c r="G23" s="60" t="s">
        <v>341</v>
      </c>
      <c r="H23" s="60" t="s">
        <v>47</v>
      </c>
      <c r="I23" s="60"/>
      <c r="J23" s="60"/>
      <c r="K23" s="60" t="s">
        <v>267</v>
      </c>
      <c r="L23" s="60" t="s">
        <v>424</v>
      </c>
      <c r="M23" s="79" t="s">
        <v>447</v>
      </c>
      <c r="N23" s="60" t="s">
        <v>389</v>
      </c>
      <c r="O23" s="60" t="s">
        <v>48</v>
      </c>
      <c r="P23" s="60" t="s">
        <v>10</v>
      </c>
      <c r="Q23" s="60" t="s">
        <v>20</v>
      </c>
      <c r="R23" s="82" t="s">
        <v>341</v>
      </c>
      <c r="S23" s="79" t="s">
        <v>520</v>
      </c>
      <c r="T23" s="60" t="s">
        <v>521</v>
      </c>
      <c r="U23" s="60" t="s">
        <v>521</v>
      </c>
      <c r="V23" s="60" t="s">
        <v>522</v>
      </c>
      <c r="W23" s="60" t="s">
        <v>523</v>
      </c>
      <c r="X23" s="129"/>
      <c r="Y23" s="70">
        <f t="shared" si="2"/>
        <v>18</v>
      </c>
      <c r="Z23" s="70">
        <f t="shared" si="3"/>
        <v>17</v>
      </c>
      <c r="AA23" s="129">
        <f>IF($W23="",NETWORKDAYS(REPLACE(REPLACE($L23,5,1,"/"),8,1,"/"),REPLACE(REPLACE($Z$1,5,1,"/"),8,1,"/"),Sheet3!$C:$C), NETWORKDAYS(REPLACE(REPLACE($L23,5,1,"/"),8,1,"/"),REPLACE(REPLACE($W23,5,1,"/"),8,1,"/"),Sheet3!$C:$C))</f>
        <v>14</v>
      </c>
      <c r="AB23" s="129">
        <f>IF($U23="",NETWORKDAYS(REPLACE(REPLACE($L23,5,1,"/"),8,1,"/"),REPLACE(REPLACE($Z$1,5,1,"/"),8,1,"/"),Sheet3!$C:$C), NETWORKDAYS(REPLACE(REPLACE($L23,5,1,"/"),8,1,"/"),REPLACE(REPLACE($U23,5,1,"/"),8,1,"/"),Sheet3!$C:$C))</f>
        <v>13</v>
      </c>
    </row>
    <row r="24" spans="1:28">
      <c r="A24" s="84">
        <v>20</v>
      </c>
      <c r="B24" s="84" t="s">
        <v>322</v>
      </c>
      <c r="C24" s="109" t="s">
        <v>252</v>
      </c>
      <c r="D24" s="128"/>
      <c r="E24" s="65" t="s">
        <v>438</v>
      </c>
      <c r="F24" s="79" t="s">
        <v>439</v>
      </c>
      <c r="G24" s="60" t="s">
        <v>341</v>
      </c>
      <c r="H24" s="60" t="s">
        <v>47</v>
      </c>
      <c r="I24" s="60"/>
      <c r="J24" s="60"/>
      <c r="K24" s="60" t="s">
        <v>267</v>
      </c>
      <c r="L24" s="60" t="s">
        <v>424</v>
      </c>
      <c r="M24" s="79" t="s">
        <v>450</v>
      </c>
      <c r="N24" s="60" t="s">
        <v>386</v>
      </c>
      <c r="O24" s="60" t="s">
        <v>18</v>
      </c>
      <c r="P24" s="60" t="s">
        <v>10</v>
      </c>
      <c r="Q24" s="60" t="s">
        <v>20</v>
      </c>
      <c r="R24" s="82" t="s">
        <v>341</v>
      </c>
      <c r="S24" s="79"/>
      <c r="T24" s="60"/>
      <c r="U24" s="60"/>
      <c r="V24" s="60"/>
      <c r="W24" s="60"/>
      <c r="X24" s="129"/>
      <c r="Y24" s="70">
        <f t="shared" ca="1" si="2"/>
        <v>281</v>
      </c>
      <c r="Z24" s="70">
        <f t="shared" ca="1" si="3"/>
        <v>281</v>
      </c>
      <c r="AA24" s="129">
        <f ca="1">IF($W24="",NETWORKDAYS(REPLACE(REPLACE($L24,5,1,"/"),8,1,"/"),REPLACE(REPLACE($Z$1,5,1,"/"),8,1,"/"),Sheet3!$C:$C), NETWORKDAYS(REPLACE(REPLACE($L24,5,1,"/"),8,1,"/"),REPLACE(REPLACE($W24,5,1,"/"),8,1,"/"),Sheet3!$C:$C))</f>
        <v>198</v>
      </c>
      <c r="AB24" s="129">
        <f ca="1">IF($U24="",NETWORKDAYS(REPLACE(REPLACE($L24,5,1,"/"),8,1,"/"),REPLACE(REPLACE($Z$1,5,1,"/"),8,1,"/"),Sheet3!$C:$C), NETWORKDAYS(REPLACE(REPLACE($L24,5,1,"/"),8,1,"/"),REPLACE(REPLACE($U24,5,1,"/"),8,1,"/"),Sheet3!$C:$C))</f>
        <v>198</v>
      </c>
    </row>
    <row r="25" spans="1:28">
      <c r="A25" s="84">
        <v>21</v>
      </c>
      <c r="B25" s="84" t="s">
        <v>322</v>
      </c>
      <c r="C25" s="109" t="s">
        <v>252</v>
      </c>
      <c r="D25" s="128"/>
      <c r="E25" s="65" t="s">
        <v>448</v>
      </c>
      <c r="F25" s="79" t="s">
        <v>449</v>
      </c>
      <c r="G25" s="60" t="s">
        <v>341</v>
      </c>
      <c r="H25" s="60" t="s">
        <v>47</v>
      </c>
      <c r="I25" s="60"/>
      <c r="J25" s="60"/>
      <c r="K25" s="60" t="s">
        <v>267</v>
      </c>
      <c r="L25" s="60" t="s">
        <v>424</v>
      </c>
      <c r="M25" s="79" t="s">
        <v>451</v>
      </c>
      <c r="N25" s="106" t="s">
        <v>389</v>
      </c>
      <c r="O25" s="60" t="s">
        <v>48</v>
      </c>
      <c r="P25" s="60" t="s">
        <v>10</v>
      </c>
      <c r="Q25" s="60" t="s">
        <v>20</v>
      </c>
      <c r="R25" s="82" t="s">
        <v>341</v>
      </c>
      <c r="S25" s="79" t="s">
        <v>520</v>
      </c>
      <c r="T25" s="60" t="s">
        <v>521</v>
      </c>
      <c r="U25" s="60" t="s">
        <v>521</v>
      </c>
      <c r="V25" s="60" t="s">
        <v>522</v>
      </c>
      <c r="W25" s="60" t="s">
        <v>523</v>
      </c>
      <c r="X25" s="129"/>
      <c r="Y25" s="70">
        <f t="shared" si="2"/>
        <v>18</v>
      </c>
      <c r="Z25" s="70">
        <f t="shared" si="3"/>
        <v>17</v>
      </c>
      <c r="AA25" s="129">
        <f>IF($W25="",NETWORKDAYS(REPLACE(REPLACE($L25,5,1,"/"),8,1,"/"),REPLACE(REPLACE($Z$1,5,1,"/"),8,1,"/"),Sheet3!$C:$C), NETWORKDAYS(REPLACE(REPLACE($L25,5,1,"/"),8,1,"/"),REPLACE(REPLACE($W25,5,1,"/"),8,1,"/"),Sheet3!$C:$C))</f>
        <v>14</v>
      </c>
      <c r="AB25" s="129">
        <f>IF($U25="",NETWORKDAYS(REPLACE(REPLACE($L25,5,1,"/"),8,1,"/"),REPLACE(REPLACE($Z$1,5,1,"/"),8,1,"/"),Sheet3!$C:$C), NETWORKDAYS(REPLACE(REPLACE($L25,5,1,"/"),8,1,"/"),REPLACE(REPLACE($U25,5,1,"/"),8,1,"/"),Sheet3!$C:$C))</f>
        <v>13</v>
      </c>
    </row>
    <row r="26" spans="1:28">
      <c r="A26" s="84">
        <v>22</v>
      </c>
      <c r="B26" s="84" t="s">
        <v>322</v>
      </c>
      <c r="C26" s="109" t="s">
        <v>252</v>
      </c>
      <c r="D26" s="128"/>
      <c r="E26" s="65" t="s">
        <v>448</v>
      </c>
      <c r="F26" s="79" t="s">
        <v>449</v>
      </c>
      <c r="G26" s="60" t="s">
        <v>341</v>
      </c>
      <c r="H26" s="60" t="s">
        <v>47</v>
      </c>
      <c r="I26" s="60"/>
      <c r="J26" s="60"/>
      <c r="K26" s="60" t="s">
        <v>267</v>
      </c>
      <c r="L26" s="60" t="s">
        <v>424</v>
      </c>
      <c r="M26" s="79" t="s">
        <v>452</v>
      </c>
      <c r="N26" s="106" t="s">
        <v>386</v>
      </c>
      <c r="O26" s="60" t="s">
        <v>18</v>
      </c>
      <c r="P26" s="60" t="s">
        <v>10</v>
      </c>
      <c r="Q26" s="60" t="s">
        <v>20</v>
      </c>
      <c r="R26" s="82" t="s">
        <v>341</v>
      </c>
      <c r="S26" s="79" t="s">
        <v>578</v>
      </c>
      <c r="T26" s="60" t="s">
        <v>521</v>
      </c>
      <c r="U26" s="60" t="s">
        <v>521</v>
      </c>
      <c r="V26" s="60" t="s">
        <v>522</v>
      </c>
      <c r="W26" s="60" t="s">
        <v>523</v>
      </c>
      <c r="X26" s="129" t="s">
        <v>577</v>
      </c>
      <c r="Y26" s="70">
        <f t="shared" si="2"/>
        <v>18</v>
      </c>
      <c r="Z26" s="70">
        <f t="shared" si="3"/>
        <v>17</v>
      </c>
      <c r="AA26" s="129">
        <f>IF($W26="",NETWORKDAYS(REPLACE(REPLACE($L26,5,1,"/"),8,1,"/"),REPLACE(REPLACE($Z$1,5,1,"/"),8,1,"/"),Sheet3!$C:$C), NETWORKDAYS(REPLACE(REPLACE($L26,5,1,"/"),8,1,"/"),REPLACE(REPLACE($W26,5,1,"/"),8,1,"/"),Sheet3!$C:$C))</f>
        <v>14</v>
      </c>
      <c r="AB26" s="129">
        <f>IF($U26="",NETWORKDAYS(REPLACE(REPLACE($L26,5,1,"/"),8,1,"/"),REPLACE(REPLACE($Z$1,5,1,"/"),8,1,"/"),Sheet3!$C:$C), NETWORKDAYS(REPLACE(REPLACE($L26,5,1,"/"),8,1,"/"),REPLACE(REPLACE($U26,5,1,"/"),8,1,"/"),Sheet3!$C:$C))</f>
        <v>13</v>
      </c>
    </row>
    <row r="27" spans="1:28">
      <c r="A27" s="84">
        <v>23</v>
      </c>
      <c r="B27" s="84" t="s">
        <v>322</v>
      </c>
      <c r="C27" s="109" t="s">
        <v>252</v>
      </c>
      <c r="D27" s="128"/>
      <c r="E27" s="65" t="s">
        <v>453</v>
      </c>
      <c r="F27" s="79" t="s">
        <v>454</v>
      </c>
      <c r="G27" s="60" t="s">
        <v>341</v>
      </c>
      <c r="H27" s="60" t="s">
        <v>47</v>
      </c>
      <c r="I27" s="60"/>
      <c r="J27" s="60"/>
      <c r="K27" s="60" t="s">
        <v>267</v>
      </c>
      <c r="L27" s="60" t="s">
        <v>424</v>
      </c>
      <c r="M27" s="79" t="s">
        <v>455</v>
      </c>
      <c r="N27" s="106" t="s">
        <v>389</v>
      </c>
      <c r="O27" s="60" t="s">
        <v>48</v>
      </c>
      <c r="P27" s="60" t="s">
        <v>10</v>
      </c>
      <c r="Q27" s="60" t="s">
        <v>20</v>
      </c>
      <c r="R27" s="82" t="s">
        <v>341</v>
      </c>
      <c r="S27" s="79"/>
      <c r="T27" s="60"/>
      <c r="U27" s="60"/>
      <c r="V27" s="60"/>
      <c r="W27" s="60"/>
      <c r="X27" s="129"/>
      <c r="Y27" s="70">
        <f t="shared" ca="1" si="2"/>
        <v>281</v>
      </c>
      <c r="Z27" s="70">
        <f t="shared" ca="1" si="3"/>
        <v>281</v>
      </c>
      <c r="AA27" s="129">
        <f ca="1">IF($W27="",NETWORKDAYS(REPLACE(REPLACE($L27,5,1,"/"),8,1,"/"),REPLACE(REPLACE($Z$1,5,1,"/"),8,1,"/"),Sheet3!$C:$C), NETWORKDAYS(REPLACE(REPLACE($L27,5,1,"/"),8,1,"/"),REPLACE(REPLACE($W27,5,1,"/"),8,1,"/"),Sheet3!$C:$C))</f>
        <v>198</v>
      </c>
      <c r="AB27" s="129">
        <f ca="1">IF($U27="",NETWORKDAYS(REPLACE(REPLACE($L27,5,1,"/"),8,1,"/"),REPLACE(REPLACE($Z$1,5,1,"/"),8,1,"/"),Sheet3!$C:$C), NETWORKDAYS(REPLACE(REPLACE($L27,5,1,"/"),8,1,"/"),REPLACE(REPLACE($U27,5,1,"/"),8,1,"/"),Sheet3!$C:$C))</f>
        <v>198</v>
      </c>
    </row>
    <row r="28" spans="1:28">
      <c r="A28" s="84">
        <v>24</v>
      </c>
      <c r="B28" s="84" t="s">
        <v>322</v>
      </c>
      <c r="C28" s="109" t="s">
        <v>252</v>
      </c>
      <c r="D28" s="128"/>
      <c r="E28" s="65" t="s">
        <v>453</v>
      </c>
      <c r="F28" s="79" t="s">
        <v>454</v>
      </c>
      <c r="G28" s="60" t="s">
        <v>341</v>
      </c>
      <c r="H28" s="60" t="s">
        <v>47</v>
      </c>
      <c r="I28" s="60"/>
      <c r="J28" s="60"/>
      <c r="K28" s="60" t="s">
        <v>267</v>
      </c>
      <c r="L28" s="60" t="s">
        <v>424</v>
      </c>
      <c r="M28" s="79" t="s">
        <v>456</v>
      </c>
      <c r="N28" s="106" t="s">
        <v>386</v>
      </c>
      <c r="O28" s="60" t="s">
        <v>18</v>
      </c>
      <c r="P28" s="60" t="s">
        <v>10</v>
      </c>
      <c r="Q28" s="60" t="s">
        <v>20</v>
      </c>
      <c r="R28" s="82" t="s">
        <v>341</v>
      </c>
      <c r="S28" s="79" t="s">
        <v>579</v>
      </c>
      <c r="T28" s="60" t="s">
        <v>521</v>
      </c>
      <c r="U28" s="60" t="s">
        <v>521</v>
      </c>
      <c r="V28" s="60" t="s">
        <v>522</v>
      </c>
      <c r="W28" s="60" t="s">
        <v>523</v>
      </c>
      <c r="X28" s="129"/>
      <c r="Y28" s="70">
        <f t="shared" si="2"/>
        <v>18</v>
      </c>
      <c r="Z28" s="70">
        <f t="shared" si="3"/>
        <v>17</v>
      </c>
      <c r="AA28" s="129">
        <f>IF($W28="",NETWORKDAYS(REPLACE(REPLACE($L28,5,1,"/"),8,1,"/"),REPLACE(REPLACE($Z$1,5,1,"/"),8,1,"/"),Sheet3!$C:$C), NETWORKDAYS(REPLACE(REPLACE($L28,5,1,"/"),8,1,"/"),REPLACE(REPLACE($W28,5,1,"/"),8,1,"/"),Sheet3!$C:$C))</f>
        <v>14</v>
      </c>
      <c r="AB28" s="129">
        <f>IF($U28="",NETWORKDAYS(REPLACE(REPLACE($L28,5,1,"/"),8,1,"/"),REPLACE(REPLACE($Z$1,5,1,"/"),8,1,"/"),Sheet3!$C:$C), NETWORKDAYS(REPLACE(REPLACE($L28,5,1,"/"),8,1,"/"),REPLACE(REPLACE($U28,5,1,"/"),8,1,"/"),Sheet3!$C:$C))</f>
        <v>13</v>
      </c>
    </row>
    <row r="29" spans="1:28">
      <c r="A29" s="84">
        <v>25</v>
      </c>
      <c r="B29" s="84" t="s">
        <v>322</v>
      </c>
      <c r="C29" s="109" t="s">
        <v>252</v>
      </c>
      <c r="D29" s="128"/>
      <c r="E29" s="65" t="s">
        <v>453</v>
      </c>
      <c r="F29" s="79" t="s">
        <v>454</v>
      </c>
      <c r="G29" s="60" t="s">
        <v>341</v>
      </c>
      <c r="H29" s="60" t="s">
        <v>47</v>
      </c>
      <c r="I29" s="60"/>
      <c r="J29" s="60"/>
      <c r="K29" s="60" t="s">
        <v>267</v>
      </c>
      <c r="L29" s="60" t="s">
        <v>424</v>
      </c>
      <c r="M29" s="79" t="s">
        <v>458</v>
      </c>
      <c r="N29" s="106" t="s">
        <v>386</v>
      </c>
      <c r="O29" s="60" t="s">
        <v>18</v>
      </c>
      <c r="P29" s="60" t="s">
        <v>10</v>
      </c>
      <c r="Q29" s="60" t="s">
        <v>20</v>
      </c>
      <c r="R29" s="82" t="s">
        <v>341</v>
      </c>
      <c r="S29" s="79" t="s">
        <v>580</v>
      </c>
      <c r="T29" s="60" t="s">
        <v>521</v>
      </c>
      <c r="U29" s="60" t="s">
        <v>521</v>
      </c>
      <c r="V29" s="60" t="s">
        <v>522</v>
      </c>
      <c r="W29" s="60" t="s">
        <v>523</v>
      </c>
      <c r="X29" s="129"/>
      <c r="Y29" s="70">
        <f t="shared" si="2"/>
        <v>18</v>
      </c>
      <c r="Z29" s="70">
        <f t="shared" si="3"/>
        <v>17</v>
      </c>
      <c r="AA29" s="129">
        <f>IF($W29="",NETWORKDAYS(REPLACE(REPLACE($L29,5,1,"/"),8,1,"/"),REPLACE(REPLACE($Z$1,5,1,"/"),8,1,"/"),Sheet3!$C:$C), NETWORKDAYS(REPLACE(REPLACE($L29,5,1,"/"),8,1,"/"),REPLACE(REPLACE($W29,5,1,"/"),8,1,"/"),Sheet3!$C:$C))</f>
        <v>14</v>
      </c>
      <c r="AB29" s="129">
        <f>IF($U29="",NETWORKDAYS(REPLACE(REPLACE($L29,5,1,"/"),8,1,"/"),REPLACE(REPLACE($Z$1,5,1,"/"),8,1,"/"),Sheet3!$C:$C), NETWORKDAYS(REPLACE(REPLACE($L29,5,1,"/"),8,1,"/"),REPLACE(REPLACE($U29,5,1,"/"),8,1,"/"),Sheet3!$C:$C))</f>
        <v>13</v>
      </c>
    </row>
    <row r="30" spans="1:28">
      <c r="A30" s="84">
        <v>26</v>
      </c>
      <c r="B30" s="84" t="s">
        <v>322</v>
      </c>
      <c r="C30" s="109" t="s">
        <v>252</v>
      </c>
      <c r="D30" s="128"/>
      <c r="E30" s="65" t="s">
        <v>459</v>
      </c>
      <c r="F30" s="79" t="s">
        <v>460</v>
      </c>
      <c r="G30" s="60" t="s">
        <v>461</v>
      </c>
      <c r="H30" s="60" t="s">
        <v>462</v>
      </c>
      <c r="I30" s="60"/>
      <c r="J30" s="60"/>
      <c r="K30" s="60" t="s">
        <v>463</v>
      </c>
      <c r="L30" s="60" t="s">
        <v>424</v>
      </c>
      <c r="M30" s="79" t="s">
        <v>464</v>
      </c>
      <c r="N30" s="106" t="s">
        <v>389</v>
      </c>
      <c r="O30" s="60" t="s">
        <v>48</v>
      </c>
      <c r="P30" s="60" t="s">
        <v>10</v>
      </c>
      <c r="Q30" s="60" t="s">
        <v>20</v>
      </c>
      <c r="R30" s="82" t="s">
        <v>341</v>
      </c>
      <c r="S30" s="79"/>
      <c r="T30" s="60"/>
      <c r="U30" s="60"/>
      <c r="V30" s="60"/>
      <c r="W30" s="60"/>
      <c r="X30" s="129"/>
      <c r="Y30" s="70">
        <f t="shared" ca="1" si="2"/>
        <v>281</v>
      </c>
      <c r="Z30" s="70">
        <f t="shared" ca="1" si="3"/>
        <v>281</v>
      </c>
      <c r="AA30" s="129">
        <f ca="1">IF($W30="",NETWORKDAYS(REPLACE(REPLACE($L30,5,1,"/"),8,1,"/"),REPLACE(REPLACE($Z$1,5,1,"/"),8,1,"/"),Sheet3!$C:$C), NETWORKDAYS(REPLACE(REPLACE($L30,5,1,"/"),8,1,"/"),REPLACE(REPLACE($W30,5,1,"/"),8,1,"/"),Sheet3!$C:$C))</f>
        <v>198</v>
      </c>
      <c r="AB30" s="129">
        <f ca="1">IF($U30="",NETWORKDAYS(REPLACE(REPLACE($L30,5,1,"/"),8,1,"/"),REPLACE(REPLACE($Z$1,5,1,"/"),8,1,"/"),Sheet3!$C:$C), NETWORKDAYS(REPLACE(REPLACE($L30,5,1,"/"),8,1,"/"),REPLACE(REPLACE($U30,5,1,"/"),8,1,"/"),Sheet3!$C:$C))</f>
        <v>198</v>
      </c>
    </row>
    <row r="31" spans="1:28" ht="27">
      <c r="A31" s="84">
        <v>27</v>
      </c>
      <c r="B31" s="84" t="s">
        <v>322</v>
      </c>
      <c r="C31" s="109" t="s">
        <v>252</v>
      </c>
      <c r="D31" s="128"/>
      <c r="E31" s="65" t="s">
        <v>459</v>
      </c>
      <c r="F31" s="79" t="s">
        <v>460</v>
      </c>
      <c r="G31" s="60" t="s">
        <v>461</v>
      </c>
      <c r="H31" s="60" t="s">
        <v>462</v>
      </c>
      <c r="I31" s="60"/>
      <c r="J31" s="60"/>
      <c r="K31" s="60" t="s">
        <v>463</v>
      </c>
      <c r="L31" s="60" t="s">
        <v>424</v>
      </c>
      <c r="M31" s="79" t="s">
        <v>465</v>
      </c>
      <c r="N31" s="106" t="s">
        <v>389</v>
      </c>
      <c r="O31" s="60" t="s">
        <v>48</v>
      </c>
      <c r="P31" s="60" t="s">
        <v>10</v>
      </c>
      <c r="Q31" s="60" t="s">
        <v>20</v>
      </c>
      <c r="R31" s="82" t="s">
        <v>341</v>
      </c>
      <c r="S31" s="79"/>
      <c r="T31" s="60"/>
      <c r="U31" s="60"/>
      <c r="V31" s="60"/>
      <c r="W31" s="60"/>
      <c r="X31" s="129"/>
      <c r="Y31" s="70">
        <f t="shared" ca="1" si="2"/>
        <v>281</v>
      </c>
      <c r="Z31" s="70">
        <f t="shared" ca="1" si="3"/>
        <v>281</v>
      </c>
      <c r="AA31" s="129">
        <f ca="1">IF($W31="",NETWORKDAYS(REPLACE(REPLACE($L31,5,1,"/"),8,1,"/"),REPLACE(REPLACE($Z$1,5,1,"/"),8,1,"/"),Sheet3!$C:$C), NETWORKDAYS(REPLACE(REPLACE($L31,5,1,"/"),8,1,"/"),REPLACE(REPLACE($W31,5,1,"/"),8,1,"/"),Sheet3!$C:$C))</f>
        <v>198</v>
      </c>
      <c r="AB31" s="129">
        <f ca="1">IF($U31="",NETWORKDAYS(REPLACE(REPLACE($L31,5,1,"/"),8,1,"/"),REPLACE(REPLACE($Z$1,5,1,"/"),8,1,"/"),Sheet3!$C:$C), NETWORKDAYS(REPLACE(REPLACE($L31,5,1,"/"),8,1,"/"),REPLACE(REPLACE($U31,5,1,"/"),8,1,"/"),Sheet3!$C:$C))</f>
        <v>198</v>
      </c>
    </row>
    <row r="32" spans="1:28">
      <c r="A32" s="84">
        <v>28</v>
      </c>
      <c r="B32" s="84" t="s">
        <v>322</v>
      </c>
      <c r="C32" s="109" t="s">
        <v>252</v>
      </c>
      <c r="D32" s="128"/>
      <c r="E32" s="65" t="s">
        <v>466</v>
      </c>
      <c r="F32" s="79" t="s">
        <v>467</v>
      </c>
      <c r="G32" s="60" t="s">
        <v>341</v>
      </c>
      <c r="H32" s="60" t="s">
        <v>405</v>
      </c>
      <c r="I32" s="60"/>
      <c r="J32" s="60"/>
      <c r="K32" s="60" t="s">
        <v>267</v>
      </c>
      <c r="L32" s="60" t="s">
        <v>468</v>
      </c>
      <c r="M32" s="79" t="s">
        <v>469</v>
      </c>
      <c r="N32" s="60" t="s">
        <v>386</v>
      </c>
      <c r="O32" s="60" t="s">
        <v>18</v>
      </c>
      <c r="P32" s="60" t="s">
        <v>10</v>
      </c>
      <c r="Q32" s="60" t="s">
        <v>20</v>
      </c>
      <c r="R32" s="82" t="s">
        <v>341</v>
      </c>
      <c r="S32" s="79"/>
      <c r="T32" s="60"/>
      <c r="U32" s="60"/>
      <c r="V32" s="60"/>
      <c r="W32" s="60"/>
      <c r="X32" s="129"/>
      <c r="Y32" s="70">
        <f t="shared" ca="1" si="2"/>
        <v>280</v>
      </c>
      <c r="Z32" s="70">
        <f t="shared" ca="1" si="3"/>
        <v>280</v>
      </c>
      <c r="AA32" s="129">
        <f ca="1">IF($W32="",NETWORKDAYS(REPLACE(REPLACE($L32,5,1,"/"),8,1,"/"),REPLACE(REPLACE($Z$1,5,1,"/"),8,1,"/"),Sheet3!$C:$C), NETWORKDAYS(REPLACE(REPLACE($L32,5,1,"/"),8,1,"/"),REPLACE(REPLACE($W32,5,1,"/"),8,1,"/"),Sheet3!$C:$C))</f>
        <v>197</v>
      </c>
      <c r="AB32" s="129">
        <f ca="1">IF($U32="",NETWORKDAYS(REPLACE(REPLACE($L32,5,1,"/"),8,1,"/"),REPLACE(REPLACE($Z$1,5,1,"/"),8,1,"/"),Sheet3!$C:$C), NETWORKDAYS(REPLACE(REPLACE($L32,5,1,"/"),8,1,"/"),REPLACE(REPLACE($U32,5,1,"/"),8,1,"/"),Sheet3!$C:$C))</f>
        <v>197</v>
      </c>
    </row>
    <row r="33" spans="1:28">
      <c r="A33" s="84">
        <v>29</v>
      </c>
      <c r="B33" s="84" t="s">
        <v>322</v>
      </c>
      <c r="C33" s="109" t="s">
        <v>252</v>
      </c>
      <c r="D33" s="128"/>
      <c r="E33" s="65" t="s">
        <v>466</v>
      </c>
      <c r="F33" s="79" t="s">
        <v>467</v>
      </c>
      <c r="G33" s="60" t="s">
        <v>341</v>
      </c>
      <c r="H33" s="60" t="s">
        <v>405</v>
      </c>
      <c r="I33" s="60"/>
      <c r="J33" s="60"/>
      <c r="K33" s="60" t="s">
        <v>267</v>
      </c>
      <c r="L33" s="60" t="s">
        <v>468</v>
      </c>
      <c r="M33" s="79" t="s">
        <v>470</v>
      </c>
      <c r="N33" s="60" t="s">
        <v>389</v>
      </c>
      <c r="O33" s="60" t="s">
        <v>48</v>
      </c>
      <c r="P33" s="60" t="s">
        <v>9</v>
      </c>
      <c r="Q33" s="60" t="s">
        <v>20</v>
      </c>
      <c r="R33" s="82" t="s">
        <v>341</v>
      </c>
      <c r="S33" s="79"/>
      <c r="T33" s="60"/>
      <c r="U33" s="60"/>
      <c r="V33" s="60"/>
      <c r="W33" s="60"/>
      <c r="X33" s="129"/>
      <c r="Y33" s="70">
        <f t="shared" ca="1" si="2"/>
        <v>280</v>
      </c>
      <c r="Z33" s="70">
        <f t="shared" ca="1" si="3"/>
        <v>280</v>
      </c>
      <c r="AA33" s="129">
        <f ca="1">IF($W33="",NETWORKDAYS(REPLACE(REPLACE($L33,5,1,"/"),8,1,"/"),REPLACE(REPLACE($Z$1,5,1,"/"),8,1,"/"),Sheet3!$C:$C), NETWORKDAYS(REPLACE(REPLACE($L33,5,1,"/"),8,1,"/"),REPLACE(REPLACE($W33,5,1,"/"),8,1,"/"),Sheet3!$C:$C))</f>
        <v>197</v>
      </c>
      <c r="AB33" s="129">
        <f ca="1">IF($U33="",NETWORKDAYS(REPLACE(REPLACE($L33,5,1,"/"),8,1,"/"),REPLACE(REPLACE($Z$1,5,1,"/"),8,1,"/"),Sheet3!$C:$C), NETWORKDAYS(REPLACE(REPLACE($L33,5,1,"/"),8,1,"/"),REPLACE(REPLACE($U33,5,1,"/"),8,1,"/"),Sheet3!$C:$C))</f>
        <v>197</v>
      </c>
    </row>
    <row r="34" spans="1:28">
      <c r="A34" s="84">
        <v>30</v>
      </c>
      <c r="B34" s="84" t="s">
        <v>322</v>
      </c>
      <c r="C34" s="109" t="s">
        <v>252</v>
      </c>
      <c r="D34" s="128"/>
      <c r="E34" s="65" t="s">
        <v>466</v>
      </c>
      <c r="F34" s="79" t="s">
        <v>467</v>
      </c>
      <c r="G34" s="60" t="s">
        <v>341</v>
      </c>
      <c r="H34" s="60" t="s">
        <v>405</v>
      </c>
      <c r="I34" s="60"/>
      <c r="J34" s="60"/>
      <c r="K34" s="60" t="s">
        <v>267</v>
      </c>
      <c r="L34" s="60" t="s">
        <v>468</v>
      </c>
      <c r="M34" s="79" t="s">
        <v>471</v>
      </c>
      <c r="N34" s="60" t="s">
        <v>389</v>
      </c>
      <c r="O34" s="60" t="s">
        <v>48</v>
      </c>
      <c r="P34" s="60" t="s">
        <v>121</v>
      </c>
      <c r="Q34" s="60" t="s">
        <v>20</v>
      </c>
      <c r="R34" s="82" t="s">
        <v>341</v>
      </c>
      <c r="S34" s="79"/>
      <c r="T34" s="60"/>
      <c r="U34" s="60"/>
      <c r="V34" s="60"/>
      <c r="W34" s="60"/>
      <c r="X34" s="129"/>
      <c r="Y34" s="70">
        <f t="shared" ca="1" si="2"/>
        <v>280</v>
      </c>
      <c r="Z34" s="70">
        <f t="shared" ca="1" si="3"/>
        <v>280</v>
      </c>
      <c r="AA34" s="129">
        <f ca="1">IF($W34="",NETWORKDAYS(REPLACE(REPLACE($L34,5,1,"/"),8,1,"/"),REPLACE(REPLACE($Z$1,5,1,"/"),8,1,"/"),Sheet3!$C:$C), NETWORKDAYS(REPLACE(REPLACE($L34,5,1,"/"),8,1,"/"),REPLACE(REPLACE($W34,5,1,"/"),8,1,"/"),Sheet3!$C:$C))</f>
        <v>197</v>
      </c>
      <c r="AB34" s="129">
        <f ca="1">IF($U34="",NETWORKDAYS(REPLACE(REPLACE($L34,5,1,"/"),8,1,"/"),REPLACE(REPLACE($Z$1,5,1,"/"),8,1,"/"),Sheet3!$C:$C), NETWORKDAYS(REPLACE(REPLACE($L34,5,1,"/"),8,1,"/"),REPLACE(REPLACE($U34,5,1,"/"),8,1,"/"),Sheet3!$C:$C))</f>
        <v>197</v>
      </c>
    </row>
    <row r="35" spans="1:28">
      <c r="A35" s="84">
        <v>31</v>
      </c>
      <c r="B35" s="84" t="s">
        <v>322</v>
      </c>
      <c r="C35" s="109" t="s">
        <v>252</v>
      </c>
      <c r="D35" s="128"/>
      <c r="E35" s="65" t="s">
        <v>466</v>
      </c>
      <c r="F35" s="79" t="s">
        <v>467</v>
      </c>
      <c r="G35" s="60" t="s">
        <v>341</v>
      </c>
      <c r="H35" s="60" t="s">
        <v>405</v>
      </c>
      <c r="I35" s="60"/>
      <c r="J35" s="60"/>
      <c r="K35" s="60" t="s">
        <v>267</v>
      </c>
      <c r="L35" s="60" t="s">
        <v>468</v>
      </c>
      <c r="M35" s="79" t="s">
        <v>472</v>
      </c>
      <c r="N35" s="60" t="s">
        <v>389</v>
      </c>
      <c r="O35" s="60" t="s">
        <v>48</v>
      </c>
      <c r="P35" s="60" t="s">
        <v>121</v>
      </c>
      <c r="Q35" s="60" t="s">
        <v>20</v>
      </c>
      <c r="R35" s="82" t="s">
        <v>341</v>
      </c>
      <c r="S35" s="79"/>
      <c r="T35" s="60"/>
      <c r="U35" s="60"/>
      <c r="V35" s="60"/>
      <c r="W35" s="60"/>
      <c r="X35" s="129"/>
      <c r="Y35" s="70">
        <f t="shared" ca="1" si="2"/>
        <v>280</v>
      </c>
      <c r="Z35" s="70">
        <f t="shared" ca="1" si="3"/>
        <v>280</v>
      </c>
      <c r="AA35" s="129">
        <f ca="1">IF($W35="",NETWORKDAYS(REPLACE(REPLACE($L35,5,1,"/"),8,1,"/"),REPLACE(REPLACE($Z$1,5,1,"/"),8,1,"/"),Sheet3!$C:$C), NETWORKDAYS(REPLACE(REPLACE($L35,5,1,"/"),8,1,"/"),REPLACE(REPLACE($W35,5,1,"/"),8,1,"/"),Sheet3!$C:$C))</f>
        <v>197</v>
      </c>
      <c r="AB35" s="129">
        <f ca="1">IF($U35="",NETWORKDAYS(REPLACE(REPLACE($L35,5,1,"/"),8,1,"/"),REPLACE(REPLACE($Z$1,5,1,"/"),8,1,"/"),Sheet3!$C:$C), NETWORKDAYS(REPLACE(REPLACE($L35,5,1,"/"),8,1,"/"),REPLACE(REPLACE($U35,5,1,"/"),8,1,"/"),Sheet3!$C:$C))</f>
        <v>197</v>
      </c>
    </row>
    <row r="36" spans="1:28">
      <c r="A36" s="84">
        <v>32</v>
      </c>
      <c r="B36" s="84" t="s">
        <v>322</v>
      </c>
      <c r="C36" s="109" t="s">
        <v>252</v>
      </c>
      <c r="D36" s="128"/>
      <c r="E36" s="65" t="s">
        <v>466</v>
      </c>
      <c r="F36" s="79" t="s">
        <v>467</v>
      </c>
      <c r="G36" s="60" t="s">
        <v>341</v>
      </c>
      <c r="H36" s="60" t="s">
        <v>405</v>
      </c>
      <c r="I36" s="60"/>
      <c r="J36" s="60"/>
      <c r="K36" s="60" t="s">
        <v>267</v>
      </c>
      <c r="L36" s="60" t="s">
        <v>468</v>
      </c>
      <c r="M36" s="79" t="s">
        <v>473</v>
      </c>
      <c r="N36" s="60" t="s">
        <v>389</v>
      </c>
      <c r="O36" s="60" t="s">
        <v>48</v>
      </c>
      <c r="P36" s="60" t="s">
        <v>121</v>
      </c>
      <c r="Q36" s="60" t="s">
        <v>20</v>
      </c>
      <c r="R36" s="82" t="s">
        <v>341</v>
      </c>
      <c r="S36" s="79"/>
      <c r="T36" s="60"/>
      <c r="U36" s="60"/>
      <c r="V36" s="60"/>
      <c r="W36" s="60"/>
      <c r="X36" s="129"/>
      <c r="Y36" s="70">
        <f t="shared" ca="1" si="2"/>
        <v>280</v>
      </c>
      <c r="Z36" s="70">
        <f t="shared" ca="1" si="3"/>
        <v>280</v>
      </c>
      <c r="AA36" s="129">
        <f ca="1">IF($W36="",NETWORKDAYS(REPLACE(REPLACE($L36,5,1,"/"),8,1,"/"),REPLACE(REPLACE($Z$1,5,1,"/"),8,1,"/"),Sheet3!$C:$C), NETWORKDAYS(REPLACE(REPLACE($L36,5,1,"/"),8,1,"/"),REPLACE(REPLACE($W36,5,1,"/"),8,1,"/"),Sheet3!$C:$C))</f>
        <v>197</v>
      </c>
      <c r="AB36" s="129">
        <f ca="1">IF($U36="",NETWORKDAYS(REPLACE(REPLACE($L36,5,1,"/"),8,1,"/"),REPLACE(REPLACE($Z$1,5,1,"/"),8,1,"/"),Sheet3!$C:$C), NETWORKDAYS(REPLACE(REPLACE($L36,5,1,"/"),8,1,"/"),REPLACE(REPLACE($U36,5,1,"/"),8,1,"/"),Sheet3!$C:$C))</f>
        <v>197</v>
      </c>
    </row>
    <row r="37" spans="1:28">
      <c r="A37" s="84">
        <v>33</v>
      </c>
      <c r="B37" s="84" t="s">
        <v>322</v>
      </c>
      <c r="C37" s="109" t="s">
        <v>252</v>
      </c>
      <c r="D37" s="128"/>
      <c r="E37" s="65" t="s">
        <v>475</v>
      </c>
      <c r="F37" s="79" t="s">
        <v>474</v>
      </c>
      <c r="G37" s="60" t="s">
        <v>476</v>
      </c>
      <c r="H37" s="60" t="s">
        <v>477</v>
      </c>
      <c r="I37" s="60"/>
      <c r="J37" s="60"/>
      <c r="K37" s="60" t="s">
        <v>478</v>
      </c>
      <c r="L37" s="60" t="s">
        <v>468</v>
      </c>
      <c r="M37" s="79" t="s">
        <v>479</v>
      </c>
      <c r="N37" s="60" t="s">
        <v>480</v>
      </c>
      <c r="O37" s="60" t="s">
        <v>481</v>
      </c>
      <c r="P37" s="60" t="s">
        <v>482</v>
      </c>
      <c r="Q37" s="60" t="s">
        <v>483</v>
      </c>
      <c r="R37" s="60" t="s">
        <v>476</v>
      </c>
      <c r="S37" s="79"/>
      <c r="T37" s="60"/>
      <c r="U37" s="60"/>
      <c r="V37" s="60" t="s">
        <v>353</v>
      </c>
      <c r="W37" s="60"/>
      <c r="X37" s="129" t="s">
        <v>422</v>
      </c>
      <c r="Y37" s="70">
        <f t="shared" ca="1" si="2"/>
        <v>280</v>
      </c>
      <c r="Z37" s="70">
        <f t="shared" ca="1" si="3"/>
        <v>280</v>
      </c>
      <c r="AA37" s="129">
        <f ca="1">IF($W37="",NETWORKDAYS(REPLACE(REPLACE($L37,5,1,"/"),8,1,"/"),REPLACE(REPLACE($Z$1,5,1,"/"),8,1,"/"),Sheet3!$C:$C), NETWORKDAYS(REPLACE(REPLACE($L37,5,1,"/"),8,1,"/"),REPLACE(REPLACE($W37,5,1,"/"),8,1,"/"),Sheet3!$C:$C))</f>
        <v>197</v>
      </c>
      <c r="AB37" s="129">
        <f ca="1">IF($U37="",NETWORKDAYS(REPLACE(REPLACE($L37,5,1,"/"),8,1,"/"),REPLACE(REPLACE($Z$1,5,1,"/"),8,1,"/"),Sheet3!$C:$C), NETWORKDAYS(REPLACE(REPLACE($L37,5,1,"/"),8,1,"/"),REPLACE(REPLACE($U37,5,1,"/"),8,1,"/"),Sheet3!$C:$C))</f>
        <v>197</v>
      </c>
    </row>
    <row r="38" spans="1:28" ht="27">
      <c r="A38" s="84">
        <v>34</v>
      </c>
      <c r="B38" s="84" t="s">
        <v>322</v>
      </c>
      <c r="C38" s="109" t="s">
        <v>252</v>
      </c>
      <c r="D38" s="128"/>
      <c r="E38" s="65" t="s">
        <v>475</v>
      </c>
      <c r="F38" s="79" t="s">
        <v>474</v>
      </c>
      <c r="G38" s="60" t="s">
        <v>476</v>
      </c>
      <c r="H38" s="60" t="s">
        <v>477</v>
      </c>
      <c r="I38" s="60"/>
      <c r="J38" s="60"/>
      <c r="K38" s="60" t="s">
        <v>478</v>
      </c>
      <c r="L38" s="60" t="s">
        <v>468</v>
      </c>
      <c r="M38" s="79" t="s">
        <v>484</v>
      </c>
      <c r="N38" s="60" t="s">
        <v>480</v>
      </c>
      <c r="O38" s="60" t="s">
        <v>481</v>
      </c>
      <c r="P38" s="60" t="s">
        <v>482</v>
      </c>
      <c r="Q38" s="60" t="s">
        <v>483</v>
      </c>
      <c r="R38" s="60" t="s">
        <v>476</v>
      </c>
      <c r="S38" s="79"/>
      <c r="T38" s="60"/>
      <c r="U38" s="60"/>
      <c r="V38" s="60"/>
      <c r="W38" s="60"/>
      <c r="X38" s="129"/>
      <c r="Y38" s="70">
        <f t="shared" ca="1" si="2"/>
        <v>280</v>
      </c>
      <c r="Z38" s="70">
        <f t="shared" ca="1" si="3"/>
        <v>280</v>
      </c>
      <c r="AA38" s="129">
        <f ca="1">IF($W38="",NETWORKDAYS(REPLACE(REPLACE($L38,5,1,"/"),8,1,"/"),REPLACE(REPLACE($Z$1,5,1,"/"),8,1,"/"),Sheet3!$C:$C), NETWORKDAYS(REPLACE(REPLACE($L38,5,1,"/"),8,1,"/"),REPLACE(REPLACE($W38,5,1,"/"),8,1,"/"),Sheet3!$C:$C))</f>
        <v>197</v>
      </c>
      <c r="AB38" s="129">
        <f ca="1">IF($U38="",NETWORKDAYS(REPLACE(REPLACE($L38,5,1,"/"),8,1,"/"),REPLACE(REPLACE($Z$1,5,1,"/"),8,1,"/"),Sheet3!$C:$C), NETWORKDAYS(REPLACE(REPLACE($L38,5,1,"/"),8,1,"/"),REPLACE(REPLACE($U38,5,1,"/"),8,1,"/"),Sheet3!$C:$C))</f>
        <v>197</v>
      </c>
    </row>
    <row r="39" spans="1:28">
      <c r="A39" s="84">
        <v>35</v>
      </c>
      <c r="B39" s="84" t="s">
        <v>322</v>
      </c>
      <c r="C39" s="109" t="s">
        <v>252</v>
      </c>
      <c r="D39" s="128"/>
      <c r="E39" s="65" t="s">
        <v>475</v>
      </c>
      <c r="F39" s="79" t="s">
        <v>474</v>
      </c>
      <c r="G39" s="60" t="s">
        <v>476</v>
      </c>
      <c r="H39" s="60" t="s">
        <v>477</v>
      </c>
      <c r="I39" s="60"/>
      <c r="J39" s="60"/>
      <c r="K39" s="60" t="s">
        <v>478</v>
      </c>
      <c r="L39" s="60" t="s">
        <v>468</v>
      </c>
      <c r="M39" s="79" t="s">
        <v>493</v>
      </c>
      <c r="N39" s="60" t="s">
        <v>480</v>
      </c>
      <c r="O39" s="60" t="s">
        <v>435</v>
      </c>
      <c r="P39" s="60" t="s">
        <v>482</v>
      </c>
      <c r="Q39" s="60" t="s">
        <v>483</v>
      </c>
      <c r="R39" s="60" t="s">
        <v>476</v>
      </c>
      <c r="S39" s="79"/>
      <c r="T39" s="60"/>
      <c r="U39" s="60"/>
      <c r="V39" s="60"/>
      <c r="W39" s="60"/>
      <c r="X39" s="129"/>
      <c r="Y39" s="70"/>
      <c r="Z39" s="70"/>
      <c r="AA39" s="129"/>
      <c r="AB39" s="129"/>
    </row>
    <row r="40" spans="1:28">
      <c r="A40" s="84">
        <v>36</v>
      </c>
      <c r="B40" s="84" t="s">
        <v>322</v>
      </c>
      <c r="C40" s="109" t="s">
        <v>252</v>
      </c>
      <c r="D40" s="128"/>
      <c r="E40" s="65" t="s">
        <v>475</v>
      </c>
      <c r="F40" s="79" t="s">
        <v>474</v>
      </c>
      <c r="G40" s="60" t="s">
        <v>476</v>
      </c>
      <c r="H40" s="60" t="s">
        <v>477</v>
      </c>
      <c r="I40" s="60"/>
      <c r="J40" s="60"/>
      <c r="K40" s="60" t="s">
        <v>478</v>
      </c>
      <c r="L40" s="60" t="s">
        <v>468</v>
      </c>
      <c r="M40" s="79" t="s">
        <v>485</v>
      </c>
      <c r="N40" s="60" t="s">
        <v>480</v>
      </c>
      <c r="O40" s="60" t="s">
        <v>481</v>
      </c>
      <c r="P40" s="60" t="s">
        <v>482</v>
      </c>
      <c r="Q40" s="60" t="s">
        <v>483</v>
      </c>
      <c r="R40" s="60" t="s">
        <v>476</v>
      </c>
      <c r="S40" s="79"/>
      <c r="T40" s="60"/>
      <c r="U40" s="60"/>
      <c r="V40" s="60"/>
      <c r="W40" s="60"/>
      <c r="X40" s="129"/>
      <c r="Y40" s="70">
        <f t="shared" ca="1" si="2"/>
        <v>280</v>
      </c>
      <c r="Z40" s="70">
        <f t="shared" ca="1" si="3"/>
        <v>280</v>
      </c>
      <c r="AA40" s="129">
        <f ca="1">IF($W40="",NETWORKDAYS(REPLACE(REPLACE($L40,5,1,"/"),8,1,"/"),REPLACE(REPLACE($Z$1,5,1,"/"),8,1,"/"),Sheet3!$C:$C), NETWORKDAYS(REPLACE(REPLACE($L40,5,1,"/"),8,1,"/"),REPLACE(REPLACE($W40,5,1,"/"),8,1,"/"),Sheet3!$C:$C))</f>
        <v>197</v>
      </c>
      <c r="AB40" s="129">
        <f ca="1">IF($U40="",NETWORKDAYS(REPLACE(REPLACE($L40,5,1,"/"),8,1,"/"),REPLACE(REPLACE($Z$1,5,1,"/"),8,1,"/"),Sheet3!$C:$C), NETWORKDAYS(REPLACE(REPLACE($L40,5,1,"/"),8,1,"/"),REPLACE(REPLACE($U40,5,1,"/"),8,1,"/"),Sheet3!$C:$C))</f>
        <v>197</v>
      </c>
    </row>
    <row r="41" spans="1:28">
      <c r="A41" s="84">
        <v>37</v>
      </c>
      <c r="B41" s="84" t="s">
        <v>322</v>
      </c>
      <c r="C41" s="109" t="s">
        <v>252</v>
      </c>
      <c r="D41" s="128"/>
      <c r="E41" s="65" t="s">
        <v>475</v>
      </c>
      <c r="F41" s="79" t="s">
        <v>474</v>
      </c>
      <c r="G41" s="60" t="s">
        <v>476</v>
      </c>
      <c r="H41" s="60" t="s">
        <v>477</v>
      </c>
      <c r="I41" s="60"/>
      <c r="J41" s="60"/>
      <c r="K41" s="60" t="s">
        <v>478</v>
      </c>
      <c r="L41" s="60" t="s">
        <v>468</v>
      </c>
      <c r="M41" s="79" t="s">
        <v>486</v>
      </c>
      <c r="N41" s="60" t="s">
        <v>480</v>
      </c>
      <c r="O41" s="60" t="s">
        <v>481</v>
      </c>
      <c r="P41" s="60" t="s">
        <v>482</v>
      </c>
      <c r="Q41" s="60" t="s">
        <v>483</v>
      </c>
      <c r="R41" s="60" t="s">
        <v>476</v>
      </c>
      <c r="S41" s="79"/>
      <c r="T41" s="60"/>
      <c r="U41" s="60"/>
      <c r="V41" s="60"/>
      <c r="W41" s="60"/>
      <c r="X41" s="129"/>
      <c r="Y41" s="70">
        <f t="shared" ca="1" si="2"/>
        <v>280</v>
      </c>
      <c r="Z41" s="70">
        <f t="shared" ca="1" si="3"/>
        <v>280</v>
      </c>
      <c r="AA41" s="129">
        <f ca="1">IF($W41="",NETWORKDAYS(REPLACE(REPLACE($L41,5,1,"/"),8,1,"/"),REPLACE(REPLACE($Z$1,5,1,"/"),8,1,"/"),Sheet3!$C:$C), NETWORKDAYS(REPLACE(REPLACE($L41,5,1,"/"),8,1,"/"),REPLACE(REPLACE($W41,5,1,"/"),8,1,"/"),Sheet3!$C:$C))</f>
        <v>197</v>
      </c>
      <c r="AB41" s="129">
        <f ca="1">IF($U41="",NETWORKDAYS(REPLACE(REPLACE($L41,5,1,"/"),8,1,"/"),REPLACE(REPLACE($Z$1,5,1,"/"),8,1,"/"),Sheet3!$C:$C), NETWORKDAYS(REPLACE(REPLACE($L41,5,1,"/"),8,1,"/"),REPLACE(REPLACE($U41,5,1,"/"),8,1,"/"),Sheet3!$C:$C))</f>
        <v>197</v>
      </c>
    </row>
    <row r="42" spans="1:28">
      <c r="A42" s="84">
        <v>38</v>
      </c>
      <c r="B42" s="84" t="s">
        <v>322</v>
      </c>
      <c r="C42" s="109" t="s">
        <v>252</v>
      </c>
      <c r="D42" s="128"/>
      <c r="E42" s="65" t="s">
        <v>489</v>
      </c>
      <c r="F42" s="79" t="s">
        <v>488</v>
      </c>
      <c r="G42" s="60" t="s">
        <v>476</v>
      </c>
      <c r="H42" s="60" t="s">
        <v>477</v>
      </c>
      <c r="I42" s="60"/>
      <c r="J42" s="60"/>
      <c r="K42" s="60" t="s">
        <v>478</v>
      </c>
      <c r="L42" s="60" t="s">
        <v>468</v>
      </c>
      <c r="M42" s="79" t="s">
        <v>479</v>
      </c>
      <c r="N42" s="60" t="s">
        <v>480</v>
      </c>
      <c r="O42" s="60" t="s">
        <v>481</v>
      </c>
      <c r="P42" s="60" t="s">
        <v>482</v>
      </c>
      <c r="Q42" s="60" t="s">
        <v>483</v>
      </c>
      <c r="R42" s="60" t="s">
        <v>476</v>
      </c>
      <c r="S42" s="79"/>
      <c r="T42" s="60"/>
      <c r="U42" s="60"/>
      <c r="V42" s="60" t="s">
        <v>353</v>
      </c>
      <c r="W42" s="60"/>
      <c r="X42" s="129" t="s">
        <v>422</v>
      </c>
      <c r="Y42" s="70">
        <f t="shared" ca="1" si="2"/>
        <v>280</v>
      </c>
      <c r="Z42" s="70">
        <f t="shared" ca="1" si="3"/>
        <v>280</v>
      </c>
      <c r="AA42" s="129">
        <f ca="1">IF($W42="",NETWORKDAYS(REPLACE(REPLACE($L42,5,1,"/"),8,1,"/"),REPLACE(REPLACE($Z$1,5,1,"/"),8,1,"/"),Sheet3!$C:$C), NETWORKDAYS(REPLACE(REPLACE($L42,5,1,"/"),8,1,"/"),REPLACE(REPLACE($W42,5,1,"/"),8,1,"/"),Sheet3!$C:$C))</f>
        <v>197</v>
      </c>
      <c r="AB42" s="129">
        <f ca="1">IF($U42="",NETWORKDAYS(REPLACE(REPLACE($L42,5,1,"/"),8,1,"/"),REPLACE(REPLACE($Z$1,5,1,"/"),8,1,"/"),Sheet3!$C:$C), NETWORKDAYS(REPLACE(REPLACE($L42,5,1,"/"),8,1,"/"),REPLACE(REPLACE($U42,5,1,"/"),8,1,"/"),Sheet3!$C:$C))</f>
        <v>197</v>
      </c>
    </row>
    <row r="43" spans="1:28" ht="27">
      <c r="A43" s="84">
        <v>39</v>
      </c>
      <c r="B43" s="84" t="s">
        <v>322</v>
      </c>
      <c r="C43" s="109" t="s">
        <v>252</v>
      </c>
      <c r="D43" s="128"/>
      <c r="E43" s="65" t="s">
        <v>489</v>
      </c>
      <c r="F43" s="79" t="s">
        <v>488</v>
      </c>
      <c r="G43" s="60" t="s">
        <v>476</v>
      </c>
      <c r="H43" s="60" t="s">
        <v>477</v>
      </c>
      <c r="I43" s="60"/>
      <c r="J43" s="60"/>
      <c r="K43" s="60" t="s">
        <v>478</v>
      </c>
      <c r="L43" s="60" t="s">
        <v>468</v>
      </c>
      <c r="M43" s="79" t="s">
        <v>487</v>
      </c>
      <c r="N43" s="60" t="s">
        <v>480</v>
      </c>
      <c r="O43" s="60" t="s">
        <v>481</v>
      </c>
      <c r="P43" s="60" t="s">
        <v>482</v>
      </c>
      <c r="Q43" s="60" t="s">
        <v>483</v>
      </c>
      <c r="R43" s="60" t="s">
        <v>476</v>
      </c>
      <c r="S43" s="79"/>
      <c r="T43" s="60"/>
      <c r="U43" s="60"/>
      <c r="V43" s="60"/>
      <c r="W43" s="60"/>
      <c r="X43" s="129"/>
      <c r="Y43" s="70">
        <f t="shared" ca="1" si="2"/>
        <v>280</v>
      </c>
      <c r="Z43" s="70">
        <f t="shared" ca="1" si="3"/>
        <v>280</v>
      </c>
      <c r="AA43" s="129">
        <f ca="1">IF($W43="",NETWORKDAYS(REPLACE(REPLACE($L43,5,1,"/"),8,1,"/"),REPLACE(REPLACE($Z$1,5,1,"/"),8,1,"/"),Sheet3!$C:$C), NETWORKDAYS(REPLACE(REPLACE($L43,5,1,"/"),8,1,"/"),REPLACE(REPLACE($W43,5,1,"/"),8,1,"/"),Sheet3!$C:$C))</f>
        <v>197</v>
      </c>
      <c r="AB43" s="129">
        <f ca="1">IF($U43="",NETWORKDAYS(REPLACE(REPLACE($L43,5,1,"/"),8,1,"/"),REPLACE(REPLACE($Z$1,5,1,"/"),8,1,"/"),Sheet3!$C:$C), NETWORKDAYS(REPLACE(REPLACE($L43,5,1,"/"),8,1,"/"),REPLACE(REPLACE($U43,5,1,"/"),8,1,"/"),Sheet3!$C:$C))</f>
        <v>197</v>
      </c>
    </row>
    <row r="44" spans="1:28">
      <c r="A44" s="84">
        <v>40</v>
      </c>
      <c r="B44" s="84" t="s">
        <v>322</v>
      </c>
      <c r="C44" s="109" t="s">
        <v>252</v>
      </c>
      <c r="D44" s="128"/>
      <c r="E44" s="65" t="s">
        <v>489</v>
      </c>
      <c r="F44" s="79" t="s">
        <v>488</v>
      </c>
      <c r="G44" s="60" t="s">
        <v>476</v>
      </c>
      <c r="H44" s="60" t="s">
        <v>477</v>
      </c>
      <c r="I44" s="60"/>
      <c r="J44" s="60"/>
      <c r="K44" s="60" t="s">
        <v>478</v>
      </c>
      <c r="L44" s="60" t="s">
        <v>468</v>
      </c>
      <c r="M44" s="79" t="s">
        <v>494</v>
      </c>
      <c r="N44" s="60" t="s">
        <v>480</v>
      </c>
      <c r="O44" s="60" t="s">
        <v>435</v>
      </c>
      <c r="P44" s="60" t="s">
        <v>482</v>
      </c>
      <c r="Q44" s="60" t="s">
        <v>483</v>
      </c>
      <c r="R44" s="60" t="s">
        <v>476</v>
      </c>
      <c r="S44" s="79"/>
      <c r="T44" s="60"/>
      <c r="U44" s="60"/>
      <c r="V44" s="60"/>
      <c r="W44" s="60"/>
      <c r="X44" s="129"/>
      <c r="Y44" s="70"/>
      <c r="Z44" s="70"/>
      <c r="AA44" s="129"/>
      <c r="AB44" s="129"/>
    </row>
    <row r="45" spans="1:28">
      <c r="A45" s="84">
        <v>41</v>
      </c>
      <c r="B45" s="84" t="s">
        <v>322</v>
      </c>
      <c r="C45" s="109" t="s">
        <v>252</v>
      </c>
      <c r="D45" s="128"/>
      <c r="E45" s="65" t="s">
        <v>489</v>
      </c>
      <c r="F45" s="79" t="s">
        <v>488</v>
      </c>
      <c r="G45" s="60" t="s">
        <v>476</v>
      </c>
      <c r="H45" s="60" t="s">
        <v>477</v>
      </c>
      <c r="I45" s="60"/>
      <c r="J45" s="60"/>
      <c r="K45" s="60" t="s">
        <v>478</v>
      </c>
      <c r="L45" s="60" t="s">
        <v>468</v>
      </c>
      <c r="M45" s="79" t="s">
        <v>485</v>
      </c>
      <c r="N45" s="60" t="s">
        <v>480</v>
      </c>
      <c r="O45" s="60" t="s">
        <v>481</v>
      </c>
      <c r="P45" s="60" t="s">
        <v>482</v>
      </c>
      <c r="Q45" s="60" t="s">
        <v>483</v>
      </c>
      <c r="R45" s="60" t="s">
        <v>476</v>
      </c>
      <c r="S45" s="79"/>
      <c r="T45" s="60"/>
      <c r="U45" s="60"/>
      <c r="V45" s="60"/>
      <c r="W45" s="60"/>
      <c r="X45" s="129"/>
      <c r="Y45" s="70">
        <f t="shared" ca="1" si="2"/>
        <v>280</v>
      </c>
      <c r="Z45" s="70">
        <f t="shared" ca="1" si="3"/>
        <v>280</v>
      </c>
      <c r="AA45" s="129">
        <f ca="1">IF($W45="",NETWORKDAYS(REPLACE(REPLACE($L45,5,1,"/"),8,1,"/"),REPLACE(REPLACE($Z$1,5,1,"/"),8,1,"/"),Sheet3!$C:$C), NETWORKDAYS(REPLACE(REPLACE($L45,5,1,"/"),8,1,"/"),REPLACE(REPLACE($W45,5,1,"/"),8,1,"/"),Sheet3!$C:$C))</f>
        <v>197</v>
      </c>
      <c r="AB45" s="129">
        <f ca="1">IF($U45="",NETWORKDAYS(REPLACE(REPLACE($L45,5,1,"/"),8,1,"/"),REPLACE(REPLACE($Z$1,5,1,"/"),8,1,"/"),Sheet3!$C:$C), NETWORKDAYS(REPLACE(REPLACE($L45,5,1,"/"),8,1,"/"),REPLACE(REPLACE($U45,5,1,"/"),8,1,"/"),Sheet3!$C:$C))</f>
        <v>197</v>
      </c>
    </row>
    <row r="46" spans="1:28">
      <c r="A46" s="84">
        <v>42</v>
      </c>
      <c r="B46" s="84" t="s">
        <v>322</v>
      </c>
      <c r="C46" s="109" t="s">
        <v>252</v>
      </c>
      <c r="D46" s="128"/>
      <c r="E46" s="65" t="s">
        <v>489</v>
      </c>
      <c r="F46" s="79" t="s">
        <v>488</v>
      </c>
      <c r="G46" s="60" t="s">
        <v>476</v>
      </c>
      <c r="H46" s="60" t="s">
        <v>477</v>
      </c>
      <c r="I46" s="60"/>
      <c r="J46" s="60"/>
      <c r="K46" s="60" t="s">
        <v>478</v>
      </c>
      <c r="L46" s="60" t="s">
        <v>468</v>
      </c>
      <c r="M46" s="79" t="s">
        <v>486</v>
      </c>
      <c r="N46" s="60" t="s">
        <v>480</v>
      </c>
      <c r="O46" s="60" t="s">
        <v>481</v>
      </c>
      <c r="P46" s="60" t="s">
        <v>482</v>
      </c>
      <c r="Q46" s="60" t="s">
        <v>483</v>
      </c>
      <c r="R46" s="60" t="s">
        <v>476</v>
      </c>
      <c r="S46" s="79"/>
      <c r="T46" s="60"/>
      <c r="U46" s="60"/>
      <c r="V46" s="60"/>
      <c r="W46" s="60"/>
      <c r="X46" s="129"/>
      <c r="Y46" s="70">
        <f t="shared" ca="1" si="2"/>
        <v>280</v>
      </c>
      <c r="Z46" s="70">
        <f t="shared" ca="1" si="3"/>
        <v>280</v>
      </c>
      <c r="AA46" s="129">
        <f ca="1">IF($W46="",NETWORKDAYS(REPLACE(REPLACE($L46,5,1,"/"),8,1,"/"),REPLACE(REPLACE($Z$1,5,1,"/"),8,1,"/"),Sheet3!$C:$C), NETWORKDAYS(REPLACE(REPLACE($L46,5,1,"/"),8,1,"/"),REPLACE(REPLACE($W46,5,1,"/"),8,1,"/"),Sheet3!$C:$C))</f>
        <v>197</v>
      </c>
      <c r="AB46" s="129">
        <f ca="1">IF($U46="",NETWORKDAYS(REPLACE(REPLACE($L46,5,1,"/"),8,1,"/"),REPLACE(REPLACE($Z$1,5,1,"/"),8,1,"/"),Sheet3!$C:$C), NETWORKDAYS(REPLACE(REPLACE($L46,5,1,"/"),8,1,"/"),REPLACE(REPLACE($U46,5,1,"/"),8,1,"/"),Sheet3!$C:$C))</f>
        <v>197</v>
      </c>
    </row>
    <row r="47" spans="1:28">
      <c r="A47" s="84">
        <v>43</v>
      </c>
      <c r="B47" s="84" t="s">
        <v>322</v>
      </c>
      <c r="C47" s="109" t="s">
        <v>252</v>
      </c>
      <c r="D47" s="128"/>
      <c r="E47" s="65" t="s">
        <v>490</v>
      </c>
      <c r="F47" s="79" t="s">
        <v>491</v>
      </c>
      <c r="G47" s="60" t="s">
        <v>476</v>
      </c>
      <c r="H47" s="60" t="s">
        <v>477</v>
      </c>
      <c r="I47" s="60"/>
      <c r="J47" s="60"/>
      <c r="K47" s="60" t="s">
        <v>478</v>
      </c>
      <c r="L47" s="60" t="s">
        <v>468</v>
      </c>
      <c r="M47" s="79" t="s">
        <v>492</v>
      </c>
      <c r="N47" s="60" t="s">
        <v>480</v>
      </c>
      <c r="O47" s="60" t="s">
        <v>481</v>
      </c>
      <c r="P47" s="60" t="s">
        <v>482</v>
      </c>
      <c r="Q47" s="60" t="s">
        <v>483</v>
      </c>
      <c r="R47" s="60" t="s">
        <v>476</v>
      </c>
      <c r="S47" s="79"/>
      <c r="T47" s="60"/>
      <c r="U47" s="60"/>
      <c r="V47" s="60"/>
      <c r="W47" s="60"/>
      <c r="X47" s="129"/>
      <c r="Y47" s="70">
        <f t="shared" ca="1" si="2"/>
        <v>280</v>
      </c>
      <c r="Z47" s="70">
        <f t="shared" ca="1" si="3"/>
        <v>280</v>
      </c>
      <c r="AA47" s="129">
        <f ca="1">IF($W47="",NETWORKDAYS(REPLACE(REPLACE($L47,5,1,"/"),8,1,"/"),REPLACE(REPLACE($Z$1,5,1,"/"),8,1,"/"),Sheet3!$C:$C), NETWORKDAYS(REPLACE(REPLACE($L47,5,1,"/"),8,1,"/"),REPLACE(REPLACE($W47,5,1,"/"),8,1,"/"),Sheet3!$C:$C))</f>
        <v>197</v>
      </c>
      <c r="AB47" s="129">
        <f ca="1">IF($U47="",NETWORKDAYS(REPLACE(REPLACE($L47,5,1,"/"),8,1,"/"),REPLACE(REPLACE($Z$1,5,1,"/"),8,1,"/"),Sheet3!$C:$C), NETWORKDAYS(REPLACE(REPLACE($L47,5,1,"/"),8,1,"/"),REPLACE(REPLACE($U47,5,1,"/"),8,1,"/"),Sheet3!$C:$C))</f>
        <v>197</v>
      </c>
    </row>
    <row r="48" spans="1:28">
      <c r="A48" s="84">
        <v>44</v>
      </c>
      <c r="B48" s="84" t="s">
        <v>322</v>
      </c>
      <c r="C48" s="109" t="s">
        <v>252</v>
      </c>
      <c r="D48" s="128"/>
      <c r="E48" s="65" t="s">
        <v>495</v>
      </c>
      <c r="F48" s="79" t="s">
        <v>496</v>
      </c>
      <c r="G48" s="60" t="s">
        <v>476</v>
      </c>
      <c r="H48" s="60" t="s">
        <v>477</v>
      </c>
      <c r="I48" s="60"/>
      <c r="J48" s="60"/>
      <c r="K48" s="60" t="s">
        <v>478</v>
      </c>
      <c r="L48" s="60" t="s">
        <v>468</v>
      </c>
      <c r="M48" s="79" t="s">
        <v>497</v>
      </c>
      <c r="N48" s="60" t="s">
        <v>389</v>
      </c>
      <c r="O48" s="60" t="s">
        <v>48</v>
      </c>
      <c r="P48" s="60" t="s">
        <v>121</v>
      </c>
      <c r="Q48" s="60" t="s">
        <v>20</v>
      </c>
      <c r="R48" s="60" t="s">
        <v>476</v>
      </c>
      <c r="S48" s="79"/>
      <c r="T48" s="60"/>
      <c r="U48" s="60"/>
      <c r="V48" s="60"/>
      <c r="W48" s="60"/>
      <c r="X48" s="129"/>
      <c r="Y48" s="70">
        <f t="shared" ca="1" si="2"/>
        <v>280</v>
      </c>
      <c r="Z48" s="70">
        <f t="shared" ca="1" si="3"/>
        <v>280</v>
      </c>
      <c r="AA48" s="129">
        <f ca="1">IF($W48="",NETWORKDAYS(REPLACE(REPLACE($L48,5,1,"/"),8,1,"/"),REPLACE(REPLACE($Z$1,5,1,"/"),8,1,"/"),Sheet3!$C:$C), NETWORKDAYS(REPLACE(REPLACE($L48,5,1,"/"),8,1,"/"),REPLACE(REPLACE($W48,5,1,"/"),8,1,"/"),Sheet3!$C:$C))</f>
        <v>197</v>
      </c>
      <c r="AB48" s="129">
        <f ca="1">IF($U48="",NETWORKDAYS(REPLACE(REPLACE($L48,5,1,"/"),8,1,"/"),REPLACE(REPLACE($Z$1,5,1,"/"),8,1,"/"),Sheet3!$C:$C), NETWORKDAYS(REPLACE(REPLACE($L48,5,1,"/"),8,1,"/"),REPLACE(REPLACE($U48,5,1,"/"),8,1,"/"),Sheet3!$C:$C))</f>
        <v>197</v>
      </c>
    </row>
    <row r="49" spans="1:28">
      <c r="A49" s="84">
        <v>45</v>
      </c>
      <c r="B49" s="84" t="s">
        <v>322</v>
      </c>
      <c r="C49" s="109" t="s">
        <v>252</v>
      </c>
      <c r="D49" s="128"/>
      <c r="E49" s="65" t="s">
        <v>495</v>
      </c>
      <c r="F49" s="79" t="s">
        <v>496</v>
      </c>
      <c r="G49" s="60" t="s">
        <v>476</v>
      </c>
      <c r="H49" s="60" t="s">
        <v>477</v>
      </c>
      <c r="I49" s="60"/>
      <c r="J49" s="60"/>
      <c r="K49" s="60" t="s">
        <v>478</v>
      </c>
      <c r="L49" s="60" t="s">
        <v>468</v>
      </c>
      <c r="M49" s="79" t="s">
        <v>499</v>
      </c>
      <c r="N49" s="60" t="s">
        <v>389</v>
      </c>
      <c r="O49" s="60" t="s">
        <v>48</v>
      </c>
      <c r="P49" s="60" t="s">
        <v>121</v>
      </c>
      <c r="Q49" s="60" t="s">
        <v>20</v>
      </c>
      <c r="R49" s="60" t="s">
        <v>476</v>
      </c>
      <c r="S49" s="79"/>
      <c r="T49" s="60"/>
      <c r="U49" s="60"/>
      <c r="V49" s="60"/>
      <c r="W49" s="60"/>
      <c r="X49" s="129"/>
      <c r="Y49" s="70">
        <f t="shared" ca="1" si="2"/>
        <v>280</v>
      </c>
      <c r="Z49" s="70">
        <f t="shared" ca="1" si="3"/>
        <v>280</v>
      </c>
      <c r="AA49" s="129">
        <f ca="1">IF($W49="",NETWORKDAYS(REPLACE(REPLACE($L49,5,1,"/"),8,1,"/"),REPLACE(REPLACE($Z$1,5,1,"/"),8,1,"/"),Sheet3!$C:$C), NETWORKDAYS(REPLACE(REPLACE($L49,5,1,"/"),8,1,"/"),REPLACE(REPLACE($W49,5,1,"/"),8,1,"/"),Sheet3!$C:$C))</f>
        <v>197</v>
      </c>
      <c r="AB49" s="129">
        <f ca="1">IF($U49="",NETWORKDAYS(REPLACE(REPLACE($L49,5,1,"/"),8,1,"/"),REPLACE(REPLACE($Z$1,5,1,"/"),8,1,"/"),Sheet3!$C:$C), NETWORKDAYS(REPLACE(REPLACE($L49,5,1,"/"),8,1,"/"),REPLACE(REPLACE($U49,5,1,"/"),8,1,"/"),Sheet3!$C:$C))</f>
        <v>197</v>
      </c>
    </row>
    <row r="50" spans="1:28">
      <c r="A50" s="84">
        <v>46</v>
      </c>
      <c r="B50" s="84" t="s">
        <v>322</v>
      </c>
      <c r="C50" s="109" t="s">
        <v>252</v>
      </c>
      <c r="D50" s="128"/>
      <c r="E50" s="65" t="s">
        <v>495</v>
      </c>
      <c r="F50" s="79" t="s">
        <v>496</v>
      </c>
      <c r="G50" s="60" t="s">
        <v>476</v>
      </c>
      <c r="H50" s="60" t="s">
        <v>477</v>
      </c>
      <c r="I50" s="60"/>
      <c r="J50" s="60"/>
      <c r="K50" s="60" t="s">
        <v>478</v>
      </c>
      <c r="L50" s="60" t="s">
        <v>468</v>
      </c>
      <c r="M50" s="79" t="s">
        <v>498</v>
      </c>
      <c r="N50" s="60" t="s">
        <v>480</v>
      </c>
      <c r="O50" s="60" t="s">
        <v>481</v>
      </c>
      <c r="P50" s="60" t="s">
        <v>121</v>
      </c>
      <c r="Q50" s="60" t="s">
        <v>20</v>
      </c>
      <c r="R50" s="60" t="s">
        <v>476</v>
      </c>
      <c r="S50" s="79"/>
      <c r="T50" s="60"/>
      <c r="U50" s="60"/>
      <c r="V50" s="60"/>
      <c r="W50" s="60"/>
      <c r="X50" s="129"/>
      <c r="Y50" s="70">
        <f t="shared" ca="1" si="2"/>
        <v>280</v>
      </c>
      <c r="Z50" s="70">
        <f t="shared" ca="1" si="3"/>
        <v>280</v>
      </c>
      <c r="AA50" s="129">
        <f ca="1">IF($W50="",NETWORKDAYS(REPLACE(REPLACE($L50,5,1,"/"),8,1,"/"),REPLACE(REPLACE($Z$1,5,1,"/"),8,1,"/"),Sheet3!$C:$C), NETWORKDAYS(REPLACE(REPLACE($L50,5,1,"/"),8,1,"/"),REPLACE(REPLACE($W50,5,1,"/"),8,1,"/"),Sheet3!$C:$C))</f>
        <v>197</v>
      </c>
      <c r="AB50" s="129">
        <f ca="1">IF($U50="",NETWORKDAYS(REPLACE(REPLACE($L50,5,1,"/"),8,1,"/"),REPLACE(REPLACE($Z$1,5,1,"/"),8,1,"/"),Sheet3!$C:$C), NETWORKDAYS(REPLACE(REPLACE($L50,5,1,"/"),8,1,"/"),REPLACE(REPLACE($U50,5,1,"/"),8,1,"/"),Sheet3!$C:$C))</f>
        <v>197</v>
      </c>
    </row>
    <row r="51" spans="1:28">
      <c r="A51" s="84">
        <v>47</v>
      </c>
      <c r="B51" s="84" t="s">
        <v>322</v>
      </c>
      <c r="C51" s="109" t="s">
        <v>252</v>
      </c>
      <c r="D51" s="128"/>
      <c r="E51" s="65" t="s">
        <v>495</v>
      </c>
      <c r="F51" s="79" t="s">
        <v>496</v>
      </c>
      <c r="G51" s="60" t="s">
        <v>476</v>
      </c>
      <c r="H51" s="60" t="s">
        <v>477</v>
      </c>
      <c r="I51" s="60"/>
      <c r="J51" s="60"/>
      <c r="K51" s="60" t="s">
        <v>478</v>
      </c>
      <c r="L51" s="60" t="s">
        <v>468</v>
      </c>
      <c r="M51" s="79" t="s">
        <v>500</v>
      </c>
      <c r="N51" s="60" t="s">
        <v>480</v>
      </c>
      <c r="O51" s="60" t="s">
        <v>435</v>
      </c>
      <c r="P51" s="60" t="s">
        <v>121</v>
      </c>
      <c r="Q51" s="60" t="s">
        <v>20</v>
      </c>
      <c r="R51" s="60" t="s">
        <v>476</v>
      </c>
      <c r="S51" s="79"/>
      <c r="T51" s="60"/>
      <c r="U51" s="60"/>
      <c r="V51" s="60" t="s">
        <v>353</v>
      </c>
      <c r="W51" s="60"/>
      <c r="X51" s="129" t="s">
        <v>422</v>
      </c>
      <c r="Y51" s="70">
        <f t="shared" ca="1" si="2"/>
        <v>280</v>
      </c>
      <c r="Z51" s="70">
        <f t="shared" ca="1" si="3"/>
        <v>280</v>
      </c>
      <c r="AA51" s="129">
        <f ca="1">IF($W51="",NETWORKDAYS(REPLACE(REPLACE($L51,5,1,"/"),8,1,"/"),REPLACE(REPLACE($Z$1,5,1,"/"),8,1,"/"),Sheet3!$C:$C), NETWORKDAYS(REPLACE(REPLACE($L51,5,1,"/"),8,1,"/"),REPLACE(REPLACE($W51,5,1,"/"),8,1,"/"),Sheet3!$C:$C))</f>
        <v>197</v>
      </c>
      <c r="AB51" s="129">
        <f ca="1">IF($U51="",NETWORKDAYS(REPLACE(REPLACE($L51,5,1,"/"),8,1,"/"),REPLACE(REPLACE($Z$1,5,1,"/"),8,1,"/"),Sheet3!$C:$C), NETWORKDAYS(REPLACE(REPLACE($L51,5,1,"/"),8,1,"/"),REPLACE(REPLACE($U51,5,1,"/"),8,1,"/"),Sheet3!$C:$C))</f>
        <v>197</v>
      </c>
    </row>
    <row r="52" spans="1:28">
      <c r="A52" s="84">
        <v>48</v>
      </c>
      <c r="B52" s="84" t="s">
        <v>322</v>
      </c>
      <c r="C52" s="109" t="s">
        <v>252</v>
      </c>
      <c r="D52" s="128"/>
      <c r="E52" s="65" t="s">
        <v>495</v>
      </c>
      <c r="F52" s="79" t="s">
        <v>496</v>
      </c>
      <c r="G52" s="60" t="s">
        <v>476</v>
      </c>
      <c r="H52" s="60" t="s">
        <v>477</v>
      </c>
      <c r="I52" s="60"/>
      <c r="J52" s="60"/>
      <c r="K52" s="60" t="s">
        <v>478</v>
      </c>
      <c r="L52" s="60" t="s">
        <v>468</v>
      </c>
      <c r="M52" s="79" t="s">
        <v>501</v>
      </c>
      <c r="N52" s="60" t="s">
        <v>480</v>
      </c>
      <c r="O52" s="60" t="s">
        <v>481</v>
      </c>
      <c r="P52" s="60" t="s">
        <v>121</v>
      </c>
      <c r="Q52" s="60" t="s">
        <v>20</v>
      </c>
      <c r="R52" s="60" t="s">
        <v>476</v>
      </c>
      <c r="S52" s="79"/>
      <c r="T52" s="60"/>
      <c r="U52" s="60"/>
      <c r="V52" s="60"/>
      <c r="W52" s="60"/>
      <c r="X52" s="129"/>
      <c r="Y52" s="70">
        <f t="shared" ca="1" si="2"/>
        <v>280</v>
      </c>
      <c r="Z52" s="70">
        <f t="shared" ca="1" si="3"/>
        <v>280</v>
      </c>
      <c r="AA52" s="129">
        <f ca="1">IF($W52="",NETWORKDAYS(REPLACE(REPLACE($L52,5,1,"/"),8,1,"/"),REPLACE(REPLACE($Z$1,5,1,"/"),8,1,"/"),Sheet3!$C:$C), NETWORKDAYS(REPLACE(REPLACE($L52,5,1,"/"),8,1,"/"),REPLACE(REPLACE($W52,5,1,"/"),8,1,"/"),Sheet3!$C:$C))</f>
        <v>197</v>
      </c>
      <c r="AB52" s="129">
        <f ca="1">IF($U52="",NETWORKDAYS(REPLACE(REPLACE($L52,5,1,"/"),8,1,"/"),REPLACE(REPLACE($Z$1,5,1,"/"),8,1,"/"),Sheet3!$C:$C), NETWORKDAYS(REPLACE(REPLACE($L52,5,1,"/"),8,1,"/"),REPLACE(REPLACE($U52,5,1,"/"),8,1,"/"),Sheet3!$C:$C))</f>
        <v>197</v>
      </c>
    </row>
    <row r="53" spans="1:28">
      <c r="A53" s="84">
        <v>49</v>
      </c>
      <c r="B53" s="84" t="s">
        <v>322</v>
      </c>
      <c r="C53" s="109" t="s">
        <v>252</v>
      </c>
      <c r="D53" s="128"/>
      <c r="E53" s="65" t="s">
        <v>495</v>
      </c>
      <c r="F53" s="79" t="s">
        <v>496</v>
      </c>
      <c r="G53" s="60" t="s">
        <v>476</v>
      </c>
      <c r="H53" s="60" t="s">
        <v>477</v>
      </c>
      <c r="I53" s="60"/>
      <c r="J53" s="60"/>
      <c r="K53" s="60" t="s">
        <v>478</v>
      </c>
      <c r="L53" s="60" t="s">
        <v>468</v>
      </c>
      <c r="M53" s="79" t="s">
        <v>502</v>
      </c>
      <c r="N53" s="60" t="s">
        <v>480</v>
      </c>
      <c r="O53" s="60" t="s">
        <v>481</v>
      </c>
      <c r="P53" s="60" t="s">
        <v>121</v>
      </c>
      <c r="Q53" s="60" t="s">
        <v>20</v>
      </c>
      <c r="R53" s="60" t="s">
        <v>476</v>
      </c>
      <c r="S53" s="79"/>
      <c r="T53" s="60"/>
      <c r="U53" s="60"/>
      <c r="V53" s="60"/>
      <c r="W53" s="60"/>
      <c r="X53" s="129"/>
      <c r="Y53" s="70">
        <f t="shared" ca="1" si="2"/>
        <v>280</v>
      </c>
      <c r="Z53" s="70">
        <f t="shared" ca="1" si="3"/>
        <v>280</v>
      </c>
      <c r="AA53" s="129">
        <f ca="1">IF($W53="",NETWORKDAYS(REPLACE(REPLACE($L53,5,1,"/"),8,1,"/"),REPLACE(REPLACE($Z$1,5,1,"/"),8,1,"/"),Sheet3!$C:$C), NETWORKDAYS(REPLACE(REPLACE($L53,5,1,"/"),8,1,"/"),REPLACE(REPLACE($W53,5,1,"/"),8,1,"/"),Sheet3!$C:$C))</f>
        <v>197</v>
      </c>
      <c r="AB53" s="129">
        <f ca="1">IF($U53="",NETWORKDAYS(REPLACE(REPLACE($L53,5,1,"/"),8,1,"/"),REPLACE(REPLACE($Z$1,5,1,"/"),8,1,"/"),Sheet3!$C:$C), NETWORKDAYS(REPLACE(REPLACE($L53,5,1,"/"),8,1,"/"),REPLACE(REPLACE($U53,5,1,"/"),8,1,"/"),Sheet3!$C:$C))</f>
        <v>197</v>
      </c>
    </row>
    <row r="54" spans="1:28">
      <c r="A54" s="84">
        <v>50</v>
      </c>
      <c r="B54" s="84" t="s">
        <v>322</v>
      </c>
      <c r="C54" s="109" t="s">
        <v>252</v>
      </c>
      <c r="D54" s="128"/>
      <c r="E54" s="65" t="s">
        <v>495</v>
      </c>
      <c r="F54" s="79" t="s">
        <v>496</v>
      </c>
      <c r="G54" s="60" t="s">
        <v>476</v>
      </c>
      <c r="H54" s="60" t="s">
        <v>477</v>
      </c>
      <c r="I54" s="60"/>
      <c r="J54" s="60"/>
      <c r="K54" s="60" t="s">
        <v>478</v>
      </c>
      <c r="L54" s="60" t="s">
        <v>468</v>
      </c>
      <c r="M54" s="79" t="s">
        <v>503</v>
      </c>
      <c r="N54" s="60" t="s">
        <v>480</v>
      </c>
      <c r="O54" s="60" t="s">
        <v>481</v>
      </c>
      <c r="P54" s="60" t="s">
        <v>121</v>
      </c>
      <c r="Q54" s="60" t="s">
        <v>20</v>
      </c>
      <c r="R54" s="60" t="s">
        <v>476</v>
      </c>
      <c r="S54" s="79"/>
      <c r="T54" s="60"/>
      <c r="U54" s="60"/>
      <c r="V54" s="60"/>
      <c r="W54" s="60"/>
      <c r="X54" s="129"/>
      <c r="Y54" s="70">
        <f t="shared" ca="1" si="2"/>
        <v>280</v>
      </c>
      <c r="Z54" s="70">
        <f t="shared" ca="1" si="3"/>
        <v>280</v>
      </c>
      <c r="AA54" s="129">
        <f ca="1">IF($W54="",NETWORKDAYS(REPLACE(REPLACE($L54,5,1,"/"),8,1,"/"),REPLACE(REPLACE($Z$1,5,1,"/"),8,1,"/"),Sheet3!$C:$C), NETWORKDAYS(REPLACE(REPLACE($L54,5,1,"/"),8,1,"/"),REPLACE(REPLACE($W54,5,1,"/"),8,1,"/"),Sheet3!$C:$C))</f>
        <v>197</v>
      </c>
      <c r="AB54" s="129">
        <f ca="1">IF($U54="",NETWORKDAYS(REPLACE(REPLACE($L54,5,1,"/"),8,1,"/"),REPLACE(REPLACE($Z$1,5,1,"/"),8,1,"/"),Sheet3!$C:$C), NETWORKDAYS(REPLACE(REPLACE($L54,5,1,"/"),8,1,"/"),REPLACE(REPLACE($U54,5,1,"/"),8,1,"/"),Sheet3!$C:$C))</f>
        <v>197</v>
      </c>
    </row>
    <row r="55" spans="1:28">
      <c r="A55" s="84">
        <v>51</v>
      </c>
      <c r="B55" s="84" t="s">
        <v>322</v>
      </c>
      <c r="C55" s="109" t="s">
        <v>252</v>
      </c>
      <c r="D55" s="128"/>
      <c r="E55" s="65" t="s">
        <v>504</v>
      </c>
      <c r="F55" s="79" t="s">
        <v>505</v>
      </c>
      <c r="G55" s="60" t="s">
        <v>476</v>
      </c>
      <c r="H55" s="60" t="s">
        <v>477</v>
      </c>
      <c r="I55" s="60"/>
      <c r="J55" s="60"/>
      <c r="K55" s="60" t="s">
        <v>478</v>
      </c>
      <c r="L55" s="60" t="s">
        <v>468</v>
      </c>
      <c r="M55" s="79" t="s">
        <v>497</v>
      </c>
      <c r="N55" s="60" t="s">
        <v>480</v>
      </c>
      <c r="O55" s="60" t="s">
        <v>481</v>
      </c>
      <c r="P55" s="60" t="s">
        <v>121</v>
      </c>
      <c r="Q55" s="60" t="s">
        <v>20</v>
      </c>
      <c r="R55" s="60" t="s">
        <v>476</v>
      </c>
      <c r="S55" s="79"/>
      <c r="T55" s="60"/>
      <c r="U55" s="60"/>
      <c r="V55" s="60"/>
      <c r="W55" s="60"/>
      <c r="X55" s="129"/>
      <c r="Y55" s="70">
        <f t="shared" ca="1" si="2"/>
        <v>280</v>
      </c>
      <c r="Z55" s="70">
        <f t="shared" ca="1" si="3"/>
        <v>280</v>
      </c>
      <c r="AA55" s="129">
        <f ca="1">IF($W55="",NETWORKDAYS(REPLACE(REPLACE($L55,5,1,"/"),8,1,"/"),REPLACE(REPLACE($Z$1,5,1,"/"),8,1,"/"),Sheet3!$C:$C), NETWORKDAYS(REPLACE(REPLACE($L55,5,1,"/"),8,1,"/"),REPLACE(REPLACE($W55,5,1,"/"),8,1,"/"),Sheet3!$C:$C))</f>
        <v>197</v>
      </c>
      <c r="AB55" s="129">
        <f ca="1">IF($U55="",NETWORKDAYS(REPLACE(REPLACE($L55,5,1,"/"),8,1,"/"),REPLACE(REPLACE($Z$1,5,1,"/"),8,1,"/"),Sheet3!$C:$C), NETWORKDAYS(REPLACE(REPLACE($L55,5,1,"/"),8,1,"/"),REPLACE(REPLACE($U55,5,1,"/"),8,1,"/"),Sheet3!$C:$C))</f>
        <v>197</v>
      </c>
    </row>
    <row r="56" spans="1:28">
      <c r="A56" s="84">
        <v>52</v>
      </c>
      <c r="B56" s="84" t="s">
        <v>322</v>
      </c>
      <c r="C56" s="109" t="s">
        <v>252</v>
      </c>
      <c r="D56" s="128"/>
      <c r="E56" s="65" t="s">
        <v>504</v>
      </c>
      <c r="F56" s="79" t="s">
        <v>505</v>
      </c>
      <c r="G56" s="60" t="s">
        <v>476</v>
      </c>
      <c r="H56" s="60" t="s">
        <v>477</v>
      </c>
      <c r="I56" s="60"/>
      <c r="J56" s="60"/>
      <c r="K56" s="60" t="s">
        <v>478</v>
      </c>
      <c r="L56" s="60" t="s">
        <v>468</v>
      </c>
      <c r="M56" s="79" t="s">
        <v>506</v>
      </c>
      <c r="N56" s="60" t="s">
        <v>480</v>
      </c>
      <c r="O56" s="60" t="s">
        <v>481</v>
      </c>
      <c r="P56" s="60" t="s">
        <v>121</v>
      </c>
      <c r="Q56" s="60" t="s">
        <v>20</v>
      </c>
      <c r="R56" s="60" t="s">
        <v>476</v>
      </c>
      <c r="S56" s="79"/>
      <c r="T56" s="60"/>
      <c r="U56" s="60"/>
      <c r="V56" s="60"/>
      <c r="W56" s="60"/>
      <c r="X56" s="129"/>
      <c r="Y56" s="70">
        <f t="shared" ca="1" si="2"/>
        <v>280</v>
      </c>
      <c r="Z56" s="70">
        <f t="shared" ca="1" si="3"/>
        <v>280</v>
      </c>
      <c r="AA56" s="129">
        <f ca="1">IF($W56="",NETWORKDAYS(REPLACE(REPLACE($L56,5,1,"/"),8,1,"/"),REPLACE(REPLACE($Z$1,5,1,"/"),8,1,"/"),Sheet3!$C:$C), NETWORKDAYS(REPLACE(REPLACE($L56,5,1,"/"),8,1,"/"),REPLACE(REPLACE($W56,5,1,"/"),8,1,"/"),Sheet3!$C:$C))</f>
        <v>197</v>
      </c>
      <c r="AB56" s="129">
        <f ca="1">IF($U56="",NETWORKDAYS(REPLACE(REPLACE($L56,5,1,"/"),8,1,"/"),REPLACE(REPLACE($Z$1,5,1,"/"),8,1,"/"),Sheet3!$C:$C), NETWORKDAYS(REPLACE(REPLACE($L56,5,1,"/"),8,1,"/"),REPLACE(REPLACE($U56,5,1,"/"),8,1,"/"),Sheet3!$C:$C))</f>
        <v>197</v>
      </c>
    </row>
    <row r="57" spans="1:28">
      <c r="A57" s="84">
        <v>53</v>
      </c>
      <c r="B57" s="84" t="s">
        <v>322</v>
      </c>
      <c r="C57" s="109" t="s">
        <v>252</v>
      </c>
      <c r="D57" s="128"/>
      <c r="E57" s="65" t="s">
        <v>504</v>
      </c>
      <c r="F57" s="79" t="s">
        <v>505</v>
      </c>
      <c r="G57" s="60" t="s">
        <v>476</v>
      </c>
      <c r="H57" s="60" t="s">
        <v>477</v>
      </c>
      <c r="I57" s="60"/>
      <c r="J57" s="60"/>
      <c r="K57" s="60" t="s">
        <v>478</v>
      </c>
      <c r="L57" s="60" t="s">
        <v>468</v>
      </c>
      <c r="M57" s="79" t="s">
        <v>507</v>
      </c>
      <c r="N57" s="60" t="s">
        <v>389</v>
      </c>
      <c r="O57" s="60" t="s">
        <v>48</v>
      </c>
      <c r="P57" s="60" t="s">
        <v>121</v>
      </c>
      <c r="Q57" s="60" t="s">
        <v>20</v>
      </c>
      <c r="R57" s="60" t="s">
        <v>476</v>
      </c>
      <c r="S57" s="79"/>
      <c r="T57" s="60"/>
      <c r="U57" s="60"/>
      <c r="V57" s="60"/>
      <c r="W57" s="60"/>
      <c r="X57" s="129"/>
      <c r="Y57" s="70">
        <f t="shared" ca="1" si="2"/>
        <v>280</v>
      </c>
      <c r="Z57" s="70">
        <f t="shared" ca="1" si="3"/>
        <v>280</v>
      </c>
      <c r="AA57" s="129">
        <f ca="1">IF($W57="",NETWORKDAYS(REPLACE(REPLACE($L57,5,1,"/"),8,1,"/"),REPLACE(REPLACE($Z$1,5,1,"/"),8,1,"/"),Sheet3!$C:$C), NETWORKDAYS(REPLACE(REPLACE($L57,5,1,"/"),8,1,"/"),REPLACE(REPLACE($W57,5,1,"/"),8,1,"/"),Sheet3!$C:$C))</f>
        <v>197</v>
      </c>
      <c r="AB57" s="129">
        <f ca="1">IF($U57="",NETWORKDAYS(REPLACE(REPLACE($L57,5,1,"/"),8,1,"/"),REPLACE(REPLACE($Z$1,5,1,"/"),8,1,"/"),Sheet3!$C:$C), NETWORKDAYS(REPLACE(REPLACE($L57,5,1,"/"),8,1,"/"),REPLACE(REPLACE($U57,5,1,"/"),8,1,"/"),Sheet3!$C:$C))</f>
        <v>197</v>
      </c>
    </row>
    <row r="58" spans="1:28">
      <c r="A58" s="84">
        <v>54</v>
      </c>
      <c r="B58" s="84" t="s">
        <v>322</v>
      </c>
      <c r="C58" s="109" t="s">
        <v>252</v>
      </c>
      <c r="D58" s="128"/>
      <c r="E58" s="65" t="s">
        <v>504</v>
      </c>
      <c r="F58" s="79" t="s">
        <v>505</v>
      </c>
      <c r="G58" s="60" t="s">
        <v>476</v>
      </c>
      <c r="H58" s="60" t="s">
        <v>477</v>
      </c>
      <c r="I58" s="60"/>
      <c r="J58" s="60"/>
      <c r="K58" s="60" t="s">
        <v>478</v>
      </c>
      <c r="L58" s="60" t="s">
        <v>468</v>
      </c>
      <c r="M58" s="79" t="s">
        <v>508</v>
      </c>
      <c r="N58" s="60" t="s">
        <v>480</v>
      </c>
      <c r="O58" s="60" t="s">
        <v>481</v>
      </c>
      <c r="P58" s="60" t="s">
        <v>121</v>
      </c>
      <c r="Q58" s="60" t="s">
        <v>20</v>
      </c>
      <c r="R58" s="60" t="s">
        <v>476</v>
      </c>
      <c r="S58" s="79"/>
      <c r="T58" s="60"/>
      <c r="U58" s="60"/>
      <c r="V58" s="60"/>
      <c r="W58" s="60"/>
      <c r="X58" s="129"/>
      <c r="Y58" s="70">
        <f t="shared" ca="1" si="2"/>
        <v>280</v>
      </c>
      <c r="Z58" s="70">
        <f t="shared" ca="1" si="3"/>
        <v>280</v>
      </c>
      <c r="AA58" s="129">
        <f ca="1">IF($W58="",NETWORKDAYS(REPLACE(REPLACE($L58,5,1,"/"),8,1,"/"),REPLACE(REPLACE($Z$1,5,1,"/"),8,1,"/"),Sheet3!$C:$C), NETWORKDAYS(REPLACE(REPLACE($L58,5,1,"/"),8,1,"/"),REPLACE(REPLACE($W58,5,1,"/"),8,1,"/"),Sheet3!$C:$C))</f>
        <v>197</v>
      </c>
      <c r="AB58" s="129">
        <f ca="1">IF($U58="",NETWORKDAYS(REPLACE(REPLACE($L58,5,1,"/"),8,1,"/"),REPLACE(REPLACE($Z$1,5,1,"/"),8,1,"/"),Sheet3!$C:$C), NETWORKDAYS(REPLACE(REPLACE($L58,5,1,"/"),8,1,"/"),REPLACE(REPLACE($U58,5,1,"/"),8,1,"/"),Sheet3!$C:$C))</f>
        <v>197</v>
      </c>
    </row>
    <row r="59" spans="1:28">
      <c r="A59" s="84">
        <v>55</v>
      </c>
      <c r="B59" s="84" t="s">
        <v>322</v>
      </c>
      <c r="C59" s="109" t="s">
        <v>252</v>
      </c>
      <c r="D59" s="128"/>
      <c r="E59" s="65" t="s">
        <v>504</v>
      </c>
      <c r="F59" s="79" t="s">
        <v>505</v>
      </c>
      <c r="G59" s="60" t="s">
        <v>476</v>
      </c>
      <c r="H59" s="60" t="s">
        <v>477</v>
      </c>
      <c r="I59" s="60"/>
      <c r="J59" s="60"/>
      <c r="K59" s="60" t="s">
        <v>478</v>
      </c>
      <c r="L59" s="60" t="s">
        <v>468</v>
      </c>
      <c r="M59" s="79" t="s">
        <v>509</v>
      </c>
      <c r="N59" s="60" t="s">
        <v>389</v>
      </c>
      <c r="O59" s="60" t="s">
        <v>48</v>
      </c>
      <c r="P59" s="60" t="s">
        <v>9</v>
      </c>
      <c r="Q59" s="60" t="s">
        <v>20</v>
      </c>
      <c r="R59" s="60" t="s">
        <v>476</v>
      </c>
      <c r="S59" s="79"/>
      <c r="T59" s="60"/>
      <c r="U59" s="60"/>
      <c r="V59" s="60"/>
      <c r="W59" s="60"/>
      <c r="X59" s="129"/>
      <c r="Y59" s="70">
        <f t="shared" ca="1" si="2"/>
        <v>280</v>
      </c>
      <c r="Z59" s="70">
        <f t="shared" ca="1" si="3"/>
        <v>280</v>
      </c>
      <c r="AA59" s="129">
        <f ca="1">IF($W59="",NETWORKDAYS(REPLACE(REPLACE($L59,5,1,"/"),8,1,"/"),REPLACE(REPLACE($Z$1,5,1,"/"),8,1,"/"),Sheet3!$C:$C), NETWORKDAYS(REPLACE(REPLACE($L59,5,1,"/"),8,1,"/"),REPLACE(REPLACE($W59,5,1,"/"),8,1,"/"),Sheet3!$C:$C))</f>
        <v>197</v>
      </c>
      <c r="AB59" s="129">
        <f ca="1">IF($U59="",NETWORKDAYS(REPLACE(REPLACE($L59,5,1,"/"),8,1,"/"),REPLACE(REPLACE($Z$1,5,1,"/"),8,1,"/"),Sheet3!$C:$C), NETWORKDAYS(REPLACE(REPLACE($L59,5,1,"/"),8,1,"/"),REPLACE(REPLACE($U59,5,1,"/"),8,1,"/"),Sheet3!$C:$C))</f>
        <v>197</v>
      </c>
    </row>
    <row r="60" spans="1:28">
      <c r="A60" s="84">
        <v>56</v>
      </c>
      <c r="B60" s="84" t="s">
        <v>322</v>
      </c>
      <c r="C60" s="109" t="s">
        <v>252</v>
      </c>
      <c r="D60" s="128"/>
      <c r="E60" s="65" t="s">
        <v>532</v>
      </c>
      <c r="F60" s="79" t="s">
        <v>525</v>
      </c>
      <c r="G60" s="60" t="s">
        <v>341</v>
      </c>
      <c r="H60" s="60" t="s">
        <v>47</v>
      </c>
      <c r="I60" s="60"/>
      <c r="J60" s="60"/>
      <c r="K60" s="60" t="s">
        <v>267</v>
      </c>
      <c r="L60" s="60" t="s">
        <v>526</v>
      </c>
      <c r="M60" s="173" t="s">
        <v>527</v>
      </c>
      <c r="N60" s="60" t="s">
        <v>389</v>
      </c>
      <c r="O60" s="60" t="s">
        <v>48</v>
      </c>
      <c r="P60" s="60" t="s">
        <v>9</v>
      </c>
      <c r="Q60" s="60" t="s">
        <v>20</v>
      </c>
      <c r="R60" s="60" t="s">
        <v>528</v>
      </c>
      <c r="S60" s="79"/>
      <c r="T60" s="60"/>
      <c r="U60" s="60"/>
      <c r="V60" s="60"/>
      <c r="W60" s="60"/>
      <c r="X60" s="129"/>
      <c r="Y60" s="70">
        <f t="shared" ca="1" si="2"/>
        <v>261</v>
      </c>
      <c r="Z60" s="70">
        <f t="shared" ca="1" si="3"/>
        <v>261</v>
      </c>
      <c r="AA60" s="129">
        <f ca="1">IF($W60="",NETWORKDAYS(REPLACE(REPLACE($L60,5,1,"/"),8,1,"/"),REPLACE(REPLACE($Z$1,5,1,"/"),8,1,"/"),Sheet3!$C:$C), NETWORKDAYS(REPLACE(REPLACE($L60,5,1,"/"),8,1,"/"),REPLACE(REPLACE($W60,5,1,"/"),8,1,"/"),Sheet3!$C:$C))</f>
        <v>184</v>
      </c>
      <c r="AB60" s="129">
        <f ca="1">IF($U60="",NETWORKDAYS(REPLACE(REPLACE($L60,5,1,"/"),8,1,"/"),REPLACE(REPLACE($Z$1,5,1,"/"),8,1,"/"),Sheet3!$C:$C), NETWORKDAYS(REPLACE(REPLACE($L60,5,1,"/"),8,1,"/"),REPLACE(REPLACE($U60,5,1,"/"),8,1,"/"),Sheet3!$C:$C))</f>
        <v>184</v>
      </c>
    </row>
    <row r="61" spans="1:28" ht="12" customHeight="1">
      <c r="A61" s="84">
        <v>57</v>
      </c>
      <c r="B61" s="84" t="s">
        <v>322</v>
      </c>
      <c r="C61" s="109" t="s">
        <v>252</v>
      </c>
      <c r="D61" s="128"/>
      <c r="E61" s="65" t="s">
        <v>524</v>
      </c>
      <c r="F61" s="79" t="s">
        <v>525</v>
      </c>
      <c r="G61" s="60" t="s">
        <v>341</v>
      </c>
      <c r="H61" s="60" t="s">
        <v>47</v>
      </c>
      <c r="I61" s="60"/>
      <c r="J61" s="60"/>
      <c r="K61" s="60" t="s">
        <v>267</v>
      </c>
      <c r="L61" s="60" t="s">
        <v>526</v>
      </c>
      <c r="M61" s="173" t="s">
        <v>529</v>
      </c>
      <c r="N61" s="60" t="s">
        <v>389</v>
      </c>
      <c r="O61" s="60" t="s">
        <v>48</v>
      </c>
      <c r="P61" s="60" t="s">
        <v>9</v>
      </c>
      <c r="Q61" s="60" t="s">
        <v>20</v>
      </c>
      <c r="R61" s="60" t="s">
        <v>528</v>
      </c>
      <c r="S61" s="79"/>
      <c r="T61" s="60"/>
      <c r="U61" s="60"/>
      <c r="V61" s="60"/>
      <c r="W61" s="60"/>
      <c r="X61" s="129"/>
      <c r="Y61" s="70">
        <f t="shared" ca="1" si="2"/>
        <v>261</v>
      </c>
      <c r="Z61" s="70">
        <f t="shared" ca="1" si="3"/>
        <v>261</v>
      </c>
      <c r="AA61" s="129">
        <f ca="1">IF($W61="",NETWORKDAYS(REPLACE(REPLACE($L61,5,1,"/"),8,1,"/"),REPLACE(REPLACE($Z$1,5,1,"/"),8,1,"/"),Sheet3!$C:$C), NETWORKDAYS(REPLACE(REPLACE($L61,5,1,"/"),8,1,"/"),REPLACE(REPLACE($W61,5,1,"/"),8,1,"/"),Sheet3!$C:$C))</f>
        <v>184</v>
      </c>
      <c r="AB61" s="129">
        <f ca="1">IF($U61="",NETWORKDAYS(REPLACE(REPLACE($L61,5,1,"/"),8,1,"/"),REPLACE(REPLACE($Z$1,5,1,"/"),8,1,"/"),Sheet3!$C:$C), NETWORKDAYS(REPLACE(REPLACE($L61,5,1,"/"),8,1,"/"),REPLACE(REPLACE($U61,5,1,"/"),8,1,"/"),Sheet3!$C:$C))</f>
        <v>184</v>
      </c>
    </row>
    <row r="62" spans="1:28">
      <c r="A62" s="84">
        <v>58</v>
      </c>
      <c r="B62" s="84" t="s">
        <v>322</v>
      </c>
      <c r="C62" s="109" t="s">
        <v>252</v>
      </c>
      <c r="D62" s="128"/>
      <c r="E62" s="65" t="s">
        <v>524</v>
      </c>
      <c r="F62" s="79" t="s">
        <v>525</v>
      </c>
      <c r="G62" s="60" t="s">
        <v>341</v>
      </c>
      <c r="H62" s="60" t="s">
        <v>47</v>
      </c>
      <c r="I62" s="60"/>
      <c r="J62" s="60"/>
      <c r="K62" s="60" t="s">
        <v>267</v>
      </c>
      <c r="L62" s="60" t="s">
        <v>526</v>
      </c>
      <c r="M62" s="173" t="s">
        <v>531</v>
      </c>
      <c r="N62" s="60" t="s">
        <v>386</v>
      </c>
      <c r="O62" s="60" t="s">
        <v>18</v>
      </c>
      <c r="P62" s="60" t="s">
        <v>10</v>
      </c>
      <c r="Q62" s="60" t="s">
        <v>20</v>
      </c>
      <c r="R62" s="82" t="s">
        <v>341</v>
      </c>
      <c r="S62" s="79"/>
      <c r="T62" s="60"/>
      <c r="U62" s="60"/>
      <c r="V62" s="60"/>
      <c r="W62" s="60"/>
      <c r="X62" s="129"/>
      <c r="Y62" s="70">
        <f t="shared" ca="1" si="2"/>
        <v>261</v>
      </c>
      <c r="Z62" s="70">
        <f t="shared" ca="1" si="3"/>
        <v>261</v>
      </c>
      <c r="AA62" s="129">
        <f ca="1">IF($W62="",NETWORKDAYS(REPLACE(REPLACE($L62,5,1,"/"),8,1,"/"),REPLACE(REPLACE($Z$1,5,1,"/"),8,1,"/"),Sheet3!$C:$C), NETWORKDAYS(REPLACE(REPLACE($L62,5,1,"/"),8,1,"/"),REPLACE(REPLACE($W62,5,1,"/"),8,1,"/"),Sheet3!$C:$C))</f>
        <v>184</v>
      </c>
      <c r="AB62" s="129">
        <f ca="1">IF($U62="",NETWORKDAYS(REPLACE(REPLACE($L62,5,1,"/"),8,1,"/"),REPLACE(REPLACE($Z$1,5,1,"/"),8,1,"/"),Sheet3!$C:$C), NETWORKDAYS(REPLACE(REPLACE($L62,5,1,"/"),8,1,"/"),REPLACE(REPLACE($U62,5,1,"/"),8,1,"/"),Sheet3!$C:$C))</f>
        <v>184</v>
      </c>
    </row>
    <row r="63" spans="1:28">
      <c r="A63" s="84">
        <v>59</v>
      </c>
      <c r="B63" s="84" t="s">
        <v>322</v>
      </c>
      <c r="C63" s="109" t="s">
        <v>252</v>
      </c>
      <c r="D63" s="128"/>
      <c r="E63" s="65" t="s">
        <v>524</v>
      </c>
      <c r="F63" s="79" t="s">
        <v>525</v>
      </c>
      <c r="G63" s="60" t="s">
        <v>341</v>
      </c>
      <c r="H63" s="60" t="s">
        <v>47</v>
      </c>
      <c r="I63" s="60"/>
      <c r="J63" s="60"/>
      <c r="K63" s="60" t="s">
        <v>267</v>
      </c>
      <c r="L63" s="60" t="s">
        <v>526</v>
      </c>
      <c r="M63" s="79" t="s">
        <v>530</v>
      </c>
      <c r="N63" s="60" t="s">
        <v>386</v>
      </c>
      <c r="O63" s="60" t="s">
        <v>18</v>
      </c>
      <c r="P63" s="60" t="s">
        <v>10</v>
      </c>
      <c r="Q63" s="60" t="s">
        <v>20</v>
      </c>
      <c r="R63" s="82" t="s">
        <v>341</v>
      </c>
      <c r="S63" s="79"/>
      <c r="T63" s="60"/>
      <c r="U63" s="60"/>
      <c r="V63" s="60"/>
      <c r="W63" s="60"/>
      <c r="X63" s="129"/>
      <c r="Y63" s="70">
        <f t="shared" ca="1" si="2"/>
        <v>261</v>
      </c>
      <c r="Z63" s="70">
        <f t="shared" ca="1" si="3"/>
        <v>261</v>
      </c>
      <c r="AA63" s="129">
        <f ca="1">IF($W63="",NETWORKDAYS(REPLACE(REPLACE($L63,5,1,"/"),8,1,"/"),REPLACE(REPLACE($Z$1,5,1,"/"),8,1,"/"),Sheet3!$C:$C), NETWORKDAYS(REPLACE(REPLACE($L63,5,1,"/"),8,1,"/"),REPLACE(REPLACE($W63,5,1,"/"),8,1,"/"),Sheet3!$C:$C))</f>
        <v>184</v>
      </c>
      <c r="AB63" s="129">
        <f ca="1">IF($U63="",NETWORKDAYS(REPLACE(REPLACE($L63,5,1,"/"),8,1,"/"),REPLACE(REPLACE($Z$1,5,1,"/"),8,1,"/"),Sheet3!$C:$C), NETWORKDAYS(REPLACE(REPLACE($L63,5,1,"/"),8,1,"/"),REPLACE(REPLACE($U63,5,1,"/"),8,1,"/"),Sheet3!$C:$C))</f>
        <v>184</v>
      </c>
    </row>
    <row r="64" spans="1:28">
      <c r="A64" s="84">
        <v>60</v>
      </c>
      <c r="B64" s="84" t="s">
        <v>322</v>
      </c>
      <c r="C64" s="109" t="s">
        <v>252</v>
      </c>
      <c r="D64" s="128"/>
      <c r="E64" s="65" t="s">
        <v>533</v>
      </c>
      <c r="F64" s="79" t="s">
        <v>534</v>
      </c>
      <c r="G64" s="60" t="s">
        <v>476</v>
      </c>
      <c r="H64" s="60" t="s">
        <v>47</v>
      </c>
      <c r="I64" s="60"/>
      <c r="J64" s="60"/>
      <c r="K64" s="60" t="s">
        <v>267</v>
      </c>
      <c r="L64" s="60" t="s">
        <v>526</v>
      </c>
      <c r="M64" s="174" t="s">
        <v>535</v>
      </c>
      <c r="N64" s="60" t="s">
        <v>386</v>
      </c>
      <c r="O64" s="60" t="s">
        <v>18</v>
      </c>
      <c r="P64" s="60" t="s">
        <v>10</v>
      </c>
      <c r="Q64" s="60" t="s">
        <v>20</v>
      </c>
      <c r="R64" s="60" t="s">
        <v>476</v>
      </c>
      <c r="S64" s="79"/>
      <c r="T64" s="60"/>
      <c r="U64" s="60"/>
      <c r="V64" s="60"/>
      <c r="W64" s="60"/>
      <c r="X64" s="129"/>
      <c r="Y64" s="70">
        <f t="shared" ca="1" si="2"/>
        <v>261</v>
      </c>
      <c r="Z64" s="70">
        <f t="shared" ca="1" si="3"/>
        <v>261</v>
      </c>
      <c r="AA64" s="129">
        <f ca="1">IF($W64="",NETWORKDAYS(REPLACE(REPLACE($L64,5,1,"/"),8,1,"/"),REPLACE(REPLACE($Z$1,5,1,"/"),8,1,"/"),Sheet3!$C:$C), NETWORKDAYS(REPLACE(REPLACE($L64,5,1,"/"),8,1,"/"),REPLACE(REPLACE($W64,5,1,"/"),8,1,"/"),Sheet3!$C:$C))</f>
        <v>184</v>
      </c>
      <c r="AB64" s="129">
        <f ca="1">IF($U64="",NETWORKDAYS(REPLACE(REPLACE($L64,5,1,"/"),8,1,"/"),REPLACE(REPLACE($Z$1,5,1,"/"),8,1,"/"),Sheet3!$C:$C), NETWORKDAYS(REPLACE(REPLACE($L64,5,1,"/"),8,1,"/"),REPLACE(REPLACE($U64,5,1,"/"),8,1,"/"),Sheet3!$C:$C))</f>
        <v>184</v>
      </c>
    </row>
    <row r="65" spans="1:28">
      <c r="A65" s="84">
        <v>61</v>
      </c>
      <c r="B65" s="84" t="s">
        <v>322</v>
      </c>
      <c r="C65" s="109" t="s">
        <v>252</v>
      </c>
      <c r="D65" s="128"/>
      <c r="E65" s="65" t="s">
        <v>533</v>
      </c>
      <c r="F65" s="79" t="s">
        <v>534</v>
      </c>
      <c r="G65" s="60" t="s">
        <v>476</v>
      </c>
      <c r="H65" s="60" t="s">
        <v>47</v>
      </c>
      <c r="I65" s="60"/>
      <c r="J65" s="60"/>
      <c r="K65" s="60" t="s">
        <v>267</v>
      </c>
      <c r="L65" s="60" t="s">
        <v>526</v>
      </c>
      <c r="M65" s="79" t="s">
        <v>536</v>
      </c>
      <c r="N65" s="60" t="s">
        <v>538</v>
      </c>
      <c r="O65" s="60" t="s">
        <v>539</v>
      </c>
      <c r="P65" s="60" t="s">
        <v>540</v>
      </c>
      <c r="Q65" s="60" t="s">
        <v>20</v>
      </c>
      <c r="R65" s="60" t="s">
        <v>476</v>
      </c>
      <c r="S65" s="79"/>
      <c r="T65" s="60"/>
      <c r="U65" s="60"/>
      <c r="V65" s="60"/>
      <c r="W65" s="60"/>
      <c r="X65" s="129"/>
      <c r="Y65" s="70">
        <f t="shared" ca="1" si="2"/>
        <v>261</v>
      </c>
      <c r="Z65" s="70">
        <f t="shared" ca="1" si="3"/>
        <v>261</v>
      </c>
      <c r="AA65" s="129">
        <f ca="1">IF($W65="",NETWORKDAYS(REPLACE(REPLACE($L65,5,1,"/"),8,1,"/"),REPLACE(REPLACE($Z$1,5,1,"/"),8,1,"/"),Sheet3!$C:$C), NETWORKDAYS(REPLACE(REPLACE($L65,5,1,"/"),8,1,"/"),REPLACE(REPLACE($W65,5,1,"/"),8,1,"/"),Sheet3!$C:$C))</f>
        <v>184</v>
      </c>
      <c r="AB65" s="129">
        <f ca="1">IF($U65="",NETWORKDAYS(REPLACE(REPLACE($L65,5,1,"/"),8,1,"/"),REPLACE(REPLACE($Z$1,5,1,"/"),8,1,"/"),Sheet3!$C:$C), NETWORKDAYS(REPLACE(REPLACE($L65,5,1,"/"),8,1,"/"),REPLACE(REPLACE($U65,5,1,"/"),8,1,"/"),Sheet3!$C:$C))</f>
        <v>184</v>
      </c>
    </row>
    <row r="66" spans="1:28">
      <c r="A66" s="84">
        <v>61</v>
      </c>
      <c r="B66" s="84" t="s">
        <v>322</v>
      </c>
      <c r="C66" s="109" t="s">
        <v>252</v>
      </c>
      <c r="D66" s="128"/>
      <c r="E66" s="65" t="s">
        <v>533</v>
      </c>
      <c r="F66" s="79" t="s">
        <v>534</v>
      </c>
      <c r="G66" s="60" t="s">
        <v>476</v>
      </c>
      <c r="H66" s="60" t="s">
        <v>47</v>
      </c>
      <c r="I66" s="60"/>
      <c r="J66" s="60"/>
      <c r="K66" s="60" t="s">
        <v>267</v>
      </c>
      <c r="L66" s="60" t="s">
        <v>526</v>
      </c>
      <c r="M66" s="79" t="s">
        <v>537</v>
      </c>
      <c r="N66" s="60" t="s">
        <v>386</v>
      </c>
      <c r="O66" s="60" t="s">
        <v>18</v>
      </c>
      <c r="P66" s="60" t="s">
        <v>10</v>
      </c>
      <c r="Q66" s="60" t="s">
        <v>20</v>
      </c>
      <c r="R66" s="60" t="s">
        <v>476</v>
      </c>
      <c r="S66" s="79"/>
      <c r="T66" s="60"/>
      <c r="U66" s="60"/>
      <c r="V66" s="60"/>
      <c r="W66" s="60"/>
      <c r="X66" s="129"/>
      <c r="Y66" s="70">
        <f t="shared" ca="1" si="2"/>
        <v>261</v>
      </c>
      <c r="Z66" s="70">
        <f t="shared" ca="1" si="3"/>
        <v>261</v>
      </c>
      <c r="AA66" s="129">
        <f ca="1">IF($W66="",NETWORKDAYS(REPLACE(REPLACE($L66,5,1,"/"),8,1,"/"),REPLACE(REPLACE($Z$1,5,1,"/"),8,1,"/"),Sheet3!$C:$C), NETWORKDAYS(REPLACE(REPLACE($L66,5,1,"/"),8,1,"/"),REPLACE(REPLACE($W66,5,1,"/"),8,1,"/"),Sheet3!$C:$C))</f>
        <v>184</v>
      </c>
      <c r="AB66" s="129">
        <f ca="1">IF($U66="",NETWORKDAYS(REPLACE(REPLACE($L66,5,1,"/"),8,1,"/"),REPLACE(REPLACE($Z$1,5,1,"/"),8,1,"/"),Sheet3!$C:$C), NETWORKDAYS(REPLACE(REPLACE($L66,5,1,"/"),8,1,"/"),REPLACE(REPLACE($U66,5,1,"/"),8,1,"/"),Sheet3!$C:$C))</f>
        <v>184</v>
      </c>
    </row>
    <row r="67" spans="1:28">
      <c r="A67" s="84">
        <v>62</v>
      </c>
      <c r="B67" s="84" t="s">
        <v>322</v>
      </c>
      <c r="C67" s="109" t="s">
        <v>252</v>
      </c>
      <c r="D67" s="128"/>
      <c r="E67" s="65" t="s">
        <v>533</v>
      </c>
      <c r="F67" s="79" t="s">
        <v>534</v>
      </c>
      <c r="G67" s="60" t="s">
        <v>476</v>
      </c>
      <c r="H67" s="60" t="s">
        <v>47</v>
      </c>
      <c r="I67" s="60"/>
      <c r="J67" s="60"/>
      <c r="K67" s="60" t="s">
        <v>267</v>
      </c>
      <c r="L67" s="60" t="s">
        <v>526</v>
      </c>
      <c r="M67" s="79" t="s">
        <v>530</v>
      </c>
      <c r="N67" s="60" t="s">
        <v>386</v>
      </c>
      <c r="O67" s="60" t="s">
        <v>18</v>
      </c>
      <c r="P67" s="60" t="s">
        <v>10</v>
      </c>
      <c r="Q67" s="60" t="s">
        <v>20</v>
      </c>
      <c r="R67" s="60" t="s">
        <v>476</v>
      </c>
      <c r="S67" s="79"/>
      <c r="T67" s="60"/>
      <c r="U67" s="60"/>
      <c r="V67" s="60"/>
      <c r="W67" s="60"/>
      <c r="X67" s="129"/>
      <c r="Y67" s="70">
        <f t="shared" ca="1" si="2"/>
        <v>261</v>
      </c>
      <c r="Z67" s="70">
        <f t="shared" ca="1" si="3"/>
        <v>261</v>
      </c>
      <c r="AA67" s="129">
        <f ca="1">IF($W67="",NETWORKDAYS(REPLACE(REPLACE($L67,5,1,"/"),8,1,"/"),REPLACE(REPLACE($Z$1,5,1,"/"),8,1,"/"),Sheet3!$C:$C), NETWORKDAYS(REPLACE(REPLACE($L67,5,1,"/"),8,1,"/"),REPLACE(REPLACE($W67,5,1,"/"),8,1,"/"),Sheet3!$C:$C))</f>
        <v>184</v>
      </c>
      <c r="AB67" s="129">
        <f ca="1">IF($U67="",NETWORKDAYS(REPLACE(REPLACE($L67,5,1,"/"),8,1,"/"),REPLACE(REPLACE($Z$1,5,1,"/"),8,1,"/"),Sheet3!$C:$C), NETWORKDAYS(REPLACE(REPLACE($L67,5,1,"/"),8,1,"/"),REPLACE(REPLACE($U67,5,1,"/"),8,1,"/"),Sheet3!$C:$C))</f>
        <v>184</v>
      </c>
    </row>
    <row r="68" spans="1:28">
      <c r="A68" s="84">
        <v>63</v>
      </c>
      <c r="B68" s="84" t="s">
        <v>322</v>
      </c>
      <c r="C68" s="109" t="s">
        <v>252</v>
      </c>
      <c r="D68" s="128"/>
      <c r="E68" s="65" t="s">
        <v>533</v>
      </c>
      <c r="F68" s="79" t="s">
        <v>534</v>
      </c>
      <c r="G68" s="60" t="s">
        <v>476</v>
      </c>
      <c r="H68" s="60" t="s">
        <v>47</v>
      </c>
      <c r="I68" s="60"/>
      <c r="J68" s="60"/>
      <c r="K68" s="60" t="s">
        <v>267</v>
      </c>
      <c r="L68" s="60" t="s">
        <v>526</v>
      </c>
      <c r="M68" s="173" t="s">
        <v>541</v>
      </c>
      <c r="N68" s="60" t="s">
        <v>386</v>
      </c>
      <c r="O68" s="60" t="s">
        <v>539</v>
      </c>
      <c r="P68" s="60" t="s">
        <v>540</v>
      </c>
      <c r="Q68" s="60" t="s">
        <v>20</v>
      </c>
      <c r="R68" s="60" t="s">
        <v>476</v>
      </c>
      <c r="S68" s="79"/>
      <c r="T68" s="60"/>
      <c r="U68" s="60"/>
      <c r="V68" s="60"/>
      <c r="W68" s="60"/>
      <c r="X68" s="129"/>
      <c r="Y68" s="70">
        <f t="shared" ca="1" si="2"/>
        <v>261</v>
      </c>
      <c r="Z68" s="70">
        <f t="shared" ca="1" si="3"/>
        <v>261</v>
      </c>
      <c r="AA68" s="129">
        <f ca="1">IF($W68="",NETWORKDAYS(REPLACE(REPLACE($L68,5,1,"/"),8,1,"/"),REPLACE(REPLACE($Z$1,5,1,"/"),8,1,"/"),Sheet3!$C:$C), NETWORKDAYS(REPLACE(REPLACE($L68,5,1,"/"),8,1,"/"),REPLACE(REPLACE($W68,5,1,"/"),8,1,"/"),Sheet3!$C:$C))</f>
        <v>184</v>
      </c>
      <c r="AB68" s="129">
        <f ca="1">IF($U68="",NETWORKDAYS(REPLACE(REPLACE($L68,5,1,"/"),8,1,"/"),REPLACE(REPLACE($Z$1,5,1,"/"),8,1,"/"),Sheet3!$C:$C), NETWORKDAYS(REPLACE(REPLACE($L68,5,1,"/"),8,1,"/"),REPLACE(REPLACE($U68,5,1,"/"),8,1,"/"),Sheet3!$C:$C))</f>
        <v>184</v>
      </c>
    </row>
    <row r="69" spans="1:28">
      <c r="A69" s="84">
        <v>64</v>
      </c>
      <c r="B69" s="84" t="s">
        <v>322</v>
      </c>
      <c r="C69" s="109" t="s">
        <v>252</v>
      </c>
      <c r="D69" s="128"/>
      <c r="E69" s="65" t="s">
        <v>533</v>
      </c>
      <c r="F69" s="79" t="s">
        <v>534</v>
      </c>
      <c r="G69" s="60" t="s">
        <v>476</v>
      </c>
      <c r="H69" s="60" t="s">
        <v>47</v>
      </c>
      <c r="I69" s="60"/>
      <c r="J69" s="60"/>
      <c r="K69" s="60" t="s">
        <v>267</v>
      </c>
      <c r="L69" s="60" t="s">
        <v>526</v>
      </c>
      <c r="M69" s="79" t="s">
        <v>542</v>
      </c>
      <c r="N69" s="60" t="s">
        <v>386</v>
      </c>
      <c r="O69" s="60" t="s">
        <v>539</v>
      </c>
      <c r="P69" s="60" t="s">
        <v>540</v>
      </c>
      <c r="Q69" s="60" t="s">
        <v>20</v>
      </c>
      <c r="R69" s="60" t="s">
        <v>476</v>
      </c>
      <c r="S69" s="79"/>
      <c r="T69" s="60"/>
      <c r="U69" s="60"/>
      <c r="V69" s="60"/>
      <c r="W69" s="60"/>
      <c r="X69" s="129"/>
      <c r="Y69" s="70">
        <f t="shared" ca="1" si="2"/>
        <v>261</v>
      </c>
      <c r="Z69" s="70">
        <f t="shared" ca="1" si="3"/>
        <v>261</v>
      </c>
      <c r="AA69" s="129">
        <f ca="1">IF($W69="",NETWORKDAYS(REPLACE(REPLACE($L69,5,1,"/"),8,1,"/"),REPLACE(REPLACE($Z$1,5,1,"/"),8,1,"/"),Sheet3!$C:$C), NETWORKDAYS(REPLACE(REPLACE($L69,5,1,"/"),8,1,"/"),REPLACE(REPLACE($W69,5,1,"/"),8,1,"/"),Sheet3!$C:$C))</f>
        <v>184</v>
      </c>
      <c r="AB69" s="129">
        <f ca="1">IF($U69="",NETWORKDAYS(REPLACE(REPLACE($L69,5,1,"/"),8,1,"/"),REPLACE(REPLACE($Z$1,5,1,"/"),8,1,"/"),Sheet3!$C:$C), NETWORKDAYS(REPLACE(REPLACE($L69,5,1,"/"),8,1,"/"),REPLACE(REPLACE($U69,5,1,"/"),8,1,"/"),Sheet3!$C:$C))</f>
        <v>184</v>
      </c>
    </row>
    <row r="70" spans="1:28">
      <c r="A70" s="84">
        <v>65</v>
      </c>
      <c r="B70" s="84" t="s">
        <v>322</v>
      </c>
      <c r="C70" s="109" t="s">
        <v>252</v>
      </c>
      <c r="D70" s="128"/>
      <c r="E70" s="65" t="s">
        <v>533</v>
      </c>
      <c r="F70" s="79" t="s">
        <v>534</v>
      </c>
      <c r="G70" s="60" t="s">
        <v>476</v>
      </c>
      <c r="H70" s="60" t="s">
        <v>47</v>
      </c>
      <c r="I70" s="60"/>
      <c r="J70" s="60"/>
      <c r="K70" s="60" t="s">
        <v>267</v>
      </c>
      <c r="L70" s="60" t="s">
        <v>526</v>
      </c>
      <c r="M70" s="79" t="s">
        <v>544</v>
      </c>
      <c r="N70" s="60" t="s">
        <v>386</v>
      </c>
      <c r="O70" s="60" t="s">
        <v>18</v>
      </c>
      <c r="P70" s="60" t="s">
        <v>10</v>
      </c>
      <c r="Q70" s="60" t="s">
        <v>20</v>
      </c>
      <c r="R70" s="60" t="s">
        <v>476</v>
      </c>
      <c r="S70" s="79"/>
      <c r="T70" s="60"/>
      <c r="U70" s="60"/>
      <c r="V70" s="60"/>
      <c r="W70" s="60"/>
      <c r="X70" s="129"/>
      <c r="Y70" s="70">
        <f t="shared" ca="1" si="2"/>
        <v>261</v>
      </c>
      <c r="Z70" s="70">
        <f t="shared" ca="1" si="3"/>
        <v>261</v>
      </c>
      <c r="AA70" s="129">
        <f ca="1">IF($W70="",NETWORKDAYS(REPLACE(REPLACE($L70,5,1,"/"),8,1,"/"),REPLACE(REPLACE($Z$1,5,1,"/"),8,1,"/"),Sheet3!$C:$C), NETWORKDAYS(REPLACE(REPLACE($L70,5,1,"/"),8,1,"/"),REPLACE(REPLACE($W70,5,1,"/"),8,1,"/"),Sheet3!$C:$C))</f>
        <v>184</v>
      </c>
      <c r="AB70" s="129">
        <f ca="1">IF($U70="",NETWORKDAYS(REPLACE(REPLACE($L70,5,1,"/"),8,1,"/"),REPLACE(REPLACE($Z$1,5,1,"/"),8,1,"/"),Sheet3!$C:$C), NETWORKDAYS(REPLACE(REPLACE($L70,5,1,"/"),8,1,"/"),REPLACE(REPLACE($U70,5,1,"/"),8,1,"/"),Sheet3!$C:$C))</f>
        <v>184</v>
      </c>
    </row>
    <row r="71" spans="1:28">
      <c r="A71" s="84">
        <v>66</v>
      </c>
      <c r="B71" s="84" t="s">
        <v>322</v>
      </c>
      <c r="C71" s="109" t="s">
        <v>252</v>
      </c>
      <c r="D71" s="128"/>
      <c r="E71" s="65" t="s">
        <v>533</v>
      </c>
      <c r="F71" s="79" t="s">
        <v>534</v>
      </c>
      <c r="G71" s="60" t="s">
        <v>476</v>
      </c>
      <c r="H71" s="60" t="s">
        <v>47</v>
      </c>
      <c r="I71" s="60"/>
      <c r="J71" s="60"/>
      <c r="K71" s="60" t="s">
        <v>267</v>
      </c>
      <c r="L71" s="60" t="s">
        <v>526</v>
      </c>
      <c r="M71" s="79" t="s">
        <v>543</v>
      </c>
      <c r="N71" s="60" t="s">
        <v>386</v>
      </c>
      <c r="O71" s="60" t="s">
        <v>18</v>
      </c>
      <c r="P71" s="60" t="s">
        <v>10</v>
      </c>
      <c r="Q71" s="60" t="s">
        <v>20</v>
      </c>
      <c r="R71" s="60" t="s">
        <v>476</v>
      </c>
      <c r="S71" s="79"/>
      <c r="T71" s="60"/>
      <c r="U71" s="60"/>
      <c r="V71" s="60"/>
      <c r="W71" s="60"/>
      <c r="X71" s="129"/>
      <c r="Y71" s="70">
        <f t="shared" ca="1" si="2"/>
        <v>261</v>
      </c>
      <c r="Z71" s="70">
        <f t="shared" ca="1" si="3"/>
        <v>261</v>
      </c>
      <c r="AA71" s="129">
        <f ca="1">IF($W71="",NETWORKDAYS(REPLACE(REPLACE($L71,5,1,"/"),8,1,"/"),REPLACE(REPLACE($Z$1,5,1,"/"),8,1,"/"),Sheet3!$C:$C), NETWORKDAYS(REPLACE(REPLACE($L71,5,1,"/"),8,1,"/"),REPLACE(REPLACE($W71,5,1,"/"),8,1,"/"),Sheet3!$C:$C))</f>
        <v>184</v>
      </c>
      <c r="AB71" s="129">
        <f ca="1">IF($U71="",NETWORKDAYS(REPLACE(REPLACE($L71,5,1,"/"),8,1,"/"),REPLACE(REPLACE($Z$1,5,1,"/"),8,1,"/"),Sheet3!$C:$C), NETWORKDAYS(REPLACE(REPLACE($L71,5,1,"/"),8,1,"/"),REPLACE(REPLACE($U71,5,1,"/"),8,1,"/"),Sheet3!$C:$C))</f>
        <v>184</v>
      </c>
    </row>
    <row r="72" spans="1:28">
      <c r="A72" s="84">
        <v>67</v>
      </c>
      <c r="B72" s="84" t="s">
        <v>322</v>
      </c>
      <c r="C72" s="109" t="s">
        <v>252</v>
      </c>
      <c r="D72" s="128"/>
      <c r="E72" s="65" t="s">
        <v>533</v>
      </c>
      <c r="F72" s="79" t="s">
        <v>534</v>
      </c>
      <c r="G72" s="60" t="s">
        <v>476</v>
      </c>
      <c r="H72" s="60" t="s">
        <v>47</v>
      </c>
      <c r="I72" s="60"/>
      <c r="J72" s="60"/>
      <c r="K72" s="60" t="s">
        <v>267</v>
      </c>
      <c r="L72" s="60" t="s">
        <v>526</v>
      </c>
      <c r="M72" s="79" t="s">
        <v>545</v>
      </c>
      <c r="N72" s="60" t="s">
        <v>386</v>
      </c>
      <c r="O72" s="60" t="s">
        <v>18</v>
      </c>
      <c r="P72" s="60" t="s">
        <v>10</v>
      </c>
      <c r="Q72" s="60" t="s">
        <v>20</v>
      </c>
      <c r="R72" s="60" t="s">
        <v>476</v>
      </c>
      <c r="S72" s="79"/>
      <c r="T72" s="60"/>
      <c r="U72" s="60"/>
      <c r="V72" s="60"/>
      <c r="W72" s="60"/>
      <c r="X72" s="129"/>
      <c r="Y72" s="70">
        <f t="shared" ca="1" si="2"/>
        <v>261</v>
      </c>
      <c r="Z72" s="70">
        <f t="shared" ca="1" si="3"/>
        <v>261</v>
      </c>
      <c r="AA72" s="129">
        <f ca="1">IF($W72="",NETWORKDAYS(REPLACE(REPLACE($L72,5,1,"/"),8,1,"/"),REPLACE(REPLACE($Z$1,5,1,"/"),8,1,"/"),Sheet3!$C:$C), NETWORKDAYS(REPLACE(REPLACE($L72,5,1,"/"),8,1,"/"),REPLACE(REPLACE($W72,5,1,"/"),8,1,"/"),Sheet3!$C:$C))</f>
        <v>184</v>
      </c>
      <c r="AB72" s="129">
        <f ca="1">IF($U72="",NETWORKDAYS(REPLACE(REPLACE($L72,5,1,"/"),8,1,"/"),REPLACE(REPLACE($Z$1,5,1,"/"),8,1,"/"),Sheet3!$C:$C), NETWORKDAYS(REPLACE(REPLACE($L72,5,1,"/"),8,1,"/"),REPLACE(REPLACE($U72,5,1,"/"),8,1,"/"),Sheet3!$C:$C))</f>
        <v>184</v>
      </c>
    </row>
    <row r="73" spans="1:28">
      <c r="A73" s="84">
        <v>68</v>
      </c>
      <c r="B73" s="84" t="s">
        <v>322</v>
      </c>
      <c r="C73" s="109" t="s">
        <v>252</v>
      </c>
      <c r="D73" s="128"/>
      <c r="E73" s="65" t="s">
        <v>533</v>
      </c>
      <c r="F73" s="79" t="s">
        <v>534</v>
      </c>
      <c r="G73" s="60" t="s">
        <v>476</v>
      </c>
      <c r="H73" s="60" t="s">
        <v>47</v>
      </c>
      <c r="I73" s="60"/>
      <c r="J73" s="60"/>
      <c r="K73" s="60" t="s">
        <v>267</v>
      </c>
      <c r="L73" s="60" t="s">
        <v>526</v>
      </c>
      <c r="M73" s="79" t="s">
        <v>546</v>
      </c>
      <c r="N73" s="60" t="s">
        <v>386</v>
      </c>
      <c r="O73" s="60" t="s">
        <v>18</v>
      </c>
      <c r="P73" s="60" t="s">
        <v>10</v>
      </c>
      <c r="Q73" s="60" t="s">
        <v>20</v>
      </c>
      <c r="R73" s="60" t="s">
        <v>476</v>
      </c>
      <c r="S73" s="79"/>
      <c r="T73" s="60"/>
      <c r="U73" s="60"/>
      <c r="V73" s="60"/>
      <c r="W73" s="60"/>
      <c r="X73" s="129"/>
      <c r="Y73" s="70">
        <f t="shared" ca="1" si="2"/>
        <v>261</v>
      </c>
      <c r="Z73" s="70">
        <f t="shared" ca="1" si="3"/>
        <v>261</v>
      </c>
      <c r="AA73" s="129">
        <f ca="1">IF($W73="",NETWORKDAYS(REPLACE(REPLACE($L73,5,1,"/"),8,1,"/"),REPLACE(REPLACE($Z$1,5,1,"/"),8,1,"/"),Sheet3!$C:$C), NETWORKDAYS(REPLACE(REPLACE($L73,5,1,"/"),8,1,"/"),REPLACE(REPLACE($W73,5,1,"/"),8,1,"/"),Sheet3!$C:$C))</f>
        <v>184</v>
      </c>
      <c r="AB73" s="129">
        <f ca="1">IF($U73="",NETWORKDAYS(REPLACE(REPLACE($L73,5,1,"/"),8,1,"/"),REPLACE(REPLACE($Z$1,5,1,"/"),8,1,"/"),Sheet3!$C:$C), NETWORKDAYS(REPLACE(REPLACE($L73,5,1,"/"),8,1,"/"),REPLACE(REPLACE($U73,5,1,"/"),8,1,"/"),Sheet3!$C:$C))</f>
        <v>184</v>
      </c>
    </row>
    <row r="74" spans="1:28">
      <c r="A74" s="84">
        <v>69</v>
      </c>
      <c r="B74" s="84" t="s">
        <v>322</v>
      </c>
      <c r="C74" s="109" t="s">
        <v>252</v>
      </c>
      <c r="D74" s="128"/>
      <c r="E74" s="65" t="s">
        <v>533</v>
      </c>
      <c r="F74" s="79" t="s">
        <v>534</v>
      </c>
      <c r="G74" s="60" t="s">
        <v>476</v>
      </c>
      <c r="H74" s="60" t="s">
        <v>47</v>
      </c>
      <c r="I74" s="60"/>
      <c r="J74" s="60"/>
      <c r="K74" s="60" t="s">
        <v>267</v>
      </c>
      <c r="L74" s="60" t="s">
        <v>526</v>
      </c>
      <c r="M74" s="79" t="s">
        <v>529</v>
      </c>
      <c r="N74" s="60" t="s">
        <v>386</v>
      </c>
      <c r="O74" s="60" t="s">
        <v>539</v>
      </c>
      <c r="P74" s="60" t="s">
        <v>540</v>
      </c>
      <c r="Q74" s="60" t="s">
        <v>20</v>
      </c>
      <c r="R74" s="60" t="s">
        <v>476</v>
      </c>
      <c r="S74" s="79"/>
      <c r="T74" s="60"/>
      <c r="U74" s="60"/>
      <c r="V74" s="60"/>
      <c r="W74" s="60"/>
      <c r="X74" s="129"/>
      <c r="Y74" s="70">
        <f t="shared" ca="1" si="2"/>
        <v>261</v>
      </c>
      <c r="Z74" s="70">
        <f t="shared" ca="1" si="3"/>
        <v>261</v>
      </c>
      <c r="AA74" s="129">
        <f ca="1">IF($W74="",NETWORKDAYS(REPLACE(REPLACE($L74,5,1,"/"),8,1,"/"),REPLACE(REPLACE($Z$1,5,1,"/"),8,1,"/"),Sheet3!$C:$C), NETWORKDAYS(REPLACE(REPLACE($L74,5,1,"/"),8,1,"/"),REPLACE(REPLACE($W74,5,1,"/"),8,1,"/"),Sheet3!$C:$C))</f>
        <v>184</v>
      </c>
      <c r="AB74" s="129">
        <f ca="1">IF($U74="",NETWORKDAYS(REPLACE(REPLACE($L74,5,1,"/"),8,1,"/"),REPLACE(REPLACE($Z$1,5,1,"/"),8,1,"/"),Sheet3!$C:$C), NETWORKDAYS(REPLACE(REPLACE($L74,5,1,"/"),8,1,"/"),REPLACE(REPLACE($U74,5,1,"/"),8,1,"/"),Sheet3!$C:$C))</f>
        <v>184</v>
      </c>
    </row>
    <row r="75" spans="1:28">
      <c r="A75" s="84">
        <v>70</v>
      </c>
      <c r="B75" s="84" t="s">
        <v>322</v>
      </c>
      <c r="C75" s="60" t="s">
        <v>547</v>
      </c>
      <c r="D75" s="128"/>
      <c r="E75" s="60" t="s">
        <v>548</v>
      </c>
      <c r="F75" s="79" t="s">
        <v>549</v>
      </c>
      <c r="G75" s="60" t="s">
        <v>550</v>
      </c>
      <c r="H75" s="60" t="s">
        <v>551</v>
      </c>
      <c r="I75" s="60"/>
      <c r="J75" s="60"/>
      <c r="K75" s="60" t="s">
        <v>552</v>
      </c>
      <c r="L75" s="60" t="s">
        <v>553</v>
      </c>
      <c r="M75" s="79" t="s">
        <v>555</v>
      </c>
      <c r="N75" s="175" t="s">
        <v>386</v>
      </c>
      <c r="O75" s="175" t="s">
        <v>18</v>
      </c>
      <c r="P75" s="175" t="s">
        <v>10</v>
      </c>
      <c r="Q75" s="175" t="s">
        <v>20</v>
      </c>
      <c r="R75" s="60"/>
      <c r="S75" s="79"/>
      <c r="T75" s="60"/>
      <c r="U75" s="60"/>
      <c r="V75" s="60"/>
      <c r="W75" s="60"/>
      <c r="X75" s="129"/>
      <c r="Y75" s="129">
        <f t="shared" ca="1" si="2"/>
        <v>240</v>
      </c>
      <c r="Z75" s="129">
        <f t="shared" ca="1" si="3"/>
        <v>240</v>
      </c>
      <c r="AA75" s="129">
        <f ca="1">IF($W75="",NETWORKDAYS(REPLACE(REPLACE($L75,5,1,"/"),8,1,"/"),REPLACE(REPLACE($Z$1,5,1,"/"),8,1,"/"),Sheet3!$C:$C), NETWORKDAYS(REPLACE(REPLACE($L75,5,1,"/"),8,1,"/"),REPLACE(REPLACE($W75,5,1,"/"),8,1,"/"),Sheet3!$C:$C))</f>
        <v>169</v>
      </c>
      <c r="AB75" s="129">
        <f ca="1">IF($U75="",NETWORKDAYS(REPLACE(REPLACE($L75,5,1,"/"),8,1,"/"),REPLACE(REPLACE($Z$1,5,1,"/"),8,1,"/"),Sheet3!$C:$C), NETWORKDAYS(REPLACE(REPLACE($L75,5,1,"/"),8,1,"/"),REPLACE(REPLACE($U75,5,1,"/"),8,1,"/"),Sheet3!$C:$C))</f>
        <v>169</v>
      </c>
    </row>
    <row r="76" spans="1:28">
      <c r="A76" s="84">
        <v>71</v>
      </c>
      <c r="B76" s="84" t="s">
        <v>322</v>
      </c>
      <c r="C76" s="60" t="s">
        <v>547</v>
      </c>
      <c r="D76" s="128"/>
      <c r="E76" s="60" t="s">
        <v>548</v>
      </c>
      <c r="F76" s="79" t="s">
        <v>549</v>
      </c>
      <c r="G76" s="60" t="s">
        <v>550</v>
      </c>
      <c r="H76" s="60" t="s">
        <v>551</v>
      </c>
      <c r="I76" s="60"/>
      <c r="J76" s="60"/>
      <c r="K76" s="60" t="s">
        <v>552</v>
      </c>
      <c r="L76" s="60" t="s">
        <v>553</v>
      </c>
      <c r="M76" s="79" t="s">
        <v>554</v>
      </c>
      <c r="N76" s="60" t="s">
        <v>386</v>
      </c>
      <c r="O76" s="60" t="s">
        <v>18</v>
      </c>
      <c r="P76" s="60" t="s">
        <v>10</v>
      </c>
      <c r="Q76" s="60" t="s">
        <v>20</v>
      </c>
      <c r="R76" s="60"/>
      <c r="S76" s="79"/>
      <c r="T76" s="60"/>
      <c r="U76" s="60"/>
      <c r="V76" s="60"/>
      <c r="W76" s="60"/>
      <c r="X76" s="129"/>
      <c r="Y76" s="129">
        <f t="shared" ca="1" si="2"/>
        <v>240</v>
      </c>
      <c r="Z76" s="129">
        <f t="shared" ca="1" si="3"/>
        <v>240</v>
      </c>
      <c r="AA76" s="129">
        <f ca="1">IF($W76="",NETWORKDAYS(REPLACE(REPLACE($L76,5,1,"/"),8,1,"/"),REPLACE(REPLACE($Z$1,5,1,"/"),8,1,"/"),Sheet3!$C:$C), NETWORKDAYS(REPLACE(REPLACE($L76,5,1,"/"),8,1,"/"),REPLACE(REPLACE($W76,5,1,"/"),8,1,"/"),Sheet3!$C:$C))</f>
        <v>169</v>
      </c>
      <c r="AB76" s="129">
        <f ca="1">IF($U76="",NETWORKDAYS(REPLACE(REPLACE($L76,5,1,"/"),8,1,"/"),REPLACE(REPLACE($Z$1,5,1,"/"),8,1,"/"),Sheet3!$C:$C), NETWORKDAYS(REPLACE(REPLACE($L76,5,1,"/"),8,1,"/"),REPLACE(REPLACE($U76,5,1,"/"),8,1,"/"),Sheet3!$C:$C))</f>
        <v>169</v>
      </c>
    </row>
    <row r="77" spans="1:28" ht="27">
      <c r="A77" s="84">
        <v>72</v>
      </c>
      <c r="B77" s="84" t="s">
        <v>322</v>
      </c>
      <c r="C77" s="60" t="s">
        <v>547</v>
      </c>
      <c r="D77" s="128"/>
      <c r="E77" s="60" t="s">
        <v>548</v>
      </c>
      <c r="F77" s="79" t="s">
        <v>549</v>
      </c>
      <c r="G77" s="60" t="s">
        <v>550</v>
      </c>
      <c r="H77" s="60" t="s">
        <v>551</v>
      </c>
      <c r="I77" s="60"/>
      <c r="J77" s="60"/>
      <c r="K77" s="60" t="s">
        <v>552</v>
      </c>
      <c r="L77" s="60" t="s">
        <v>553</v>
      </c>
      <c r="M77" s="79" t="s">
        <v>556</v>
      </c>
      <c r="N77" s="60" t="s">
        <v>386</v>
      </c>
      <c r="O77" s="60" t="s">
        <v>18</v>
      </c>
      <c r="P77" s="60" t="s">
        <v>10</v>
      </c>
      <c r="Q77" s="60" t="s">
        <v>20</v>
      </c>
      <c r="R77" s="60"/>
      <c r="S77" s="79"/>
      <c r="T77" s="60"/>
      <c r="U77" s="60"/>
      <c r="V77" s="60"/>
      <c r="W77" s="60"/>
      <c r="X77" s="129"/>
      <c r="Y77" s="129">
        <f t="shared" ca="1" si="2"/>
        <v>240</v>
      </c>
      <c r="Z77" s="129">
        <f t="shared" ca="1" si="3"/>
        <v>240</v>
      </c>
      <c r="AA77" s="129">
        <f ca="1">IF($W77="",NETWORKDAYS(REPLACE(REPLACE($L77,5,1,"/"),8,1,"/"),REPLACE(REPLACE($Z$1,5,1,"/"),8,1,"/"),Sheet3!$C:$C), NETWORKDAYS(REPLACE(REPLACE($L77,5,1,"/"),8,1,"/"),REPLACE(REPLACE($W77,5,1,"/"),8,1,"/"),Sheet3!$C:$C))</f>
        <v>169</v>
      </c>
      <c r="AB77" s="129">
        <f ca="1">IF($U77="",NETWORKDAYS(REPLACE(REPLACE($L77,5,1,"/"),8,1,"/"),REPLACE(REPLACE($Z$1,5,1,"/"),8,1,"/"),Sheet3!$C:$C), NETWORKDAYS(REPLACE(REPLACE($L77,5,1,"/"),8,1,"/"),REPLACE(REPLACE($U77,5,1,"/"),8,1,"/"),Sheet3!$C:$C))</f>
        <v>169</v>
      </c>
    </row>
    <row r="78" spans="1:28">
      <c r="A78" s="84">
        <v>73</v>
      </c>
      <c r="B78" s="84" t="s">
        <v>322</v>
      </c>
      <c r="C78" s="60" t="s">
        <v>547</v>
      </c>
      <c r="D78" s="128"/>
      <c r="E78" s="60" t="s">
        <v>548</v>
      </c>
      <c r="F78" s="79" t="s">
        <v>549</v>
      </c>
      <c r="G78" s="60" t="s">
        <v>550</v>
      </c>
      <c r="H78" s="60" t="s">
        <v>551</v>
      </c>
      <c r="I78" s="60"/>
      <c r="J78" s="60"/>
      <c r="K78" s="60" t="s">
        <v>552</v>
      </c>
      <c r="L78" s="60" t="s">
        <v>553</v>
      </c>
      <c r="M78" s="79" t="s">
        <v>557</v>
      </c>
      <c r="N78" s="106" t="s">
        <v>386</v>
      </c>
      <c r="O78" s="60" t="s">
        <v>18</v>
      </c>
      <c r="P78" s="60" t="s">
        <v>10</v>
      </c>
      <c r="Q78" s="60" t="s">
        <v>20</v>
      </c>
      <c r="R78" s="60"/>
      <c r="S78" s="79"/>
      <c r="T78" s="60"/>
      <c r="U78" s="60"/>
      <c r="V78" s="60"/>
      <c r="W78" s="60"/>
      <c r="X78" s="129"/>
      <c r="Y78" s="129">
        <f t="shared" ref="Y78:Y96" ca="1" si="4">IF($W78="",(DATEVALUE(REPLACE(REPLACE($Z$1,5,1,"/"),8,1,"/"))-DATEVALUE(REPLACE(REPLACE($L78,5,1,"/"),8,1,"/")))+1, (DATEVALUE(REPLACE(REPLACE($W78,5,1,"/"),8,1,"/"))-DATEVALUE(REPLACE(REPLACE($L78,5,1,"/"),8,1,"/")))+1)</f>
        <v>240</v>
      </c>
      <c r="Z78" s="129">
        <f t="shared" ref="Z78:Z96" ca="1" si="5">IF($U78="",(DATEVALUE(REPLACE(REPLACE($Z$1,5,1,"/"),8,1,"/"))-DATEVALUE(REPLACE(REPLACE($L78,5,1,"/"),8,1,"/")))+1, (DATEVALUE(REPLACE(REPLACE($U78,5,1,"/"),8,1,"/"))-DATEVALUE(REPLACE(REPLACE($L78,5,1,"/"),8,1,"/")))+1)</f>
        <v>240</v>
      </c>
      <c r="AA78" s="129">
        <f ca="1">IF($W78="",NETWORKDAYS(REPLACE(REPLACE($L78,5,1,"/"),8,1,"/"),REPLACE(REPLACE($Z$1,5,1,"/"),8,1,"/"),Sheet3!$C:$C), NETWORKDAYS(REPLACE(REPLACE($L78,5,1,"/"),8,1,"/"),REPLACE(REPLACE($W78,5,1,"/"),8,1,"/"),Sheet3!$C:$C))</f>
        <v>169</v>
      </c>
      <c r="AB78" s="129">
        <f ca="1">IF($U78="",NETWORKDAYS(REPLACE(REPLACE($L78,5,1,"/"),8,1,"/"),REPLACE(REPLACE($Z$1,5,1,"/"),8,1,"/"),Sheet3!$C:$C), NETWORKDAYS(REPLACE(REPLACE($L78,5,1,"/"),8,1,"/"),REPLACE(REPLACE($U78,5,1,"/"),8,1,"/"),Sheet3!$C:$C))</f>
        <v>169</v>
      </c>
    </row>
    <row r="79" spans="1:28">
      <c r="A79" s="84">
        <v>74</v>
      </c>
      <c r="B79" s="84" t="s">
        <v>322</v>
      </c>
      <c r="C79" s="60" t="s">
        <v>547</v>
      </c>
      <c r="D79" s="128"/>
      <c r="E79" s="60" t="s">
        <v>548</v>
      </c>
      <c r="F79" s="79" t="s">
        <v>549</v>
      </c>
      <c r="G79" s="60" t="s">
        <v>550</v>
      </c>
      <c r="H79" s="60" t="s">
        <v>551</v>
      </c>
      <c r="I79" s="60"/>
      <c r="J79" s="60"/>
      <c r="K79" s="60" t="s">
        <v>552</v>
      </c>
      <c r="L79" s="60" t="s">
        <v>553</v>
      </c>
      <c r="M79" s="79" t="s">
        <v>558</v>
      </c>
      <c r="N79" s="106" t="s">
        <v>386</v>
      </c>
      <c r="O79" s="60" t="s">
        <v>18</v>
      </c>
      <c r="P79" s="60" t="s">
        <v>10</v>
      </c>
      <c r="Q79" s="60" t="s">
        <v>20</v>
      </c>
      <c r="R79" s="60"/>
      <c r="S79" s="79"/>
      <c r="T79" s="60"/>
      <c r="U79" s="60"/>
      <c r="V79" s="60"/>
      <c r="W79" s="60"/>
      <c r="X79" s="129"/>
      <c r="Y79" s="129">
        <f t="shared" ca="1" si="4"/>
        <v>240</v>
      </c>
      <c r="Z79" s="129">
        <f t="shared" ca="1" si="5"/>
        <v>240</v>
      </c>
      <c r="AA79" s="129">
        <f ca="1">IF($W79="",NETWORKDAYS(REPLACE(REPLACE($L79,5,1,"/"),8,1,"/"),REPLACE(REPLACE($Z$1,5,1,"/"),8,1,"/"),Sheet3!$C:$C), NETWORKDAYS(REPLACE(REPLACE($L79,5,1,"/"),8,1,"/"),REPLACE(REPLACE($W79,5,1,"/"),8,1,"/"),Sheet3!$C:$C))</f>
        <v>169</v>
      </c>
      <c r="AB79" s="129">
        <f ca="1">IF($U79="",NETWORKDAYS(REPLACE(REPLACE($L79,5,1,"/"),8,1,"/"),REPLACE(REPLACE($Z$1,5,1,"/"),8,1,"/"),Sheet3!$C:$C), NETWORKDAYS(REPLACE(REPLACE($L79,5,1,"/"),8,1,"/"),REPLACE(REPLACE($U79,5,1,"/"),8,1,"/"),Sheet3!$C:$C))</f>
        <v>169</v>
      </c>
    </row>
    <row r="80" spans="1:28">
      <c r="A80" s="84">
        <v>75</v>
      </c>
      <c r="B80" s="84" t="s">
        <v>322</v>
      </c>
      <c r="C80" s="60" t="s">
        <v>547</v>
      </c>
      <c r="D80" s="128"/>
      <c r="E80" s="60" t="s">
        <v>548</v>
      </c>
      <c r="F80" s="79" t="s">
        <v>549</v>
      </c>
      <c r="G80" s="60" t="s">
        <v>550</v>
      </c>
      <c r="H80" s="60" t="s">
        <v>551</v>
      </c>
      <c r="I80" s="60"/>
      <c r="J80" s="60"/>
      <c r="K80" s="60" t="s">
        <v>552</v>
      </c>
      <c r="L80" s="60" t="s">
        <v>553</v>
      </c>
      <c r="M80" s="79" t="s">
        <v>559</v>
      </c>
      <c r="N80" s="106" t="s">
        <v>389</v>
      </c>
      <c r="O80" s="60" t="s">
        <v>48</v>
      </c>
      <c r="P80" s="60" t="s">
        <v>9</v>
      </c>
      <c r="Q80" s="60" t="s">
        <v>20</v>
      </c>
      <c r="R80" s="60"/>
      <c r="S80" s="79"/>
      <c r="T80" s="60"/>
      <c r="U80" s="60"/>
      <c r="V80" s="60"/>
      <c r="W80" s="60"/>
      <c r="X80" s="129"/>
      <c r="Y80" s="129">
        <f t="shared" ca="1" si="4"/>
        <v>240</v>
      </c>
      <c r="Z80" s="129">
        <f t="shared" ca="1" si="5"/>
        <v>240</v>
      </c>
      <c r="AA80" s="129">
        <f ca="1">IF($W80="",NETWORKDAYS(REPLACE(REPLACE($L80,5,1,"/"),8,1,"/"),REPLACE(REPLACE($Z$1,5,1,"/"),8,1,"/"),Sheet3!$C:$C), NETWORKDAYS(REPLACE(REPLACE($L80,5,1,"/"),8,1,"/"),REPLACE(REPLACE($W80,5,1,"/"),8,1,"/"),Sheet3!$C:$C))</f>
        <v>169</v>
      </c>
      <c r="AB80" s="129">
        <f ca="1">IF($U80="",NETWORKDAYS(REPLACE(REPLACE($L80,5,1,"/"),8,1,"/"),REPLACE(REPLACE($Z$1,5,1,"/"),8,1,"/"),Sheet3!$C:$C), NETWORKDAYS(REPLACE(REPLACE($L80,5,1,"/"),8,1,"/"),REPLACE(REPLACE($U80,5,1,"/"),8,1,"/"),Sheet3!$C:$C))</f>
        <v>169</v>
      </c>
    </row>
    <row r="81" spans="1:28">
      <c r="A81" s="84">
        <v>76</v>
      </c>
      <c r="B81" s="84" t="s">
        <v>322</v>
      </c>
      <c r="C81" s="60" t="s">
        <v>547</v>
      </c>
      <c r="D81" s="128"/>
      <c r="E81" s="60" t="s">
        <v>548</v>
      </c>
      <c r="F81" s="79" t="s">
        <v>549</v>
      </c>
      <c r="G81" s="60" t="s">
        <v>550</v>
      </c>
      <c r="H81" s="60" t="s">
        <v>551</v>
      </c>
      <c r="I81" s="60"/>
      <c r="J81" s="60"/>
      <c r="K81" s="60" t="s">
        <v>552</v>
      </c>
      <c r="L81" s="60" t="s">
        <v>553</v>
      </c>
      <c r="M81" s="79" t="s">
        <v>560</v>
      </c>
      <c r="N81" s="106" t="s">
        <v>386</v>
      </c>
      <c r="O81" s="60" t="s">
        <v>18</v>
      </c>
      <c r="P81" s="60" t="s">
        <v>10</v>
      </c>
      <c r="Q81" s="60" t="s">
        <v>20</v>
      </c>
      <c r="R81" s="60"/>
      <c r="S81" s="79"/>
      <c r="T81" s="60"/>
      <c r="U81" s="60"/>
      <c r="V81" s="60"/>
      <c r="W81" s="60"/>
      <c r="X81" s="129"/>
      <c r="Y81" s="129">
        <f t="shared" ca="1" si="4"/>
        <v>240</v>
      </c>
      <c r="Z81" s="129">
        <f t="shared" ca="1" si="5"/>
        <v>240</v>
      </c>
      <c r="AA81" s="129">
        <f ca="1">IF($W81="",NETWORKDAYS(REPLACE(REPLACE($L81,5,1,"/"),8,1,"/"),REPLACE(REPLACE($Z$1,5,1,"/"),8,1,"/"),Sheet3!$C:$C), NETWORKDAYS(REPLACE(REPLACE($L81,5,1,"/"),8,1,"/"),REPLACE(REPLACE($W81,5,1,"/"),8,1,"/"),Sheet3!$C:$C))</f>
        <v>169</v>
      </c>
      <c r="AB81" s="129">
        <f ca="1">IF($U81="",NETWORKDAYS(REPLACE(REPLACE($L81,5,1,"/"),8,1,"/"),REPLACE(REPLACE($Z$1,5,1,"/"),8,1,"/"),Sheet3!$C:$C), NETWORKDAYS(REPLACE(REPLACE($L81,5,1,"/"),8,1,"/"),REPLACE(REPLACE($U81,5,1,"/"),8,1,"/"),Sheet3!$C:$C))</f>
        <v>169</v>
      </c>
    </row>
    <row r="82" spans="1:28">
      <c r="A82" s="84">
        <v>77</v>
      </c>
      <c r="B82" s="84" t="s">
        <v>322</v>
      </c>
      <c r="C82" s="60" t="s">
        <v>547</v>
      </c>
      <c r="D82" s="128"/>
      <c r="E82" s="60" t="s">
        <v>548</v>
      </c>
      <c r="F82" s="79" t="s">
        <v>549</v>
      </c>
      <c r="G82" s="60" t="s">
        <v>550</v>
      </c>
      <c r="H82" s="60" t="s">
        <v>551</v>
      </c>
      <c r="I82" s="60"/>
      <c r="J82" s="60"/>
      <c r="K82" s="60" t="s">
        <v>552</v>
      </c>
      <c r="L82" s="60" t="s">
        <v>553</v>
      </c>
      <c r="M82" s="79" t="s">
        <v>561</v>
      </c>
      <c r="N82" s="106" t="s">
        <v>386</v>
      </c>
      <c r="O82" s="60" t="s">
        <v>18</v>
      </c>
      <c r="P82" s="60" t="s">
        <v>10</v>
      </c>
      <c r="Q82" s="60" t="s">
        <v>20</v>
      </c>
      <c r="R82" s="60"/>
      <c r="S82" s="79"/>
      <c r="T82" s="60"/>
      <c r="U82" s="60"/>
      <c r="V82" s="60"/>
      <c r="W82" s="60"/>
      <c r="X82" s="129"/>
      <c r="Y82" s="129">
        <f t="shared" ca="1" si="4"/>
        <v>240</v>
      </c>
      <c r="Z82" s="129">
        <f t="shared" ca="1" si="5"/>
        <v>240</v>
      </c>
      <c r="AA82" s="129">
        <f ca="1">IF($W82="",NETWORKDAYS(REPLACE(REPLACE($L82,5,1,"/"),8,1,"/"),REPLACE(REPLACE($Z$1,5,1,"/"),8,1,"/"),Sheet3!$C:$C), NETWORKDAYS(REPLACE(REPLACE($L82,5,1,"/"),8,1,"/"),REPLACE(REPLACE($W82,5,1,"/"),8,1,"/"),Sheet3!$C:$C))</f>
        <v>169</v>
      </c>
      <c r="AB82" s="129">
        <f ca="1">IF($U82="",NETWORKDAYS(REPLACE(REPLACE($L82,5,1,"/"),8,1,"/"),REPLACE(REPLACE($Z$1,5,1,"/"),8,1,"/"),Sheet3!$C:$C), NETWORKDAYS(REPLACE(REPLACE($L82,5,1,"/"),8,1,"/"),REPLACE(REPLACE($U82,5,1,"/"),8,1,"/"),Sheet3!$C:$C))</f>
        <v>169</v>
      </c>
    </row>
    <row r="83" spans="1:28">
      <c r="A83" s="84">
        <v>78</v>
      </c>
      <c r="B83" s="84" t="s">
        <v>322</v>
      </c>
      <c r="C83" s="60" t="s">
        <v>547</v>
      </c>
      <c r="D83" s="128"/>
      <c r="E83" s="60" t="s">
        <v>548</v>
      </c>
      <c r="F83" s="79" t="s">
        <v>549</v>
      </c>
      <c r="G83" s="60" t="s">
        <v>550</v>
      </c>
      <c r="H83" s="60" t="s">
        <v>551</v>
      </c>
      <c r="I83" s="60"/>
      <c r="J83" s="60"/>
      <c r="K83" s="60" t="s">
        <v>552</v>
      </c>
      <c r="L83" s="60" t="s">
        <v>553</v>
      </c>
      <c r="M83" s="79" t="s">
        <v>562</v>
      </c>
      <c r="N83" s="106" t="s">
        <v>386</v>
      </c>
      <c r="O83" s="60" t="s">
        <v>18</v>
      </c>
      <c r="P83" s="60" t="s">
        <v>10</v>
      </c>
      <c r="Q83" s="60" t="s">
        <v>20</v>
      </c>
      <c r="R83" s="60"/>
      <c r="S83" s="79"/>
      <c r="T83" s="60"/>
      <c r="U83" s="60"/>
      <c r="V83" s="60"/>
      <c r="W83" s="60"/>
      <c r="X83" s="129"/>
      <c r="Y83" s="129">
        <f t="shared" ca="1" si="4"/>
        <v>240</v>
      </c>
      <c r="Z83" s="129">
        <f t="shared" ca="1" si="5"/>
        <v>240</v>
      </c>
      <c r="AA83" s="129">
        <f ca="1">IF($W83="",NETWORKDAYS(REPLACE(REPLACE($L83,5,1,"/"),8,1,"/"),REPLACE(REPLACE($Z$1,5,1,"/"),8,1,"/"),Sheet3!$C:$C), NETWORKDAYS(REPLACE(REPLACE($L83,5,1,"/"),8,1,"/"),REPLACE(REPLACE($W83,5,1,"/"),8,1,"/"),Sheet3!$C:$C))</f>
        <v>169</v>
      </c>
      <c r="AB83" s="129">
        <f ca="1">IF($U83="",NETWORKDAYS(REPLACE(REPLACE($L83,5,1,"/"),8,1,"/"),REPLACE(REPLACE($Z$1,5,1,"/"),8,1,"/"),Sheet3!$C:$C), NETWORKDAYS(REPLACE(REPLACE($L83,5,1,"/"),8,1,"/"),REPLACE(REPLACE($U83,5,1,"/"),8,1,"/"),Sheet3!$C:$C))</f>
        <v>169</v>
      </c>
    </row>
    <row r="84" spans="1:28" ht="27">
      <c r="A84" s="84">
        <v>79</v>
      </c>
      <c r="B84" s="84" t="s">
        <v>322</v>
      </c>
      <c r="C84" s="60" t="s">
        <v>547</v>
      </c>
      <c r="D84" s="128"/>
      <c r="E84" s="60" t="s">
        <v>548</v>
      </c>
      <c r="F84" s="79" t="s">
        <v>549</v>
      </c>
      <c r="G84" s="60" t="s">
        <v>550</v>
      </c>
      <c r="H84" s="60" t="s">
        <v>551</v>
      </c>
      <c r="I84" s="60"/>
      <c r="J84" s="60"/>
      <c r="K84" s="60" t="s">
        <v>552</v>
      </c>
      <c r="L84" s="60" t="s">
        <v>553</v>
      </c>
      <c r="M84" s="79" t="s">
        <v>564</v>
      </c>
      <c r="N84" s="106" t="s">
        <v>386</v>
      </c>
      <c r="O84" s="60" t="s">
        <v>18</v>
      </c>
      <c r="P84" s="60" t="s">
        <v>10</v>
      </c>
      <c r="Q84" s="60" t="s">
        <v>20</v>
      </c>
      <c r="R84" s="60"/>
      <c r="S84" s="79"/>
      <c r="T84" s="60"/>
      <c r="U84" s="60"/>
      <c r="V84" s="60"/>
      <c r="W84" s="60"/>
      <c r="X84" s="129"/>
      <c r="Y84" s="129">
        <f t="shared" ca="1" si="4"/>
        <v>240</v>
      </c>
      <c r="Z84" s="129">
        <f t="shared" ca="1" si="5"/>
        <v>240</v>
      </c>
      <c r="AA84" s="129">
        <f ca="1">IF($W84="",NETWORKDAYS(REPLACE(REPLACE($L84,5,1,"/"),8,1,"/"),REPLACE(REPLACE($Z$1,5,1,"/"),8,1,"/"),Sheet3!$C:$C), NETWORKDAYS(REPLACE(REPLACE($L84,5,1,"/"),8,1,"/"),REPLACE(REPLACE($W84,5,1,"/"),8,1,"/"),Sheet3!$C:$C))</f>
        <v>169</v>
      </c>
      <c r="AB84" s="129">
        <f ca="1">IF($U84="",NETWORKDAYS(REPLACE(REPLACE($L84,5,1,"/"),8,1,"/"),REPLACE(REPLACE($Z$1,5,1,"/"),8,1,"/"),Sheet3!$C:$C), NETWORKDAYS(REPLACE(REPLACE($L84,5,1,"/"),8,1,"/"),REPLACE(REPLACE($U84,5,1,"/"),8,1,"/"),Sheet3!$C:$C))</f>
        <v>169</v>
      </c>
    </row>
    <row r="85" spans="1:28">
      <c r="A85" s="84">
        <v>80</v>
      </c>
      <c r="B85" s="84" t="s">
        <v>322</v>
      </c>
      <c r="C85" s="60" t="s">
        <v>547</v>
      </c>
      <c r="D85" s="128"/>
      <c r="E85" s="60" t="s">
        <v>548</v>
      </c>
      <c r="F85" s="79" t="s">
        <v>563</v>
      </c>
      <c r="G85" s="60" t="s">
        <v>550</v>
      </c>
      <c r="H85" s="60" t="s">
        <v>551</v>
      </c>
      <c r="I85" s="60"/>
      <c r="J85" s="60"/>
      <c r="K85" s="60" t="s">
        <v>552</v>
      </c>
      <c r="L85" s="60" t="s">
        <v>553</v>
      </c>
      <c r="M85" s="79" t="s">
        <v>565</v>
      </c>
      <c r="N85" s="106" t="s">
        <v>386</v>
      </c>
      <c r="O85" s="60" t="s">
        <v>18</v>
      </c>
      <c r="P85" s="60" t="s">
        <v>10</v>
      </c>
      <c r="Q85" s="60" t="s">
        <v>20</v>
      </c>
      <c r="R85" s="60"/>
      <c r="S85" s="79"/>
      <c r="T85" s="60"/>
      <c r="U85" s="60"/>
      <c r="V85" s="60"/>
      <c r="W85" s="60"/>
      <c r="X85" s="129"/>
      <c r="Y85" s="129">
        <f t="shared" ca="1" si="4"/>
        <v>240</v>
      </c>
      <c r="Z85" s="129">
        <f t="shared" ca="1" si="5"/>
        <v>240</v>
      </c>
      <c r="AA85" s="129">
        <f ca="1">IF($W85="",NETWORKDAYS(REPLACE(REPLACE($L85,5,1,"/"),8,1,"/"),REPLACE(REPLACE($Z$1,5,1,"/"),8,1,"/"),Sheet3!$C:$C), NETWORKDAYS(REPLACE(REPLACE($L85,5,1,"/"),8,1,"/"),REPLACE(REPLACE($W85,5,1,"/"),8,1,"/"),Sheet3!$C:$C))</f>
        <v>169</v>
      </c>
      <c r="AB85" s="129">
        <f ca="1">IF($U85="",NETWORKDAYS(REPLACE(REPLACE($L85,5,1,"/"),8,1,"/"),REPLACE(REPLACE($Z$1,5,1,"/"),8,1,"/"),Sheet3!$C:$C), NETWORKDAYS(REPLACE(REPLACE($L85,5,1,"/"),8,1,"/"),REPLACE(REPLACE($U85,5,1,"/"),8,1,"/"),Sheet3!$C:$C))</f>
        <v>169</v>
      </c>
    </row>
    <row r="86" spans="1:28">
      <c r="A86" s="84">
        <v>81</v>
      </c>
      <c r="B86" s="84" t="s">
        <v>322</v>
      </c>
      <c r="C86" s="60" t="s">
        <v>547</v>
      </c>
      <c r="D86" s="128"/>
      <c r="E86" s="60" t="s">
        <v>548</v>
      </c>
      <c r="F86" s="79" t="s">
        <v>563</v>
      </c>
      <c r="G86" s="60" t="s">
        <v>550</v>
      </c>
      <c r="H86" s="60" t="s">
        <v>551</v>
      </c>
      <c r="I86" s="60"/>
      <c r="J86" s="60"/>
      <c r="K86" s="60" t="s">
        <v>552</v>
      </c>
      <c r="L86" s="60" t="s">
        <v>553</v>
      </c>
      <c r="M86" s="79" t="s">
        <v>562</v>
      </c>
      <c r="N86" s="106" t="s">
        <v>386</v>
      </c>
      <c r="O86" s="60" t="s">
        <v>18</v>
      </c>
      <c r="P86" s="60" t="s">
        <v>10</v>
      </c>
      <c r="Q86" s="60" t="s">
        <v>20</v>
      </c>
      <c r="R86" s="60"/>
      <c r="S86" s="79"/>
      <c r="T86" s="60"/>
      <c r="U86" s="60"/>
      <c r="V86" s="60"/>
      <c r="W86" s="60"/>
      <c r="X86" s="129"/>
      <c r="Y86" s="129">
        <f t="shared" ca="1" si="4"/>
        <v>240</v>
      </c>
      <c r="Z86" s="129">
        <f t="shared" ca="1" si="5"/>
        <v>240</v>
      </c>
      <c r="AA86" s="129">
        <f ca="1">IF($W86="",NETWORKDAYS(REPLACE(REPLACE($L86,5,1,"/"),8,1,"/"),REPLACE(REPLACE($Z$1,5,1,"/"),8,1,"/"),Sheet3!$C:$C), NETWORKDAYS(REPLACE(REPLACE($L86,5,1,"/"),8,1,"/"),REPLACE(REPLACE($W86,5,1,"/"),8,1,"/"),Sheet3!$C:$C))</f>
        <v>169</v>
      </c>
      <c r="AB86" s="129">
        <f ca="1">IF($U86="",NETWORKDAYS(REPLACE(REPLACE($L86,5,1,"/"),8,1,"/"),REPLACE(REPLACE($Z$1,5,1,"/"),8,1,"/"),Sheet3!$C:$C), NETWORKDAYS(REPLACE(REPLACE($L86,5,1,"/"),8,1,"/"),REPLACE(REPLACE($U86,5,1,"/"),8,1,"/"),Sheet3!$C:$C))</f>
        <v>169</v>
      </c>
    </row>
    <row r="87" spans="1:28">
      <c r="A87" s="84">
        <v>82</v>
      </c>
      <c r="B87" s="84" t="s">
        <v>322</v>
      </c>
      <c r="C87" s="60" t="s">
        <v>547</v>
      </c>
      <c r="D87" s="128"/>
      <c r="E87" s="60" t="s">
        <v>548</v>
      </c>
      <c r="F87" s="79" t="s">
        <v>566</v>
      </c>
      <c r="G87" s="60" t="s">
        <v>550</v>
      </c>
      <c r="H87" s="60" t="s">
        <v>551</v>
      </c>
      <c r="I87" s="60"/>
      <c r="J87" s="60"/>
      <c r="K87" s="60" t="s">
        <v>552</v>
      </c>
      <c r="L87" s="60" t="s">
        <v>553</v>
      </c>
      <c r="M87" s="79" t="s">
        <v>567</v>
      </c>
      <c r="N87" s="106" t="s">
        <v>386</v>
      </c>
      <c r="O87" s="60" t="s">
        <v>18</v>
      </c>
      <c r="P87" s="60" t="s">
        <v>10</v>
      </c>
      <c r="Q87" s="60" t="s">
        <v>20</v>
      </c>
      <c r="R87" s="60"/>
      <c r="S87" s="79"/>
      <c r="T87" s="60"/>
      <c r="U87" s="60"/>
      <c r="V87" s="60"/>
      <c r="W87" s="60"/>
      <c r="X87" s="129"/>
      <c r="Y87" s="129">
        <f t="shared" ca="1" si="4"/>
        <v>240</v>
      </c>
      <c r="Z87" s="129">
        <f t="shared" ca="1" si="5"/>
        <v>240</v>
      </c>
      <c r="AA87" s="129">
        <f ca="1">IF($W87="",NETWORKDAYS(REPLACE(REPLACE($L87,5,1,"/"),8,1,"/"),REPLACE(REPLACE($Z$1,5,1,"/"),8,1,"/"),Sheet3!$C:$C), NETWORKDAYS(REPLACE(REPLACE($L87,5,1,"/"),8,1,"/"),REPLACE(REPLACE($W87,5,1,"/"),8,1,"/"),Sheet3!$C:$C))</f>
        <v>169</v>
      </c>
      <c r="AB87" s="129">
        <f ca="1">IF($U87="",NETWORKDAYS(REPLACE(REPLACE($L87,5,1,"/"),8,1,"/"),REPLACE(REPLACE($Z$1,5,1,"/"),8,1,"/"),Sheet3!$C:$C), NETWORKDAYS(REPLACE(REPLACE($L87,5,1,"/"),8,1,"/"),REPLACE(REPLACE($U87,5,1,"/"),8,1,"/"),Sheet3!$C:$C))</f>
        <v>169</v>
      </c>
    </row>
    <row r="88" spans="1:28">
      <c r="A88" s="84">
        <v>83</v>
      </c>
      <c r="B88" s="84" t="s">
        <v>322</v>
      </c>
      <c r="C88" s="60" t="s">
        <v>547</v>
      </c>
      <c r="D88" s="128"/>
      <c r="E88" s="60" t="s">
        <v>548</v>
      </c>
      <c r="F88" s="79" t="s">
        <v>566</v>
      </c>
      <c r="G88" s="60" t="s">
        <v>550</v>
      </c>
      <c r="H88" s="60" t="s">
        <v>551</v>
      </c>
      <c r="I88" s="60"/>
      <c r="J88" s="60"/>
      <c r="K88" s="60" t="s">
        <v>552</v>
      </c>
      <c r="L88" s="60" t="s">
        <v>553</v>
      </c>
      <c r="M88" s="79" t="s">
        <v>568</v>
      </c>
      <c r="N88" s="106" t="s">
        <v>386</v>
      </c>
      <c r="O88" s="60" t="s">
        <v>18</v>
      </c>
      <c r="P88" s="60" t="s">
        <v>10</v>
      </c>
      <c r="Q88" s="60" t="s">
        <v>20</v>
      </c>
      <c r="R88" s="60"/>
      <c r="S88" s="79"/>
      <c r="T88" s="60"/>
      <c r="U88" s="60"/>
      <c r="V88" s="60"/>
      <c r="W88" s="60"/>
      <c r="X88" s="129"/>
      <c r="Y88" s="129">
        <f t="shared" ca="1" si="4"/>
        <v>240</v>
      </c>
      <c r="Z88" s="129">
        <f t="shared" ca="1" si="5"/>
        <v>240</v>
      </c>
      <c r="AA88" s="129">
        <f ca="1">IF($W88="",NETWORKDAYS(REPLACE(REPLACE($L88,5,1,"/"),8,1,"/"),REPLACE(REPLACE($Z$1,5,1,"/"),8,1,"/"),Sheet3!$C:$C), NETWORKDAYS(REPLACE(REPLACE($L88,5,1,"/"),8,1,"/"),REPLACE(REPLACE($W88,5,1,"/"),8,1,"/"),Sheet3!$C:$C))</f>
        <v>169</v>
      </c>
      <c r="AB88" s="129">
        <f ca="1">IF($U88="",NETWORKDAYS(REPLACE(REPLACE($L88,5,1,"/"),8,1,"/"),REPLACE(REPLACE($Z$1,5,1,"/"),8,1,"/"),Sheet3!$C:$C), NETWORKDAYS(REPLACE(REPLACE($L88,5,1,"/"),8,1,"/"),REPLACE(REPLACE($U88,5,1,"/"),8,1,"/"),Sheet3!$C:$C))</f>
        <v>169</v>
      </c>
    </row>
    <row r="89" spans="1:28">
      <c r="A89" s="84">
        <v>84</v>
      </c>
      <c r="B89" s="84" t="s">
        <v>322</v>
      </c>
      <c r="C89" s="60" t="s">
        <v>547</v>
      </c>
      <c r="D89" s="128"/>
      <c r="E89" s="60" t="s">
        <v>548</v>
      </c>
      <c r="F89" s="79" t="s">
        <v>566</v>
      </c>
      <c r="G89" s="60" t="s">
        <v>550</v>
      </c>
      <c r="H89" s="60" t="s">
        <v>551</v>
      </c>
      <c r="I89" s="60"/>
      <c r="J89" s="60"/>
      <c r="K89" s="60" t="s">
        <v>552</v>
      </c>
      <c r="L89" s="60" t="s">
        <v>553</v>
      </c>
      <c r="M89" s="79" t="s">
        <v>569</v>
      </c>
      <c r="N89" s="106" t="s">
        <v>386</v>
      </c>
      <c r="O89" s="60" t="s">
        <v>18</v>
      </c>
      <c r="P89" s="60" t="s">
        <v>10</v>
      </c>
      <c r="Q89" s="60" t="s">
        <v>20</v>
      </c>
      <c r="R89" s="60"/>
      <c r="S89" s="79"/>
      <c r="T89" s="60"/>
      <c r="U89" s="60"/>
      <c r="V89" s="60"/>
      <c r="W89" s="60"/>
      <c r="X89" s="129"/>
      <c r="Y89" s="129">
        <f t="shared" ca="1" si="4"/>
        <v>240</v>
      </c>
      <c r="Z89" s="129">
        <f t="shared" ca="1" si="5"/>
        <v>240</v>
      </c>
      <c r="AA89" s="129">
        <f ca="1">IF($W89="",NETWORKDAYS(REPLACE(REPLACE($L89,5,1,"/"),8,1,"/"),REPLACE(REPLACE($Z$1,5,1,"/"),8,1,"/"),Sheet3!$C:$C), NETWORKDAYS(REPLACE(REPLACE($L89,5,1,"/"),8,1,"/"),REPLACE(REPLACE($W89,5,1,"/"),8,1,"/"),Sheet3!$C:$C))</f>
        <v>169</v>
      </c>
      <c r="AB89" s="129">
        <f ca="1">IF($U89="",NETWORKDAYS(REPLACE(REPLACE($L89,5,1,"/"),8,1,"/"),REPLACE(REPLACE($Z$1,5,1,"/"),8,1,"/"),Sheet3!$C:$C), NETWORKDAYS(REPLACE(REPLACE($L89,5,1,"/"),8,1,"/"),REPLACE(REPLACE($U89,5,1,"/"),8,1,"/"),Sheet3!$C:$C))</f>
        <v>169</v>
      </c>
    </row>
    <row r="90" spans="1:28">
      <c r="A90" s="84">
        <v>85</v>
      </c>
      <c r="B90" s="84" t="s">
        <v>322</v>
      </c>
      <c r="C90" s="60" t="s">
        <v>547</v>
      </c>
      <c r="D90" s="128"/>
      <c r="E90" s="60" t="s">
        <v>548</v>
      </c>
      <c r="F90" s="79" t="s">
        <v>566</v>
      </c>
      <c r="G90" s="60" t="s">
        <v>550</v>
      </c>
      <c r="H90" s="60" t="s">
        <v>551</v>
      </c>
      <c r="I90" s="60"/>
      <c r="J90" s="60"/>
      <c r="K90" s="60" t="s">
        <v>552</v>
      </c>
      <c r="L90" s="60" t="s">
        <v>553</v>
      </c>
      <c r="M90" s="79" t="s">
        <v>570</v>
      </c>
      <c r="N90" s="106" t="s">
        <v>386</v>
      </c>
      <c r="O90" s="60" t="s">
        <v>18</v>
      </c>
      <c r="P90" s="60" t="s">
        <v>10</v>
      </c>
      <c r="Q90" s="60" t="s">
        <v>20</v>
      </c>
      <c r="R90" s="60"/>
      <c r="S90" s="79"/>
      <c r="T90" s="60"/>
      <c r="U90" s="60"/>
      <c r="V90" s="60"/>
      <c r="W90" s="60"/>
      <c r="X90" s="129"/>
      <c r="Y90" s="129">
        <f t="shared" ca="1" si="4"/>
        <v>240</v>
      </c>
      <c r="Z90" s="129">
        <f t="shared" ca="1" si="5"/>
        <v>240</v>
      </c>
      <c r="AA90" s="129">
        <f ca="1">IF($W90="",NETWORKDAYS(REPLACE(REPLACE($L90,5,1,"/"),8,1,"/"),REPLACE(REPLACE($Z$1,5,1,"/"),8,1,"/"),Sheet3!$C:$C), NETWORKDAYS(REPLACE(REPLACE($L90,5,1,"/"),8,1,"/"),REPLACE(REPLACE($W90,5,1,"/"),8,1,"/"),Sheet3!$C:$C))</f>
        <v>169</v>
      </c>
      <c r="AB90" s="129">
        <f ca="1">IF($U90="",NETWORKDAYS(REPLACE(REPLACE($L90,5,1,"/"),8,1,"/"),REPLACE(REPLACE($Z$1,5,1,"/"),8,1,"/"),Sheet3!$C:$C), NETWORKDAYS(REPLACE(REPLACE($L90,5,1,"/"),8,1,"/"),REPLACE(REPLACE($U90,5,1,"/"),8,1,"/"),Sheet3!$C:$C))</f>
        <v>169</v>
      </c>
    </row>
    <row r="91" spans="1:28">
      <c r="A91" s="84">
        <v>86</v>
      </c>
      <c r="B91" s="84" t="s">
        <v>322</v>
      </c>
      <c r="C91" s="60" t="s">
        <v>547</v>
      </c>
      <c r="D91" s="128"/>
      <c r="E91" s="60" t="s">
        <v>548</v>
      </c>
      <c r="F91" s="79" t="s">
        <v>566</v>
      </c>
      <c r="G91" s="60" t="s">
        <v>550</v>
      </c>
      <c r="H91" s="60" t="s">
        <v>551</v>
      </c>
      <c r="I91" s="60"/>
      <c r="J91" s="60"/>
      <c r="K91" s="60" t="s">
        <v>552</v>
      </c>
      <c r="L91" s="60" t="s">
        <v>553</v>
      </c>
      <c r="M91" s="79" t="s">
        <v>571</v>
      </c>
      <c r="N91" s="106" t="s">
        <v>386</v>
      </c>
      <c r="O91" s="60" t="s">
        <v>18</v>
      </c>
      <c r="P91" s="60" t="s">
        <v>10</v>
      </c>
      <c r="Q91" s="60" t="s">
        <v>20</v>
      </c>
      <c r="R91" s="60"/>
      <c r="S91" s="79"/>
      <c r="T91" s="60"/>
      <c r="U91" s="60"/>
      <c r="V91" s="60"/>
      <c r="W91" s="60"/>
      <c r="X91" s="129"/>
      <c r="Y91" s="129">
        <f t="shared" ca="1" si="4"/>
        <v>240</v>
      </c>
      <c r="Z91" s="129">
        <f t="shared" ca="1" si="5"/>
        <v>240</v>
      </c>
      <c r="AA91" s="129">
        <f ca="1">IF($W91="",NETWORKDAYS(REPLACE(REPLACE($L91,5,1,"/"),8,1,"/"),REPLACE(REPLACE($Z$1,5,1,"/"),8,1,"/"),Sheet3!$C:$C), NETWORKDAYS(REPLACE(REPLACE($L91,5,1,"/"),8,1,"/"),REPLACE(REPLACE($W91,5,1,"/"),8,1,"/"),Sheet3!$C:$C))</f>
        <v>169</v>
      </c>
      <c r="AB91" s="129">
        <f ca="1">IF($U91="",NETWORKDAYS(REPLACE(REPLACE($L91,5,1,"/"),8,1,"/"),REPLACE(REPLACE($Z$1,5,1,"/"),8,1,"/"),Sheet3!$C:$C), NETWORKDAYS(REPLACE(REPLACE($L91,5,1,"/"),8,1,"/"),REPLACE(REPLACE($U91,5,1,"/"),8,1,"/"),Sheet3!$C:$C))</f>
        <v>169</v>
      </c>
    </row>
    <row r="92" spans="1:28">
      <c r="A92" s="84">
        <v>87</v>
      </c>
      <c r="B92" s="84" t="s">
        <v>322</v>
      </c>
      <c r="C92" s="60" t="s">
        <v>547</v>
      </c>
      <c r="D92" s="128"/>
      <c r="E92" s="60" t="s">
        <v>548</v>
      </c>
      <c r="F92" s="79" t="s">
        <v>566</v>
      </c>
      <c r="G92" s="60" t="s">
        <v>550</v>
      </c>
      <c r="H92" s="60" t="s">
        <v>551</v>
      </c>
      <c r="I92" s="60"/>
      <c r="J92" s="60"/>
      <c r="K92" s="60" t="s">
        <v>552</v>
      </c>
      <c r="L92" s="60" t="s">
        <v>553</v>
      </c>
      <c r="M92" s="79" t="s">
        <v>572</v>
      </c>
      <c r="N92" s="106" t="s">
        <v>386</v>
      </c>
      <c r="O92" s="60" t="s">
        <v>18</v>
      </c>
      <c r="P92" s="60" t="s">
        <v>10</v>
      </c>
      <c r="Q92" s="60" t="s">
        <v>20</v>
      </c>
      <c r="R92" s="60"/>
      <c r="S92" s="79"/>
      <c r="T92" s="60"/>
      <c r="U92" s="60"/>
      <c r="V92" s="60"/>
      <c r="W92" s="60"/>
      <c r="X92" s="129"/>
      <c r="Y92" s="129">
        <f t="shared" ca="1" si="4"/>
        <v>240</v>
      </c>
      <c r="Z92" s="129">
        <f t="shared" ca="1" si="5"/>
        <v>240</v>
      </c>
      <c r="AA92" s="129">
        <f ca="1">IF($W92="",NETWORKDAYS(REPLACE(REPLACE($L92,5,1,"/"),8,1,"/"),REPLACE(REPLACE($Z$1,5,1,"/"),8,1,"/"),Sheet3!$C:$C), NETWORKDAYS(REPLACE(REPLACE($L92,5,1,"/"),8,1,"/"),REPLACE(REPLACE($W92,5,1,"/"),8,1,"/"),Sheet3!$C:$C))</f>
        <v>169</v>
      </c>
      <c r="AB92" s="129">
        <f ca="1">IF($U92="",NETWORKDAYS(REPLACE(REPLACE($L92,5,1,"/"),8,1,"/"),REPLACE(REPLACE($Z$1,5,1,"/"),8,1,"/"),Sheet3!$C:$C), NETWORKDAYS(REPLACE(REPLACE($L92,5,1,"/"),8,1,"/"),REPLACE(REPLACE($U92,5,1,"/"),8,1,"/"),Sheet3!$C:$C))</f>
        <v>169</v>
      </c>
    </row>
    <row r="93" spans="1:28">
      <c r="A93" s="84">
        <v>88</v>
      </c>
      <c r="B93" s="84" t="s">
        <v>322</v>
      </c>
      <c r="C93" s="60" t="s">
        <v>547</v>
      </c>
      <c r="D93" s="128"/>
      <c r="E93" s="60" t="s">
        <v>548</v>
      </c>
      <c r="F93" s="79" t="s">
        <v>566</v>
      </c>
      <c r="G93" s="60" t="s">
        <v>550</v>
      </c>
      <c r="H93" s="60" t="s">
        <v>551</v>
      </c>
      <c r="I93" s="60"/>
      <c r="J93" s="60"/>
      <c r="K93" s="60" t="s">
        <v>552</v>
      </c>
      <c r="L93" s="60" t="s">
        <v>553</v>
      </c>
      <c r="M93" s="79"/>
      <c r="N93" s="106" t="s">
        <v>386</v>
      </c>
      <c r="O93" s="60" t="s">
        <v>18</v>
      </c>
      <c r="P93" s="60" t="s">
        <v>10</v>
      </c>
      <c r="Q93" s="60" t="s">
        <v>20</v>
      </c>
      <c r="R93" s="60"/>
      <c r="S93" s="79"/>
      <c r="T93" s="60"/>
      <c r="U93" s="60"/>
      <c r="V93" s="60"/>
      <c r="W93" s="60"/>
      <c r="X93" s="129"/>
      <c r="Y93" s="129">
        <f t="shared" ca="1" si="4"/>
        <v>240</v>
      </c>
      <c r="Z93" s="129">
        <f t="shared" ca="1" si="5"/>
        <v>240</v>
      </c>
      <c r="AA93" s="129">
        <f ca="1">IF($W93="",NETWORKDAYS(REPLACE(REPLACE($L93,5,1,"/"),8,1,"/"),REPLACE(REPLACE($Z$1,5,1,"/"),8,1,"/"),Sheet3!$C:$C), NETWORKDAYS(REPLACE(REPLACE($L93,5,1,"/"),8,1,"/"),REPLACE(REPLACE($W93,5,1,"/"),8,1,"/"),Sheet3!$C:$C))</f>
        <v>169</v>
      </c>
      <c r="AB93" s="129">
        <f ca="1">IF($U93="",NETWORKDAYS(REPLACE(REPLACE($L93,5,1,"/"),8,1,"/"),REPLACE(REPLACE($Z$1,5,1,"/"),8,1,"/"),Sheet3!$C:$C), NETWORKDAYS(REPLACE(REPLACE($L93,5,1,"/"),8,1,"/"),REPLACE(REPLACE($U93,5,1,"/"),8,1,"/"),Sheet3!$C:$C))</f>
        <v>169</v>
      </c>
    </row>
    <row r="94" spans="1:28">
      <c r="A94" s="84">
        <v>89</v>
      </c>
      <c r="B94" s="84" t="s">
        <v>322</v>
      </c>
      <c r="C94" s="60" t="s">
        <v>547</v>
      </c>
      <c r="D94" s="128"/>
      <c r="E94" s="60" t="s">
        <v>548</v>
      </c>
      <c r="F94" s="79" t="s">
        <v>566</v>
      </c>
      <c r="G94" s="60" t="s">
        <v>550</v>
      </c>
      <c r="H94" s="60" t="s">
        <v>551</v>
      </c>
      <c r="I94" s="60"/>
      <c r="J94" s="60"/>
      <c r="K94" s="60" t="s">
        <v>552</v>
      </c>
      <c r="L94" s="60" t="s">
        <v>553</v>
      </c>
      <c r="M94" s="79"/>
      <c r="N94" s="106" t="s">
        <v>386</v>
      </c>
      <c r="O94" s="60" t="s">
        <v>18</v>
      </c>
      <c r="P94" s="60" t="s">
        <v>10</v>
      </c>
      <c r="Q94" s="60" t="s">
        <v>20</v>
      </c>
      <c r="R94" s="60"/>
      <c r="S94" s="79"/>
      <c r="T94" s="60"/>
      <c r="U94" s="60"/>
      <c r="V94" s="60"/>
      <c r="W94" s="60"/>
      <c r="X94" s="129"/>
      <c r="Y94" s="129">
        <f t="shared" ca="1" si="4"/>
        <v>240</v>
      </c>
      <c r="Z94" s="129">
        <f t="shared" ca="1" si="5"/>
        <v>240</v>
      </c>
      <c r="AA94" s="129">
        <f ca="1">IF($W94="",NETWORKDAYS(REPLACE(REPLACE($L94,5,1,"/"),8,1,"/"),REPLACE(REPLACE($Z$1,5,1,"/"),8,1,"/"),Sheet3!$C:$C), NETWORKDAYS(REPLACE(REPLACE($L94,5,1,"/"),8,1,"/"),REPLACE(REPLACE($W94,5,1,"/"),8,1,"/"),Sheet3!$C:$C))</f>
        <v>169</v>
      </c>
      <c r="AB94" s="129">
        <f ca="1">IF($U94="",NETWORKDAYS(REPLACE(REPLACE($L94,5,1,"/"),8,1,"/"),REPLACE(REPLACE($Z$1,5,1,"/"),8,1,"/"),Sheet3!$C:$C), NETWORKDAYS(REPLACE(REPLACE($L94,5,1,"/"),8,1,"/"),REPLACE(REPLACE($U94,5,1,"/"),8,1,"/"),Sheet3!$C:$C))</f>
        <v>169</v>
      </c>
    </row>
    <row r="95" spans="1:28">
      <c r="A95" s="84">
        <v>90</v>
      </c>
      <c r="B95" s="84" t="s">
        <v>322</v>
      </c>
      <c r="C95" s="60" t="s">
        <v>547</v>
      </c>
      <c r="D95" s="128"/>
      <c r="E95" s="60" t="s">
        <v>548</v>
      </c>
      <c r="F95" s="79" t="s">
        <v>566</v>
      </c>
      <c r="G95" s="60" t="s">
        <v>550</v>
      </c>
      <c r="H95" s="60" t="s">
        <v>551</v>
      </c>
      <c r="I95" s="60"/>
      <c r="J95" s="60"/>
      <c r="K95" s="60" t="s">
        <v>552</v>
      </c>
      <c r="L95" s="60" t="s">
        <v>553</v>
      </c>
      <c r="M95" s="79"/>
      <c r="N95" s="106" t="s">
        <v>386</v>
      </c>
      <c r="O95" s="60" t="s">
        <v>18</v>
      </c>
      <c r="P95" s="60" t="s">
        <v>10</v>
      </c>
      <c r="Q95" s="60" t="s">
        <v>20</v>
      </c>
      <c r="R95" s="60"/>
      <c r="S95" s="79"/>
      <c r="T95" s="60"/>
      <c r="U95" s="60"/>
      <c r="V95" s="60"/>
      <c r="W95" s="60"/>
      <c r="X95" s="129"/>
      <c r="Y95" s="129">
        <f t="shared" ca="1" si="4"/>
        <v>240</v>
      </c>
      <c r="Z95" s="129">
        <f t="shared" ca="1" si="5"/>
        <v>240</v>
      </c>
      <c r="AA95" s="129">
        <f ca="1">IF($W95="",NETWORKDAYS(REPLACE(REPLACE($L95,5,1,"/"),8,1,"/"),REPLACE(REPLACE($Z$1,5,1,"/"),8,1,"/"),Sheet3!$C:$C), NETWORKDAYS(REPLACE(REPLACE($L95,5,1,"/"),8,1,"/"),REPLACE(REPLACE($W95,5,1,"/"),8,1,"/"),Sheet3!$C:$C))</f>
        <v>169</v>
      </c>
      <c r="AB95" s="129">
        <f ca="1">IF($U95="",NETWORKDAYS(REPLACE(REPLACE($L95,5,1,"/"),8,1,"/"),REPLACE(REPLACE($Z$1,5,1,"/"),8,1,"/"),Sheet3!$C:$C), NETWORKDAYS(REPLACE(REPLACE($L95,5,1,"/"),8,1,"/"),REPLACE(REPLACE($U95,5,1,"/"),8,1,"/"),Sheet3!$C:$C))</f>
        <v>169</v>
      </c>
    </row>
    <row r="96" spans="1:28" ht="27">
      <c r="A96" s="60">
        <v>91</v>
      </c>
      <c r="B96" s="60" t="s">
        <v>581</v>
      </c>
      <c r="C96" s="60" t="s">
        <v>582</v>
      </c>
      <c r="D96" s="128"/>
      <c r="E96" s="60" t="s">
        <v>583</v>
      </c>
      <c r="F96" s="79" t="s">
        <v>584</v>
      </c>
      <c r="G96" s="60" t="s">
        <v>585</v>
      </c>
      <c r="H96" s="60" t="s">
        <v>586</v>
      </c>
      <c r="I96" s="60"/>
      <c r="J96" s="60"/>
      <c r="K96" s="60" t="s">
        <v>587</v>
      </c>
      <c r="L96" s="60" t="s">
        <v>588</v>
      </c>
      <c r="M96" s="79" t="s">
        <v>656</v>
      </c>
      <c r="N96" s="60" t="s">
        <v>647</v>
      </c>
      <c r="O96" s="60" t="s">
        <v>589</v>
      </c>
      <c r="P96" s="60" t="s">
        <v>590</v>
      </c>
      <c r="Q96" s="60" t="s">
        <v>20</v>
      </c>
      <c r="R96" s="60" t="s">
        <v>343</v>
      </c>
      <c r="S96" s="79" t="s">
        <v>648</v>
      </c>
      <c r="T96" s="84" t="s">
        <v>646</v>
      </c>
      <c r="U96" s="84" t="s">
        <v>646</v>
      </c>
      <c r="V96" s="60" t="s">
        <v>64</v>
      </c>
      <c r="W96" s="84" t="s">
        <v>646</v>
      </c>
      <c r="X96" s="129"/>
      <c r="Y96" s="129">
        <f t="shared" si="4"/>
        <v>19</v>
      </c>
      <c r="Z96" s="129">
        <f t="shared" si="5"/>
        <v>19</v>
      </c>
      <c r="AA96" s="129"/>
      <c r="AB96" s="129"/>
    </row>
    <row r="97" spans="1:28" ht="67.5">
      <c r="A97" s="60">
        <v>92</v>
      </c>
      <c r="B97" s="60" t="s">
        <v>581</v>
      </c>
      <c r="C97" s="60" t="s">
        <v>582</v>
      </c>
      <c r="D97" s="128"/>
      <c r="E97" s="83" t="s">
        <v>592</v>
      </c>
      <c r="F97" s="79" t="s">
        <v>593</v>
      </c>
      <c r="G97" s="60" t="s">
        <v>585</v>
      </c>
      <c r="H97" s="60" t="s">
        <v>586</v>
      </c>
      <c r="I97" s="60"/>
      <c r="J97" s="60"/>
      <c r="K97" s="60" t="s">
        <v>587</v>
      </c>
      <c r="L97" s="60" t="s">
        <v>588</v>
      </c>
      <c r="M97" s="79" t="s">
        <v>664</v>
      </c>
      <c r="N97" s="60"/>
      <c r="O97" s="60" t="s">
        <v>589</v>
      </c>
      <c r="P97" s="60" t="s">
        <v>590</v>
      </c>
      <c r="Q97" s="60" t="s">
        <v>591</v>
      </c>
      <c r="R97" s="60" t="s">
        <v>343</v>
      </c>
      <c r="S97" s="79" t="s">
        <v>648</v>
      </c>
      <c r="T97" s="84" t="s">
        <v>646</v>
      </c>
      <c r="U97" s="84" t="s">
        <v>646</v>
      </c>
      <c r="V97" s="60" t="s">
        <v>64</v>
      </c>
      <c r="W97" s="84" t="s">
        <v>646</v>
      </c>
      <c r="X97" s="129"/>
      <c r="Y97" s="129"/>
      <c r="Z97" s="129"/>
      <c r="AA97" s="129"/>
      <c r="AB97" s="129"/>
    </row>
    <row r="98" spans="1:28">
      <c r="A98" s="60">
        <v>93</v>
      </c>
      <c r="B98" s="60" t="s">
        <v>581</v>
      </c>
      <c r="C98" s="60" t="s">
        <v>582</v>
      </c>
      <c r="D98" s="128"/>
      <c r="E98" s="83" t="s">
        <v>594</v>
      </c>
      <c r="F98" s="79" t="s">
        <v>595</v>
      </c>
      <c r="G98" s="60" t="s">
        <v>585</v>
      </c>
      <c r="H98" s="60" t="s">
        <v>586</v>
      </c>
      <c r="I98" s="60"/>
      <c r="J98" s="60"/>
      <c r="K98" s="60" t="s">
        <v>587</v>
      </c>
      <c r="L98" s="60" t="s">
        <v>596</v>
      </c>
      <c r="M98" s="79" t="s">
        <v>657</v>
      </c>
      <c r="N98" s="60"/>
      <c r="O98" s="60" t="s">
        <v>589</v>
      </c>
      <c r="P98" s="60" t="s">
        <v>590</v>
      </c>
      <c r="Q98" s="60" t="s">
        <v>591</v>
      </c>
      <c r="R98" s="60" t="s">
        <v>343</v>
      </c>
      <c r="S98" s="79" t="s">
        <v>648</v>
      </c>
      <c r="T98" s="84" t="s">
        <v>646</v>
      </c>
      <c r="U98" s="84" t="s">
        <v>646</v>
      </c>
      <c r="V98" s="60" t="s">
        <v>64</v>
      </c>
      <c r="W98" s="84" t="s">
        <v>646</v>
      </c>
      <c r="X98" s="129"/>
      <c r="Y98" s="129"/>
      <c r="Z98" s="129"/>
      <c r="AA98" s="129"/>
      <c r="AB98" s="129"/>
    </row>
    <row r="99" spans="1:28" ht="54">
      <c r="A99" s="60">
        <v>94</v>
      </c>
      <c r="B99" s="60" t="s">
        <v>581</v>
      </c>
      <c r="C99" s="60" t="s">
        <v>262</v>
      </c>
      <c r="D99" s="128"/>
      <c r="E99" s="128"/>
      <c r="F99" s="79" t="s">
        <v>597</v>
      </c>
      <c r="G99" s="60" t="s">
        <v>585</v>
      </c>
      <c r="H99" s="60" t="s">
        <v>586</v>
      </c>
      <c r="I99" s="60"/>
      <c r="J99" s="60"/>
      <c r="K99" s="60" t="s">
        <v>587</v>
      </c>
      <c r="L99" s="60" t="s">
        <v>596</v>
      </c>
      <c r="M99" s="79" t="s">
        <v>659</v>
      </c>
      <c r="N99" s="60"/>
      <c r="O99" s="60" t="s">
        <v>589</v>
      </c>
      <c r="P99" s="60" t="s">
        <v>590</v>
      </c>
      <c r="Q99" s="60" t="s">
        <v>591</v>
      </c>
      <c r="R99" s="60" t="s">
        <v>343</v>
      </c>
      <c r="S99" s="79" t="s">
        <v>648</v>
      </c>
      <c r="T99" s="84" t="s">
        <v>646</v>
      </c>
      <c r="U99" s="84" t="s">
        <v>646</v>
      </c>
      <c r="V99" s="60" t="s">
        <v>64</v>
      </c>
      <c r="W99" s="84" t="s">
        <v>646</v>
      </c>
      <c r="X99" s="129"/>
      <c r="Y99" s="129"/>
      <c r="Z99" s="129"/>
      <c r="AA99" s="129"/>
      <c r="AB99" s="129"/>
    </row>
    <row r="100" spans="1:28">
      <c r="A100" s="60">
        <v>95</v>
      </c>
      <c r="B100" s="60" t="s">
        <v>581</v>
      </c>
      <c r="C100" s="60" t="s">
        <v>262</v>
      </c>
      <c r="D100" s="128"/>
      <c r="E100" s="128"/>
      <c r="F100" s="79" t="s">
        <v>598</v>
      </c>
      <c r="G100" s="60" t="s">
        <v>585</v>
      </c>
      <c r="H100" s="60" t="s">
        <v>586</v>
      </c>
      <c r="I100" s="60"/>
      <c r="J100" s="60"/>
      <c r="K100" s="60" t="s">
        <v>587</v>
      </c>
      <c r="L100" s="60" t="s">
        <v>596</v>
      </c>
      <c r="M100" s="79" t="s">
        <v>658</v>
      </c>
      <c r="N100" s="60"/>
      <c r="O100" s="60" t="s">
        <v>589</v>
      </c>
      <c r="P100" s="60" t="s">
        <v>590</v>
      </c>
      <c r="Q100" s="60" t="s">
        <v>591</v>
      </c>
      <c r="R100" s="60" t="s">
        <v>343</v>
      </c>
      <c r="S100" s="79" t="s">
        <v>648</v>
      </c>
      <c r="T100" s="84" t="s">
        <v>646</v>
      </c>
      <c r="U100" s="84" t="s">
        <v>646</v>
      </c>
      <c r="V100" s="60" t="s">
        <v>64</v>
      </c>
      <c r="W100" s="84" t="s">
        <v>646</v>
      </c>
      <c r="X100" s="129"/>
      <c r="Y100" s="129"/>
      <c r="Z100" s="129"/>
      <c r="AA100" s="129"/>
      <c r="AB100" s="129"/>
    </row>
    <row r="101" spans="1:28" ht="40.5">
      <c r="A101" s="60">
        <v>96</v>
      </c>
      <c r="B101" s="60" t="s">
        <v>581</v>
      </c>
      <c r="C101" s="60" t="s">
        <v>262</v>
      </c>
      <c r="D101" s="128"/>
      <c r="E101" s="128"/>
      <c r="F101" s="79" t="s">
        <v>599</v>
      </c>
      <c r="G101" s="60" t="s">
        <v>585</v>
      </c>
      <c r="H101" s="60" t="s">
        <v>586</v>
      </c>
      <c r="I101" s="60"/>
      <c r="J101" s="60"/>
      <c r="K101" s="60" t="s">
        <v>587</v>
      </c>
      <c r="L101" s="60" t="s">
        <v>596</v>
      </c>
      <c r="M101" s="79" t="s">
        <v>660</v>
      </c>
      <c r="N101" s="60"/>
      <c r="O101" s="60" t="s">
        <v>589</v>
      </c>
      <c r="P101" s="60" t="s">
        <v>590</v>
      </c>
      <c r="Q101" s="60" t="s">
        <v>591</v>
      </c>
      <c r="R101" s="60" t="s">
        <v>343</v>
      </c>
      <c r="S101" s="79" t="s">
        <v>648</v>
      </c>
      <c r="T101" s="84" t="s">
        <v>646</v>
      </c>
      <c r="U101" s="84" t="s">
        <v>646</v>
      </c>
      <c r="V101" s="60" t="s">
        <v>64</v>
      </c>
      <c r="W101" s="84" t="s">
        <v>646</v>
      </c>
      <c r="X101" s="129"/>
      <c r="Y101" s="129"/>
      <c r="Z101" s="129"/>
      <c r="AA101" s="129"/>
      <c r="AB101" s="129"/>
    </row>
    <row r="102" spans="1:28">
      <c r="A102" s="60">
        <v>97</v>
      </c>
      <c r="B102" s="60" t="s">
        <v>581</v>
      </c>
      <c r="C102" s="60" t="s">
        <v>262</v>
      </c>
      <c r="D102" s="128"/>
      <c r="E102" s="128"/>
      <c r="F102" s="79" t="s">
        <v>600</v>
      </c>
      <c r="G102" s="60" t="s">
        <v>585</v>
      </c>
      <c r="H102" s="60" t="s">
        <v>586</v>
      </c>
      <c r="I102" s="60"/>
      <c r="J102" s="60"/>
      <c r="K102" s="60" t="s">
        <v>587</v>
      </c>
      <c r="L102" s="60" t="s">
        <v>596</v>
      </c>
      <c r="M102" s="79" t="s">
        <v>661</v>
      </c>
      <c r="N102" s="60"/>
      <c r="O102" s="60" t="s">
        <v>589</v>
      </c>
      <c r="P102" s="60" t="s">
        <v>590</v>
      </c>
      <c r="Q102" s="60" t="s">
        <v>591</v>
      </c>
      <c r="R102" s="60" t="s">
        <v>343</v>
      </c>
      <c r="S102" s="79" t="s">
        <v>648</v>
      </c>
      <c r="T102" s="84" t="s">
        <v>646</v>
      </c>
      <c r="U102" s="84" t="s">
        <v>646</v>
      </c>
      <c r="V102" s="60" t="s">
        <v>64</v>
      </c>
      <c r="W102" s="84" t="s">
        <v>646</v>
      </c>
      <c r="X102" s="129"/>
      <c r="Y102" s="129"/>
      <c r="Z102" s="129"/>
      <c r="AA102" s="129"/>
      <c r="AB102" s="129"/>
    </row>
    <row r="103" spans="1:28" ht="27">
      <c r="A103" s="60">
        <v>98</v>
      </c>
      <c r="B103" s="60" t="s">
        <v>581</v>
      </c>
      <c r="C103" s="60" t="s">
        <v>262</v>
      </c>
      <c r="D103" s="128"/>
      <c r="E103" s="128"/>
      <c r="F103" s="79" t="s">
        <v>601</v>
      </c>
      <c r="G103" s="60" t="s">
        <v>585</v>
      </c>
      <c r="H103" s="60" t="s">
        <v>586</v>
      </c>
      <c r="I103" s="60"/>
      <c r="J103" s="60"/>
      <c r="K103" s="60" t="s">
        <v>587</v>
      </c>
      <c r="L103" s="60" t="s">
        <v>596</v>
      </c>
      <c r="M103" s="79" t="s">
        <v>662</v>
      </c>
      <c r="N103" s="60"/>
      <c r="O103" s="60" t="s">
        <v>589</v>
      </c>
      <c r="P103" s="60" t="s">
        <v>590</v>
      </c>
      <c r="Q103" s="60" t="s">
        <v>591</v>
      </c>
      <c r="R103" s="60" t="s">
        <v>343</v>
      </c>
      <c r="S103" s="79" t="s">
        <v>648</v>
      </c>
      <c r="T103" s="84" t="s">
        <v>646</v>
      </c>
      <c r="U103" s="84" t="s">
        <v>646</v>
      </c>
      <c r="V103" s="60" t="s">
        <v>64</v>
      </c>
      <c r="W103" s="84" t="s">
        <v>646</v>
      </c>
      <c r="X103" s="129"/>
      <c r="Y103" s="129"/>
      <c r="Z103" s="129"/>
      <c r="AA103" s="129"/>
      <c r="AB103" s="129"/>
    </row>
    <row r="104" spans="1:28" s="183" customFormat="1" ht="27">
      <c r="A104" s="179">
        <v>99</v>
      </c>
      <c r="B104" s="179" t="s">
        <v>266</v>
      </c>
      <c r="C104" s="179" t="s">
        <v>255</v>
      </c>
      <c r="D104" s="180"/>
      <c r="E104" s="180"/>
      <c r="F104" s="181" t="s">
        <v>602</v>
      </c>
      <c r="G104" s="179" t="s">
        <v>605</v>
      </c>
      <c r="H104" s="179" t="s">
        <v>47</v>
      </c>
      <c r="I104" s="179"/>
      <c r="J104" s="179"/>
      <c r="K104" s="179" t="s">
        <v>606</v>
      </c>
      <c r="L104" s="179" t="s">
        <v>604</v>
      </c>
      <c r="M104" s="181" t="s">
        <v>663</v>
      </c>
      <c r="N104" s="179"/>
      <c r="O104" s="179" t="s">
        <v>18</v>
      </c>
      <c r="P104" s="179" t="s">
        <v>590</v>
      </c>
      <c r="Q104" s="179" t="s">
        <v>20</v>
      </c>
      <c r="R104" s="179"/>
      <c r="S104" s="181"/>
      <c r="T104" s="179"/>
      <c r="U104" s="179"/>
      <c r="V104" s="179"/>
      <c r="W104" s="179"/>
      <c r="X104" s="182"/>
      <c r="Y104" s="182"/>
      <c r="Z104" s="182"/>
      <c r="AA104" s="182"/>
      <c r="AB104" s="182"/>
    </row>
    <row r="105" spans="1:28" ht="108">
      <c r="A105" s="60">
        <v>100</v>
      </c>
      <c r="B105" s="84" t="s">
        <v>607</v>
      </c>
      <c r="C105" s="109" t="s">
        <v>257</v>
      </c>
      <c r="D105" s="5"/>
      <c r="E105" s="178" t="s">
        <v>636</v>
      </c>
      <c r="F105" s="5" t="s">
        <v>608</v>
      </c>
      <c r="G105" s="110" t="s">
        <v>635</v>
      </c>
      <c r="H105" s="82" t="s">
        <v>116</v>
      </c>
      <c r="I105" s="82"/>
      <c r="J105" s="82"/>
      <c r="K105" s="84" t="s">
        <v>606</v>
      </c>
      <c r="L105" s="84" t="s">
        <v>609</v>
      </c>
      <c r="M105" s="64" t="s">
        <v>610</v>
      </c>
      <c r="N105" s="110"/>
      <c r="O105" s="82" t="s">
        <v>18</v>
      </c>
      <c r="P105" s="82" t="s">
        <v>611</v>
      </c>
      <c r="Q105" s="82" t="s">
        <v>20</v>
      </c>
      <c r="R105" s="60"/>
      <c r="S105" s="79"/>
      <c r="T105" s="84"/>
      <c r="U105" s="84"/>
      <c r="V105" s="60"/>
      <c r="W105" s="84"/>
      <c r="X105" s="129"/>
      <c r="Y105" s="129"/>
      <c r="Z105" s="129"/>
      <c r="AA105" s="129"/>
      <c r="AB105" s="129"/>
    </row>
    <row r="106" spans="1:28" ht="67.5">
      <c r="A106" s="60">
        <v>101</v>
      </c>
      <c r="B106" s="84" t="s">
        <v>322</v>
      </c>
      <c r="C106" s="109" t="s">
        <v>257</v>
      </c>
      <c r="D106" s="176"/>
      <c r="E106" s="65" t="s">
        <v>637</v>
      </c>
      <c r="F106" s="176" t="s">
        <v>612</v>
      </c>
      <c r="G106" s="110" t="s">
        <v>635</v>
      </c>
      <c r="H106" s="82" t="s">
        <v>116</v>
      </c>
      <c r="I106" s="82"/>
      <c r="J106" s="82"/>
      <c r="K106" s="84" t="s">
        <v>613</v>
      </c>
      <c r="L106" s="84" t="s">
        <v>603</v>
      </c>
      <c r="M106" s="177" t="s">
        <v>614</v>
      </c>
      <c r="N106" s="110"/>
      <c r="O106" s="82" t="s">
        <v>18</v>
      </c>
      <c r="P106" s="82" t="s">
        <v>10</v>
      </c>
      <c r="Q106" s="82" t="s">
        <v>615</v>
      </c>
      <c r="R106" s="60"/>
      <c r="S106" s="79"/>
      <c r="T106" s="84"/>
      <c r="U106" s="84"/>
      <c r="V106" s="60"/>
      <c r="W106" s="60"/>
      <c r="X106" s="129"/>
      <c r="Y106" s="129"/>
      <c r="Z106" s="129"/>
      <c r="AA106" s="129"/>
      <c r="AB106" s="129"/>
    </row>
    <row r="107" spans="1:28" ht="67.5">
      <c r="A107" s="60">
        <v>102</v>
      </c>
      <c r="B107" s="84" t="s">
        <v>322</v>
      </c>
      <c r="C107" s="109" t="s">
        <v>257</v>
      </c>
      <c r="D107" s="176"/>
      <c r="E107" s="178" t="s">
        <v>638</v>
      </c>
      <c r="F107" s="176" t="s">
        <v>616</v>
      </c>
      <c r="G107" s="110" t="s">
        <v>635</v>
      </c>
      <c r="H107" s="82" t="s">
        <v>116</v>
      </c>
      <c r="I107" s="82"/>
      <c r="J107" s="82"/>
      <c r="K107" s="84" t="s">
        <v>606</v>
      </c>
      <c r="L107" s="84" t="s">
        <v>603</v>
      </c>
      <c r="M107" s="177" t="s">
        <v>617</v>
      </c>
      <c r="N107" s="110"/>
      <c r="O107" s="82" t="s">
        <v>18</v>
      </c>
      <c r="P107" s="82" t="s">
        <v>10</v>
      </c>
      <c r="Q107" s="82" t="s">
        <v>615</v>
      </c>
      <c r="R107" s="60"/>
      <c r="S107" s="79"/>
      <c r="T107" s="84"/>
      <c r="U107" s="84"/>
      <c r="V107" s="60"/>
      <c r="W107" s="60"/>
      <c r="X107" s="129"/>
      <c r="Y107" s="129"/>
      <c r="Z107" s="129"/>
      <c r="AA107" s="129"/>
      <c r="AB107" s="129"/>
    </row>
    <row r="108" spans="1:28" ht="54">
      <c r="A108" s="60">
        <v>103</v>
      </c>
      <c r="B108" s="84"/>
      <c r="C108" s="109" t="s">
        <v>257</v>
      </c>
      <c r="D108" s="176"/>
      <c r="E108" s="178" t="s">
        <v>639</v>
      </c>
      <c r="F108" s="176" t="s">
        <v>618</v>
      </c>
      <c r="G108" s="110" t="s">
        <v>635</v>
      </c>
      <c r="H108" s="82" t="s">
        <v>116</v>
      </c>
      <c r="I108" s="82"/>
      <c r="J108" s="82"/>
      <c r="K108" s="84" t="s">
        <v>606</v>
      </c>
      <c r="L108" s="84" t="s">
        <v>603</v>
      </c>
      <c r="M108" s="177" t="s">
        <v>619</v>
      </c>
      <c r="N108" s="110"/>
      <c r="O108" s="82" t="s">
        <v>18</v>
      </c>
      <c r="P108" s="82" t="s">
        <v>10</v>
      </c>
      <c r="Q108" s="82" t="s">
        <v>615</v>
      </c>
      <c r="R108" s="60"/>
      <c r="S108" s="79"/>
      <c r="T108" s="84"/>
      <c r="U108" s="84"/>
      <c r="V108" s="60"/>
      <c r="W108" s="60"/>
      <c r="X108" s="129"/>
      <c r="Y108" s="129"/>
      <c r="Z108" s="129"/>
      <c r="AA108" s="129"/>
      <c r="AB108" s="129"/>
    </row>
    <row r="109" spans="1:28" ht="54">
      <c r="A109" s="60">
        <v>104</v>
      </c>
      <c r="B109" s="84" t="s">
        <v>322</v>
      </c>
      <c r="C109" s="109" t="s">
        <v>257</v>
      </c>
      <c r="D109" s="176"/>
      <c r="E109" s="178" t="s">
        <v>640</v>
      </c>
      <c r="F109" s="176" t="s">
        <v>620</v>
      </c>
      <c r="G109" s="110" t="s">
        <v>635</v>
      </c>
      <c r="H109" s="82" t="s">
        <v>116</v>
      </c>
      <c r="I109" s="82"/>
      <c r="J109" s="82"/>
      <c r="K109" s="84" t="s">
        <v>606</v>
      </c>
      <c r="L109" s="84" t="s">
        <v>603</v>
      </c>
      <c r="M109" s="177" t="s">
        <v>621</v>
      </c>
      <c r="N109" s="110"/>
      <c r="O109" s="82" t="s">
        <v>18</v>
      </c>
      <c r="P109" s="82" t="s">
        <v>10</v>
      </c>
      <c r="Q109" s="82" t="s">
        <v>20</v>
      </c>
      <c r="R109" s="60"/>
      <c r="S109" s="79"/>
      <c r="T109" s="84"/>
      <c r="U109" s="84"/>
      <c r="V109" s="60"/>
      <c r="W109" s="60"/>
      <c r="X109" s="129"/>
      <c r="Y109" s="129"/>
      <c r="Z109" s="129"/>
      <c r="AA109" s="129"/>
      <c r="AB109" s="129"/>
    </row>
    <row r="110" spans="1:28" ht="67.5">
      <c r="A110" s="60">
        <v>105</v>
      </c>
      <c r="B110" s="84" t="s">
        <v>322</v>
      </c>
      <c r="C110" s="109" t="s">
        <v>622</v>
      </c>
      <c r="D110" s="176"/>
      <c r="E110" s="178" t="s">
        <v>643</v>
      </c>
      <c r="F110" s="176" t="s">
        <v>623</v>
      </c>
      <c r="G110" s="110" t="s">
        <v>635</v>
      </c>
      <c r="H110" s="82" t="s">
        <v>116</v>
      </c>
      <c r="I110" s="82"/>
      <c r="J110" s="82"/>
      <c r="K110" s="84" t="s">
        <v>606</v>
      </c>
      <c r="L110" s="84" t="s">
        <v>603</v>
      </c>
      <c r="M110" s="177" t="s">
        <v>624</v>
      </c>
      <c r="N110" s="110"/>
      <c r="O110" s="82" t="s">
        <v>18</v>
      </c>
      <c r="P110" s="82" t="s">
        <v>611</v>
      </c>
      <c r="Q110" s="82" t="s">
        <v>20</v>
      </c>
      <c r="R110" s="60"/>
      <c r="S110" s="79"/>
      <c r="T110" s="84"/>
      <c r="U110" s="84"/>
      <c r="V110" s="60"/>
      <c r="W110" s="60"/>
      <c r="X110" s="129"/>
      <c r="Y110" s="129"/>
      <c r="Z110" s="129"/>
      <c r="AA110" s="129"/>
      <c r="AB110" s="129"/>
    </row>
    <row r="111" spans="1:28" ht="54">
      <c r="A111" s="60">
        <v>106</v>
      </c>
      <c r="B111" s="84"/>
      <c r="C111" s="109" t="s">
        <v>625</v>
      </c>
      <c r="D111" s="176"/>
      <c r="E111" s="178" t="s">
        <v>644</v>
      </c>
      <c r="F111" s="176" t="s">
        <v>626</v>
      </c>
      <c r="G111" s="110" t="s">
        <v>635</v>
      </c>
      <c r="H111" s="82" t="s">
        <v>116</v>
      </c>
      <c r="I111" s="82"/>
      <c r="J111" s="82"/>
      <c r="K111" s="84" t="s">
        <v>606</v>
      </c>
      <c r="L111" s="84" t="s">
        <v>603</v>
      </c>
      <c r="M111" s="177" t="s">
        <v>627</v>
      </c>
      <c r="N111" s="110"/>
      <c r="O111" s="82" t="s">
        <v>18</v>
      </c>
      <c r="P111" s="82" t="s">
        <v>10</v>
      </c>
      <c r="Q111" s="82" t="s">
        <v>615</v>
      </c>
      <c r="R111" s="60"/>
      <c r="S111" s="79"/>
      <c r="T111" s="84"/>
      <c r="U111" s="84"/>
      <c r="V111" s="60"/>
      <c r="W111" s="60"/>
      <c r="X111" s="129"/>
      <c r="Y111" s="129"/>
      <c r="Z111" s="129"/>
      <c r="AA111" s="129"/>
      <c r="AB111" s="129"/>
    </row>
    <row r="112" spans="1:28" ht="54">
      <c r="A112" s="60">
        <v>107</v>
      </c>
      <c r="B112" s="84" t="s">
        <v>322</v>
      </c>
      <c r="C112" s="109" t="s">
        <v>622</v>
      </c>
      <c r="D112" s="177"/>
      <c r="E112" s="178" t="s">
        <v>641</v>
      </c>
      <c r="F112" s="177" t="s">
        <v>628</v>
      </c>
      <c r="G112" s="110" t="s">
        <v>635</v>
      </c>
      <c r="H112" s="82" t="s">
        <v>116</v>
      </c>
      <c r="I112" s="82"/>
      <c r="J112" s="82"/>
      <c r="K112" s="84" t="s">
        <v>606</v>
      </c>
      <c r="L112" s="84" t="s">
        <v>603</v>
      </c>
      <c r="M112" s="177" t="s">
        <v>629</v>
      </c>
      <c r="N112" s="110"/>
      <c r="O112" s="82" t="s">
        <v>18</v>
      </c>
      <c r="P112" s="82" t="s">
        <v>10</v>
      </c>
      <c r="Q112" s="82" t="s">
        <v>20</v>
      </c>
      <c r="R112" s="60"/>
      <c r="S112" s="79"/>
      <c r="T112" s="84"/>
      <c r="U112" s="84"/>
      <c r="V112" s="60"/>
      <c r="W112" s="60"/>
      <c r="X112" s="129"/>
      <c r="Y112" s="129"/>
      <c r="Z112" s="129"/>
      <c r="AA112" s="129"/>
      <c r="AB112" s="129"/>
    </row>
    <row r="113" spans="1:28" ht="54">
      <c r="A113" s="60">
        <v>108</v>
      </c>
      <c r="B113" s="84" t="s">
        <v>607</v>
      </c>
      <c r="C113" s="109" t="s">
        <v>257</v>
      </c>
      <c r="D113" s="176"/>
      <c r="E113" s="178" t="s">
        <v>642</v>
      </c>
      <c r="F113" s="176" t="s">
        <v>630</v>
      </c>
      <c r="G113" s="110" t="s">
        <v>635</v>
      </c>
      <c r="H113" s="82" t="s">
        <v>116</v>
      </c>
      <c r="I113" s="82"/>
      <c r="J113" s="82"/>
      <c r="K113" s="84" t="s">
        <v>606</v>
      </c>
      <c r="L113" s="84" t="s">
        <v>603</v>
      </c>
      <c r="M113" s="177" t="s">
        <v>631</v>
      </c>
      <c r="N113" s="110"/>
      <c r="O113" s="82" t="s">
        <v>632</v>
      </c>
      <c r="P113" s="82" t="s">
        <v>611</v>
      </c>
      <c r="Q113" s="82" t="s">
        <v>20</v>
      </c>
      <c r="R113" s="60"/>
      <c r="S113" s="79"/>
      <c r="T113" s="84"/>
      <c r="U113" s="84"/>
      <c r="V113" s="60"/>
      <c r="W113" s="60"/>
      <c r="X113" s="129"/>
      <c r="Y113" s="129"/>
      <c r="Z113" s="129"/>
      <c r="AA113" s="129"/>
      <c r="AB113" s="129"/>
    </row>
    <row r="114" spans="1:28">
      <c r="A114" s="60">
        <v>109</v>
      </c>
      <c r="B114" s="84" t="s">
        <v>322</v>
      </c>
      <c r="C114" s="109" t="s">
        <v>257</v>
      </c>
      <c r="D114" s="176"/>
      <c r="E114" s="178" t="s">
        <v>645</v>
      </c>
      <c r="F114" s="176" t="s">
        <v>633</v>
      </c>
      <c r="G114" s="110" t="s">
        <v>635</v>
      </c>
      <c r="H114" s="82" t="s">
        <v>116</v>
      </c>
      <c r="I114" s="82"/>
      <c r="J114" s="82"/>
      <c r="K114" s="84" t="s">
        <v>606</v>
      </c>
      <c r="L114" s="84" t="s">
        <v>603</v>
      </c>
      <c r="M114" s="176" t="s">
        <v>634</v>
      </c>
      <c r="N114" s="110"/>
      <c r="O114" s="82" t="s">
        <v>18</v>
      </c>
      <c r="P114" s="82" t="s">
        <v>10</v>
      </c>
      <c r="Q114" s="82" t="s">
        <v>20</v>
      </c>
      <c r="R114" s="60"/>
      <c r="S114" s="79"/>
      <c r="T114" s="84"/>
      <c r="U114" s="84"/>
      <c r="V114" s="60"/>
      <c r="W114" s="60"/>
      <c r="X114" s="129"/>
      <c r="Y114" s="129"/>
      <c r="Z114" s="129"/>
      <c r="AA114" s="129"/>
      <c r="AB114" s="129"/>
    </row>
    <row r="115" spans="1:28" ht="121.5">
      <c r="A115" s="60">
        <v>110</v>
      </c>
      <c r="B115" s="60" t="s">
        <v>266</v>
      </c>
      <c r="C115" s="60" t="s">
        <v>253</v>
      </c>
      <c r="D115" s="128"/>
      <c r="E115" s="60" t="s">
        <v>583</v>
      </c>
      <c r="F115" s="79" t="s">
        <v>566</v>
      </c>
      <c r="G115" s="60" t="s">
        <v>343</v>
      </c>
      <c r="H115" s="60" t="s">
        <v>47</v>
      </c>
      <c r="I115" s="60"/>
      <c r="J115" s="60"/>
      <c r="K115" s="60" t="s">
        <v>587</v>
      </c>
      <c r="L115" s="60" t="s">
        <v>649</v>
      </c>
      <c r="M115" s="79" t="s">
        <v>681</v>
      </c>
      <c r="N115" s="60"/>
      <c r="O115" s="82" t="s">
        <v>18</v>
      </c>
      <c r="P115" s="82" t="s">
        <v>10</v>
      </c>
      <c r="Q115" s="82" t="s">
        <v>20</v>
      </c>
      <c r="R115" s="60" t="s">
        <v>343</v>
      </c>
      <c r="S115" s="79" t="s">
        <v>519</v>
      </c>
      <c r="T115" s="84" t="s">
        <v>678</v>
      </c>
      <c r="U115" s="84" t="s">
        <v>646</v>
      </c>
      <c r="V115" s="60" t="s">
        <v>64</v>
      </c>
      <c r="W115" s="60"/>
      <c r="X115" s="129"/>
      <c r="Y115" s="129"/>
      <c r="Z115" s="129"/>
      <c r="AA115" s="129"/>
      <c r="AB115" s="129"/>
    </row>
    <row r="116" spans="1:28">
      <c r="A116" s="60">
        <v>111</v>
      </c>
      <c r="B116" s="60" t="s">
        <v>266</v>
      </c>
      <c r="C116" s="60" t="s">
        <v>253</v>
      </c>
      <c r="D116" s="128"/>
      <c r="E116" s="60" t="s">
        <v>583</v>
      </c>
      <c r="F116" s="79" t="s">
        <v>566</v>
      </c>
      <c r="G116" s="60" t="s">
        <v>343</v>
      </c>
      <c r="H116" s="60" t="s">
        <v>47</v>
      </c>
      <c r="I116" s="60"/>
      <c r="J116" s="60"/>
      <c r="K116" s="60" t="s">
        <v>587</v>
      </c>
      <c r="L116" s="60" t="s">
        <v>649</v>
      </c>
      <c r="M116" s="79" t="s">
        <v>679</v>
      </c>
      <c r="N116" s="60"/>
      <c r="O116" s="82" t="s">
        <v>18</v>
      </c>
      <c r="P116" s="82" t="s">
        <v>10</v>
      </c>
      <c r="Q116" s="82" t="s">
        <v>20</v>
      </c>
      <c r="R116" s="60" t="s">
        <v>343</v>
      </c>
      <c r="S116" s="79" t="s">
        <v>519</v>
      </c>
      <c r="T116" s="84" t="s">
        <v>678</v>
      </c>
      <c r="U116" s="84" t="s">
        <v>646</v>
      </c>
      <c r="V116" s="60" t="s">
        <v>64</v>
      </c>
      <c r="W116" s="60"/>
      <c r="X116" s="129"/>
      <c r="Y116" s="129"/>
      <c r="Z116" s="129"/>
      <c r="AA116" s="129"/>
      <c r="AB116" s="129"/>
    </row>
    <row r="117" spans="1:28" ht="67.5">
      <c r="A117" s="60">
        <v>112</v>
      </c>
      <c r="B117" s="60" t="s">
        <v>266</v>
      </c>
      <c r="C117" s="60" t="s">
        <v>653</v>
      </c>
      <c r="D117" s="128"/>
      <c r="E117" s="128"/>
      <c r="F117" s="79" t="s">
        <v>651</v>
      </c>
      <c r="G117" s="60" t="s">
        <v>343</v>
      </c>
      <c r="H117" s="60" t="s">
        <v>47</v>
      </c>
      <c r="I117" s="60"/>
      <c r="J117" s="60"/>
      <c r="K117" s="60" t="s">
        <v>587</v>
      </c>
      <c r="L117" s="60" t="s">
        <v>650</v>
      </c>
      <c r="M117" s="79" t="s">
        <v>680</v>
      </c>
      <c r="N117" s="60"/>
      <c r="O117" s="82" t="s">
        <v>18</v>
      </c>
      <c r="P117" s="82" t="s">
        <v>10</v>
      </c>
      <c r="Q117" s="82" t="s">
        <v>20</v>
      </c>
      <c r="R117" s="60" t="s">
        <v>343</v>
      </c>
      <c r="S117" s="79" t="s">
        <v>519</v>
      </c>
      <c r="T117" s="84" t="s">
        <v>678</v>
      </c>
      <c r="U117" s="84" t="s">
        <v>646</v>
      </c>
      <c r="V117" s="60" t="s">
        <v>64</v>
      </c>
      <c r="W117" s="60"/>
      <c r="X117" s="129"/>
      <c r="Y117" s="129"/>
      <c r="Z117" s="129"/>
      <c r="AA117" s="129"/>
      <c r="AB117" s="129"/>
    </row>
    <row r="118" spans="1:28" ht="81">
      <c r="A118" s="60">
        <v>113</v>
      </c>
      <c r="B118" s="60" t="s">
        <v>266</v>
      </c>
      <c r="C118" s="60" t="s">
        <v>653</v>
      </c>
      <c r="D118" s="128"/>
      <c r="E118" s="128"/>
      <c r="F118" s="79" t="s">
        <v>652</v>
      </c>
      <c r="G118" s="60" t="s">
        <v>343</v>
      </c>
      <c r="H118" s="60" t="s">
        <v>47</v>
      </c>
      <c r="I118" s="60"/>
      <c r="J118" s="60"/>
      <c r="K118" s="60" t="s">
        <v>587</v>
      </c>
      <c r="L118" s="60" t="s">
        <v>650</v>
      </c>
      <c r="M118" s="79" t="s">
        <v>685</v>
      </c>
      <c r="N118" s="60"/>
      <c r="O118" s="82" t="s">
        <v>18</v>
      </c>
      <c r="P118" s="82" t="s">
        <v>10</v>
      </c>
      <c r="Q118" s="82" t="s">
        <v>20</v>
      </c>
      <c r="R118" s="60" t="s">
        <v>343</v>
      </c>
      <c r="S118" s="79" t="s">
        <v>519</v>
      </c>
      <c r="T118" s="84" t="s">
        <v>678</v>
      </c>
      <c r="U118" s="84" t="s">
        <v>646</v>
      </c>
      <c r="V118" s="60" t="s">
        <v>64</v>
      </c>
      <c r="W118" s="60"/>
      <c r="X118" s="129"/>
      <c r="Y118" s="129"/>
      <c r="Z118" s="129"/>
      <c r="AA118" s="129"/>
      <c r="AB118" s="129"/>
    </row>
    <row r="119" spans="1:28" ht="27">
      <c r="A119" s="60">
        <v>114</v>
      </c>
      <c r="B119" s="60" t="s">
        <v>266</v>
      </c>
      <c r="C119" s="60" t="s">
        <v>653</v>
      </c>
      <c r="D119" s="128"/>
      <c r="E119" s="128"/>
      <c r="F119" s="79" t="s">
        <v>654</v>
      </c>
      <c r="G119" s="60" t="s">
        <v>343</v>
      </c>
      <c r="H119" s="60" t="s">
        <v>47</v>
      </c>
      <c r="I119" s="60"/>
      <c r="J119" s="60"/>
      <c r="K119" s="60" t="s">
        <v>587</v>
      </c>
      <c r="L119" s="60" t="s">
        <v>650</v>
      </c>
      <c r="M119" s="79" t="s">
        <v>683</v>
      </c>
      <c r="N119" s="60"/>
      <c r="O119" s="82" t="s">
        <v>18</v>
      </c>
      <c r="P119" s="82" t="s">
        <v>10</v>
      </c>
      <c r="Q119" s="82" t="s">
        <v>20</v>
      </c>
      <c r="R119" s="60" t="s">
        <v>343</v>
      </c>
      <c r="S119" s="79" t="s">
        <v>519</v>
      </c>
      <c r="T119" s="84" t="s">
        <v>678</v>
      </c>
      <c r="U119" s="84" t="s">
        <v>646</v>
      </c>
      <c r="V119" s="60" t="s">
        <v>64</v>
      </c>
      <c r="W119" s="60"/>
      <c r="X119" s="129"/>
      <c r="Y119" s="129"/>
      <c r="Z119" s="129"/>
      <c r="AA119" s="129"/>
      <c r="AB119" s="129"/>
    </row>
    <row r="120" spans="1:28" ht="40.5">
      <c r="A120" s="60">
        <v>115</v>
      </c>
      <c r="B120" s="60" t="s">
        <v>266</v>
      </c>
      <c r="C120" s="60" t="s">
        <v>653</v>
      </c>
      <c r="D120" s="128"/>
      <c r="E120" s="128"/>
      <c r="F120" s="79" t="s">
        <v>655</v>
      </c>
      <c r="G120" s="60" t="s">
        <v>343</v>
      </c>
      <c r="H120" s="60" t="s">
        <v>47</v>
      </c>
      <c r="I120" s="60"/>
      <c r="J120" s="60"/>
      <c r="K120" s="60" t="s">
        <v>587</v>
      </c>
      <c r="L120" s="60" t="s">
        <v>650</v>
      </c>
      <c r="M120" s="79" t="s">
        <v>682</v>
      </c>
      <c r="N120" s="60"/>
      <c r="O120" s="82" t="s">
        <v>18</v>
      </c>
      <c r="P120" s="82" t="s">
        <v>10</v>
      </c>
      <c r="Q120" s="82" t="s">
        <v>20</v>
      </c>
      <c r="R120" s="60" t="s">
        <v>343</v>
      </c>
      <c r="S120" s="79" t="s">
        <v>519</v>
      </c>
      <c r="T120" s="84" t="s">
        <v>678</v>
      </c>
      <c r="U120" s="84" t="s">
        <v>646</v>
      </c>
      <c r="V120" s="60" t="s">
        <v>64</v>
      </c>
      <c r="W120" s="60"/>
      <c r="X120" s="129"/>
      <c r="Y120" s="129"/>
      <c r="Z120" s="129"/>
      <c r="AA120" s="129"/>
      <c r="AB120" s="129"/>
    </row>
    <row r="121" spans="1:28" ht="94.5">
      <c r="A121" s="60">
        <v>116</v>
      </c>
      <c r="B121" s="60" t="s">
        <v>266</v>
      </c>
      <c r="C121" s="60" t="s">
        <v>665</v>
      </c>
      <c r="D121" s="128"/>
      <c r="E121" s="60"/>
      <c r="F121" s="79" t="s">
        <v>667</v>
      </c>
      <c r="G121" s="60" t="s">
        <v>343</v>
      </c>
      <c r="H121" s="60" t="s">
        <v>47</v>
      </c>
      <c r="I121" s="60"/>
      <c r="J121" s="60"/>
      <c r="K121" s="60" t="s">
        <v>587</v>
      </c>
      <c r="L121" s="60" t="s">
        <v>650</v>
      </c>
      <c r="M121" s="79" t="s">
        <v>684</v>
      </c>
      <c r="N121" s="60"/>
      <c r="O121" s="82" t="s">
        <v>18</v>
      </c>
      <c r="P121" s="82" t="s">
        <v>10</v>
      </c>
      <c r="Q121" s="82" t="s">
        <v>20</v>
      </c>
      <c r="R121" s="60" t="s">
        <v>343</v>
      </c>
      <c r="S121" s="79" t="s">
        <v>519</v>
      </c>
      <c r="T121" s="84" t="s">
        <v>678</v>
      </c>
      <c r="U121" s="84" t="s">
        <v>646</v>
      </c>
      <c r="V121" s="60" t="s">
        <v>64</v>
      </c>
      <c r="W121" s="60"/>
      <c r="X121" s="129"/>
      <c r="Y121" s="129"/>
      <c r="Z121" s="129"/>
      <c r="AA121" s="129"/>
      <c r="AB121" s="129"/>
    </row>
    <row r="122" spans="1:28" ht="67.5">
      <c r="A122" s="60">
        <v>117</v>
      </c>
      <c r="B122" s="60" t="s">
        <v>266</v>
      </c>
      <c r="C122" s="60" t="s">
        <v>666</v>
      </c>
      <c r="D122" s="128"/>
      <c r="E122" s="128"/>
      <c r="F122" s="79" t="s">
        <v>668</v>
      </c>
      <c r="G122" s="60" t="s">
        <v>343</v>
      </c>
      <c r="H122" s="60" t="s">
        <v>47</v>
      </c>
      <c r="I122" s="60"/>
      <c r="J122" s="60"/>
      <c r="K122" s="60" t="s">
        <v>587</v>
      </c>
      <c r="L122" s="60" t="s">
        <v>650</v>
      </c>
      <c r="M122" s="79" t="s">
        <v>669</v>
      </c>
      <c r="N122" s="60"/>
      <c r="O122" s="82" t="s">
        <v>18</v>
      </c>
      <c r="P122" s="82" t="s">
        <v>10</v>
      </c>
      <c r="Q122" s="82" t="s">
        <v>20</v>
      </c>
      <c r="R122" s="60" t="s">
        <v>343</v>
      </c>
      <c r="S122" s="79" t="s">
        <v>519</v>
      </c>
      <c r="T122" s="84" t="s">
        <v>678</v>
      </c>
      <c r="U122" s="84" t="s">
        <v>646</v>
      </c>
      <c r="V122" s="60" t="s">
        <v>64</v>
      </c>
      <c r="W122" s="60"/>
      <c r="X122" s="129"/>
      <c r="Y122" s="129"/>
      <c r="Z122" s="129"/>
      <c r="AA122" s="129"/>
      <c r="AB122" s="129"/>
    </row>
    <row r="123" spans="1:28" ht="54">
      <c r="A123" s="60">
        <v>118</v>
      </c>
      <c r="B123" s="60" t="s">
        <v>266</v>
      </c>
      <c r="C123" s="60" t="s">
        <v>674</v>
      </c>
      <c r="D123" s="128"/>
      <c r="E123" s="128"/>
      <c r="F123" s="79" t="s">
        <v>670</v>
      </c>
      <c r="G123" s="60" t="s">
        <v>343</v>
      </c>
      <c r="H123" s="60" t="s">
        <v>47</v>
      </c>
      <c r="I123" s="60"/>
      <c r="J123" s="60"/>
      <c r="K123" s="60" t="s">
        <v>587</v>
      </c>
      <c r="L123" s="60" t="s">
        <v>650</v>
      </c>
      <c r="M123" s="79" t="s">
        <v>686</v>
      </c>
      <c r="N123" s="60"/>
      <c r="O123" s="82" t="s">
        <v>18</v>
      </c>
      <c r="P123" s="82" t="s">
        <v>10</v>
      </c>
      <c r="Q123" s="82" t="s">
        <v>20</v>
      </c>
      <c r="R123" s="60" t="s">
        <v>343</v>
      </c>
      <c r="S123" s="79" t="s">
        <v>519</v>
      </c>
      <c r="T123" s="84" t="s">
        <v>678</v>
      </c>
      <c r="U123" s="84" t="s">
        <v>646</v>
      </c>
      <c r="V123" s="60" t="s">
        <v>64</v>
      </c>
      <c r="W123" s="60"/>
      <c r="X123" s="129"/>
      <c r="Y123" s="129"/>
      <c r="Z123" s="129"/>
      <c r="AA123" s="129"/>
      <c r="AB123" s="129"/>
    </row>
    <row r="124" spans="1:28" ht="40.5">
      <c r="A124" s="60">
        <v>119</v>
      </c>
      <c r="B124" s="60" t="s">
        <v>266</v>
      </c>
      <c r="C124" s="60" t="s">
        <v>674</v>
      </c>
      <c r="D124" s="128"/>
      <c r="E124" s="128"/>
      <c r="F124" s="79" t="s">
        <v>671</v>
      </c>
      <c r="G124" s="60" t="s">
        <v>343</v>
      </c>
      <c r="H124" s="60" t="s">
        <v>47</v>
      </c>
      <c r="I124" s="60"/>
      <c r="J124" s="60"/>
      <c r="K124" s="60" t="s">
        <v>587</v>
      </c>
      <c r="L124" s="60" t="s">
        <v>650</v>
      </c>
      <c r="M124" s="79" t="s">
        <v>687</v>
      </c>
      <c r="N124" s="60"/>
      <c r="O124" s="82" t="s">
        <v>18</v>
      </c>
      <c r="P124" s="82" t="s">
        <v>10</v>
      </c>
      <c r="Q124" s="82" t="s">
        <v>20</v>
      </c>
      <c r="R124" s="60" t="s">
        <v>343</v>
      </c>
      <c r="S124" s="79" t="s">
        <v>519</v>
      </c>
      <c r="T124" s="84" t="s">
        <v>678</v>
      </c>
      <c r="U124" s="84" t="s">
        <v>646</v>
      </c>
      <c r="V124" s="60" t="s">
        <v>64</v>
      </c>
      <c r="W124" s="60"/>
      <c r="X124" s="129"/>
      <c r="Y124" s="129"/>
      <c r="Z124" s="129"/>
      <c r="AA124" s="129"/>
      <c r="AB124" s="129"/>
    </row>
    <row r="125" spans="1:28" ht="40.5">
      <c r="A125" s="60">
        <v>120</v>
      </c>
      <c r="B125" s="60" t="s">
        <v>266</v>
      </c>
      <c r="C125" s="60" t="s">
        <v>674</v>
      </c>
      <c r="D125" s="128"/>
      <c r="E125" s="128"/>
      <c r="F125" s="79" t="s">
        <v>672</v>
      </c>
      <c r="G125" s="60" t="s">
        <v>343</v>
      </c>
      <c r="H125" s="60" t="s">
        <v>47</v>
      </c>
      <c r="I125" s="60"/>
      <c r="J125" s="60"/>
      <c r="K125" s="60" t="s">
        <v>587</v>
      </c>
      <c r="L125" s="60" t="s">
        <v>650</v>
      </c>
      <c r="M125" s="79" t="s">
        <v>689</v>
      </c>
      <c r="N125" s="60"/>
      <c r="O125" s="82" t="s">
        <v>18</v>
      </c>
      <c r="P125" s="82" t="s">
        <v>10</v>
      </c>
      <c r="Q125" s="82" t="s">
        <v>20</v>
      </c>
      <c r="R125" s="60" t="s">
        <v>343</v>
      </c>
      <c r="S125" s="79" t="s">
        <v>519</v>
      </c>
      <c r="T125" s="84" t="s">
        <v>678</v>
      </c>
      <c r="U125" s="84" t="s">
        <v>646</v>
      </c>
      <c r="V125" s="60" t="s">
        <v>64</v>
      </c>
      <c r="W125" s="60"/>
      <c r="X125" s="129"/>
      <c r="Y125" s="129"/>
      <c r="Z125" s="129"/>
      <c r="AA125" s="129"/>
      <c r="AB125" s="129"/>
    </row>
    <row r="126" spans="1:28">
      <c r="A126" s="60">
        <v>121</v>
      </c>
      <c r="B126" s="60" t="s">
        <v>266</v>
      </c>
      <c r="C126" s="60" t="s">
        <v>674</v>
      </c>
      <c r="D126" s="128"/>
      <c r="E126" s="128"/>
      <c r="F126" s="79" t="s">
        <v>675</v>
      </c>
      <c r="G126" s="60" t="s">
        <v>343</v>
      </c>
      <c r="H126" s="60" t="s">
        <v>47</v>
      </c>
      <c r="I126" s="60"/>
      <c r="J126" s="60"/>
      <c r="K126" s="60" t="s">
        <v>587</v>
      </c>
      <c r="L126" s="60" t="s">
        <v>650</v>
      </c>
      <c r="M126" s="79" t="s">
        <v>688</v>
      </c>
      <c r="N126" s="60"/>
      <c r="O126" s="82" t="s">
        <v>18</v>
      </c>
      <c r="P126" s="82" t="s">
        <v>10</v>
      </c>
      <c r="Q126" s="82" t="s">
        <v>20</v>
      </c>
      <c r="R126" s="60" t="s">
        <v>343</v>
      </c>
      <c r="S126" s="79" t="s">
        <v>519</v>
      </c>
      <c r="T126" s="84" t="s">
        <v>678</v>
      </c>
      <c r="U126" s="84" t="s">
        <v>646</v>
      </c>
      <c r="V126" s="60" t="s">
        <v>64</v>
      </c>
      <c r="W126" s="60"/>
      <c r="X126" s="129"/>
      <c r="Y126" s="129"/>
      <c r="Z126" s="129"/>
      <c r="AA126" s="129"/>
      <c r="AB126" s="129"/>
    </row>
    <row r="127" spans="1:28" ht="67.5">
      <c r="A127" s="60">
        <v>122</v>
      </c>
      <c r="B127" s="60" t="s">
        <v>266</v>
      </c>
      <c r="C127" s="60" t="s">
        <v>674</v>
      </c>
      <c r="D127" s="128"/>
      <c r="E127" s="128"/>
      <c r="F127" s="79" t="s">
        <v>673</v>
      </c>
      <c r="G127" s="60" t="s">
        <v>343</v>
      </c>
      <c r="H127" s="60" t="s">
        <v>47</v>
      </c>
      <c r="I127" s="60"/>
      <c r="J127" s="60"/>
      <c r="K127" s="60" t="s">
        <v>587</v>
      </c>
      <c r="L127" s="60" t="s">
        <v>650</v>
      </c>
      <c r="M127" s="79" t="s">
        <v>690</v>
      </c>
      <c r="N127" s="60"/>
      <c r="O127" s="82" t="s">
        <v>18</v>
      </c>
      <c r="P127" s="82" t="s">
        <v>10</v>
      </c>
      <c r="Q127" s="82" t="s">
        <v>20</v>
      </c>
      <c r="R127" s="60" t="s">
        <v>343</v>
      </c>
      <c r="S127" s="79" t="s">
        <v>519</v>
      </c>
      <c r="T127" s="84" t="s">
        <v>678</v>
      </c>
      <c r="U127" s="84" t="s">
        <v>646</v>
      </c>
      <c r="V127" s="60" t="s">
        <v>64</v>
      </c>
      <c r="W127" s="60"/>
      <c r="X127" s="129"/>
      <c r="Y127" s="129"/>
      <c r="Z127" s="129"/>
      <c r="AA127" s="129"/>
      <c r="AB127" s="129"/>
    </row>
    <row r="128" spans="1:28" ht="40.5">
      <c r="A128" s="60">
        <v>123</v>
      </c>
      <c r="B128" s="60" t="s">
        <v>266</v>
      </c>
      <c r="C128" s="60" t="s">
        <v>674</v>
      </c>
      <c r="D128" s="128"/>
      <c r="E128" s="128"/>
      <c r="F128" s="79" t="s">
        <v>676</v>
      </c>
      <c r="G128" s="60" t="s">
        <v>343</v>
      </c>
      <c r="H128" s="60" t="s">
        <v>47</v>
      </c>
      <c r="I128" s="60"/>
      <c r="J128" s="60"/>
      <c r="K128" s="60" t="s">
        <v>587</v>
      </c>
      <c r="L128" s="60" t="s">
        <v>650</v>
      </c>
      <c r="M128" s="79" t="s">
        <v>677</v>
      </c>
      <c r="N128" s="60"/>
      <c r="O128" s="82" t="s">
        <v>18</v>
      </c>
      <c r="P128" s="82" t="s">
        <v>10</v>
      </c>
      <c r="Q128" s="82" t="s">
        <v>20</v>
      </c>
      <c r="R128" s="60" t="s">
        <v>343</v>
      </c>
      <c r="S128" s="79" t="s">
        <v>519</v>
      </c>
      <c r="T128" s="84" t="s">
        <v>678</v>
      </c>
      <c r="U128" s="84" t="s">
        <v>646</v>
      </c>
      <c r="V128" s="60" t="s">
        <v>64</v>
      </c>
      <c r="W128" s="60"/>
      <c r="X128" s="129"/>
      <c r="Y128" s="129"/>
      <c r="Z128" s="129"/>
      <c r="AA128" s="129"/>
      <c r="AB128" s="129"/>
    </row>
  </sheetData>
  <customSheetViews>
    <customSheetView guid="{D93202E6-38CC-4E75-A408-4484C3F20DF1}" showPageBreaks="1" fitToPage="1" showAutoFilter="1" topLeftCell="A432">
      <selection activeCell="E459" sqref="E459"/>
      <pageMargins left="0.39370078740157483" right="0.39370078740157483" top="0.78740157480314965" bottom="0.47" header="0.51181102362204722" footer="0.23"/>
      <printOptions horizontalCentered="1"/>
      <pageSetup paperSize="9" scale="31" fitToHeight="0" orientation="landscape" horizontalDpi="360" verticalDpi="360" r:id="rId1"/>
      <headerFooter alignWithMargins="0">
        <oddFooter>&amp;L&amp;G&amp;C&amp;"휴먼새내기체,보통"&amp;10&amp;P&amp;R&amp;G</oddFooter>
      </headerFooter>
      <autoFilter ref="A4:Z446"/>
    </customSheetView>
    <customSheetView guid="{90B2B1E7-0267-4E5F-8E8A-15943946C5AF}" scale="80" showPageBreaks="1" fitToPage="1" printArea="1" filter="1" showAutoFilter="1" topLeftCell="N1">
      <selection activeCell="M678" sqref="M678"/>
      <pageMargins left="0.39370078740157483" right="0.39370078740157483" top="0.78740157480314965" bottom="0.47" header="0.51181102362204722" footer="0.23"/>
      <printOptions horizontalCentered="1"/>
      <pageSetup paperSize="9" scale="37" fitToHeight="0" orientation="landscape" r:id="rId2"/>
      <headerFooter alignWithMargins="0">
        <oddFooter>&amp;L&amp;G&amp;C&amp;"휴먼새내기체,보통"&amp;10&amp;P&amp;R&amp;G</oddFooter>
      </headerFooter>
      <autoFilter ref="A4:AA688">
        <filterColumn colId="7">
          <filters>
            <filter val="BPO"/>
          </filters>
        </filterColumn>
        <filterColumn colId="21">
          <filters>
            <filter val="조치완료"/>
          </filters>
        </filterColumn>
      </autoFilter>
    </customSheetView>
    <customSheetView guid="{25FB7779-49CD-4E49-A141-983ED37C32C4}" scale="80" showPageBreaks="1" fitToPage="1" filter="1" showAutoFilter="1" hiddenColumns="1">
      <selection activeCell="Q677" sqref="Q677:Q688"/>
      <pageMargins left="0.39370078740157483" right="0.39370078740157483" top="0.78740157480314965" bottom="0.47" header="0.51181102362204722" footer="0.23"/>
      <printOptions horizontalCentered="1"/>
      <pageSetup paperSize="9" scale="34" fitToHeight="0" orientation="landscape" horizontalDpi="360" verticalDpi="360" r:id="rId3"/>
      <headerFooter alignWithMargins="0">
        <oddFooter>&amp;L&amp;G&amp;C&amp;"휴먼새내기체,보통"&amp;10&amp;P&amp;R&amp;G</oddFooter>
      </headerFooter>
      <autoFilter ref="A4:AA688">
        <filterColumn colId="20">
          <filters blank="1"/>
        </filterColumn>
      </autoFilter>
    </customSheetView>
    <customSheetView guid="{FAF62816-01DF-4FD8-8E8C-9791E41B8C1B}" scale="70" showPageBreaks="1" fitToPage="1" showAutoFilter="1" hiddenColumns="1">
      <selection activeCell="F13" sqref="F13"/>
      <pageMargins left="0.39370078740157483" right="0.39370078740157483" top="0.78740157480314965" bottom="0.47" header="0.51181102362204722" footer="0.23"/>
      <printOptions horizontalCentered="1"/>
      <pageSetup paperSize="9" scale="35" fitToHeight="0" orientation="landscape" horizontalDpi="360" verticalDpi="360" r:id="rId4"/>
      <headerFooter alignWithMargins="0">
        <oddFooter>&amp;L&amp;G&amp;C&amp;"휴먼새내기체,보통"&amp;10&amp;P&amp;R&amp;G</oddFooter>
      </headerFooter>
      <autoFilter ref="A4:AA688"/>
    </customSheetView>
    <customSheetView guid="{2B7D8A67-BFD3-44E0-82AE-EB3E7E42016A}" scale="80" showPageBreaks="1" fitToPage="1" hiddenColumns="1" topLeftCell="K671">
      <selection activeCell="P677" sqref="P677"/>
      <pageMargins left="0.39370078740157483" right="0.39370078740157483" top="0.78740157480314965" bottom="0.47" header="0.51181102362204722" footer="0.23"/>
      <printOptions horizontalCentered="1"/>
      <pageSetup paperSize="9" scale="34" fitToHeight="0" orientation="landscape" horizontalDpi="360" verticalDpi="360" r:id="rId5"/>
      <headerFooter alignWithMargins="0">
        <oddFooter>&amp;L&amp;G&amp;C&amp;"휴먼새내기체,보통"&amp;10&amp;P&amp;R&amp;G</oddFooter>
      </headerFooter>
    </customSheetView>
    <customSheetView guid="{4863A23F-CDE6-4279-A229-F0ABE4CFF1AD}" fitToPage="1" hiddenColumns="1">
      <selection sqref="A1:B1"/>
      <pageMargins left="0.39370078740157483" right="0.39370078740157483" top="0.78740157480314965" bottom="0.47" header="0.51181102362204722" footer="0.23"/>
      <printOptions horizontalCentered="1"/>
      <pageSetup paperSize="9" scale="31" fitToHeight="0" orientation="landscape" horizontalDpi="360" verticalDpi="360" r:id="rId6"/>
      <headerFooter alignWithMargins="0">
        <oddFooter>&amp;L&amp;G&amp;C&amp;"휴먼새내기체,보통"&amp;10&amp;P&amp;R&amp;G</oddFooter>
      </headerFooter>
    </customSheetView>
    <customSheetView guid="{5F5FACA2-02EA-43CB-8547-9AB6E56DC795}" scale="80" showPageBreaks="1" fitToPage="1" filter="1" showAutoFilter="1" hiddenColumns="1">
      <pane xSplit="1" ySplit="76" topLeftCell="F328" activePane="bottomRight" state="frozen"/>
      <selection pane="bottomRight" activeCell="O347" sqref="O347:P347"/>
      <pageMargins left="0.39370078740157483" right="0.39370078740157483" top="0.78740157480314965" bottom="0.47" header="0.51181102362204722" footer="0.23"/>
      <printOptions horizontalCentered="1"/>
      <pageSetup paperSize="9" scale="33" fitToHeight="0" orientation="landscape" horizontalDpi="360" verticalDpi="360" r:id="rId7"/>
      <headerFooter alignWithMargins="0">
        <oddFooter>&amp;L&amp;G&amp;C&amp;"휴먼새내기체,보통"&amp;10&amp;P&amp;R&amp;G</oddFooter>
      </headerFooter>
      <autoFilter ref="A4:Z356">
        <filterColumn colId="20">
          <filters blank="1"/>
        </filterColumn>
      </autoFilter>
    </customSheetView>
    <customSheetView guid="{7B382BC8-14C0-4DC8-9D32-CE7979F91A07}" scale="90" showPageBreaks="1" fitToPage="1" hiddenColumns="1" topLeftCell="F1">
      <pane ySplit="4" topLeftCell="A29" activePane="bottomLeft" state="frozen"/>
      <selection pane="bottomLeft" activeCell="M56" sqref="M56"/>
      <pageMargins left="0.39370078740157483" right="0.39370078740157483" top="0.78740157480314965" bottom="0.47" header="0.51181102362204722" footer="0.23"/>
      <printOptions horizontalCentered="1"/>
      <pageSetup paperSize="9" scale="41" fitToHeight="0" orientation="landscape" horizontalDpi="360" verticalDpi="360" r:id="rId8"/>
      <headerFooter alignWithMargins="0">
        <oddFooter>&amp;L&amp;G&amp;C&amp;"휴먼새내기체,보통"&amp;10&amp;P&amp;R&amp;G</oddFooter>
      </headerFooter>
    </customSheetView>
    <customSheetView guid="{653593AD-2866-4C40-A162-2905F60C8E15}" scale="80" showPageBreaks="1" fitToPage="1" filter="1" showAutoFilter="1" hiddenColumns="1" topLeftCell="K1">
      <selection activeCell="R685" sqref="R685"/>
      <pageMargins left="0.39370078740157483" right="0.39370078740157483" top="0.78740157480314965" bottom="0.47" header="0.51181102362204722" footer="0.23"/>
      <printOptions horizontalCentered="1"/>
      <pageSetup paperSize="9" scale="34" fitToHeight="0" orientation="landscape" horizontalDpi="360" verticalDpi="360" r:id="rId9"/>
      <headerFooter alignWithMargins="0">
        <oddFooter>&amp;L&amp;G&amp;C&amp;"휴먼새내기체,보통"&amp;10&amp;P&amp;R&amp;G</oddFooter>
      </headerFooter>
      <autoFilter ref="A4:Z682">
        <filterColumn colId="20">
          <filters blank="1"/>
        </filterColumn>
        <filterColumn colId="22">
          <customFilters>
            <customFilter operator="notEqual" val=" "/>
          </customFilters>
        </filterColumn>
      </autoFilter>
    </customSheetView>
    <customSheetView guid="{5BE4F515-800B-4084-8263-E7802E308FEA}" scale="85" showPageBreaks="1" fitToPage="1" filter="1" showAutoFilter="1" hiddenColumns="1" topLeftCell="K1">
      <selection activeCell="O710" sqref="O710"/>
      <pageMargins left="0.39370078740157483" right="0.39370078740157483" top="0.78740157480314965" bottom="0.47" header="0.51181102362204722" footer="0.23"/>
      <printOptions horizontalCentered="1"/>
      <pageSetup paperSize="9" scale="35" fitToHeight="0" orientation="landscape" horizontalDpi="360" verticalDpi="360" r:id="rId10"/>
      <headerFooter alignWithMargins="0">
        <oddFooter>&amp;L&amp;G&amp;C&amp;"휴먼새내기체,보통"&amp;10&amp;P&amp;R&amp;G</oddFooter>
      </headerFooter>
      <autoFilter ref="A4:Z698">
        <filterColumn colId="21">
          <filters>
            <filter val="재접수"/>
          </filters>
        </filterColumn>
      </autoFilter>
    </customSheetView>
    <customSheetView guid="{66643B29-9EEB-461A-A991-7DC8CC9EAD93}" showPageBreaks="1" fitToPage="1" hiddenColumns="1" topLeftCell="N655">
      <selection activeCell="X68" sqref="X68"/>
      <pageMargins left="0.39370078740157483" right="0.39370078740157483" top="0.78740157480314965" bottom="0.47" header="0.51181102362204722" footer="0.23"/>
      <printOptions horizontalCentered="1"/>
      <pageSetup paperSize="9" scale="34" fitToHeight="0" orientation="landscape" horizontalDpi="360" verticalDpi="360" r:id="rId11"/>
      <headerFooter alignWithMargins="0">
        <oddFooter>&amp;L&amp;G&amp;C&amp;"휴먼새내기체,보통"&amp;10&amp;P&amp;R&amp;G</oddFooter>
      </headerFooter>
    </customSheetView>
    <customSheetView guid="{891D980B-3994-429D-854D-7CC6770C5563}" showPageBreaks="1" fitToPage="1" showAutoFilter="1" topLeftCell="N1">
      <selection activeCell="T20" sqref="T20"/>
      <pageMargins left="0.39370078740157483" right="0.39370078740157483" top="0.78740157480314965" bottom="0.47244094488188981" header="0.51181102362204722" footer="0.23622047244094491"/>
      <printOptions horizontalCentered="1"/>
      <pageSetup paperSize="9" scale="21" fitToHeight="0" orientation="landscape" horizontalDpi="360" verticalDpi="360" r:id="rId12"/>
      <headerFooter alignWithMargins="0">
        <oddFooter>&amp;L&amp;G&amp;C&amp;"휴먼새내기체,보통"&amp;10&amp;P&amp;R&amp;G</oddFooter>
      </headerFooter>
      <autoFilter ref="A4:Z5"/>
    </customSheetView>
  </customSheetViews>
  <mergeCells count="6">
    <mergeCell ref="W1:X1"/>
    <mergeCell ref="W2:X2"/>
    <mergeCell ref="A1:B1"/>
    <mergeCell ref="A2:B2"/>
    <mergeCell ref="U1:V1"/>
    <mergeCell ref="U2:V2"/>
  </mergeCells>
  <phoneticPr fontId="18" type="noConversion"/>
  <printOptions horizontalCentered="1"/>
  <pageMargins left="0.39370078740157483" right="0.39370078740157483" top="0.78740157480314965" bottom="0.47244094488188981" header="0.51181102362204722" footer="0.23622047244094491"/>
  <pageSetup paperSize="9" scale="23" fitToHeight="0" orientation="landscape" horizontalDpi="360" verticalDpi="360" r:id="rId13"/>
  <headerFooter alignWithMargins="0">
    <oddFooter>&amp;L&amp;G&amp;C&amp;"휴먼새내기체,보통"&amp;10&amp;P&amp;R&amp;G</oddFooter>
  </headerFooter>
  <drawing r:id="rId14"/>
  <legacyDrawingHF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E11" sqref="E11"/>
    </sheetView>
  </sheetViews>
  <sheetFormatPr defaultRowHeight="13.5"/>
  <cols>
    <col min="9" max="9" width="13.5546875" customWidth="1"/>
    <col min="10" max="10" width="84.44140625" customWidth="1"/>
  </cols>
  <sheetData>
    <row r="1" spans="1:10">
      <c r="A1" s="4" t="s">
        <v>259</v>
      </c>
      <c r="B1" s="4" t="s">
        <v>4</v>
      </c>
      <c r="C1" s="7" t="s">
        <v>6</v>
      </c>
      <c r="D1" s="7" t="s">
        <v>7</v>
      </c>
      <c r="E1" s="7" t="s">
        <v>5</v>
      </c>
      <c r="F1" s="6" t="s">
        <v>8</v>
      </c>
      <c r="I1" s="41" t="s">
        <v>88</v>
      </c>
      <c r="J1" s="59" t="s">
        <v>89</v>
      </c>
    </row>
    <row r="2" spans="1:10">
      <c r="A2" t="s">
        <v>260</v>
      </c>
      <c r="B2" t="s">
        <v>47</v>
      </c>
      <c r="C2" t="s">
        <v>48</v>
      </c>
      <c r="D2" t="s">
        <v>49</v>
      </c>
      <c r="E2" t="s">
        <v>50</v>
      </c>
      <c r="F2" t="s">
        <v>51</v>
      </c>
      <c r="I2" s="60" t="s">
        <v>90</v>
      </c>
      <c r="J2" s="61" t="s">
        <v>70</v>
      </c>
    </row>
    <row r="3" spans="1:10" ht="15">
      <c r="A3" t="s">
        <v>261</v>
      </c>
      <c r="B3" t="s">
        <v>52</v>
      </c>
      <c r="C3" t="s">
        <v>53</v>
      </c>
      <c r="D3" t="s">
        <v>54</v>
      </c>
      <c r="E3" t="s">
        <v>59</v>
      </c>
      <c r="F3" t="s">
        <v>55</v>
      </c>
      <c r="I3" s="62" t="s">
        <v>71</v>
      </c>
      <c r="J3" s="61" t="s">
        <v>72</v>
      </c>
    </row>
    <row r="4" spans="1:10" ht="15">
      <c r="A4" t="s">
        <v>262</v>
      </c>
      <c r="B4" t="s">
        <v>56</v>
      </c>
      <c r="C4" t="s">
        <v>57</v>
      </c>
      <c r="D4" t="s">
        <v>58</v>
      </c>
      <c r="F4" t="s">
        <v>60</v>
      </c>
      <c r="I4" s="62" t="s">
        <v>73</v>
      </c>
      <c r="J4" s="61" t="s">
        <v>91</v>
      </c>
    </row>
    <row r="5" spans="1:10" ht="15">
      <c r="A5" t="s">
        <v>263</v>
      </c>
      <c r="C5" t="s">
        <v>112</v>
      </c>
      <c r="F5" t="s">
        <v>62</v>
      </c>
      <c r="I5" s="62" t="s">
        <v>74</v>
      </c>
      <c r="J5" s="61" t="s">
        <v>92</v>
      </c>
    </row>
    <row r="6" spans="1:10" ht="15">
      <c r="A6" t="s">
        <v>264</v>
      </c>
      <c r="F6" t="s">
        <v>63</v>
      </c>
      <c r="I6" s="62" t="s">
        <v>75</v>
      </c>
      <c r="J6" s="61" t="s">
        <v>93</v>
      </c>
    </row>
    <row r="7" spans="1:10" ht="15">
      <c r="A7" t="s">
        <v>257</v>
      </c>
      <c r="F7" t="s">
        <v>64</v>
      </c>
      <c r="I7" s="62" t="s">
        <v>76</v>
      </c>
      <c r="J7" s="61" t="s">
        <v>94</v>
      </c>
    </row>
    <row r="8" spans="1:10" ht="15">
      <c r="A8" t="s">
        <v>265</v>
      </c>
      <c r="I8" s="62" t="s">
        <v>77</v>
      </c>
      <c r="J8" s="61" t="s">
        <v>95</v>
      </c>
    </row>
    <row r="9" spans="1:10" ht="15">
      <c r="A9" t="s">
        <v>266</v>
      </c>
      <c r="I9" s="62" t="s">
        <v>78</v>
      </c>
      <c r="J9" s="61" t="s">
        <v>79</v>
      </c>
    </row>
    <row r="10" spans="1:10" ht="15">
      <c r="I10" s="62" t="s">
        <v>80</v>
      </c>
      <c r="J10" s="61" t="s">
        <v>96</v>
      </c>
    </row>
    <row r="11" spans="1:10" ht="15">
      <c r="I11" s="62" t="s">
        <v>81</v>
      </c>
      <c r="J11" s="61" t="s">
        <v>97</v>
      </c>
    </row>
    <row r="12" spans="1:10" ht="15">
      <c r="I12" s="62" t="s">
        <v>82</v>
      </c>
      <c r="J12" s="61" t="s">
        <v>98</v>
      </c>
    </row>
    <row r="13" spans="1:10" ht="15">
      <c r="I13" s="62" t="s">
        <v>83</v>
      </c>
      <c r="J13" s="61" t="s">
        <v>99</v>
      </c>
    </row>
    <row r="14" spans="1:10" ht="15">
      <c r="I14" s="62" t="s">
        <v>84</v>
      </c>
      <c r="J14" s="61" t="s">
        <v>100</v>
      </c>
    </row>
    <row r="15" spans="1:10" ht="15">
      <c r="I15" s="62" t="s">
        <v>85</v>
      </c>
      <c r="J15" s="61" t="s">
        <v>101</v>
      </c>
    </row>
    <row r="17" spans="9:10">
      <c r="I17" s="60" t="s">
        <v>102</v>
      </c>
      <c r="J17" s="61" t="s">
        <v>103</v>
      </c>
    </row>
    <row r="18" spans="9:10">
      <c r="I18" s="60" t="s">
        <v>104</v>
      </c>
      <c r="J18" s="61" t="s">
        <v>105</v>
      </c>
    </row>
    <row r="19" spans="9:10" ht="27">
      <c r="I19" s="60" t="s">
        <v>106</v>
      </c>
      <c r="J19" s="61" t="s">
        <v>107</v>
      </c>
    </row>
    <row r="20" spans="9:10">
      <c r="I20" s="60" t="s">
        <v>108</v>
      </c>
      <c r="J20" s="61" t="s">
        <v>109</v>
      </c>
    </row>
    <row r="21" spans="9:10">
      <c r="I21" s="60" t="s">
        <v>110</v>
      </c>
      <c r="J21" s="61" t="s">
        <v>111</v>
      </c>
    </row>
  </sheetData>
  <customSheetViews>
    <customSheetView guid="{D93202E6-38CC-4E75-A408-4484C3F20DF1}">
      <selection activeCell="I29" sqref="I29"/>
      <pageMargins left="0.7" right="0.7" top="0.75" bottom="0.75" header="0.3" footer="0.3"/>
      <pageSetup paperSize="9" orientation="portrait" r:id="rId1"/>
    </customSheetView>
    <customSheetView guid="{90B2B1E7-0267-4E5F-8E8A-15943946C5AF}">
      <selection activeCell="E16" sqref="E16"/>
      <pageMargins left="0.7" right="0.7" top="0.75" bottom="0.75" header="0.3" footer="0.3"/>
      <pageSetup paperSize="9" orientation="portrait" r:id="rId2"/>
    </customSheetView>
    <customSheetView guid="{25FB7779-49CD-4E49-A141-983ED37C32C4}">
      <selection activeCell="E43" sqref="E43"/>
      <pageMargins left="0.7" right="0.7" top="0.75" bottom="0.75" header="0.3" footer="0.3"/>
    </customSheetView>
    <customSheetView guid="{FAF62816-01DF-4FD8-8E8C-9791E41B8C1B}">
      <selection activeCell="C7" sqref="C7"/>
      <pageMargins left="0.7" right="0.7" top="0.75" bottom="0.75" header="0.3" footer="0.3"/>
      <pageSetup paperSize="9" orientation="portrait" r:id="rId3"/>
    </customSheetView>
    <customSheetView guid="{2B7D8A67-BFD3-44E0-82AE-EB3E7E42016A}">
      <selection activeCell="C7" sqref="C7"/>
      <pageMargins left="0.7" right="0.7" top="0.75" bottom="0.75" header="0.3" footer="0.3"/>
      <pageSetup paperSize="9" orientation="portrait" r:id="rId4"/>
    </customSheetView>
    <customSheetView guid="{4863A23F-CDE6-4279-A229-F0ABE4CFF1AD}">
      <selection activeCell="E43" sqref="E43"/>
      <pageMargins left="0.7" right="0.7" top="0.75" bottom="0.75" header="0.3" footer="0.3"/>
      <pageSetup paperSize="9" orientation="portrait" r:id="rId5"/>
    </customSheetView>
    <customSheetView guid="{5F5FACA2-02EA-43CB-8547-9AB6E56DC795}">
      <selection activeCell="C7" sqref="C7"/>
      <pageMargins left="0.7" right="0.7" top="0.75" bottom="0.75" header="0.3" footer="0.3"/>
      <pageSetup paperSize="9" orientation="portrait" r:id="rId6"/>
    </customSheetView>
    <customSheetView guid="{7B382BC8-14C0-4DC8-9D32-CE7979F91A07}">
      <selection activeCell="E43" sqref="E43"/>
      <pageMargins left="0.7" right="0.7" top="0.75" bottom="0.75" header="0.3" footer="0.3"/>
      <pageSetup paperSize="9" orientation="portrait" r:id="rId7"/>
    </customSheetView>
    <customSheetView guid="{653593AD-2866-4C40-A162-2905F60C8E15}">
      <selection activeCell="C7" sqref="C7"/>
      <pageMargins left="0.7" right="0.7" top="0.75" bottom="0.75" header="0.3" footer="0.3"/>
      <pageSetup paperSize="9" orientation="portrait" r:id="rId8"/>
    </customSheetView>
    <customSheetView guid="{5BE4F515-800B-4084-8263-E7802E308FEA}">
      <selection activeCell="E43" sqref="E43"/>
      <pageMargins left="0.7" right="0.7" top="0.75" bottom="0.75" header="0.3" footer="0.3"/>
      <pageSetup paperSize="9" orientation="portrait" r:id="rId9"/>
    </customSheetView>
    <customSheetView guid="{66643B29-9EEB-461A-A991-7DC8CC9EAD93}" showPageBreaks="1">
      <selection activeCell="E43" sqref="E43"/>
      <pageMargins left="0.7" right="0.7" top="0.75" bottom="0.75" header="0.3" footer="0.3"/>
      <pageSetup paperSize="9" orientation="portrait" r:id="rId10"/>
    </customSheetView>
    <customSheetView guid="{891D980B-3994-429D-854D-7CC6770C5563}">
      <selection activeCell="E11" sqref="E11"/>
      <pageMargins left="0.7" right="0.7" top="0.75" bottom="0.75" header="0.3" footer="0.3"/>
      <pageSetup paperSize="9" orientation="portrait" r:id="rId11"/>
    </customSheetView>
  </customSheetViews>
  <phoneticPr fontId="18" type="noConversion"/>
  <pageMargins left="0.7" right="0.7" top="0.75" bottom="0.75" header="0.3" footer="0.3"/>
  <pageSetup paperSize="9"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workbookViewId="0">
      <selection sqref="A1:XFD1048576"/>
    </sheetView>
  </sheetViews>
  <sheetFormatPr defaultRowHeight="13.5"/>
  <sheetData>
    <row r="1" spans="1:13" ht="15">
      <c r="A1" s="132" t="s">
        <v>268</v>
      </c>
      <c r="B1" s="132" t="s">
        <v>269</v>
      </c>
      <c r="C1" s="133">
        <v>42795</v>
      </c>
      <c r="D1" s="132" t="s">
        <v>270</v>
      </c>
      <c r="E1" s="132" t="s">
        <v>46</v>
      </c>
      <c r="F1" s="134" t="s">
        <v>271</v>
      </c>
      <c r="G1" s="132" t="s">
        <v>272</v>
      </c>
      <c r="H1" s="137" t="s">
        <v>273</v>
      </c>
    </row>
    <row r="2" spans="1:13" ht="15">
      <c r="A2" s="135" t="s">
        <v>374</v>
      </c>
      <c r="B2" s="135" t="s">
        <v>379</v>
      </c>
      <c r="C2" s="133">
        <v>42784</v>
      </c>
      <c r="D2" s="171" t="s">
        <v>380</v>
      </c>
      <c r="E2" s="132"/>
      <c r="F2" s="134"/>
      <c r="G2" s="132"/>
      <c r="H2" s="137"/>
    </row>
    <row r="3" spans="1:13" ht="15">
      <c r="A3" s="135" t="s">
        <v>374</v>
      </c>
      <c r="B3" s="135" t="s">
        <v>377</v>
      </c>
      <c r="C3" s="133">
        <v>42785</v>
      </c>
      <c r="D3" s="171" t="s">
        <v>378</v>
      </c>
      <c r="E3" s="132"/>
      <c r="F3" s="134"/>
      <c r="G3" s="132"/>
      <c r="H3" s="137"/>
    </row>
    <row r="4" spans="1:13" ht="15">
      <c r="A4" s="135" t="s">
        <v>374</v>
      </c>
      <c r="B4" s="135" t="s">
        <v>376</v>
      </c>
      <c r="C4" s="133">
        <v>42791</v>
      </c>
      <c r="D4" s="136">
        <f>C4</f>
        <v>42791</v>
      </c>
      <c r="E4" s="132"/>
      <c r="F4" s="134"/>
      <c r="G4" s="132"/>
      <c r="H4" s="137"/>
    </row>
    <row r="5" spans="1:13" ht="15">
      <c r="A5" s="135" t="s">
        <v>374</v>
      </c>
      <c r="B5" s="135" t="s">
        <v>375</v>
      </c>
      <c r="C5" s="133">
        <v>42792</v>
      </c>
      <c r="D5" s="136">
        <f>C5</f>
        <v>42792</v>
      </c>
      <c r="E5" s="132"/>
      <c r="F5" s="134"/>
      <c r="G5" s="132"/>
      <c r="H5" s="137"/>
    </row>
    <row r="6" spans="1:13" ht="15">
      <c r="A6" s="135" t="s">
        <v>274</v>
      </c>
      <c r="B6" s="135" t="s">
        <v>275</v>
      </c>
      <c r="C6" s="133">
        <v>42795</v>
      </c>
      <c r="D6" s="136">
        <f>C6</f>
        <v>42795</v>
      </c>
      <c r="E6" s="136" t="s">
        <v>299</v>
      </c>
      <c r="F6" s="134">
        <v>9</v>
      </c>
      <c r="G6" s="134">
        <f>H6-F6</f>
        <v>22</v>
      </c>
      <c r="H6" s="134">
        <v>31</v>
      </c>
      <c r="K6" s="138"/>
      <c r="L6" s="138"/>
      <c r="M6" s="139"/>
    </row>
    <row r="7" spans="1:13" ht="15">
      <c r="A7" s="135" t="s">
        <v>274</v>
      </c>
      <c r="B7" s="135" t="s">
        <v>280</v>
      </c>
      <c r="C7" s="133">
        <v>42798</v>
      </c>
      <c r="D7" s="136">
        <f t="shared" ref="D7:D43" si="0">C7</f>
        <v>42798</v>
      </c>
      <c r="E7" s="136"/>
      <c r="F7" s="134"/>
      <c r="G7" s="134"/>
      <c r="H7" s="134"/>
      <c r="K7" s="138"/>
      <c r="L7" s="138"/>
      <c r="M7" s="139"/>
    </row>
    <row r="8" spans="1:13" ht="15">
      <c r="A8" s="135" t="s">
        <v>274</v>
      </c>
      <c r="B8" s="135" t="s">
        <v>276</v>
      </c>
      <c r="C8" s="133">
        <v>42799</v>
      </c>
      <c r="D8" s="136">
        <f t="shared" si="0"/>
        <v>42799</v>
      </c>
      <c r="E8" s="136"/>
      <c r="F8" s="134"/>
      <c r="G8" s="134"/>
      <c r="H8" s="134"/>
    </row>
    <row r="9" spans="1:13" ht="15">
      <c r="A9" s="135" t="s">
        <v>274</v>
      </c>
      <c r="B9" s="135" t="s">
        <v>281</v>
      </c>
      <c r="C9" s="133">
        <v>42805</v>
      </c>
      <c r="D9" s="136">
        <f t="shared" si="0"/>
        <v>42805</v>
      </c>
      <c r="E9" s="136"/>
      <c r="F9" s="134"/>
      <c r="G9" s="134"/>
      <c r="H9" s="134"/>
    </row>
    <row r="10" spans="1:13">
      <c r="A10" s="135" t="s">
        <v>274</v>
      </c>
      <c r="B10" s="135" t="s">
        <v>277</v>
      </c>
      <c r="C10" s="133">
        <v>42806</v>
      </c>
      <c r="D10" s="136">
        <f t="shared" si="0"/>
        <v>42806</v>
      </c>
      <c r="E10" s="136"/>
    </row>
    <row r="11" spans="1:13">
      <c r="A11" s="135" t="s">
        <v>274</v>
      </c>
      <c r="B11" s="135" t="s">
        <v>282</v>
      </c>
      <c r="C11" s="133">
        <v>42812</v>
      </c>
      <c r="D11" s="136">
        <f t="shared" si="0"/>
        <v>42812</v>
      </c>
      <c r="E11" s="136"/>
    </row>
    <row r="12" spans="1:13">
      <c r="A12" s="135" t="s">
        <v>274</v>
      </c>
      <c r="B12" s="135" t="s">
        <v>278</v>
      </c>
      <c r="C12" s="133">
        <v>42813</v>
      </c>
      <c r="D12" s="136">
        <f t="shared" si="0"/>
        <v>42813</v>
      </c>
      <c r="E12" s="136"/>
    </row>
    <row r="13" spans="1:13">
      <c r="A13" s="135" t="s">
        <v>274</v>
      </c>
      <c r="B13" s="135" t="s">
        <v>283</v>
      </c>
      <c r="C13" s="133">
        <v>42819</v>
      </c>
      <c r="D13" s="136">
        <f t="shared" si="0"/>
        <v>42819</v>
      </c>
      <c r="E13" s="136"/>
    </row>
    <row r="14" spans="1:13">
      <c r="A14" s="135" t="s">
        <v>274</v>
      </c>
      <c r="B14" s="135" t="s">
        <v>279</v>
      </c>
      <c r="C14" s="133">
        <v>42820</v>
      </c>
      <c r="D14" s="136">
        <f t="shared" si="0"/>
        <v>42820</v>
      </c>
      <c r="E14" s="136"/>
    </row>
    <row r="15" spans="1:13" ht="15">
      <c r="A15" s="135" t="s">
        <v>284</v>
      </c>
      <c r="B15" s="135" t="s">
        <v>285</v>
      </c>
      <c r="C15" s="133">
        <v>42826</v>
      </c>
      <c r="D15" s="136">
        <f t="shared" si="0"/>
        <v>42826</v>
      </c>
      <c r="E15" s="136"/>
      <c r="F15" s="134">
        <v>10</v>
      </c>
      <c r="G15" s="134">
        <f>H15-F15</f>
        <v>20</v>
      </c>
      <c r="H15" s="134">
        <v>30</v>
      </c>
    </row>
    <row r="16" spans="1:13">
      <c r="A16" s="135" t="s">
        <v>284</v>
      </c>
      <c r="B16" s="135" t="s">
        <v>286</v>
      </c>
      <c r="C16" s="133">
        <v>42827</v>
      </c>
      <c r="D16" s="136">
        <f t="shared" si="0"/>
        <v>42827</v>
      </c>
      <c r="E16" s="136"/>
    </row>
    <row r="17" spans="1:8">
      <c r="A17" s="135" t="s">
        <v>284</v>
      </c>
      <c r="B17" s="135" t="s">
        <v>287</v>
      </c>
      <c r="C17" s="133">
        <v>42833</v>
      </c>
      <c r="D17" s="136">
        <f t="shared" si="0"/>
        <v>42833</v>
      </c>
      <c r="E17" s="136"/>
    </row>
    <row r="18" spans="1:8">
      <c r="A18" s="135" t="s">
        <v>284</v>
      </c>
      <c r="B18" s="135" t="s">
        <v>288</v>
      </c>
      <c r="C18" s="133">
        <v>42834</v>
      </c>
      <c r="D18" s="136">
        <f t="shared" si="0"/>
        <v>42834</v>
      </c>
      <c r="E18" s="136"/>
    </row>
    <row r="19" spans="1:8">
      <c r="A19" s="135" t="s">
        <v>284</v>
      </c>
      <c r="B19" s="135" t="s">
        <v>289</v>
      </c>
      <c r="C19" s="133">
        <v>42840</v>
      </c>
      <c r="D19" s="136">
        <f t="shared" si="0"/>
        <v>42840</v>
      </c>
      <c r="E19" s="136"/>
    </row>
    <row r="20" spans="1:8">
      <c r="A20" s="135" t="s">
        <v>284</v>
      </c>
      <c r="B20" s="135" t="s">
        <v>293</v>
      </c>
      <c r="C20" s="133">
        <v>42841</v>
      </c>
      <c r="D20" s="136">
        <f t="shared" si="0"/>
        <v>42841</v>
      </c>
      <c r="E20" s="136"/>
    </row>
    <row r="21" spans="1:8">
      <c r="A21" s="135" t="s">
        <v>284</v>
      </c>
      <c r="B21" s="135" t="s">
        <v>294</v>
      </c>
      <c r="C21" s="133">
        <v>42847</v>
      </c>
      <c r="D21" s="136">
        <f t="shared" si="0"/>
        <v>42847</v>
      </c>
      <c r="E21" s="136"/>
    </row>
    <row r="22" spans="1:8">
      <c r="A22" s="135" t="s">
        <v>284</v>
      </c>
      <c r="B22" s="135" t="s">
        <v>295</v>
      </c>
      <c r="C22" s="133">
        <v>42848</v>
      </c>
      <c r="D22" s="136">
        <f t="shared" si="0"/>
        <v>42848</v>
      </c>
      <c r="E22" s="136"/>
    </row>
    <row r="23" spans="1:8">
      <c r="A23" s="135" t="s">
        <v>284</v>
      </c>
      <c r="B23" s="135" t="s">
        <v>296</v>
      </c>
      <c r="C23" s="133">
        <v>42854</v>
      </c>
      <c r="D23" s="136">
        <f t="shared" si="0"/>
        <v>42854</v>
      </c>
      <c r="E23" s="136"/>
    </row>
    <row r="24" spans="1:8">
      <c r="A24" s="135" t="s">
        <v>284</v>
      </c>
      <c r="B24" s="135" t="s">
        <v>297</v>
      </c>
      <c r="C24" s="133">
        <v>42855</v>
      </c>
      <c r="D24" s="136">
        <f t="shared" si="0"/>
        <v>42855</v>
      </c>
      <c r="E24" s="136"/>
    </row>
    <row r="25" spans="1:8" ht="15">
      <c r="A25" s="135" t="s">
        <v>292</v>
      </c>
      <c r="B25" s="135" t="s">
        <v>298</v>
      </c>
      <c r="C25" s="133">
        <v>42858</v>
      </c>
      <c r="D25" s="136">
        <f t="shared" si="0"/>
        <v>42858</v>
      </c>
      <c r="E25" s="136" t="s">
        <v>304</v>
      </c>
      <c r="F25" s="134">
        <v>10</v>
      </c>
      <c r="G25" s="134">
        <f>H25-F25</f>
        <v>21</v>
      </c>
      <c r="H25" s="134">
        <v>31</v>
      </c>
    </row>
    <row r="26" spans="1:8">
      <c r="A26" s="135" t="s">
        <v>292</v>
      </c>
      <c r="B26" s="135" t="s">
        <v>303</v>
      </c>
      <c r="C26" s="133">
        <v>42860</v>
      </c>
      <c r="D26" s="136">
        <f t="shared" si="0"/>
        <v>42860</v>
      </c>
      <c r="E26" s="136" t="s">
        <v>305</v>
      </c>
    </row>
    <row r="27" spans="1:8">
      <c r="A27" s="135" t="s">
        <v>292</v>
      </c>
      <c r="B27" s="135" t="s">
        <v>306</v>
      </c>
      <c r="C27" s="133">
        <v>42861</v>
      </c>
      <c r="D27" s="136">
        <f t="shared" si="0"/>
        <v>42861</v>
      </c>
      <c r="E27" s="136"/>
    </row>
    <row r="28" spans="1:8">
      <c r="A28" s="135" t="s">
        <v>292</v>
      </c>
      <c r="B28" s="135" t="s">
        <v>301</v>
      </c>
      <c r="C28" s="133">
        <v>42862</v>
      </c>
      <c r="D28" s="136">
        <f t="shared" si="0"/>
        <v>42862</v>
      </c>
      <c r="E28" s="136"/>
    </row>
    <row r="29" spans="1:8">
      <c r="A29" s="135" t="s">
        <v>292</v>
      </c>
      <c r="B29" s="135" t="s">
        <v>307</v>
      </c>
      <c r="C29" s="133">
        <v>42868</v>
      </c>
      <c r="D29" s="136">
        <f t="shared" si="0"/>
        <v>42868</v>
      </c>
      <c r="E29" s="136"/>
    </row>
    <row r="30" spans="1:8">
      <c r="A30" s="135" t="s">
        <v>292</v>
      </c>
      <c r="B30" s="135" t="s">
        <v>302</v>
      </c>
      <c r="C30" s="133">
        <v>42869</v>
      </c>
      <c r="D30" s="136">
        <f t="shared" si="0"/>
        <v>42869</v>
      </c>
      <c r="E30" s="136"/>
    </row>
    <row r="31" spans="1:8">
      <c r="A31" s="135" t="s">
        <v>292</v>
      </c>
      <c r="B31" s="135" t="s">
        <v>308</v>
      </c>
      <c r="C31" s="133">
        <v>42875</v>
      </c>
      <c r="D31" s="136">
        <f t="shared" si="0"/>
        <v>42875</v>
      </c>
      <c r="E31" s="136"/>
    </row>
    <row r="32" spans="1:8">
      <c r="A32" s="135" t="s">
        <v>292</v>
      </c>
      <c r="B32" s="135" t="s">
        <v>309</v>
      </c>
      <c r="C32" s="133">
        <v>42876</v>
      </c>
      <c r="D32" s="136">
        <f t="shared" si="0"/>
        <v>42876</v>
      </c>
      <c r="E32" s="136"/>
    </row>
    <row r="33" spans="1:8">
      <c r="A33" s="135" t="s">
        <v>292</v>
      </c>
      <c r="B33" s="135" t="s">
        <v>310</v>
      </c>
      <c r="C33" s="133">
        <v>42882</v>
      </c>
      <c r="D33" s="136">
        <f t="shared" si="0"/>
        <v>42882</v>
      </c>
      <c r="E33" s="136"/>
    </row>
    <row r="34" spans="1:8">
      <c r="A34" s="135" t="s">
        <v>292</v>
      </c>
      <c r="B34" s="135" t="s">
        <v>311</v>
      </c>
      <c r="C34" s="133">
        <v>42883</v>
      </c>
      <c r="D34" s="136">
        <f t="shared" si="0"/>
        <v>42883</v>
      </c>
      <c r="E34" s="136"/>
    </row>
    <row r="35" spans="1:8" ht="15">
      <c r="A35" s="135" t="s">
        <v>300</v>
      </c>
      <c r="B35" s="135" t="s">
        <v>312</v>
      </c>
      <c r="C35" s="133">
        <v>42889</v>
      </c>
      <c r="D35" s="136">
        <f t="shared" si="0"/>
        <v>42889</v>
      </c>
      <c r="E35" s="136"/>
      <c r="F35" s="134">
        <v>9</v>
      </c>
      <c r="G35" s="134">
        <f>H35-F35</f>
        <v>21</v>
      </c>
      <c r="H35" s="134">
        <v>30</v>
      </c>
    </row>
    <row r="36" spans="1:8">
      <c r="A36" s="135" t="s">
        <v>300</v>
      </c>
      <c r="B36" s="135" t="s">
        <v>313</v>
      </c>
      <c r="C36" s="133">
        <v>42890</v>
      </c>
      <c r="D36" s="136">
        <f t="shared" si="0"/>
        <v>42890</v>
      </c>
      <c r="E36" s="136"/>
    </row>
    <row r="37" spans="1:8">
      <c r="A37" s="135" t="s">
        <v>300</v>
      </c>
      <c r="B37" s="135" t="s">
        <v>314</v>
      </c>
      <c r="C37" s="133">
        <v>42892</v>
      </c>
      <c r="D37" s="136">
        <f t="shared" si="0"/>
        <v>42892</v>
      </c>
      <c r="E37" s="136" t="s">
        <v>315</v>
      </c>
    </row>
    <row r="38" spans="1:8">
      <c r="A38" s="135" t="s">
        <v>300</v>
      </c>
      <c r="B38" s="135" t="s">
        <v>316</v>
      </c>
      <c r="C38" s="133">
        <v>42896</v>
      </c>
      <c r="D38" s="136">
        <f t="shared" si="0"/>
        <v>42896</v>
      </c>
      <c r="E38" s="136"/>
    </row>
    <row r="39" spans="1:8">
      <c r="A39" s="135" t="s">
        <v>300</v>
      </c>
      <c r="B39" s="135" t="s">
        <v>317</v>
      </c>
      <c r="C39" s="133">
        <v>42897</v>
      </c>
      <c r="D39" s="136">
        <f t="shared" si="0"/>
        <v>42897</v>
      </c>
      <c r="E39" s="136"/>
    </row>
    <row r="40" spans="1:8">
      <c r="A40" s="135" t="s">
        <v>300</v>
      </c>
      <c r="B40" s="135" t="s">
        <v>318</v>
      </c>
      <c r="C40" s="133">
        <v>42903</v>
      </c>
      <c r="D40" s="136">
        <f t="shared" si="0"/>
        <v>42903</v>
      </c>
      <c r="E40" s="136"/>
    </row>
    <row r="41" spans="1:8">
      <c r="A41" s="135" t="s">
        <v>300</v>
      </c>
      <c r="B41" s="135" t="s">
        <v>319</v>
      </c>
      <c r="C41" s="133">
        <v>42904</v>
      </c>
      <c r="D41" s="136">
        <f t="shared" si="0"/>
        <v>42904</v>
      </c>
      <c r="E41" s="136"/>
    </row>
    <row r="42" spans="1:8">
      <c r="A42" s="135" t="s">
        <v>300</v>
      </c>
      <c r="B42" s="135" t="s">
        <v>320</v>
      </c>
      <c r="C42" s="133">
        <v>42910</v>
      </c>
      <c r="D42" s="136">
        <f t="shared" si="0"/>
        <v>42910</v>
      </c>
      <c r="E42" s="136"/>
    </row>
    <row r="43" spans="1:8">
      <c r="A43" s="135" t="s">
        <v>300</v>
      </c>
      <c r="B43" s="135" t="s">
        <v>321</v>
      </c>
      <c r="C43" s="133">
        <v>42911</v>
      </c>
      <c r="D43" s="136">
        <f t="shared" si="0"/>
        <v>42911</v>
      </c>
      <c r="E43" s="136"/>
    </row>
  </sheetData>
  <customSheetViews>
    <customSheetView guid="{891D980B-3994-429D-854D-7CC6770C5563}">
      <selection activeCell="H32" sqref="H32"/>
      <pageMargins left="0.7" right="0.7" top="0.75" bottom="0.75" header="0.3" footer="0.3"/>
    </customSheetView>
  </customSheetViews>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3"/>
  <sheetViews>
    <sheetView zoomScaleNormal="100" zoomScaleSheetLayoutView="100" workbookViewId="0">
      <selection activeCell="N42" sqref="N42"/>
    </sheetView>
  </sheetViews>
  <sheetFormatPr defaultColWidth="10.109375" defaultRowHeight="13.5"/>
  <cols>
    <col min="1" max="1" width="7.21875" style="2" customWidth="1"/>
    <col min="2" max="2" width="13.109375" style="2" customWidth="1"/>
    <col min="3" max="6" width="4.6640625" style="2" customWidth="1"/>
    <col min="7" max="26" width="4.6640625" style="40" customWidth="1"/>
    <col min="27" max="31" width="4.6640625" style="58" customWidth="1"/>
    <col min="32" max="16384" width="10.109375" style="1"/>
  </cols>
  <sheetData>
    <row r="1" spans="1:31" ht="21" customHeight="1">
      <c r="A1" s="8" t="s">
        <v>13</v>
      </c>
      <c r="B1" s="3"/>
      <c r="C1" s="9" t="str">
        <f ca="1">TEXT(TODAY(),"YYYY.MM.DD")</f>
        <v>2017.12.19</v>
      </c>
      <c r="D1" s="9"/>
      <c r="E1" s="9"/>
      <c r="F1" s="9"/>
      <c r="G1" s="10"/>
      <c r="H1" s="11"/>
      <c r="I1" s="11"/>
      <c r="J1" s="11"/>
      <c r="K1" s="11"/>
      <c r="L1" s="10"/>
      <c r="M1" s="11"/>
      <c r="N1" s="11"/>
      <c r="O1" s="11"/>
      <c r="P1" s="11"/>
      <c r="Q1" s="10"/>
      <c r="R1" s="11"/>
      <c r="S1" s="11"/>
      <c r="T1" s="11"/>
      <c r="U1" s="11"/>
      <c r="V1" s="10"/>
      <c r="W1" s="11"/>
      <c r="X1" s="11"/>
      <c r="Y1" s="11"/>
      <c r="Z1" s="11"/>
      <c r="AA1" s="42"/>
      <c r="AB1" s="43"/>
      <c r="AC1" s="43"/>
      <c r="AD1" s="43"/>
      <c r="AE1" s="43"/>
    </row>
    <row r="2" spans="1:31" ht="13.5" customHeight="1">
      <c r="A2" s="195" t="s">
        <v>14</v>
      </c>
      <c r="B2" s="196"/>
      <c r="C2" s="201" t="s">
        <v>15</v>
      </c>
      <c r="D2" s="201"/>
      <c r="E2" s="201"/>
      <c r="F2" s="201"/>
      <c r="G2" s="201"/>
      <c r="H2" s="201"/>
      <c r="I2" s="201"/>
      <c r="J2" s="201"/>
      <c r="K2" s="201"/>
      <c r="L2" s="201"/>
      <c r="M2" s="201"/>
      <c r="N2" s="201"/>
      <c r="O2" s="201"/>
      <c r="P2" s="201"/>
      <c r="Q2" s="201"/>
      <c r="R2" s="201"/>
      <c r="S2" s="201"/>
      <c r="T2" s="201"/>
      <c r="U2" s="201"/>
      <c r="V2" s="201"/>
      <c r="W2" s="201"/>
      <c r="X2" s="201"/>
      <c r="Y2" s="201"/>
      <c r="Z2" s="202"/>
      <c r="AA2" s="63"/>
      <c r="AB2" s="63"/>
      <c r="AC2" s="63"/>
      <c r="AD2" s="63"/>
      <c r="AE2" s="63"/>
    </row>
    <row r="3" spans="1:31" ht="13.5" customHeight="1">
      <c r="A3" s="197"/>
      <c r="B3" s="198"/>
      <c r="C3" s="203" t="s">
        <v>16</v>
      </c>
      <c r="D3" s="203" t="s">
        <v>12</v>
      </c>
      <c r="E3" s="203" t="s">
        <v>17</v>
      </c>
      <c r="F3" s="205" t="s">
        <v>11</v>
      </c>
      <c r="G3" s="189" t="s">
        <v>9</v>
      </c>
      <c r="H3" s="190"/>
      <c r="I3" s="190"/>
      <c r="J3" s="190"/>
      <c r="K3" s="191"/>
      <c r="L3" s="189" t="s">
        <v>10</v>
      </c>
      <c r="M3" s="190"/>
      <c r="N3" s="190"/>
      <c r="O3" s="190"/>
      <c r="P3" s="191"/>
      <c r="Q3" s="189" t="s">
        <v>18</v>
      </c>
      <c r="R3" s="190"/>
      <c r="S3" s="190"/>
      <c r="T3" s="190"/>
      <c r="U3" s="191"/>
      <c r="V3" s="189" t="s">
        <v>19</v>
      </c>
      <c r="W3" s="190"/>
      <c r="X3" s="190"/>
      <c r="Y3" s="190"/>
      <c r="Z3" s="191"/>
      <c r="AA3" s="189" t="s">
        <v>113</v>
      </c>
      <c r="AB3" s="190"/>
      <c r="AC3" s="190"/>
      <c r="AD3" s="190"/>
      <c r="AE3" s="191"/>
    </row>
    <row r="4" spans="1:31" ht="13.5" customHeight="1">
      <c r="A4" s="199"/>
      <c r="B4" s="200"/>
      <c r="C4" s="204"/>
      <c r="D4" s="204"/>
      <c r="E4" s="204"/>
      <c r="F4" s="206"/>
      <c r="G4" s="12" t="s">
        <v>20</v>
      </c>
      <c r="H4" s="13" t="s">
        <v>21</v>
      </c>
      <c r="I4" s="13" t="s">
        <v>22</v>
      </c>
      <c r="J4" s="13" t="s">
        <v>23</v>
      </c>
      <c r="K4" s="14" t="s">
        <v>24</v>
      </c>
      <c r="L4" s="12" t="s">
        <v>20</v>
      </c>
      <c r="M4" s="13" t="s">
        <v>21</v>
      </c>
      <c r="N4" s="13" t="s">
        <v>22</v>
      </c>
      <c r="O4" s="13" t="s">
        <v>23</v>
      </c>
      <c r="P4" s="14" t="s">
        <v>24</v>
      </c>
      <c r="Q4" s="12" t="s">
        <v>20</v>
      </c>
      <c r="R4" s="13" t="s">
        <v>21</v>
      </c>
      <c r="S4" s="13" t="s">
        <v>22</v>
      </c>
      <c r="T4" s="13" t="s">
        <v>23</v>
      </c>
      <c r="U4" s="14" t="s">
        <v>24</v>
      </c>
      <c r="V4" s="12" t="s">
        <v>20</v>
      </c>
      <c r="W4" s="13" t="s">
        <v>21</v>
      </c>
      <c r="X4" s="13" t="s">
        <v>22</v>
      </c>
      <c r="Y4" s="13" t="s">
        <v>23</v>
      </c>
      <c r="Z4" s="14" t="s">
        <v>24</v>
      </c>
      <c r="AA4" s="44" t="s">
        <v>20</v>
      </c>
      <c r="AB4" s="45" t="s">
        <v>21</v>
      </c>
      <c r="AC4" s="45" t="s">
        <v>22</v>
      </c>
      <c r="AD4" s="45" t="s">
        <v>23</v>
      </c>
      <c r="AE4" s="46" t="s">
        <v>24</v>
      </c>
    </row>
    <row r="5" spans="1:31" ht="16.5" customHeight="1">
      <c r="A5" s="192" t="s">
        <v>322</v>
      </c>
      <c r="B5" s="15" t="s">
        <v>252</v>
      </c>
      <c r="C5" s="16">
        <f ca="1">COUNTIFS(단위테스트결과!$B:$B,$A$5,단위테스트결과!$C:$C,$B5,단위테스트결과!$L:$L,"&lt;="&amp;$C$1,단위테스트결과!$O:$O,"&lt;&gt;소스")</f>
        <v>70</v>
      </c>
      <c r="D5" s="17">
        <f ca="1">COUNTIFS(단위테스트결과!$B:$B,$A$5,단위테스트결과!$C:$C,$B5,단위테스트결과!$L:$L,"&lt;="&amp;$C$1,단위테스트결과!$Q:$Q,"="&amp;"",단위테스트결과!$O:$O,"&lt;&gt;결함아님",단위테스트결과!$O:$O,"&lt;&gt;소스")</f>
        <v>0</v>
      </c>
      <c r="E5" s="17">
        <f ca="1">COUNTIFS(단위테스트결과!$B:$B,$A$5,단위테스트결과!$C:$C,$B5,단위테스트결과!$L:$L,"&lt;="&amp;$C$1,단위테스트결과!$O:$O,"=결함아님")</f>
        <v>0</v>
      </c>
      <c r="F5" s="18">
        <f ca="1">COUNTIFS(단위테스트결과!$B:$B,$A$5,단위테스트결과!$C:$C,$B5,단위테스트결과!$L:$L,"&lt;="&amp;$C$1,단위테스트결과!$O:$O,"&lt;&gt;결함아님",단위테스트결과!$Q:$Q,"=미수용",단위테스트결과!$O:$O,"&lt;&gt;소스")</f>
        <v>0</v>
      </c>
      <c r="G5" s="19">
        <f ca="1">COUNTIFS(단위테스트결과!$B:$B,$A$5,단위테스트결과!$C:$C,$B5,단위테스트결과!$L:$L,"&lt;="&amp;$C$1,단위테스트결과!$O:$O,"=결함",단위테스트결과!$Q:$Q,"=수용",단위테스트결과!$P:$P,"=L1")</f>
        <v>11</v>
      </c>
      <c r="H5" s="20">
        <f ca="1">COUNTIFS(단위테스트결과!$B:$B,$A$5,단위테스트결과!$C:$C,$B5,단위테스트결과!$L:$L,"&lt;="&amp;$C$1,단위테스트결과!$O:$O,"=결함",단위테스트결과!$Q:$Q,"=수용",단위테스트결과!$P:$P,"=L1",단위테스트결과!$U:$U,"&lt;="&amp;$C$1,단위테스트결과!$V:$V,"&lt;&gt;재접수")</f>
        <v>3</v>
      </c>
      <c r="I5" s="20">
        <f ca="1">COUNTIFS(단위테스트결과!$B:$B,$A$5,단위테스트결과!$C:$C,$B5,단위테스트결과!$L:$L,"&lt;="&amp;$C$1,단위테스트결과!$O:$O,"=결함",단위테스트결과!$Q:$Q,"=수용",단위테스트결과!$P:$P,"=L1",단위테스트결과!$W:$W,"&lt;="&amp;$C$1)</f>
        <v>3</v>
      </c>
      <c r="J5" s="21">
        <f ca="1">IF(G5=0, 0,H5/G5)</f>
        <v>0.27272727272727271</v>
      </c>
      <c r="K5" s="22">
        <f ca="1">IF(G5=0, 0,I5/G5)</f>
        <v>0.27272727272727271</v>
      </c>
      <c r="L5" s="23">
        <f ca="1">COUNTIFS(단위테스트결과!$B:$B,$A$5,단위테스트결과!$C:$C,$B5,단위테스트결과!$L:$L,"&lt;="&amp;$C$1,단위테스트결과!$O:$O,"=결함",단위테스트결과!$Q:$Q,"=수용",단위테스트결과!$P:$P,"=L2")</f>
        <v>18</v>
      </c>
      <c r="M5" s="24">
        <f ca="1">COUNTIFS(단위테스트결과!$B:$B,$A$5,단위테스트결과!$C:$C,$B5,단위테스트결과!$L:$L,"&lt;="&amp;$C$1,단위테스트결과!$O:$O,"=결함",단위테스트결과!$Q:$Q,"=수용",단위테스트결과!$P:$P,"=L2",단위테스트결과!$U:$U,"&lt;="&amp;$C$1,단위테스트결과!$V:$V,"&lt;&gt;재접수")</f>
        <v>9</v>
      </c>
      <c r="N5" s="24">
        <f ca="1">COUNTIFS(단위테스트결과!$B:$B,$A$5,단위테스트결과!$C:$C,$B5,단위테스트결과!$L:$L,"&lt;="&amp;$C$1,단위테스트결과!$O:$O,"=결함",단위테스트결과!$Q:$Q,"=수용",단위테스트결과!$P:$P,"=L2",단위테스트결과!$W:$W,"&lt;="&amp;$C$1)</f>
        <v>9</v>
      </c>
      <c r="O5" s="25">
        <f ca="1">IF(L5=0, 0,M5/L5)</f>
        <v>0.5</v>
      </c>
      <c r="P5" s="26">
        <f ca="1">IF(L5=0, 0,N5/L5)</f>
        <v>0.5</v>
      </c>
      <c r="Q5" s="23">
        <f ca="1">COUNTIFS(단위테스트결과!$B:$B,$A$5,단위테스트결과!$C:$C,$B5,단위테스트결과!$L:$L,"&lt;="&amp;$C$1,단위테스트결과!$O:$O,"=개선",단위테스트결과!$Q:$Q,"=수용")</f>
        <v>41</v>
      </c>
      <c r="R5" s="24">
        <f ca="1">COUNTIFS(단위테스트결과!$B:$B,$A$5,단위테스트결과!$C:$C,$B5,단위테스트결과!$L:$L,"&lt;="&amp;$C$1,단위테스트결과!$O:$O,"=개선",단위테스트결과!$Q:$Q,"=수용",단위테스트결과!$U:$U,"&lt;="&amp;$C$1,단위테스트결과!$V:$V,"&lt;&gt;재접수")</f>
        <v>10</v>
      </c>
      <c r="S5" s="24">
        <f ca="1">COUNTIFS(단위테스트결과!$B:$B,$A$5,단위테스트결과!$C:$C,$B5,단위테스트결과!$L:$L,"&lt;="&amp;$C$1,단위테스트결과!$O:$O,"=개선",단위테스트결과!$Q:$Q,"=수용",단위테스트결과!$W:$W,"&lt;="&amp;$C$1)</f>
        <v>10</v>
      </c>
      <c r="T5" s="25">
        <f ca="1">IF(Q5=0, 0,R5/Q5)</f>
        <v>0.24390243902439024</v>
      </c>
      <c r="U5" s="26">
        <f ca="1">IF(Q5=0, 0,S5/Q5)</f>
        <v>0.24390243902439024</v>
      </c>
      <c r="V5" s="27">
        <f ca="1">G5+L5+Q5</f>
        <v>70</v>
      </c>
      <c r="W5" s="28">
        <f t="shared" ref="W5:X12" ca="1" si="0">H5+M5+R5</f>
        <v>22</v>
      </c>
      <c r="X5" s="28">
        <f t="shared" ca="1" si="0"/>
        <v>22</v>
      </c>
      <c r="Y5" s="29">
        <f ca="1">IF(V5=0, 0,W5/V5)</f>
        <v>0.31428571428571428</v>
      </c>
      <c r="Z5" s="30">
        <f ca="1">IF(V5=0, 0,X5/V5)</f>
        <v>0.31428571428571428</v>
      </c>
      <c r="AA5" s="50">
        <f ca="1">COUNTIFS(단위테스트결과!$B:$B,$A$5,단위테스트결과!$C:$C,$B5,단위테스트결과!$L:$L,"&lt;="&amp;$C$1,단위테스트결과!$O:$O,"=소스",단위테스트결과!$Q:$Q,"=수용")</f>
        <v>0</v>
      </c>
      <c r="AB5" s="51">
        <f ca="1">COUNTIFS(단위테스트결과!$B:$B,$A$5,단위테스트결과!$C:$C,$B5,단위테스트결과!$L:$L,"&lt;="&amp;$C$1,단위테스트결과!$O:$O,"=소스",단위테스트결과!$Q:$Q,"=수용",단위테스트결과!$U:$U,"&lt;="&amp;$C$1,단위테스트결과!$V:$V,"&lt;&gt;재접수")</f>
        <v>0</v>
      </c>
      <c r="AC5" s="51">
        <f ca="1">COUNTIFS(단위테스트결과!$B:$B,$A$5,단위테스트결과!$C:$C,$B5,단위테스트결과!$L:$L,"&lt;="&amp;$C$1,단위테스트결과!$O:$O,"=소스",단위테스트결과!$Q:$Q,"=수용",단위테스트결과!$W:$W,"&lt;="&amp;$C$1)</f>
        <v>0</v>
      </c>
      <c r="AD5" s="52">
        <f ca="1">IF(AA5=0, 0,AB5/AA5)</f>
        <v>0</v>
      </c>
      <c r="AE5" s="53">
        <f ca="1">IF(AA5=0, 0,AC5/AA5)</f>
        <v>0</v>
      </c>
    </row>
    <row r="6" spans="1:31" ht="16.5" customHeight="1">
      <c r="A6" s="193"/>
      <c r="B6" s="15" t="s">
        <v>253</v>
      </c>
      <c r="C6" s="47">
        <f ca="1">COUNTIFS(단위테스트결과!$B:$B,$A$5,단위테스트결과!$C:$C,$B6,단위테스트결과!$L:$L,"&lt;="&amp;$C$1,단위테스트결과!$O:$O,"&lt;&gt;소스")</f>
        <v>21</v>
      </c>
      <c r="D6" s="48">
        <f ca="1">COUNTIFS(단위테스트결과!$B:$B,$A$5,단위테스트결과!$C:$C,$B6,단위테스트결과!$L:$L,"&lt;="&amp;$C$1,단위테스트결과!$Q:$Q,"="&amp;"",단위테스트결과!$O:$O,"&lt;&gt;결함아님",단위테스트결과!$O:$O,"&lt;&gt;소스")</f>
        <v>0</v>
      </c>
      <c r="E6" s="48">
        <f ca="1">COUNTIFS(단위테스트결과!$B:$B,$A$5,단위테스트결과!$C:$C,$B6,단위테스트결과!$L:$L,"&lt;="&amp;$C$1,단위테스트결과!$O:$O,"=결함아님")</f>
        <v>0</v>
      </c>
      <c r="F6" s="49">
        <f ca="1">COUNTIFS(단위테스트결과!$B:$B,$A$5,단위테스트결과!$C:$C,$B6,단위테스트결과!$L:$L,"&lt;="&amp;$C$1,단위테스트결과!$O:$O,"&lt;&gt;결함아님",단위테스트결과!$Q:$Q,"=미수용",단위테스트결과!$O:$O,"&lt;&gt;소스")</f>
        <v>0</v>
      </c>
      <c r="G6" s="19">
        <f ca="1">COUNTIFS(단위테스트결과!$B:$B,$A$5,단위테스트결과!$C:$C,$B6,단위테스트결과!$L:$L,"&lt;="&amp;$C$1,단위테스트결과!$O:$O,"=결함",단위테스트결과!$Q:$Q,"=수용",단위테스트결과!$P:$P,"=L1")</f>
        <v>1</v>
      </c>
      <c r="H6" s="20">
        <f ca="1">COUNTIFS(단위테스트결과!$B:$B,$A$5,단위테스트결과!$C:$C,$B6,단위테스트결과!$L:$L,"&lt;="&amp;$C$1,단위테스트결과!$O:$O,"=결함",단위테스트결과!$Q:$Q,"=수용",단위테스트결과!$P:$P,"=L1",단위테스트결과!$U:$U,"&lt;="&amp;$C$1,단위테스트결과!$V:$V,"&lt;&gt;재접수")</f>
        <v>0</v>
      </c>
      <c r="I6" s="20">
        <f ca="1">COUNTIFS(단위테스트결과!$B:$B,$A$5,단위테스트결과!$C:$C,$B6,단위테스트결과!$L:$L,"&lt;="&amp;$C$1,단위테스트결과!$O:$O,"=결함",단위테스트결과!$Q:$Q,"=수용",단위테스트결과!$P:$P,"=L1",단위테스트결과!$W:$W,"&lt;="&amp;$C$1)</f>
        <v>0</v>
      </c>
      <c r="J6" s="21">
        <f t="shared" ref="J6:J13" ca="1" si="1">IF(G6=0, 0,H6/G6)</f>
        <v>0</v>
      </c>
      <c r="K6" s="22">
        <f t="shared" ref="K6:K13" ca="1" si="2">IF(G6=0, 0,I6/G6)</f>
        <v>0</v>
      </c>
      <c r="L6" s="23">
        <f ca="1">COUNTIFS(단위테스트결과!$B:$B,$A$5,단위테스트결과!$C:$C,$B6,단위테스트결과!$L:$L,"&lt;="&amp;$C$1,단위테스트결과!$O:$O,"=결함",단위테스트결과!$Q:$Q,"=수용",단위테스트결과!$P:$P,"=L2")</f>
        <v>0</v>
      </c>
      <c r="M6" s="24">
        <f ca="1">COUNTIFS(단위테스트결과!$B:$B,$A$5,단위테스트결과!$C:$C,$B6,단위테스트결과!$L:$L,"&lt;="&amp;$C$1,단위테스트결과!$O:$O,"=결함",단위테스트결과!$Q:$Q,"=수용",단위테스트결과!$P:$P,"=L2",단위테스트결과!$U:$U,"&lt;="&amp;$C$1,단위테스트결과!$V:$V,"&lt;&gt;재접수")</f>
        <v>0</v>
      </c>
      <c r="N6" s="24">
        <f ca="1">COUNTIFS(단위테스트결과!$B:$B,$A$5,단위테스트결과!$C:$C,$B6,단위테스트결과!$L:$L,"&lt;="&amp;$C$1,단위테스트결과!$O:$O,"=결함",단위테스트결과!$Q:$Q,"=수용",단위테스트결과!$P:$P,"=L2",단위테스트결과!$W:$W,"&lt;="&amp;$C$1)</f>
        <v>0</v>
      </c>
      <c r="O6" s="25">
        <f t="shared" ref="O6:O13" ca="1" si="3">IF(L6=0, 0,M6/L6)</f>
        <v>0</v>
      </c>
      <c r="P6" s="26">
        <f t="shared" ref="P6:P13" ca="1" si="4">IF(L6=0, 0,N6/L6)</f>
        <v>0</v>
      </c>
      <c r="Q6" s="23">
        <f ca="1">COUNTIFS(단위테스트결과!$B:$B,$A$5,단위테스트결과!$C:$C,$B6,단위테스트결과!$L:$L,"&lt;="&amp;$C$1,단위테스트결과!$O:$O,"=개선",단위테스트결과!$Q:$Q,"=수용")</f>
        <v>20</v>
      </c>
      <c r="R6" s="24">
        <f ca="1">COUNTIFS(단위테스트결과!$B:$B,$A$5,단위테스트결과!$C:$C,$B6,단위테스트결과!$L:$L,"&lt;="&amp;$C$1,단위테스트결과!$O:$O,"=개선",단위테스트결과!$Q:$Q,"=수용",단위테스트결과!$U:$U,"&lt;="&amp;$C$1,단위테스트결과!$V:$V,"&lt;&gt;재접수")</f>
        <v>0</v>
      </c>
      <c r="S6" s="24">
        <f ca="1">COUNTIFS(단위테스트결과!$B:$B,$A$5,단위테스트결과!$C:$C,$B6,단위테스트결과!$L:$L,"&lt;="&amp;$C$1,단위테스트결과!$O:$O,"=개선",단위테스트결과!$Q:$Q,"=수용",단위테스트결과!$W:$W,"&lt;="&amp;$C$1)</f>
        <v>0</v>
      </c>
      <c r="T6" s="25">
        <f t="shared" ref="T6:T13" ca="1" si="5">IF(Q6=0, 0,R6/Q6)</f>
        <v>0</v>
      </c>
      <c r="U6" s="26">
        <f t="shared" ref="U6:U13" ca="1" si="6">IF(Q6=0, 0,S6/Q6)</f>
        <v>0</v>
      </c>
      <c r="V6" s="27">
        <f t="shared" ref="V6:V12" ca="1" si="7">G6+L6+Q6</f>
        <v>21</v>
      </c>
      <c r="W6" s="28">
        <f t="shared" ca="1" si="0"/>
        <v>0</v>
      </c>
      <c r="X6" s="28">
        <f t="shared" ca="1" si="0"/>
        <v>0</v>
      </c>
      <c r="Y6" s="29">
        <f t="shared" ref="Y6:Y13" ca="1" si="8">IF(V6=0, 0,W6/V6)</f>
        <v>0</v>
      </c>
      <c r="Z6" s="30">
        <f t="shared" ref="Z6:Z13" ca="1" si="9">IF(V6=0, 0,X6/V6)</f>
        <v>0</v>
      </c>
      <c r="AA6" s="50">
        <f ca="1">COUNTIFS(단위테스트결과!$B:$B,$A$5,단위테스트결과!$C:$C,$B6,단위테스트결과!$L:$L,"&lt;="&amp;$C$1,단위테스트결과!$O:$O,"=소스",단위테스트결과!$Q:$Q,"=수용")</f>
        <v>0</v>
      </c>
      <c r="AB6" s="51">
        <f ca="1">COUNTIFS(단위테스트결과!$B:$B,$A$5,단위테스트결과!$C:$C,$B6,단위테스트결과!$L:$L,"&lt;="&amp;$C$1,단위테스트결과!$O:$O,"=소스",단위테스트결과!$Q:$Q,"=수용",단위테스트결과!$U:$U,"&lt;="&amp;$C$1,단위테스트결과!$V:$V,"&lt;&gt;재접수")</f>
        <v>0</v>
      </c>
      <c r="AC6" s="51">
        <f ca="1">COUNTIFS(단위테스트결과!$B:$B,$A$5,단위테스트결과!$C:$C,$B6,단위테스트결과!$L:$L,"&lt;="&amp;$C$1,단위테스트결과!$O:$O,"=소스",단위테스트결과!$Q:$Q,"=수용",단위테스트결과!$W:$W,"&lt;="&amp;$C$1)</f>
        <v>0</v>
      </c>
      <c r="AD6" s="52">
        <f t="shared" ref="AD6:AD13" ca="1" si="10">IF(AA6=0, 0,AB6/AA6)</f>
        <v>0</v>
      </c>
      <c r="AE6" s="53">
        <f t="shared" ref="AE6:AE13" ca="1" si="11">IF(AA6=0, 0,AC6/AA6)</f>
        <v>0</v>
      </c>
    </row>
    <row r="7" spans="1:31" ht="16.5" customHeight="1">
      <c r="A7" s="193"/>
      <c r="B7" s="15" t="s">
        <v>254</v>
      </c>
      <c r="C7" s="47">
        <f ca="1">COUNTIFS(단위테스트결과!$B:$B,$A$5,단위테스트결과!$C:$C,$B7,단위테스트결과!$L:$L,"&lt;="&amp;$C$1,단위테스트결과!$O:$O,"&lt;&gt;소스")</f>
        <v>0</v>
      </c>
      <c r="D7" s="48">
        <f ca="1">COUNTIFS(단위테스트결과!$B:$B,$A$5,단위테스트결과!$C:$C,$B7,단위테스트결과!$L:$L,"&lt;="&amp;$C$1,단위테스트결과!$Q:$Q,"="&amp;"",단위테스트결과!$O:$O,"&lt;&gt;결함아님",단위테스트결과!$O:$O,"&lt;&gt;소스")</f>
        <v>0</v>
      </c>
      <c r="E7" s="48">
        <f ca="1">COUNTIFS(단위테스트결과!$B:$B,$A$5,단위테스트결과!$C:$C,$B7,단위테스트결과!$L:$L,"&lt;="&amp;$C$1,단위테스트결과!$O:$O,"=결함아님")</f>
        <v>0</v>
      </c>
      <c r="F7" s="49">
        <f ca="1">COUNTIFS(단위테스트결과!$B:$B,$A$5,단위테스트결과!$C:$C,$B7,단위테스트결과!$L:$L,"&lt;="&amp;$C$1,단위테스트결과!$O:$O,"&lt;&gt;결함아님",단위테스트결과!$Q:$Q,"=미수용",단위테스트결과!$O:$O,"&lt;&gt;소스")</f>
        <v>0</v>
      </c>
      <c r="G7" s="19">
        <f ca="1">COUNTIFS(단위테스트결과!$B:$B,$A$5,단위테스트결과!$C:$C,$B7,단위테스트결과!$L:$L,"&lt;="&amp;$C$1,단위테스트결과!$O:$O,"=결함",단위테스트결과!$Q:$Q,"=수용",단위테스트결과!$P:$P,"=L1")</f>
        <v>0</v>
      </c>
      <c r="H7" s="20">
        <f ca="1">COUNTIFS(단위테스트결과!$B:$B,$A$5,단위테스트결과!$C:$C,$B7,단위테스트결과!$L:$L,"&lt;="&amp;$C$1,단위테스트결과!$O:$O,"=결함",단위테스트결과!$Q:$Q,"=수용",단위테스트결과!$P:$P,"=L1",단위테스트결과!$U:$U,"&lt;="&amp;$C$1,단위테스트결과!$V:$V,"&lt;&gt;재접수")</f>
        <v>0</v>
      </c>
      <c r="I7" s="20">
        <f ca="1">COUNTIFS(단위테스트결과!$B:$B,$A$5,단위테스트결과!$C:$C,$B7,단위테스트결과!$L:$L,"&lt;="&amp;$C$1,단위테스트결과!$O:$O,"=결함",단위테스트결과!$Q:$Q,"=수용",단위테스트결과!$P:$P,"=L1",단위테스트결과!$W:$W,"&lt;="&amp;$C$1)</f>
        <v>0</v>
      </c>
      <c r="J7" s="21">
        <f t="shared" ca="1" si="1"/>
        <v>0</v>
      </c>
      <c r="K7" s="22">
        <f t="shared" ca="1" si="2"/>
        <v>0</v>
      </c>
      <c r="L7" s="23">
        <f ca="1">COUNTIFS(단위테스트결과!$B:$B,$A$5,단위테스트결과!$C:$C,$B7,단위테스트결과!$L:$L,"&lt;="&amp;$C$1,단위테스트결과!$O:$O,"=결함",단위테스트결과!$Q:$Q,"=수용",단위테스트결과!$P:$P,"=L2")</f>
        <v>0</v>
      </c>
      <c r="M7" s="24">
        <f ca="1">COUNTIFS(단위테스트결과!$B:$B,$A$5,단위테스트결과!$C:$C,$B7,단위테스트결과!$L:$L,"&lt;="&amp;$C$1,단위테스트결과!$O:$O,"=결함",단위테스트결과!$Q:$Q,"=수용",단위테스트결과!$P:$P,"=L2",단위테스트결과!$U:$U,"&lt;="&amp;$C$1,단위테스트결과!$V:$V,"&lt;&gt;재접수")</f>
        <v>0</v>
      </c>
      <c r="N7" s="24">
        <f ca="1">COUNTIFS(단위테스트결과!$B:$B,$A$5,단위테스트결과!$C:$C,$B7,단위테스트결과!$L:$L,"&lt;="&amp;$C$1,단위테스트결과!$O:$O,"=결함",단위테스트결과!$Q:$Q,"=수용",단위테스트결과!$P:$P,"=L2",단위테스트결과!$W:$W,"&lt;="&amp;$C$1)</f>
        <v>0</v>
      </c>
      <c r="O7" s="25">
        <f t="shared" ca="1" si="3"/>
        <v>0</v>
      </c>
      <c r="P7" s="26">
        <f t="shared" ca="1" si="4"/>
        <v>0</v>
      </c>
      <c r="Q7" s="23">
        <f ca="1">COUNTIFS(단위테스트결과!$B:$B,$A$5,단위테스트결과!$C:$C,$B7,단위테스트결과!$L:$L,"&lt;="&amp;$C$1,단위테스트결과!$O:$O,"=개선",단위테스트결과!$Q:$Q,"=수용")</f>
        <v>0</v>
      </c>
      <c r="R7" s="24">
        <f ca="1">COUNTIFS(단위테스트결과!$B:$B,$A$5,단위테스트결과!$C:$C,$B7,단위테스트결과!$L:$L,"&lt;="&amp;$C$1,단위테스트결과!$O:$O,"=개선",단위테스트결과!$Q:$Q,"=수용",단위테스트결과!$U:$U,"&lt;="&amp;$C$1,단위테스트결과!$V:$V,"&lt;&gt;재접수")</f>
        <v>0</v>
      </c>
      <c r="S7" s="24">
        <f ca="1">COUNTIFS(단위테스트결과!$B:$B,$A$5,단위테스트결과!$C:$C,$B7,단위테스트결과!$L:$L,"&lt;="&amp;$C$1,단위테스트결과!$O:$O,"=개선",단위테스트결과!$Q:$Q,"=수용",단위테스트결과!$W:$W,"&lt;="&amp;$C$1)</f>
        <v>0</v>
      </c>
      <c r="T7" s="25">
        <f t="shared" ca="1" si="5"/>
        <v>0</v>
      </c>
      <c r="U7" s="26">
        <f t="shared" ca="1" si="6"/>
        <v>0</v>
      </c>
      <c r="V7" s="27">
        <f t="shared" ca="1" si="7"/>
        <v>0</v>
      </c>
      <c r="W7" s="28">
        <f t="shared" ca="1" si="0"/>
        <v>0</v>
      </c>
      <c r="X7" s="28">
        <f t="shared" ca="1" si="0"/>
        <v>0</v>
      </c>
      <c r="Y7" s="29">
        <f t="shared" ca="1" si="8"/>
        <v>0</v>
      </c>
      <c r="Z7" s="30">
        <f t="shared" ca="1" si="9"/>
        <v>0</v>
      </c>
      <c r="AA7" s="50">
        <f ca="1">COUNTIFS(단위테스트결과!$B:$B,$A$5,단위테스트결과!$C:$C,$B7,단위테스트결과!$L:$L,"&lt;="&amp;$C$1,단위테스트결과!$O:$O,"=소스",단위테스트결과!$Q:$Q,"=수용")</f>
        <v>0</v>
      </c>
      <c r="AB7" s="51">
        <f ca="1">COUNTIFS(단위테스트결과!$B:$B,$A$5,단위테스트결과!$C:$C,$B7,단위테스트결과!$L:$L,"&lt;="&amp;$C$1,단위테스트결과!$O:$O,"=소스",단위테스트결과!$Q:$Q,"=수용",단위테스트결과!$U:$U,"&lt;="&amp;$C$1,단위테스트결과!$V:$V,"&lt;&gt;재접수")</f>
        <v>0</v>
      </c>
      <c r="AC7" s="51">
        <f ca="1">COUNTIFS(단위테스트결과!$B:$B,$A$5,단위테스트결과!$C:$C,$B7,단위테스트결과!$L:$L,"&lt;="&amp;$C$1,단위테스트결과!$O:$O,"=소스",단위테스트결과!$Q:$Q,"=수용",단위테스트결과!$W:$W,"&lt;="&amp;$C$1)</f>
        <v>0</v>
      </c>
      <c r="AD7" s="52">
        <f t="shared" ca="1" si="10"/>
        <v>0</v>
      </c>
      <c r="AE7" s="53">
        <f t="shared" ca="1" si="11"/>
        <v>0</v>
      </c>
    </row>
    <row r="8" spans="1:31" ht="16.5" customHeight="1">
      <c r="A8" s="193"/>
      <c r="B8" s="15" t="s">
        <v>255</v>
      </c>
      <c r="C8" s="47">
        <f ca="1">COUNTIFS(단위테스트결과!$B:$B,$A$5,단위테스트결과!$C:$C,$B8,단위테스트결과!$L:$L,"&lt;="&amp;$C$1,단위테스트결과!$O:$O,"&lt;&gt;소스")</f>
        <v>0</v>
      </c>
      <c r="D8" s="48">
        <f ca="1">COUNTIFS(단위테스트결과!$B:$B,$A$5,단위테스트결과!$C:$C,$B8,단위테스트결과!$L:$L,"&lt;="&amp;$C$1,단위테스트결과!$Q:$Q,"="&amp;"",단위테스트결과!$O:$O,"&lt;&gt;결함아님",단위테스트결과!$O:$O,"&lt;&gt;소스")</f>
        <v>0</v>
      </c>
      <c r="E8" s="48">
        <f ca="1">COUNTIFS(단위테스트결과!$B:$B,$A$5,단위테스트결과!$C:$C,$B8,단위테스트결과!$L:$L,"&lt;="&amp;$C$1,단위테스트결과!$O:$O,"=결함아님")</f>
        <v>0</v>
      </c>
      <c r="F8" s="49">
        <f ca="1">COUNTIFS(단위테스트결과!$B:$B,$A$5,단위테스트결과!$C:$C,$B8,단위테스트결과!$L:$L,"&lt;="&amp;$C$1,단위테스트결과!$O:$O,"&lt;&gt;결함아님",단위테스트결과!$Q:$Q,"=미수용",단위테스트결과!$O:$O,"&lt;&gt;소스")</f>
        <v>0</v>
      </c>
      <c r="G8" s="19">
        <f ca="1">COUNTIFS(단위테스트결과!$B:$B,$A$5,단위테스트결과!$C:$C,$B8,단위테스트결과!$L:$L,"&lt;="&amp;$C$1,단위테스트결과!$O:$O,"=결함",단위테스트결과!$Q:$Q,"=수용",단위테스트결과!$P:$P,"=L1")</f>
        <v>0</v>
      </c>
      <c r="H8" s="20">
        <f ca="1">COUNTIFS(단위테스트결과!$B:$B,$A$5,단위테스트결과!$C:$C,$B8,단위테스트결과!$L:$L,"&lt;="&amp;$C$1,단위테스트결과!$O:$O,"=결함",단위테스트결과!$Q:$Q,"=수용",단위테스트결과!$P:$P,"=L1",단위테스트결과!$U:$U,"&lt;="&amp;$C$1,단위테스트결과!$V:$V,"&lt;&gt;재접수")</f>
        <v>0</v>
      </c>
      <c r="I8" s="20">
        <f ca="1">COUNTIFS(단위테스트결과!$B:$B,$A$5,단위테스트결과!$C:$C,$B8,단위테스트결과!$L:$L,"&lt;="&amp;$C$1,단위테스트결과!$O:$O,"=결함",단위테스트결과!$Q:$Q,"=수용",단위테스트결과!$P:$P,"=L1",단위테스트결과!$W:$W,"&lt;="&amp;$C$1)</f>
        <v>0</v>
      </c>
      <c r="J8" s="21">
        <f t="shared" ca="1" si="1"/>
        <v>0</v>
      </c>
      <c r="K8" s="22">
        <f t="shared" ca="1" si="2"/>
        <v>0</v>
      </c>
      <c r="L8" s="23">
        <f ca="1">COUNTIFS(단위테스트결과!$B:$B,$A$5,단위테스트결과!$C:$C,$B8,단위테스트결과!$L:$L,"&lt;="&amp;$C$1,단위테스트결과!$O:$O,"=결함",단위테스트결과!$Q:$Q,"=수용",단위테스트결과!$P:$P,"=L2")</f>
        <v>0</v>
      </c>
      <c r="M8" s="24">
        <f ca="1">COUNTIFS(단위테스트결과!$B:$B,$A$5,단위테스트결과!$C:$C,$B8,단위테스트결과!$L:$L,"&lt;="&amp;$C$1,단위테스트결과!$O:$O,"=결함",단위테스트결과!$Q:$Q,"=수용",단위테스트결과!$P:$P,"=L2",단위테스트결과!$U:$U,"&lt;="&amp;$C$1,단위테스트결과!$V:$V,"&lt;&gt;재접수")</f>
        <v>0</v>
      </c>
      <c r="N8" s="24">
        <f ca="1">COUNTIFS(단위테스트결과!$B:$B,$A$5,단위테스트결과!$C:$C,$B8,단위테스트결과!$L:$L,"&lt;="&amp;$C$1,단위테스트결과!$O:$O,"=결함",단위테스트결과!$Q:$Q,"=수용",단위테스트결과!$P:$P,"=L2",단위테스트결과!$W:$W,"&lt;="&amp;$C$1)</f>
        <v>0</v>
      </c>
      <c r="O8" s="25">
        <f t="shared" ca="1" si="3"/>
        <v>0</v>
      </c>
      <c r="P8" s="26">
        <f t="shared" ca="1" si="4"/>
        <v>0</v>
      </c>
      <c r="Q8" s="23">
        <f ca="1">COUNTIFS(단위테스트결과!$B:$B,$A$5,단위테스트결과!$C:$C,$B8,단위테스트결과!$L:$L,"&lt;="&amp;$C$1,단위테스트결과!$O:$O,"=개선",단위테스트결과!$Q:$Q,"=수용")</f>
        <v>0</v>
      </c>
      <c r="R8" s="24">
        <f ca="1">COUNTIFS(단위테스트결과!$B:$B,$A$5,단위테스트결과!$C:$C,$B8,단위테스트결과!$L:$L,"&lt;="&amp;$C$1,단위테스트결과!$O:$O,"=개선",단위테스트결과!$Q:$Q,"=수용",단위테스트결과!$U:$U,"&lt;="&amp;$C$1,단위테스트결과!$V:$V,"&lt;&gt;재접수")</f>
        <v>0</v>
      </c>
      <c r="S8" s="24">
        <f ca="1">COUNTIFS(단위테스트결과!$B:$B,$A$5,단위테스트결과!$C:$C,$B8,단위테스트결과!$L:$L,"&lt;="&amp;$C$1,단위테스트결과!$O:$O,"=개선",단위테스트결과!$Q:$Q,"=수용",단위테스트결과!$W:$W,"&lt;="&amp;$C$1)</f>
        <v>0</v>
      </c>
      <c r="T8" s="25">
        <f t="shared" ca="1" si="5"/>
        <v>0</v>
      </c>
      <c r="U8" s="26">
        <f t="shared" ca="1" si="6"/>
        <v>0</v>
      </c>
      <c r="V8" s="27">
        <f t="shared" ca="1" si="7"/>
        <v>0</v>
      </c>
      <c r="W8" s="28">
        <f t="shared" ca="1" si="0"/>
        <v>0</v>
      </c>
      <c r="X8" s="28">
        <f t="shared" ca="1" si="0"/>
        <v>0</v>
      </c>
      <c r="Y8" s="29">
        <f t="shared" ca="1" si="8"/>
        <v>0</v>
      </c>
      <c r="Z8" s="30">
        <f t="shared" ca="1" si="9"/>
        <v>0</v>
      </c>
      <c r="AA8" s="50">
        <f ca="1">COUNTIFS(단위테스트결과!$B:$B,$A$5,단위테스트결과!$C:$C,$B8,단위테스트결과!$L:$L,"&lt;="&amp;$C$1,단위테스트결과!$O:$O,"=소스",단위테스트결과!$Q:$Q,"=수용")</f>
        <v>0</v>
      </c>
      <c r="AB8" s="51">
        <f ca="1">COUNTIFS(단위테스트결과!$B:$B,$A$5,단위테스트결과!$C:$C,$B8,단위테스트결과!$L:$L,"&lt;="&amp;$C$1,단위테스트결과!$O:$O,"=소스",단위테스트결과!$Q:$Q,"=수용",단위테스트결과!$U:$U,"&lt;="&amp;$C$1,단위테스트결과!$V:$V,"&lt;&gt;재접수")</f>
        <v>0</v>
      </c>
      <c r="AC8" s="51">
        <f ca="1">COUNTIFS(단위테스트결과!$B:$B,$A$5,단위테스트결과!$C:$C,$B8,단위테스트결과!$L:$L,"&lt;="&amp;$C$1,단위테스트결과!$O:$O,"=소스",단위테스트결과!$Q:$Q,"=수용",단위테스트결과!$W:$W,"&lt;="&amp;$C$1)</f>
        <v>0</v>
      </c>
      <c r="AD8" s="52">
        <f t="shared" ca="1" si="10"/>
        <v>0</v>
      </c>
      <c r="AE8" s="53">
        <f t="shared" ca="1" si="11"/>
        <v>0</v>
      </c>
    </row>
    <row r="9" spans="1:31" ht="16.5" customHeight="1">
      <c r="A9" s="193"/>
      <c r="B9" s="15" t="s">
        <v>256</v>
      </c>
      <c r="C9" s="47">
        <f ca="1">COUNTIFS(단위테스트결과!$B:$B,$A$5,단위테스트결과!$C:$C,$B9,단위테스트결과!$L:$L,"&lt;="&amp;$C$1,단위테스트결과!$O:$O,"&lt;&gt;소스")</f>
        <v>0</v>
      </c>
      <c r="D9" s="48">
        <f ca="1">COUNTIFS(단위테스트결과!$B:$B,$A$5,단위테스트결과!$C:$C,$B9,단위테스트결과!$L:$L,"&lt;="&amp;$C$1,단위테스트결과!$Q:$Q,"="&amp;"",단위테스트결과!$O:$O,"&lt;&gt;결함아님",단위테스트결과!$O:$O,"&lt;&gt;소스")</f>
        <v>0</v>
      </c>
      <c r="E9" s="48">
        <f ca="1">COUNTIFS(단위테스트결과!$B:$B,$A$5,단위테스트결과!$C:$C,$B9,단위테스트결과!$L:$L,"&lt;="&amp;$C$1,단위테스트결과!$O:$O,"=결함아님")</f>
        <v>0</v>
      </c>
      <c r="F9" s="49">
        <f ca="1">COUNTIFS(단위테스트결과!$B:$B,$A$5,단위테스트결과!$C:$C,$B9,단위테스트결과!$L:$L,"&lt;="&amp;$C$1,단위테스트결과!$O:$O,"&lt;&gt;결함아님",단위테스트결과!$Q:$Q,"=미수용",단위테스트결과!$O:$O,"&lt;&gt;소스")</f>
        <v>0</v>
      </c>
      <c r="G9" s="19">
        <f ca="1">COUNTIFS(단위테스트결과!$B:$B,$A$5,단위테스트결과!$C:$C,$B9,단위테스트결과!$L:$L,"&lt;="&amp;$C$1,단위테스트결과!$O:$O,"=결함",단위테스트결과!$Q:$Q,"=수용",단위테스트결과!$P:$P,"=L1")</f>
        <v>0</v>
      </c>
      <c r="H9" s="20">
        <f ca="1">COUNTIFS(단위테스트결과!$B:$B,$A$5,단위테스트결과!$C:$C,$B9,단위테스트결과!$L:$L,"&lt;="&amp;$C$1,단위테스트결과!$O:$O,"=결함",단위테스트결과!$Q:$Q,"=수용",단위테스트결과!$P:$P,"=L1",단위테스트결과!$U:$U,"&lt;="&amp;$C$1,단위테스트결과!$V:$V,"&lt;&gt;재접수")</f>
        <v>0</v>
      </c>
      <c r="I9" s="20">
        <f ca="1">COUNTIFS(단위테스트결과!$B:$B,$A$5,단위테스트결과!$C:$C,$B9,단위테스트결과!$L:$L,"&lt;="&amp;$C$1,단위테스트결과!$O:$O,"=결함",단위테스트결과!$Q:$Q,"=수용",단위테스트결과!$P:$P,"=L1",단위테스트결과!$W:$W,"&lt;="&amp;$C$1)</f>
        <v>0</v>
      </c>
      <c r="J9" s="21">
        <f t="shared" ca="1" si="1"/>
        <v>0</v>
      </c>
      <c r="K9" s="22">
        <f t="shared" ca="1" si="2"/>
        <v>0</v>
      </c>
      <c r="L9" s="23">
        <f ca="1">COUNTIFS(단위테스트결과!$B:$B,$A$5,단위테스트결과!$C:$C,$B9,단위테스트결과!$L:$L,"&lt;="&amp;$C$1,단위테스트결과!$O:$O,"=결함",단위테스트결과!$Q:$Q,"=수용",단위테스트결과!$P:$P,"=L2")</f>
        <v>0</v>
      </c>
      <c r="M9" s="24">
        <f ca="1">COUNTIFS(단위테스트결과!$B:$B,$A$5,단위테스트결과!$C:$C,$B9,단위테스트결과!$L:$L,"&lt;="&amp;$C$1,단위테스트결과!$O:$O,"=결함",단위테스트결과!$Q:$Q,"=수용",단위테스트결과!$P:$P,"=L2",단위테스트결과!$U:$U,"&lt;="&amp;$C$1,단위테스트결과!$V:$V,"&lt;&gt;재접수")</f>
        <v>0</v>
      </c>
      <c r="N9" s="24">
        <f ca="1">COUNTIFS(단위테스트결과!$B:$B,$A$5,단위테스트결과!$C:$C,$B9,단위테스트결과!$L:$L,"&lt;="&amp;$C$1,단위테스트결과!$O:$O,"=결함",단위테스트결과!$Q:$Q,"=수용",단위테스트결과!$P:$P,"=L2",단위테스트결과!$W:$W,"&lt;="&amp;$C$1)</f>
        <v>0</v>
      </c>
      <c r="O9" s="25">
        <f t="shared" ca="1" si="3"/>
        <v>0</v>
      </c>
      <c r="P9" s="26">
        <f t="shared" ca="1" si="4"/>
        <v>0</v>
      </c>
      <c r="Q9" s="23">
        <f ca="1">COUNTIFS(단위테스트결과!$B:$B,$A$5,단위테스트결과!$C:$C,$B9,단위테스트결과!$L:$L,"&lt;="&amp;$C$1,단위테스트결과!$O:$O,"=개선",단위테스트결과!$Q:$Q,"=수용")</f>
        <v>0</v>
      </c>
      <c r="R9" s="24">
        <f ca="1">COUNTIFS(단위테스트결과!$B:$B,$A$5,단위테스트결과!$C:$C,$B9,단위테스트결과!$L:$L,"&lt;="&amp;$C$1,단위테스트결과!$O:$O,"=개선",단위테스트결과!$Q:$Q,"=수용",단위테스트결과!$U:$U,"&lt;="&amp;$C$1,단위테스트결과!$V:$V,"&lt;&gt;재접수")</f>
        <v>0</v>
      </c>
      <c r="S9" s="24">
        <f ca="1">COUNTIFS(단위테스트결과!$B:$B,$A$5,단위테스트결과!$C:$C,$B9,단위테스트결과!$L:$L,"&lt;="&amp;$C$1,단위테스트결과!$O:$O,"=개선",단위테스트결과!$Q:$Q,"=수용",단위테스트결과!$W:$W,"&lt;="&amp;$C$1)</f>
        <v>0</v>
      </c>
      <c r="T9" s="25">
        <f t="shared" ca="1" si="5"/>
        <v>0</v>
      </c>
      <c r="U9" s="26">
        <f t="shared" ca="1" si="6"/>
        <v>0</v>
      </c>
      <c r="V9" s="27">
        <f t="shared" ca="1" si="7"/>
        <v>0</v>
      </c>
      <c r="W9" s="28">
        <f t="shared" ca="1" si="0"/>
        <v>0</v>
      </c>
      <c r="X9" s="28">
        <f t="shared" ca="1" si="0"/>
        <v>0</v>
      </c>
      <c r="Y9" s="29">
        <f t="shared" ca="1" si="8"/>
        <v>0</v>
      </c>
      <c r="Z9" s="30">
        <f t="shared" ca="1" si="9"/>
        <v>0</v>
      </c>
      <c r="AA9" s="50">
        <f ca="1">COUNTIFS(단위테스트결과!$B:$B,$A$5,단위테스트결과!$C:$C,$B9,단위테스트결과!$L:$L,"&lt;="&amp;$C$1,단위테스트결과!$O:$O,"=소스",단위테스트결과!$Q:$Q,"=수용")</f>
        <v>0</v>
      </c>
      <c r="AB9" s="51">
        <f ca="1">COUNTIFS(단위테스트결과!$B:$B,$A$5,단위테스트결과!$C:$C,$B9,단위테스트결과!$L:$L,"&lt;="&amp;$C$1,단위테스트결과!$O:$O,"=소스",단위테스트결과!$Q:$Q,"=수용",단위테스트결과!$U:$U,"&lt;="&amp;$C$1,단위테스트결과!$V:$V,"&lt;&gt;재접수")</f>
        <v>0</v>
      </c>
      <c r="AC9" s="51">
        <f ca="1">COUNTIFS(단위테스트결과!$B:$B,$A$5,단위테스트결과!$C:$C,$B9,단위테스트결과!$L:$L,"&lt;="&amp;$C$1,단위테스트결과!$O:$O,"=소스",단위테스트결과!$Q:$Q,"=수용",단위테스트결과!$W:$W,"&lt;="&amp;$C$1)</f>
        <v>0</v>
      </c>
      <c r="AD9" s="52">
        <f t="shared" ca="1" si="10"/>
        <v>0</v>
      </c>
      <c r="AE9" s="53">
        <f t="shared" ca="1" si="11"/>
        <v>0</v>
      </c>
    </row>
    <row r="10" spans="1:31" ht="16.5" customHeight="1">
      <c r="A10" s="193"/>
      <c r="B10" s="15" t="s">
        <v>257</v>
      </c>
      <c r="C10" s="47">
        <f ca="1">COUNTIFS(단위테스트결과!$B:$B,$A$5,단위테스트결과!$C:$C,$B10,단위테스트결과!$L:$L,"&lt;="&amp;$C$1,단위테스트결과!$O:$O,"&lt;&gt;소스")</f>
        <v>8</v>
      </c>
      <c r="D10" s="48">
        <f ca="1">COUNTIFS(단위테스트결과!$B:$B,$A$5,단위테스트결과!$C:$C,$B10,단위테스트결과!$L:$L,"&lt;="&amp;$C$1,단위테스트결과!$Q:$Q,"="&amp;"",단위테스트결과!$O:$O,"&lt;&gt;결함아님",단위테스트결과!$O:$O,"&lt;&gt;소스")</f>
        <v>0</v>
      </c>
      <c r="E10" s="48">
        <f ca="1">COUNTIFS(단위테스트결과!$B:$B,$A$5,단위테스트결과!$C:$C,$B10,단위테스트결과!$L:$L,"&lt;="&amp;$C$1,단위테스트결과!$O:$O,"=결함아님")</f>
        <v>0</v>
      </c>
      <c r="F10" s="49">
        <f ca="1">COUNTIFS(단위테스트결과!$B:$B,$A$5,단위테스트결과!$C:$C,$B10,단위테스트결과!$L:$L,"&lt;="&amp;$C$1,단위테스트결과!$O:$O,"&lt;&gt;결함아님",단위테스트결과!$Q:$Q,"=미수용",단위테스트결과!$O:$O,"&lt;&gt;소스")</f>
        <v>0</v>
      </c>
      <c r="G10" s="19">
        <f ca="1">COUNTIFS(단위테스트결과!$B:$B,$A$5,단위테스트결과!$C:$C,$B10,단위테스트결과!$L:$L,"&lt;="&amp;$C$1,단위테스트결과!$O:$O,"=결함",단위테스트결과!$Q:$Q,"=수용",단위테스트결과!$P:$P,"=L1")</f>
        <v>0</v>
      </c>
      <c r="H10" s="20">
        <f ca="1">COUNTIFS(단위테스트결과!$B:$B,$A$5,단위테스트결과!$C:$C,$B10,단위테스트결과!$L:$L,"&lt;="&amp;$C$1,단위테스트결과!$O:$O,"=결함",단위테스트결과!$Q:$Q,"=수용",단위테스트결과!$P:$P,"=L1",단위테스트결과!$U:$U,"&lt;="&amp;$C$1,단위테스트결과!$V:$V,"&lt;&gt;재접수")</f>
        <v>0</v>
      </c>
      <c r="I10" s="20">
        <f ca="1">COUNTIFS(단위테스트결과!$B:$B,$A$5,단위테스트결과!$C:$C,$B10,단위테스트결과!$L:$L,"&lt;="&amp;$C$1,단위테스트결과!$O:$O,"=결함",단위테스트결과!$Q:$Q,"=수용",단위테스트결과!$P:$P,"=L1",단위테스트결과!$W:$W,"&lt;="&amp;$C$1)</f>
        <v>0</v>
      </c>
      <c r="J10" s="21">
        <f t="shared" ca="1" si="1"/>
        <v>0</v>
      </c>
      <c r="K10" s="22">
        <f t="shared" ca="1" si="2"/>
        <v>0</v>
      </c>
      <c r="L10" s="23">
        <f ca="1">COUNTIFS(단위테스트결과!$B:$B,$A$5,단위테스트결과!$C:$C,$B10,단위테스트결과!$L:$L,"&lt;="&amp;$C$1,단위테스트결과!$O:$O,"=결함",단위테스트결과!$Q:$Q,"=수용",단위테스트결과!$P:$P,"=L2")</f>
        <v>0</v>
      </c>
      <c r="M10" s="24">
        <f ca="1">COUNTIFS(단위테스트결과!$B:$B,$A$5,단위테스트결과!$C:$C,$B10,단위테스트결과!$L:$L,"&lt;="&amp;$C$1,단위테스트결과!$O:$O,"=결함",단위테스트결과!$Q:$Q,"=수용",단위테스트결과!$P:$P,"=L2",단위테스트결과!$U:$U,"&lt;="&amp;$C$1,단위테스트결과!$V:$V,"&lt;&gt;재접수")</f>
        <v>0</v>
      </c>
      <c r="N10" s="24">
        <f ca="1">COUNTIFS(단위테스트결과!$B:$B,$A$5,단위테스트결과!$C:$C,$B10,단위테스트결과!$L:$L,"&lt;="&amp;$C$1,단위테스트결과!$O:$O,"=결함",단위테스트결과!$Q:$Q,"=수용",단위테스트결과!$P:$P,"=L2",단위테스트결과!$W:$W,"&lt;="&amp;$C$1)</f>
        <v>0</v>
      </c>
      <c r="O10" s="25">
        <f t="shared" ca="1" si="3"/>
        <v>0</v>
      </c>
      <c r="P10" s="26">
        <f t="shared" ca="1" si="4"/>
        <v>0</v>
      </c>
      <c r="Q10" s="23">
        <f ca="1">COUNTIFS(단위테스트결과!$B:$B,$A$5,단위테스트결과!$C:$C,$B10,단위테스트결과!$L:$L,"&lt;="&amp;$C$1,단위테스트결과!$O:$O,"=개선",단위테스트결과!$Q:$Q,"=수용")</f>
        <v>8</v>
      </c>
      <c r="R10" s="24">
        <f ca="1">COUNTIFS(단위테스트결과!$B:$B,$A$5,단위테스트결과!$C:$C,$B10,단위테스트결과!$L:$L,"&lt;="&amp;$C$1,단위테스트결과!$O:$O,"=개선",단위테스트결과!$Q:$Q,"=수용",단위테스트결과!$U:$U,"&lt;="&amp;$C$1,단위테스트결과!$V:$V,"&lt;&gt;재접수")</f>
        <v>0</v>
      </c>
      <c r="S10" s="24">
        <f ca="1">COUNTIFS(단위테스트결과!$B:$B,$A$5,단위테스트결과!$C:$C,$B10,단위테스트결과!$L:$L,"&lt;="&amp;$C$1,단위테스트결과!$O:$O,"=개선",단위테스트결과!$Q:$Q,"=수용",단위테스트결과!$W:$W,"&lt;="&amp;$C$1)</f>
        <v>0</v>
      </c>
      <c r="T10" s="25">
        <f t="shared" ca="1" si="5"/>
        <v>0</v>
      </c>
      <c r="U10" s="26">
        <f t="shared" ca="1" si="6"/>
        <v>0</v>
      </c>
      <c r="V10" s="27">
        <f t="shared" ca="1" si="7"/>
        <v>8</v>
      </c>
      <c r="W10" s="28">
        <f t="shared" ca="1" si="0"/>
        <v>0</v>
      </c>
      <c r="X10" s="28">
        <f t="shared" ca="1" si="0"/>
        <v>0</v>
      </c>
      <c r="Y10" s="29">
        <f t="shared" ca="1" si="8"/>
        <v>0</v>
      </c>
      <c r="Z10" s="30">
        <f t="shared" ca="1" si="9"/>
        <v>0</v>
      </c>
      <c r="AA10" s="50">
        <f ca="1">COUNTIFS(단위테스트결과!$B:$B,$A$5,단위테스트결과!$C:$C,$B10,단위테스트결과!$L:$L,"&lt;="&amp;$C$1,단위테스트결과!$O:$O,"=소스",단위테스트결과!$Q:$Q,"=수용")</f>
        <v>0</v>
      </c>
      <c r="AB10" s="51">
        <f ca="1">COUNTIFS(단위테스트결과!$B:$B,$A$5,단위테스트결과!$C:$C,$B10,단위테스트결과!$L:$L,"&lt;="&amp;$C$1,단위테스트결과!$O:$O,"=소스",단위테스트결과!$Q:$Q,"=수용",단위테스트결과!$U:$U,"&lt;="&amp;$C$1,단위테스트결과!$V:$V,"&lt;&gt;재접수")</f>
        <v>0</v>
      </c>
      <c r="AC10" s="51">
        <f ca="1">COUNTIFS(단위테스트결과!$B:$B,$A$5,단위테스트결과!$C:$C,$B10,단위테스트결과!$L:$L,"&lt;="&amp;$C$1,단위테스트결과!$O:$O,"=소스",단위테스트결과!$Q:$Q,"=수용",단위테스트결과!$W:$W,"&lt;="&amp;$C$1)</f>
        <v>0</v>
      </c>
      <c r="AD10" s="52">
        <f t="shared" ca="1" si="10"/>
        <v>0</v>
      </c>
      <c r="AE10" s="53">
        <f t="shared" ca="1" si="11"/>
        <v>0</v>
      </c>
    </row>
    <row r="11" spans="1:31" ht="16.5" customHeight="1">
      <c r="A11" s="193"/>
      <c r="B11" s="15" t="s">
        <v>258</v>
      </c>
      <c r="C11" s="47">
        <f ca="1">COUNTIFS(단위테스트결과!$B:$B,$A$5,단위테스트결과!$C:$C,$B11,단위테스트결과!$L:$L,"&lt;="&amp;$C$1,단위테스트결과!$O:$O,"&lt;&gt;소스")</f>
        <v>0</v>
      </c>
      <c r="D11" s="48">
        <f ca="1">COUNTIFS(단위테스트결과!$B:$B,$A$5,단위테스트결과!$C:$C,$B11,단위테스트결과!$L:$L,"&lt;="&amp;$C$1,단위테스트결과!$Q:$Q,"="&amp;"",단위테스트결과!$O:$O,"&lt;&gt;결함아님",단위테스트결과!$O:$O,"&lt;&gt;소스")</f>
        <v>0</v>
      </c>
      <c r="E11" s="48">
        <f ca="1">COUNTIFS(단위테스트결과!$B:$B,$A$5,단위테스트결과!$C:$C,$B11,단위테스트결과!$L:$L,"&lt;="&amp;$C$1,단위테스트결과!$O:$O,"=결함아님")</f>
        <v>0</v>
      </c>
      <c r="F11" s="49">
        <f ca="1">COUNTIFS(단위테스트결과!$B:$B,$A$5,단위테스트결과!$C:$C,$B11,단위테스트결과!$L:$L,"&lt;="&amp;$C$1,단위테스트결과!$O:$O,"&lt;&gt;결함아님",단위테스트결과!$Q:$Q,"=미수용",단위테스트결과!$O:$O,"&lt;&gt;소스")</f>
        <v>0</v>
      </c>
      <c r="G11" s="19">
        <f ca="1">COUNTIFS(단위테스트결과!$B:$B,$A$5,단위테스트결과!$C:$C,$B11,단위테스트결과!$L:$L,"&lt;="&amp;$C$1,단위테스트결과!$O:$O,"=결함",단위테스트결과!$Q:$Q,"=수용",단위테스트결과!$P:$P,"=L1")</f>
        <v>0</v>
      </c>
      <c r="H11" s="20">
        <f ca="1">COUNTIFS(단위테스트결과!$B:$B,$A$5,단위테스트결과!$C:$C,$B11,단위테스트결과!$L:$L,"&lt;="&amp;$C$1,단위테스트결과!$O:$O,"=결함",단위테스트결과!$Q:$Q,"=수용",단위테스트결과!$P:$P,"=L1",단위테스트결과!$U:$U,"&lt;="&amp;$C$1,단위테스트결과!$V:$V,"&lt;&gt;재접수")</f>
        <v>0</v>
      </c>
      <c r="I11" s="20">
        <f ca="1">COUNTIFS(단위테스트결과!$B:$B,$A$5,단위테스트결과!$C:$C,$B11,단위테스트결과!$L:$L,"&lt;="&amp;$C$1,단위테스트결과!$O:$O,"=결함",단위테스트결과!$Q:$Q,"=수용",단위테스트결과!$P:$P,"=L1",단위테스트결과!$W:$W,"&lt;="&amp;$C$1)</f>
        <v>0</v>
      </c>
      <c r="J11" s="21">
        <f t="shared" ref="J11" ca="1" si="12">IF(G11=0, 0,H11/G11)</f>
        <v>0</v>
      </c>
      <c r="K11" s="22">
        <f t="shared" ref="K11" ca="1" si="13">IF(G11=0, 0,I11/G11)</f>
        <v>0</v>
      </c>
      <c r="L11" s="50">
        <f ca="1">COUNTIFS(단위테스트결과!$B:$B,$A$5,단위테스트결과!$C:$C,$B11,단위테스트결과!$L:$L,"&lt;="&amp;$C$1,단위테스트결과!$O:$O,"=결함",단위테스트결과!$Q:$Q,"=수용",단위테스트결과!$P:$P,"=L2")</f>
        <v>0</v>
      </c>
      <c r="M11" s="51">
        <f ca="1">COUNTIFS(단위테스트결과!$B:$B,$A$5,단위테스트결과!$C:$C,$B11,단위테스트결과!$L:$L,"&lt;="&amp;$C$1,단위테스트결과!$O:$O,"=결함",단위테스트결과!$Q:$Q,"=수용",단위테스트결과!$P:$P,"=L2",단위테스트결과!$U:$U,"&lt;="&amp;$C$1,단위테스트결과!$V:$V,"&lt;&gt;재접수")</f>
        <v>0</v>
      </c>
      <c r="N11" s="51">
        <f ca="1">COUNTIFS(단위테스트결과!$B:$B,$A$5,단위테스트결과!$C:$C,$B11,단위테스트결과!$L:$L,"&lt;="&amp;$C$1,단위테스트결과!$O:$O,"=결함",단위테스트결과!$Q:$Q,"=수용",단위테스트결과!$P:$P,"=L2",단위테스트결과!$W:$W,"&lt;="&amp;$C$1)</f>
        <v>0</v>
      </c>
      <c r="O11" s="52">
        <f t="shared" ref="O11" ca="1" si="14">IF(L11=0, 0,M11/L11)</f>
        <v>0</v>
      </c>
      <c r="P11" s="53">
        <f t="shared" ref="P11" ca="1" si="15">IF(L11=0, 0,N11/L11)</f>
        <v>0</v>
      </c>
      <c r="Q11" s="50">
        <f ca="1">COUNTIFS(단위테스트결과!$B:$B,$A$5,단위테스트결과!$C:$C,$B11,단위테스트결과!$L:$L,"&lt;="&amp;$C$1,단위테스트결과!$O:$O,"=개선",단위테스트결과!$Q:$Q,"=수용")</f>
        <v>0</v>
      </c>
      <c r="R11" s="51">
        <f ca="1">COUNTIFS(단위테스트결과!$B:$B,$A$5,단위테스트결과!$C:$C,$B11,단위테스트결과!$L:$L,"&lt;="&amp;$C$1,단위테스트결과!$O:$O,"=개선",단위테스트결과!$Q:$Q,"=수용",단위테스트결과!$U:$U,"&lt;="&amp;$C$1,단위테스트결과!$V:$V,"&lt;&gt;재접수")</f>
        <v>0</v>
      </c>
      <c r="S11" s="51">
        <f ca="1">COUNTIFS(단위테스트결과!$B:$B,$A$5,단위테스트결과!$C:$C,$B11,단위테스트결과!$L:$L,"&lt;="&amp;$C$1,단위테스트결과!$O:$O,"=개선",단위테스트결과!$Q:$Q,"=수용",단위테스트결과!$W:$W,"&lt;="&amp;$C$1)</f>
        <v>0</v>
      </c>
      <c r="T11" s="52">
        <f t="shared" ref="T11" ca="1" si="16">IF(Q11=0, 0,R11/Q11)</f>
        <v>0</v>
      </c>
      <c r="U11" s="53">
        <f t="shared" ref="U11" ca="1" si="17">IF(Q11=0, 0,S11/Q11)</f>
        <v>0</v>
      </c>
      <c r="V11" s="27">
        <f t="shared" ref="V11" ca="1" si="18">G11+L11+Q11</f>
        <v>0</v>
      </c>
      <c r="W11" s="28">
        <f t="shared" ref="W11" ca="1" si="19">H11+M11+R11</f>
        <v>0</v>
      </c>
      <c r="X11" s="28">
        <f t="shared" ref="X11" ca="1" si="20">I11+N11+S11</f>
        <v>0</v>
      </c>
      <c r="Y11" s="29">
        <f t="shared" ref="Y11" ca="1" si="21">IF(V11=0, 0,W11/V11)</f>
        <v>0</v>
      </c>
      <c r="Z11" s="30">
        <f t="shared" ref="Z11" ca="1" si="22">IF(V11=0, 0,X11/V11)</f>
        <v>0</v>
      </c>
      <c r="AA11" s="50">
        <f ca="1">COUNTIFS(단위테스트결과!$B:$B,$A$5,단위테스트결과!$C:$C,$B11,단위테스트결과!$L:$L,"&lt;="&amp;$C$1,단위테스트결과!$O:$O,"=소스",단위테스트결과!$Q:$Q,"=수용")</f>
        <v>0</v>
      </c>
      <c r="AB11" s="51">
        <f ca="1">COUNTIFS(단위테스트결과!$B:$B,$A$5,단위테스트결과!$C:$C,$B11,단위테스트결과!$L:$L,"&lt;="&amp;$C$1,단위테스트결과!$O:$O,"=소스",단위테스트결과!$Q:$Q,"=수용",단위테스트결과!$U:$U,"&lt;="&amp;$C$1,단위테스트결과!$V:$V,"&lt;&gt;재접수")</f>
        <v>0</v>
      </c>
      <c r="AC11" s="51">
        <f ca="1">COUNTIFS(단위테스트결과!$B:$B,$A$5,단위테스트결과!$C:$C,$B11,단위테스트결과!$L:$L,"&lt;="&amp;$C$1,단위테스트결과!$O:$O,"=소스",단위테스트결과!$Q:$Q,"=수용",단위테스트결과!$W:$W,"&lt;="&amp;$C$1)</f>
        <v>0</v>
      </c>
      <c r="AD11" s="52">
        <f t="shared" ref="AD11" ca="1" si="23">IF(AA11=0, 0,AB11/AA11)</f>
        <v>0</v>
      </c>
      <c r="AE11" s="53">
        <f t="shared" ref="AE11" ca="1" si="24">IF(AA11=0, 0,AC11/AA11)</f>
        <v>0</v>
      </c>
    </row>
    <row r="12" spans="1:31" ht="16.5" customHeight="1">
      <c r="A12" s="193"/>
      <c r="B12" s="15" t="s">
        <v>367</v>
      </c>
      <c r="C12" s="47">
        <f ca="1">COUNTIFS(단위테스트결과!$B:$B,$A$5,단위테스트결과!$C:$C,$B12,단위테스트결과!$L:$L,"&lt;="&amp;$C$1,단위테스트결과!$O:$O,"&lt;&gt;소스")</f>
        <v>0</v>
      </c>
      <c r="D12" s="48">
        <f ca="1">COUNTIFS(단위테스트결과!$B:$B,$A$5,단위테스트결과!$C:$C,$B12,단위테스트결과!$L:$L,"&lt;="&amp;$C$1,단위테스트결과!$Q:$Q,"="&amp;"",단위테스트결과!$O:$O,"&lt;&gt;결함아님",단위테스트결과!$O:$O,"&lt;&gt;소스")</f>
        <v>0</v>
      </c>
      <c r="E12" s="48">
        <f ca="1">COUNTIFS(단위테스트결과!$B:$B,$A$5,단위테스트결과!$C:$C,$B12,단위테스트결과!$L:$L,"&lt;="&amp;$C$1,단위테스트결과!$O:$O,"=결함아님")</f>
        <v>0</v>
      </c>
      <c r="F12" s="49">
        <f ca="1">COUNTIFS(단위테스트결과!$B:$B,$A$5,단위테스트결과!$C:$C,$B12,단위테스트결과!$L:$L,"&lt;="&amp;$C$1,단위테스트결과!$O:$O,"&lt;&gt;결함아님",단위테스트결과!$Q:$Q,"=미수용",단위테스트결과!$O:$O,"&lt;&gt;소스")</f>
        <v>0</v>
      </c>
      <c r="G12" s="19">
        <f ca="1">COUNTIFS(단위테스트결과!$B:$B,$A$5,단위테스트결과!$C:$C,$B12,단위테스트결과!$L:$L,"&lt;="&amp;$C$1,단위테스트결과!$O:$O,"=결함",단위테스트결과!$Q:$Q,"=수용",단위테스트결과!$P:$P,"=L1")</f>
        <v>0</v>
      </c>
      <c r="H12" s="20">
        <f ca="1">COUNTIFS(단위테스트결과!$B:$B,$A$5,단위테스트결과!$C:$C,$B12,단위테스트결과!$L:$L,"&lt;="&amp;$C$1,단위테스트결과!$O:$O,"=결함",단위테스트결과!$Q:$Q,"=수용",단위테스트결과!$P:$P,"=L1",단위테스트결과!$U:$U,"&lt;="&amp;$C$1,단위테스트결과!$V:$V,"&lt;&gt;재접수")</f>
        <v>0</v>
      </c>
      <c r="I12" s="20">
        <f ca="1">COUNTIFS(단위테스트결과!$B:$B,$A$5,단위테스트결과!$C:$C,$B12,단위테스트결과!$L:$L,"&lt;="&amp;$C$1,단위테스트결과!$O:$O,"=결함",단위테스트결과!$Q:$Q,"=수용",단위테스트결과!$P:$P,"=L1",단위테스트결과!$W:$W,"&lt;="&amp;$C$1)</f>
        <v>0</v>
      </c>
      <c r="J12" s="21">
        <f t="shared" ca="1" si="1"/>
        <v>0</v>
      </c>
      <c r="K12" s="22">
        <f t="shared" ca="1" si="2"/>
        <v>0</v>
      </c>
      <c r="L12" s="23">
        <f ca="1">COUNTIFS(단위테스트결과!$B:$B,$A$5,단위테스트결과!$C:$C,$B12,단위테스트결과!$L:$L,"&lt;="&amp;$C$1,단위테스트결과!$O:$O,"=결함",단위테스트결과!$Q:$Q,"=수용",단위테스트결과!$P:$P,"=L2")</f>
        <v>0</v>
      </c>
      <c r="M12" s="24">
        <f ca="1">COUNTIFS(단위테스트결과!$B:$B,$A$5,단위테스트결과!$C:$C,$B12,단위테스트결과!$L:$L,"&lt;="&amp;$C$1,단위테스트결과!$O:$O,"=결함",단위테스트결과!$Q:$Q,"=수용",단위테스트결과!$P:$P,"=L2",단위테스트결과!$U:$U,"&lt;="&amp;$C$1,단위테스트결과!$V:$V,"&lt;&gt;재접수")</f>
        <v>0</v>
      </c>
      <c r="N12" s="24">
        <f ca="1">COUNTIFS(단위테스트결과!$B:$B,$A$5,단위테스트결과!$C:$C,$B12,단위테스트결과!$L:$L,"&lt;="&amp;$C$1,단위테스트결과!$O:$O,"=결함",단위테스트결과!$Q:$Q,"=수용",단위테스트결과!$P:$P,"=L2",단위테스트결과!$W:$W,"&lt;="&amp;$C$1)</f>
        <v>0</v>
      </c>
      <c r="O12" s="25">
        <f t="shared" ca="1" si="3"/>
        <v>0</v>
      </c>
      <c r="P12" s="26">
        <f t="shared" ca="1" si="4"/>
        <v>0</v>
      </c>
      <c r="Q12" s="23">
        <f ca="1">COUNTIFS(단위테스트결과!$B:$B,$A$5,단위테스트결과!$C:$C,$B12,단위테스트결과!$L:$L,"&lt;="&amp;$C$1,단위테스트결과!$O:$O,"=개선",단위테스트결과!$Q:$Q,"=수용")</f>
        <v>0</v>
      </c>
      <c r="R12" s="24">
        <f ca="1">COUNTIFS(단위테스트결과!$B:$B,$A$5,단위테스트결과!$C:$C,$B12,단위테스트결과!$L:$L,"&lt;="&amp;$C$1,단위테스트결과!$O:$O,"=개선",단위테스트결과!$Q:$Q,"=수용",단위테스트결과!$U:$U,"&lt;="&amp;$C$1,단위테스트결과!$V:$V,"&lt;&gt;재접수")</f>
        <v>0</v>
      </c>
      <c r="S12" s="24">
        <f ca="1">COUNTIFS(단위테스트결과!$B:$B,$A$5,단위테스트결과!$C:$C,$B12,단위테스트결과!$L:$L,"&lt;="&amp;$C$1,단위테스트결과!$O:$O,"=개선",단위테스트결과!$Q:$Q,"=수용",단위테스트결과!$W:$W,"&lt;="&amp;$C$1)</f>
        <v>0</v>
      </c>
      <c r="T12" s="25">
        <f t="shared" ca="1" si="5"/>
        <v>0</v>
      </c>
      <c r="U12" s="26">
        <f t="shared" ca="1" si="6"/>
        <v>0</v>
      </c>
      <c r="V12" s="27">
        <f t="shared" ca="1" si="7"/>
        <v>0</v>
      </c>
      <c r="W12" s="28">
        <f t="shared" ca="1" si="0"/>
        <v>0</v>
      </c>
      <c r="X12" s="28">
        <f t="shared" ca="1" si="0"/>
        <v>0</v>
      </c>
      <c r="Y12" s="29">
        <f t="shared" ca="1" si="8"/>
        <v>0</v>
      </c>
      <c r="Z12" s="30">
        <f t="shared" ca="1" si="9"/>
        <v>0</v>
      </c>
      <c r="AA12" s="50">
        <f ca="1">COUNTIFS(단위테스트결과!$B:$B,$A$5,단위테스트결과!$C:$C,$B12,단위테스트결과!$L:$L,"&lt;="&amp;$C$1,단위테스트결과!$O:$O,"=소스",단위테스트결과!$Q:$Q,"=수용")</f>
        <v>0</v>
      </c>
      <c r="AB12" s="51">
        <f ca="1">COUNTIFS(단위테스트결과!$B:$B,$A$5,단위테스트결과!$C:$C,$B12,단위테스트결과!$L:$L,"&lt;="&amp;$C$1,단위테스트결과!$O:$O,"=소스",단위테스트결과!$Q:$Q,"=수용",단위테스트결과!$U:$U,"&lt;="&amp;$C$1,단위테스트결과!$V:$V,"&lt;&gt;재접수")</f>
        <v>0</v>
      </c>
      <c r="AC12" s="51">
        <f ca="1">COUNTIFS(단위테스트결과!$B:$B,$A$5,단위테스트결과!$C:$C,$B12,단위테스트결과!$L:$L,"&lt;="&amp;$C$1,단위테스트결과!$O:$O,"=소스",단위테스트결과!$Q:$Q,"=수용",단위테스트결과!$W:$W,"&lt;="&amp;$C$1)</f>
        <v>0</v>
      </c>
      <c r="AD12" s="52">
        <f t="shared" ca="1" si="10"/>
        <v>0</v>
      </c>
      <c r="AE12" s="53">
        <f t="shared" ca="1" si="11"/>
        <v>0</v>
      </c>
    </row>
    <row r="13" spans="1:31" ht="16.5" customHeight="1">
      <c r="A13" s="194"/>
      <c r="B13" s="31" t="s">
        <v>368</v>
      </c>
      <c r="C13" s="32">
        <f t="shared" ref="C13:I13" ca="1" si="25">SUM(C5:C12)</f>
        <v>99</v>
      </c>
      <c r="D13" s="32">
        <f t="shared" ca="1" si="25"/>
        <v>0</v>
      </c>
      <c r="E13" s="32">
        <f t="shared" ca="1" si="25"/>
        <v>0</v>
      </c>
      <c r="F13" s="33">
        <f t="shared" ca="1" si="25"/>
        <v>0</v>
      </c>
      <c r="G13" s="34">
        <f t="shared" ca="1" si="25"/>
        <v>12</v>
      </c>
      <c r="H13" s="35">
        <f t="shared" ca="1" si="25"/>
        <v>3</v>
      </c>
      <c r="I13" s="35">
        <f t="shared" ca="1" si="25"/>
        <v>3</v>
      </c>
      <c r="J13" s="36">
        <f t="shared" ca="1" si="1"/>
        <v>0.25</v>
      </c>
      <c r="K13" s="36">
        <f t="shared" ca="1" si="2"/>
        <v>0.25</v>
      </c>
      <c r="L13" s="37">
        <f ca="1">SUM(L5:L12)</f>
        <v>18</v>
      </c>
      <c r="M13" s="38">
        <f ca="1">SUM(M5:M12)</f>
        <v>9</v>
      </c>
      <c r="N13" s="38">
        <f ca="1">SUM(N5:N12)</f>
        <v>9</v>
      </c>
      <c r="O13" s="36">
        <f t="shared" ca="1" si="3"/>
        <v>0.5</v>
      </c>
      <c r="P13" s="36">
        <f t="shared" ca="1" si="4"/>
        <v>0.5</v>
      </c>
      <c r="Q13" s="37">
        <f ca="1">SUM(Q5:Q12)</f>
        <v>69</v>
      </c>
      <c r="R13" s="38">
        <f ca="1">SUM(R5:R12)</f>
        <v>10</v>
      </c>
      <c r="S13" s="38">
        <f ca="1">SUM(S5:S12)</f>
        <v>10</v>
      </c>
      <c r="T13" s="36">
        <f t="shared" ca="1" si="5"/>
        <v>0.14492753623188406</v>
      </c>
      <c r="U13" s="36">
        <f t="shared" ca="1" si="6"/>
        <v>0.14492753623188406</v>
      </c>
      <c r="V13" s="34">
        <f ca="1">SUM(V5:V12)</f>
        <v>99</v>
      </c>
      <c r="W13" s="35">
        <f ca="1">SUM(W5:W12)</f>
        <v>22</v>
      </c>
      <c r="X13" s="35">
        <f ca="1">SUM(X5:X12)</f>
        <v>22</v>
      </c>
      <c r="Y13" s="36">
        <f t="shared" ca="1" si="8"/>
        <v>0.22222222222222221</v>
      </c>
      <c r="Z13" s="39">
        <f t="shared" ca="1" si="9"/>
        <v>0.22222222222222221</v>
      </c>
      <c r="AA13" s="55">
        <f ca="1">SUM(AA5:AA12)</f>
        <v>0</v>
      </c>
      <c r="AB13" s="56">
        <f ca="1">SUM(AB5:AB12)</f>
        <v>0</v>
      </c>
      <c r="AC13" s="56">
        <f ca="1">SUM(AC5:AC12)</f>
        <v>0</v>
      </c>
      <c r="AD13" s="54">
        <f t="shared" ca="1" si="10"/>
        <v>0</v>
      </c>
      <c r="AE13" s="57">
        <f t="shared" ca="1" si="11"/>
        <v>0</v>
      </c>
    </row>
  </sheetData>
  <customSheetViews>
    <customSheetView guid="{D93202E6-38CC-4E75-A408-4484C3F20DF1}" fitToPage="1">
      <selection activeCell="R19" sqref="R19"/>
      <pageMargins left="0.59055118110236227" right="0.59055118110236227" top="0.78740157480314965" bottom="0.39370078740157483" header="0.51181102362204722" footer="0.31496062992125984"/>
      <pageSetup paperSize="9" scale="74" fitToHeight="0" orientation="landscape" r:id="rId1"/>
      <headerFooter alignWithMargins="0">
        <oddFooter>&amp;L&amp;G&amp;R&amp;G</oddFooter>
      </headerFooter>
    </customSheetView>
    <customSheetView guid="{90B2B1E7-0267-4E5F-8E8A-15943946C5AF}" fitToPage="1">
      <selection activeCell="AF13" sqref="AF13"/>
      <pageMargins left="0.59055118110236227" right="0.59055118110236227" top="0.78740157480314965" bottom="0.39370078740157483" header="0.51181102362204722" footer="0.31496062992125984"/>
      <pageSetup paperSize="9" scale="74" fitToHeight="0" orientation="landscape" r:id="rId2"/>
      <headerFooter alignWithMargins="0">
        <oddFooter>&amp;L&amp;G&amp;R&amp;G</oddFooter>
      </headerFooter>
    </customSheetView>
    <customSheetView guid="{25FB7779-49CD-4E49-A141-983ED37C32C4}" fitToPage="1">
      <selection activeCell="C1" sqref="C1"/>
      <pageMargins left="0.59055118110236227" right="0.59055118110236227" top="0.78740157480314965" bottom="0.39370078740157483" header="0.51181102362204722" footer="0.31496062992125984"/>
      <pageSetup paperSize="9" scale="52" fitToHeight="0" orientation="landscape" r:id="rId3"/>
      <headerFooter alignWithMargins="0">
        <oddFooter>&amp;L&amp;G&amp;R&amp;G</oddFooter>
      </headerFooter>
    </customSheetView>
    <customSheetView guid="{FAF62816-01DF-4FD8-8E8C-9791E41B8C1B}" fitToPage="1">
      <selection activeCell="Z12" sqref="Z12"/>
      <pageMargins left="0.59055118110236227" right="0.59055118110236227" top="0.78740157480314965" bottom="0.39370078740157483" header="0.51181102362204722" footer="0.31496062992125984"/>
      <pageSetup paperSize="9" scale="52" fitToHeight="0" orientation="landscape" r:id="rId4"/>
      <headerFooter alignWithMargins="0">
        <oddFooter>&amp;L&amp;G&amp;R&amp;G</oddFooter>
      </headerFooter>
    </customSheetView>
    <customSheetView guid="{2B7D8A67-BFD3-44E0-82AE-EB3E7E42016A}" fitToPage="1">
      <selection activeCell="Z12" sqref="Z12"/>
      <pageMargins left="0.59055118110236227" right="0.59055118110236227" top="0.78740157480314965" bottom="0.39370078740157483" header="0.51181102362204722" footer="0.31496062992125984"/>
      <pageSetup paperSize="9" scale="52" fitToHeight="0" orientation="landscape" r:id="rId5"/>
      <headerFooter alignWithMargins="0">
        <oddFooter>&amp;L&amp;G&amp;R&amp;G</oddFooter>
      </headerFooter>
    </customSheetView>
    <customSheetView guid="{4863A23F-CDE6-4279-A229-F0ABE4CFF1AD}" fitToPage="1">
      <selection activeCell="V22" sqref="V22"/>
      <pageMargins left="0.59055118110236227" right="0.59055118110236227" top="0.78740157480314965" bottom="0.39370078740157483" header="0.51181102362204722" footer="0.31496062992125984"/>
      <pageSetup paperSize="9" scale="74" fitToHeight="0" orientation="landscape" r:id="rId6"/>
      <headerFooter alignWithMargins="0">
        <oddFooter>&amp;L&amp;G&amp;R&amp;G</oddFooter>
      </headerFooter>
    </customSheetView>
    <customSheetView guid="{5F5FACA2-02EA-43CB-8547-9AB6E56DC795}" fitToPage="1">
      <selection activeCell="Z12" sqref="Z12"/>
      <pageMargins left="0.59055118110236227" right="0.59055118110236227" top="0.78740157480314965" bottom="0.39370078740157483" header="0.51181102362204722" footer="0.31496062992125984"/>
      <pageSetup paperSize="9" scale="52" fitToHeight="0" orientation="landscape" r:id="rId7"/>
      <headerFooter alignWithMargins="0">
        <oddFooter>&amp;L&amp;G&amp;R&amp;G</oddFooter>
      </headerFooter>
    </customSheetView>
    <customSheetView guid="{7B382BC8-14C0-4DC8-9D32-CE7979F91A07}" fitToPage="1">
      <selection activeCell="G20" sqref="G20"/>
      <pageMargins left="0.59055118110236227" right="0.59055118110236227" top="0.78740157480314965" bottom="0.39370078740157483" header="0.51181102362204722" footer="0.31496062992125984"/>
      <pageSetup paperSize="9" scale="74" fitToHeight="0" orientation="landscape" r:id="rId8"/>
      <headerFooter alignWithMargins="0">
        <oddFooter>&amp;L&amp;G&amp;R&amp;G</oddFooter>
      </headerFooter>
    </customSheetView>
    <customSheetView guid="{653593AD-2866-4C40-A162-2905F60C8E15}" fitToPage="1">
      <selection activeCell="Z12" sqref="Z12"/>
      <pageMargins left="0.59055118110236227" right="0.59055118110236227" top="0.78740157480314965" bottom="0.39370078740157483" header="0.51181102362204722" footer="0.31496062992125984"/>
      <pageSetup paperSize="9" scale="52" fitToHeight="0" orientation="landscape" r:id="rId9"/>
      <headerFooter alignWithMargins="0">
        <oddFooter>&amp;L&amp;G&amp;R&amp;G</oddFooter>
      </headerFooter>
    </customSheetView>
    <customSheetView guid="{5BE4F515-800B-4084-8263-E7802E308FEA}" fitToPage="1">
      <selection activeCell="G20" sqref="G20"/>
      <pageMargins left="0.59055118110236227" right="0.59055118110236227" top="0.78740157480314965" bottom="0.39370078740157483" header="0.51181102362204722" footer="0.31496062992125984"/>
      <pageSetup paperSize="9" scale="74" fitToHeight="0" orientation="landscape" r:id="rId10"/>
      <headerFooter alignWithMargins="0">
        <oddFooter>&amp;L&amp;G&amp;R&amp;G</oddFooter>
      </headerFooter>
    </customSheetView>
    <customSheetView guid="{66643B29-9EEB-461A-A991-7DC8CC9EAD93}" showPageBreaks="1" fitToPage="1">
      <selection activeCell="V22" sqref="V22"/>
      <pageMargins left="0.59055118110236227" right="0.59055118110236227" top="0.78740157480314965" bottom="0.39370078740157483" header="0.51181102362204722" footer="0.31496062992125984"/>
      <pageSetup paperSize="9" scale="74" fitToHeight="0" orientation="landscape" r:id="rId11"/>
      <headerFooter alignWithMargins="0">
        <oddFooter>&amp;L&amp;G&amp;R&amp;G</oddFooter>
      </headerFooter>
    </customSheetView>
    <customSheetView guid="{891D980B-3994-429D-854D-7CC6770C5563}" fitToPage="1">
      <selection activeCell="H17" sqref="H17"/>
      <pageMargins left="0.59055118110236227" right="0.59055118110236227" top="0.78740157480314965" bottom="0.39370078740157483" header="0.51181102362204722" footer="0.31496062992125984"/>
      <pageSetup paperSize="9" scale="74" fitToHeight="0" orientation="landscape" r:id="rId12"/>
      <headerFooter alignWithMargins="0">
        <oddFooter>&amp;L&amp;G&amp;R&amp;G</oddFooter>
      </headerFooter>
    </customSheetView>
  </customSheetViews>
  <mergeCells count="12">
    <mergeCell ref="AA3:AE3"/>
    <mergeCell ref="A5:A13"/>
    <mergeCell ref="A2:B4"/>
    <mergeCell ref="C2:Z2"/>
    <mergeCell ref="C3:C4"/>
    <mergeCell ref="D3:D4"/>
    <mergeCell ref="E3:E4"/>
    <mergeCell ref="F3:F4"/>
    <mergeCell ref="G3:K3"/>
    <mergeCell ref="L3:P3"/>
    <mergeCell ref="Q3:U3"/>
    <mergeCell ref="V3:Z3"/>
  </mergeCells>
  <phoneticPr fontId="18" type="noConversion"/>
  <conditionalFormatting sqref="G13">
    <cfRule type="cellIs" dxfId="22" priority="23" stopIfTrue="1" operator="lessThan">
      <formula>0</formula>
    </cfRule>
  </conditionalFormatting>
  <conditionalFormatting sqref="H13:I13">
    <cfRule type="cellIs" dxfId="21" priority="22" stopIfTrue="1" operator="lessThan">
      <formula>0</formula>
    </cfRule>
  </conditionalFormatting>
  <conditionalFormatting sqref="J5:K10 J12:K12">
    <cfRule type="cellIs" dxfId="20" priority="21" stopIfTrue="1" operator="lessThan">
      <formula>0</formula>
    </cfRule>
  </conditionalFormatting>
  <conditionalFormatting sqref="J13:K13">
    <cfRule type="cellIs" dxfId="19" priority="20" stopIfTrue="1" operator="lessThan">
      <formula>0</formula>
    </cfRule>
  </conditionalFormatting>
  <conditionalFormatting sqref="L13">
    <cfRule type="cellIs" dxfId="18" priority="19" stopIfTrue="1" operator="lessThan">
      <formula>0</formula>
    </cfRule>
  </conditionalFormatting>
  <conditionalFormatting sqref="M13:N13">
    <cfRule type="cellIs" dxfId="17" priority="18" stopIfTrue="1" operator="lessThan">
      <formula>0</formula>
    </cfRule>
  </conditionalFormatting>
  <conditionalFormatting sqref="O5:P10 O12:P12">
    <cfRule type="cellIs" dxfId="16" priority="17" stopIfTrue="1" operator="lessThan">
      <formula>0</formula>
    </cfRule>
  </conditionalFormatting>
  <conditionalFormatting sqref="Q13">
    <cfRule type="cellIs" dxfId="15" priority="16" stopIfTrue="1" operator="lessThan">
      <formula>0</formula>
    </cfRule>
  </conditionalFormatting>
  <conditionalFormatting sqref="R13:S13">
    <cfRule type="cellIs" dxfId="14" priority="15" stopIfTrue="1" operator="lessThan">
      <formula>0</formula>
    </cfRule>
  </conditionalFormatting>
  <conditionalFormatting sqref="T5:U10 T12:U12">
    <cfRule type="cellIs" dxfId="13" priority="14" stopIfTrue="1" operator="lessThan">
      <formula>0</formula>
    </cfRule>
  </conditionalFormatting>
  <conditionalFormatting sqref="Y13:Z13 T13:U13 O13:P13">
    <cfRule type="cellIs" dxfId="12" priority="10" stopIfTrue="1" operator="lessThan">
      <formula>0</formula>
    </cfRule>
  </conditionalFormatting>
  <conditionalFormatting sqref="V13">
    <cfRule type="cellIs" dxfId="11" priority="13" stopIfTrue="1" operator="lessThan">
      <formula>0</formula>
    </cfRule>
  </conditionalFormatting>
  <conditionalFormatting sqref="W13:X13">
    <cfRule type="cellIs" dxfId="10" priority="12" stopIfTrue="1" operator="lessThan">
      <formula>0</formula>
    </cfRule>
  </conditionalFormatting>
  <conditionalFormatting sqref="Y5:Z10 Y12:Z12">
    <cfRule type="cellIs" dxfId="9" priority="11" stopIfTrue="1" operator="lessThan">
      <formula>0</formula>
    </cfRule>
  </conditionalFormatting>
  <conditionalFormatting sqref="AA13">
    <cfRule type="cellIs" dxfId="8" priority="9" stopIfTrue="1" operator="lessThan">
      <formula>0</formula>
    </cfRule>
  </conditionalFormatting>
  <conditionalFormatting sqref="AB13:AC13">
    <cfRule type="cellIs" dxfId="7" priority="8" stopIfTrue="1" operator="lessThan">
      <formula>0</formula>
    </cfRule>
  </conditionalFormatting>
  <conditionalFormatting sqref="AD5:AE10 AD12:AE12">
    <cfRule type="cellIs" dxfId="6" priority="7" stopIfTrue="1" operator="lessThan">
      <formula>0</formula>
    </cfRule>
  </conditionalFormatting>
  <conditionalFormatting sqref="AD13:AE13">
    <cfRule type="cellIs" dxfId="5" priority="6" stopIfTrue="1" operator="lessThan">
      <formula>0</formula>
    </cfRule>
  </conditionalFormatting>
  <conditionalFormatting sqref="J11:K11">
    <cfRule type="cellIs" dxfId="4" priority="5" stopIfTrue="1" operator="lessThan">
      <formula>0</formula>
    </cfRule>
  </conditionalFormatting>
  <conditionalFormatting sqref="O11:P11">
    <cfRule type="cellIs" dxfId="3" priority="4" stopIfTrue="1" operator="lessThan">
      <formula>0</formula>
    </cfRule>
  </conditionalFormatting>
  <conditionalFormatting sqref="T11:U11">
    <cfRule type="cellIs" dxfId="2" priority="3" stopIfTrue="1" operator="lessThan">
      <formula>0</formula>
    </cfRule>
  </conditionalFormatting>
  <conditionalFormatting sqref="Y11:Z11">
    <cfRule type="cellIs" dxfId="1" priority="2" stopIfTrue="1" operator="lessThan">
      <formula>0</formula>
    </cfRule>
  </conditionalFormatting>
  <conditionalFormatting sqref="AD11:AE11">
    <cfRule type="cellIs" dxfId="0" priority="1" stopIfTrue="1" operator="lessThan">
      <formula>0</formula>
    </cfRule>
  </conditionalFormatting>
  <pageMargins left="0.59055118110236227" right="0.59055118110236227" top="0.78740157480314965" bottom="0.39370078740157483" header="0.51181102362204722" footer="0.31496062992125984"/>
  <pageSetup paperSize="9" scale="74" fitToHeight="0" orientation="landscape" r:id="rId1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0"/>
  <sheetViews>
    <sheetView topLeftCell="A22" zoomScaleNormal="100" workbookViewId="0">
      <selection activeCell="G22" sqref="G22"/>
    </sheetView>
  </sheetViews>
  <sheetFormatPr defaultColWidth="10.109375" defaultRowHeight="13.5"/>
  <cols>
    <col min="1" max="1" width="7.21875" style="2" customWidth="1"/>
    <col min="2" max="2" width="13.109375" style="2" customWidth="1"/>
    <col min="3" max="3" width="5.5546875" style="2" customWidth="1"/>
    <col min="4" max="6" width="4.6640625" style="2" customWidth="1"/>
    <col min="7" max="26" width="4.6640625" style="58" customWidth="1"/>
    <col min="27" max="30" width="4.6640625" style="2" customWidth="1"/>
    <col min="31" max="50" width="4.6640625" style="58" customWidth="1"/>
    <col min="51" max="54" width="4.6640625" style="2" hidden="1" customWidth="1"/>
    <col min="55" max="74" width="4.6640625" style="58" hidden="1" customWidth="1"/>
    <col min="75" max="78" width="4.6640625" style="2" hidden="1" customWidth="1"/>
    <col min="79" max="98" width="4.6640625" style="58" hidden="1" customWidth="1"/>
    <col min="99" max="103" width="4.6640625" style="1" customWidth="1"/>
    <col min="104" max="16384" width="10.109375" style="1"/>
  </cols>
  <sheetData>
    <row r="1" spans="1:103" ht="14.25" customHeight="1">
      <c r="A1" s="8" t="s">
        <v>323</v>
      </c>
      <c r="B1" s="3"/>
      <c r="C1" s="142" t="str">
        <f ca="1">결함조치현황!C1</f>
        <v>2017.12.19</v>
      </c>
      <c r="D1" s="9"/>
      <c r="E1" s="9"/>
      <c r="F1" s="9"/>
      <c r="G1" s="42"/>
      <c r="H1" s="43"/>
      <c r="I1" s="43"/>
      <c r="J1" s="43"/>
      <c r="K1" s="43"/>
      <c r="L1" s="42"/>
      <c r="M1" s="43"/>
      <c r="N1" s="43"/>
      <c r="O1" s="43"/>
      <c r="P1" s="43"/>
      <c r="Q1" s="42"/>
      <c r="R1" s="43"/>
      <c r="S1" s="43"/>
      <c r="T1" s="43"/>
      <c r="U1" s="43"/>
      <c r="V1" s="42"/>
      <c r="W1" s="43"/>
      <c r="X1" s="43"/>
      <c r="Y1" s="43"/>
      <c r="Z1" s="43"/>
      <c r="AA1" s="143"/>
      <c r="AB1" s="9"/>
      <c r="AC1" s="9"/>
      <c r="AD1" s="9"/>
      <c r="AE1" s="42"/>
      <c r="AF1" s="43"/>
      <c r="AG1" s="43"/>
      <c r="AH1" s="43"/>
      <c r="AI1" s="43"/>
      <c r="AJ1" s="42"/>
      <c r="AK1" s="43"/>
      <c r="AL1" s="43"/>
      <c r="AM1" s="43"/>
      <c r="AN1" s="43"/>
      <c r="AO1" s="42"/>
      <c r="AP1" s="43"/>
      <c r="AQ1" s="43"/>
      <c r="AR1" s="43"/>
      <c r="AS1" s="43"/>
      <c r="AT1" s="42"/>
      <c r="AU1" s="43"/>
      <c r="AV1" s="43"/>
      <c r="AW1" s="43"/>
      <c r="AX1" s="43"/>
      <c r="AY1" s="143"/>
      <c r="AZ1" s="9"/>
      <c r="BA1" s="9"/>
      <c r="BB1" s="9"/>
      <c r="BC1" s="42"/>
      <c r="BD1" s="43"/>
      <c r="BE1" s="43"/>
      <c r="BF1" s="43"/>
      <c r="BG1" s="43"/>
      <c r="BH1" s="42"/>
      <c r="BI1" s="43"/>
      <c r="BJ1" s="43"/>
      <c r="BK1" s="43"/>
      <c r="BL1" s="43"/>
      <c r="BM1" s="42"/>
      <c r="BN1" s="43"/>
      <c r="BO1" s="43"/>
      <c r="BP1" s="43"/>
      <c r="BQ1" s="43"/>
      <c r="BR1" s="42"/>
      <c r="BS1" s="43"/>
      <c r="BT1" s="43"/>
      <c r="BU1" s="43"/>
      <c r="BV1" s="43"/>
      <c r="BW1" s="143"/>
      <c r="BX1" s="9"/>
      <c r="BY1" s="9"/>
      <c r="BZ1" s="9"/>
      <c r="CA1" s="42"/>
      <c r="CB1" s="43"/>
      <c r="CC1" s="43"/>
      <c r="CD1" s="43"/>
      <c r="CE1" s="43"/>
      <c r="CF1" s="42"/>
      <c r="CG1" s="43"/>
      <c r="CH1" s="43"/>
      <c r="CI1" s="43"/>
      <c r="CJ1" s="43"/>
      <c r="CK1" s="42"/>
      <c r="CL1" s="43"/>
      <c r="CM1" s="43"/>
      <c r="CN1" s="43"/>
      <c r="CO1" s="43"/>
      <c r="CP1" s="42"/>
      <c r="CQ1" s="43"/>
      <c r="CR1" s="43"/>
      <c r="CS1" s="43"/>
      <c r="CT1" s="43"/>
    </row>
    <row r="2" spans="1:103" ht="12.75" customHeight="1">
      <c r="A2" s="195" t="s">
        <v>324</v>
      </c>
      <c r="B2" s="196"/>
      <c r="C2" s="201" t="s">
        <v>325</v>
      </c>
      <c r="D2" s="201"/>
      <c r="E2" s="201"/>
      <c r="F2" s="201"/>
      <c r="G2" s="201"/>
      <c r="H2" s="201"/>
      <c r="I2" s="201"/>
      <c r="J2" s="201"/>
      <c r="K2" s="201"/>
      <c r="L2" s="201"/>
      <c r="M2" s="201"/>
      <c r="N2" s="201"/>
      <c r="O2" s="201"/>
      <c r="P2" s="201"/>
      <c r="Q2" s="201"/>
      <c r="R2" s="201"/>
      <c r="S2" s="201"/>
      <c r="T2" s="201"/>
      <c r="U2" s="201"/>
      <c r="V2" s="201"/>
      <c r="W2" s="201"/>
      <c r="X2" s="201"/>
      <c r="Y2" s="201"/>
      <c r="Z2" s="202"/>
      <c r="AA2" s="222" t="s">
        <v>338</v>
      </c>
      <c r="AB2" s="222"/>
      <c r="AC2" s="222"/>
      <c r="AD2" s="222"/>
      <c r="AE2" s="222"/>
      <c r="AF2" s="222"/>
      <c r="AG2" s="222"/>
      <c r="AH2" s="222"/>
      <c r="AI2" s="222"/>
      <c r="AJ2" s="222"/>
      <c r="AK2" s="222"/>
      <c r="AL2" s="222"/>
      <c r="AM2" s="222"/>
      <c r="AN2" s="222"/>
      <c r="AO2" s="222"/>
      <c r="AP2" s="222"/>
      <c r="AQ2" s="222"/>
      <c r="AR2" s="222"/>
      <c r="AS2" s="222"/>
      <c r="AT2" s="222"/>
      <c r="AU2" s="222"/>
      <c r="AV2" s="222"/>
      <c r="AW2" s="222"/>
      <c r="AX2" s="223"/>
      <c r="AY2" s="233" t="s">
        <v>339</v>
      </c>
      <c r="AZ2" s="233"/>
      <c r="BA2" s="233"/>
      <c r="BB2" s="233"/>
      <c r="BC2" s="233"/>
      <c r="BD2" s="233"/>
      <c r="BE2" s="233"/>
      <c r="BF2" s="233"/>
      <c r="BG2" s="233"/>
      <c r="BH2" s="233"/>
      <c r="BI2" s="233"/>
      <c r="BJ2" s="233"/>
      <c r="BK2" s="233"/>
      <c r="BL2" s="233"/>
      <c r="BM2" s="233"/>
      <c r="BN2" s="233"/>
      <c r="BO2" s="233"/>
      <c r="BP2" s="233"/>
      <c r="BQ2" s="233"/>
      <c r="BR2" s="233"/>
      <c r="BS2" s="233"/>
      <c r="BT2" s="233"/>
      <c r="BU2" s="233"/>
      <c r="BV2" s="234"/>
      <c r="BW2" s="229" t="s">
        <v>346</v>
      </c>
      <c r="BX2" s="229"/>
      <c r="BY2" s="229"/>
      <c r="BZ2" s="229"/>
      <c r="CA2" s="229"/>
      <c r="CB2" s="229"/>
      <c r="CC2" s="229"/>
      <c r="CD2" s="229"/>
      <c r="CE2" s="229"/>
      <c r="CF2" s="229"/>
      <c r="CG2" s="229"/>
      <c r="CH2" s="229"/>
      <c r="CI2" s="229"/>
      <c r="CJ2" s="229"/>
      <c r="CK2" s="229"/>
      <c r="CL2" s="229"/>
      <c r="CM2" s="229"/>
      <c r="CN2" s="229"/>
      <c r="CO2" s="229"/>
      <c r="CP2" s="229"/>
      <c r="CQ2" s="229"/>
      <c r="CR2" s="229"/>
      <c r="CS2" s="229"/>
      <c r="CT2" s="230"/>
    </row>
    <row r="3" spans="1:103" ht="12.75" customHeight="1">
      <c r="A3" s="197"/>
      <c r="B3" s="198"/>
      <c r="C3" s="203" t="s">
        <v>331</v>
      </c>
      <c r="D3" s="203" t="s">
        <v>326</v>
      </c>
      <c r="E3" s="203" t="s">
        <v>327</v>
      </c>
      <c r="F3" s="205" t="s">
        <v>328</v>
      </c>
      <c r="G3" s="189" t="s">
        <v>340</v>
      </c>
      <c r="H3" s="190"/>
      <c r="I3" s="190"/>
      <c r="J3" s="190"/>
      <c r="K3" s="191"/>
      <c r="L3" s="189" t="s">
        <v>329</v>
      </c>
      <c r="M3" s="190"/>
      <c r="N3" s="190"/>
      <c r="O3" s="190"/>
      <c r="P3" s="191"/>
      <c r="Q3" s="189" t="s">
        <v>330</v>
      </c>
      <c r="R3" s="190"/>
      <c r="S3" s="190"/>
      <c r="T3" s="190"/>
      <c r="U3" s="191"/>
      <c r="V3" s="189" t="s">
        <v>334</v>
      </c>
      <c r="W3" s="190"/>
      <c r="X3" s="190"/>
      <c r="Y3" s="190"/>
      <c r="Z3" s="191"/>
      <c r="AA3" s="231" t="s">
        <v>331</v>
      </c>
      <c r="AB3" s="231" t="s">
        <v>326</v>
      </c>
      <c r="AC3" s="231" t="s">
        <v>327</v>
      </c>
      <c r="AD3" s="224" t="s">
        <v>328</v>
      </c>
      <c r="AE3" s="226" t="s">
        <v>332</v>
      </c>
      <c r="AF3" s="227"/>
      <c r="AG3" s="227"/>
      <c r="AH3" s="227"/>
      <c r="AI3" s="228"/>
      <c r="AJ3" s="226" t="s">
        <v>329</v>
      </c>
      <c r="AK3" s="227"/>
      <c r="AL3" s="227"/>
      <c r="AM3" s="227"/>
      <c r="AN3" s="228"/>
      <c r="AO3" s="226" t="s">
        <v>333</v>
      </c>
      <c r="AP3" s="227"/>
      <c r="AQ3" s="227"/>
      <c r="AR3" s="227"/>
      <c r="AS3" s="228"/>
      <c r="AT3" s="226" t="s">
        <v>334</v>
      </c>
      <c r="AU3" s="227"/>
      <c r="AV3" s="227"/>
      <c r="AW3" s="227"/>
      <c r="AX3" s="228"/>
      <c r="AY3" s="218" t="s">
        <v>331</v>
      </c>
      <c r="AZ3" s="218" t="s">
        <v>326</v>
      </c>
      <c r="BA3" s="218" t="s">
        <v>327</v>
      </c>
      <c r="BB3" s="220" t="s">
        <v>328</v>
      </c>
      <c r="BC3" s="208" t="s">
        <v>332</v>
      </c>
      <c r="BD3" s="209"/>
      <c r="BE3" s="209"/>
      <c r="BF3" s="209"/>
      <c r="BG3" s="210"/>
      <c r="BH3" s="208" t="s">
        <v>329</v>
      </c>
      <c r="BI3" s="209"/>
      <c r="BJ3" s="209"/>
      <c r="BK3" s="209"/>
      <c r="BL3" s="210"/>
      <c r="BM3" s="208" t="s">
        <v>333</v>
      </c>
      <c r="BN3" s="209"/>
      <c r="BO3" s="209"/>
      <c r="BP3" s="209"/>
      <c r="BQ3" s="210"/>
      <c r="BR3" s="208" t="s">
        <v>334</v>
      </c>
      <c r="BS3" s="209"/>
      <c r="BT3" s="209"/>
      <c r="BU3" s="209"/>
      <c r="BV3" s="210"/>
      <c r="BW3" s="211" t="s">
        <v>331</v>
      </c>
      <c r="BX3" s="211" t="s">
        <v>326</v>
      </c>
      <c r="BY3" s="211" t="s">
        <v>327</v>
      </c>
      <c r="BZ3" s="213" t="s">
        <v>328</v>
      </c>
      <c r="CA3" s="215" t="s">
        <v>332</v>
      </c>
      <c r="CB3" s="216"/>
      <c r="CC3" s="216"/>
      <c r="CD3" s="216"/>
      <c r="CE3" s="217"/>
      <c r="CF3" s="215" t="s">
        <v>329</v>
      </c>
      <c r="CG3" s="216"/>
      <c r="CH3" s="216"/>
      <c r="CI3" s="216"/>
      <c r="CJ3" s="217"/>
      <c r="CK3" s="215" t="s">
        <v>333</v>
      </c>
      <c r="CL3" s="216"/>
      <c r="CM3" s="216"/>
      <c r="CN3" s="216"/>
      <c r="CO3" s="217"/>
      <c r="CP3" s="215" t="s">
        <v>19</v>
      </c>
      <c r="CQ3" s="216"/>
      <c r="CR3" s="216"/>
      <c r="CS3" s="216"/>
      <c r="CT3" s="217"/>
      <c r="CU3" s="189" t="s">
        <v>337</v>
      </c>
      <c r="CV3" s="190"/>
      <c r="CW3" s="190"/>
      <c r="CX3" s="190"/>
      <c r="CY3" s="191"/>
    </row>
    <row r="4" spans="1:103" ht="12.75" customHeight="1">
      <c r="A4" s="199"/>
      <c r="B4" s="200"/>
      <c r="C4" s="204"/>
      <c r="D4" s="204"/>
      <c r="E4" s="204"/>
      <c r="F4" s="206"/>
      <c r="G4" s="44" t="s">
        <v>20</v>
      </c>
      <c r="H4" s="45" t="s">
        <v>21</v>
      </c>
      <c r="I4" s="45" t="s">
        <v>22</v>
      </c>
      <c r="J4" s="45" t="s">
        <v>23</v>
      </c>
      <c r="K4" s="46" t="s">
        <v>335</v>
      </c>
      <c r="L4" s="44" t="s">
        <v>20</v>
      </c>
      <c r="M4" s="45" t="s">
        <v>21</v>
      </c>
      <c r="N4" s="45" t="s">
        <v>22</v>
      </c>
      <c r="O4" s="45" t="s">
        <v>23</v>
      </c>
      <c r="P4" s="46" t="s">
        <v>335</v>
      </c>
      <c r="Q4" s="44" t="s">
        <v>20</v>
      </c>
      <c r="R4" s="45" t="s">
        <v>21</v>
      </c>
      <c r="S4" s="45" t="s">
        <v>22</v>
      </c>
      <c r="T4" s="45" t="s">
        <v>23</v>
      </c>
      <c r="U4" s="46" t="s">
        <v>335</v>
      </c>
      <c r="V4" s="44" t="s">
        <v>20</v>
      </c>
      <c r="W4" s="45" t="s">
        <v>21</v>
      </c>
      <c r="X4" s="45" t="s">
        <v>22</v>
      </c>
      <c r="Y4" s="45" t="s">
        <v>23</v>
      </c>
      <c r="Z4" s="46" t="s">
        <v>335</v>
      </c>
      <c r="AA4" s="232"/>
      <c r="AB4" s="232"/>
      <c r="AC4" s="232"/>
      <c r="AD4" s="225"/>
      <c r="AE4" s="144" t="s">
        <v>20</v>
      </c>
      <c r="AF4" s="145" t="s">
        <v>21</v>
      </c>
      <c r="AG4" s="145" t="s">
        <v>22</v>
      </c>
      <c r="AH4" s="145" t="s">
        <v>23</v>
      </c>
      <c r="AI4" s="146" t="s">
        <v>335</v>
      </c>
      <c r="AJ4" s="144" t="s">
        <v>20</v>
      </c>
      <c r="AK4" s="145" t="s">
        <v>21</v>
      </c>
      <c r="AL4" s="145" t="s">
        <v>22</v>
      </c>
      <c r="AM4" s="145" t="s">
        <v>23</v>
      </c>
      <c r="AN4" s="146" t="s">
        <v>335</v>
      </c>
      <c r="AO4" s="144" t="s">
        <v>20</v>
      </c>
      <c r="AP4" s="145" t="s">
        <v>21</v>
      </c>
      <c r="AQ4" s="145" t="s">
        <v>22</v>
      </c>
      <c r="AR4" s="145" t="s">
        <v>23</v>
      </c>
      <c r="AS4" s="146" t="s">
        <v>335</v>
      </c>
      <c r="AT4" s="144" t="s">
        <v>20</v>
      </c>
      <c r="AU4" s="145" t="s">
        <v>21</v>
      </c>
      <c r="AV4" s="145" t="s">
        <v>22</v>
      </c>
      <c r="AW4" s="145" t="s">
        <v>23</v>
      </c>
      <c r="AX4" s="146" t="s">
        <v>335</v>
      </c>
      <c r="AY4" s="219"/>
      <c r="AZ4" s="219"/>
      <c r="BA4" s="219"/>
      <c r="BB4" s="221"/>
      <c r="BC4" s="147" t="s">
        <v>20</v>
      </c>
      <c r="BD4" s="148" t="s">
        <v>21</v>
      </c>
      <c r="BE4" s="148" t="s">
        <v>22</v>
      </c>
      <c r="BF4" s="148" t="s">
        <v>23</v>
      </c>
      <c r="BG4" s="149" t="s">
        <v>335</v>
      </c>
      <c r="BH4" s="147" t="s">
        <v>20</v>
      </c>
      <c r="BI4" s="148" t="s">
        <v>21</v>
      </c>
      <c r="BJ4" s="148" t="s">
        <v>22</v>
      </c>
      <c r="BK4" s="148" t="s">
        <v>23</v>
      </c>
      <c r="BL4" s="149" t="s">
        <v>335</v>
      </c>
      <c r="BM4" s="147" t="s">
        <v>20</v>
      </c>
      <c r="BN4" s="148" t="s">
        <v>21</v>
      </c>
      <c r="BO4" s="148" t="s">
        <v>22</v>
      </c>
      <c r="BP4" s="148" t="s">
        <v>23</v>
      </c>
      <c r="BQ4" s="149" t="s">
        <v>335</v>
      </c>
      <c r="BR4" s="147" t="s">
        <v>20</v>
      </c>
      <c r="BS4" s="148" t="s">
        <v>21</v>
      </c>
      <c r="BT4" s="148" t="s">
        <v>22</v>
      </c>
      <c r="BU4" s="148" t="s">
        <v>23</v>
      </c>
      <c r="BV4" s="149" t="s">
        <v>335</v>
      </c>
      <c r="BW4" s="212"/>
      <c r="BX4" s="212"/>
      <c r="BY4" s="212"/>
      <c r="BZ4" s="214"/>
      <c r="CA4" s="150" t="s">
        <v>20</v>
      </c>
      <c r="CB4" s="151" t="s">
        <v>21</v>
      </c>
      <c r="CC4" s="151" t="s">
        <v>22</v>
      </c>
      <c r="CD4" s="151" t="s">
        <v>23</v>
      </c>
      <c r="CE4" s="152" t="s">
        <v>335</v>
      </c>
      <c r="CF4" s="150" t="s">
        <v>20</v>
      </c>
      <c r="CG4" s="151" t="s">
        <v>21</v>
      </c>
      <c r="CH4" s="151" t="s">
        <v>22</v>
      </c>
      <c r="CI4" s="151" t="s">
        <v>23</v>
      </c>
      <c r="CJ4" s="152" t="s">
        <v>335</v>
      </c>
      <c r="CK4" s="150" t="s">
        <v>20</v>
      </c>
      <c r="CL4" s="151" t="s">
        <v>21</v>
      </c>
      <c r="CM4" s="151" t="s">
        <v>22</v>
      </c>
      <c r="CN4" s="151" t="s">
        <v>23</v>
      </c>
      <c r="CO4" s="152" t="s">
        <v>335</v>
      </c>
      <c r="CP4" s="150" t="s">
        <v>20</v>
      </c>
      <c r="CQ4" s="151" t="s">
        <v>21</v>
      </c>
      <c r="CR4" s="151" t="s">
        <v>22</v>
      </c>
      <c r="CS4" s="151" t="s">
        <v>23</v>
      </c>
      <c r="CT4" s="152" t="s">
        <v>335</v>
      </c>
      <c r="CU4" s="44" t="s">
        <v>20</v>
      </c>
      <c r="CV4" s="44" t="s">
        <v>21</v>
      </c>
      <c r="CW4" s="44" t="s">
        <v>22</v>
      </c>
      <c r="CX4" s="44" t="s">
        <v>23</v>
      </c>
      <c r="CY4" s="153" t="s">
        <v>335</v>
      </c>
    </row>
    <row r="5" spans="1:103" ht="15" customHeight="1">
      <c r="A5" s="207" t="s">
        <v>344</v>
      </c>
      <c r="B5" s="15" t="s">
        <v>341</v>
      </c>
      <c r="C5" s="47">
        <f ca="1">COUNTIFS(단위테스트결과!$B:$B,$A$5,단위테스트결과!$G:$G,$B5,단위테스트결과!$L:$L,"&lt;="&amp;$C$1,단위테스트결과!$O:$O,"&lt;&gt;소스")</f>
        <v>57</v>
      </c>
      <c r="D5" s="48">
        <f ca="1">COUNTIFS(단위테스트결과!$B:$B,$A$5,단위테스트결과!$G:$G,$B5,단위테스트결과!$L:$L,"&lt;="&amp;$C$1,단위테스트결과!$Q:$Q,"="&amp;"",단위테스트결과!$O:$O,"&lt;&gt;결함아님",단위테스트결과!$O:$O,"&lt;&gt;소스")</f>
        <v>0</v>
      </c>
      <c r="E5" s="48">
        <f ca="1">COUNTIFS(단위테스트결과!$B:$B,$A$5,단위테스트결과!$G:$G,$B5,단위테스트결과!$L:$L,"&lt;="&amp;$C$1,단위테스트결과!$O:$O,"=결함아님")</f>
        <v>0</v>
      </c>
      <c r="F5" s="49">
        <f ca="1">COUNTIFS(단위테스트결과!$B:$B,$A$5,단위테스트결과!$G:$G,$B5,단위테스트결과!$L:$L,"&lt;="&amp;$C$1,단위테스트결과!$O:$O,"&lt;&gt;결함아님",단위테스트결과!$Q:$Q,"=미수용",단위테스트결과!$O:$O,"&lt;&gt;소스")</f>
        <v>0</v>
      </c>
      <c r="G5" s="154">
        <f ca="1">COUNTIFS(단위테스트결과!$B:$B,$A$5,단위테스트결과!$G:$G,$B5,단위테스트결과!$L:$L,"&lt;="&amp;$C$1,단위테스트결과!$O:$O,"=결함",단위테스트결과!$Q:$Q,"=수용",단위테스트결과!$P:$P,"=L1")</f>
        <v>7</v>
      </c>
      <c r="H5" s="155">
        <f ca="1">COUNTIFS(단위테스트결과!$B:$B,$A$5,단위테스트결과!$G:$G,$B5,단위테스트결과!$L:$L,"&lt;="&amp;$C$1,단위테스트결과!$O:$O,"=결함",단위테스트결과!$Q:$Q,"=수용",단위테스트결과!$P:$P,"=L1",단위테스트결과!$U:$U,"&lt;="&amp;$C$1,단위테스트결과!$V:$V,"&lt;&gt;재접수")</f>
        <v>3</v>
      </c>
      <c r="I5" s="155">
        <f ca="1">COUNTIFS(단위테스트결과!$B:$B,$A$5,단위테스트결과!$G:$G,$B5,단위테스트결과!$L:$L,"&lt;="&amp;$C$1,단위테스트결과!$O:$O,"=결함",단위테스트결과!$Q:$Q,"=수용",단위테스트결과!$P:$P,"=L1",단위테스트결과!$W:$W,"&lt;="&amp;$C$1)</f>
        <v>3</v>
      </c>
      <c r="J5" s="21">
        <f t="shared" ref="J5:J9" ca="1" si="0">IF(G5=0, 0,H5/G5)</f>
        <v>0.42857142857142855</v>
      </c>
      <c r="K5" s="22">
        <f t="shared" ref="K5:K9" ca="1" si="1">IF(G5=0, 0,I5/G5)</f>
        <v>0.42857142857142855</v>
      </c>
      <c r="L5" s="156">
        <f ca="1">COUNTIFS(단위테스트결과!$B:$B,$A$5,단위테스트결과!$G:$G,$B5,단위테스트결과!$L:$L,"&lt;="&amp;$C$1,단위테스트결과!$O:$O,"=결함",단위테스트결과!$Q:$Q,"=수용",단위테스트결과!$P:$P,"=L2")</f>
        <v>15</v>
      </c>
      <c r="M5" s="48">
        <f ca="1">COUNTIFS(단위테스트결과!$B:$B,$A$5,단위테스트결과!$G:$G,$B5,단위테스트결과!$L:$L,"&lt;="&amp;$C$1,단위테스트결과!$O:$O,"=결함",단위테스트결과!$Q:$Q,"=수용",단위테스트결과!$P:$P,"=L2",단위테스트결과!$U:$U,"&lt;="&amp;$C$1,단위테스트결과!$V:$V,"&lt;&gt;재접수")</f>
        <v>9</v>
      </c>
      <c r="N5" s="48">
        <f ca="1">COUNTIFS(단위테스트결과!$B:$B,$A$5,단위테스트결과!$G:$G,$B5,단위테스트결과!$L:$L,"&lt;="&amp;$C$1,단위테스트결과!$O:$O,"=결함",단위테스트결과!$Q:$Q,"=수용",단위테스트결과!$P:$P,"=L2",단위테스트결과!$W:$W,"&lt;="&amp;$C$1)</f>
        <v>9</v>
      </c>
      <c r="O5" s="52">
        <f t="shared" ref="O5:O9" ca="1" si="2">IF(L5=0, 0,M5/L5)</f>
        <v>0.6</v>
      </c>
      <c r="P5" s="53">
        <f t="shared" ref="P5:P9" ca="1" si="3">IF(L5=0, 0,N5/L5)</f>
        <v>0.6</v>
      </c>
      <c r="Q5" s="156">
        <f ca="1">COUNTIFS(단위테스트결과!$B:$B,$A$5,단위테스트결과!$G:$G,$B5,단위테스트결과!$L:$L,"&lt;="&amp;$C$1,단위테스트결과!$O:$O,"=개선",단위테스트결과!$Q:$Q,"=수용")</f>
        <v>35</v>
      </c>
      <c r="R5" s="48">
        <f ca="1">COUNTIFS(단위테스트결과!$B:$B,$A$5,단위테스트결과!$G:$G,$B5,단위테스트결과!$L:$L,"&lt;="&amp;$C$1,단위테스트결과!$O:$O,"=개선",단위테스트결과!$Q:$Q,"=수용",단위테스트결과!$U:$U,"&lt;="&amp;$C$1,단위테스트결과!$V:$V,"&lt;&gt;재접수")</f>
        <v>10</v>
      </c>
      <c r="S5" s="48">
        <f ca="1">COUNTIFS(단위테스트결과!$B:$B,$A$5,단위테스트결과!$G:$G,$B5,단위테스트결과!$L:$L,"&lt;="&amp;$C$1,단위테스트결과!$O:$O,"=개선",단위테스트결과!$Q:$Q,"=수용",단위테스트결과!$W:$W,"&lt;="&amp;$C$1)</f>
        <v>10</v>
      </c>
      <c r="T5" s="52">
        <f t="shared" ref="T5:T9" ca="1" si="4">IF(Q5=0, 0,R5/Q5)</f>
        <v>0.2857142857142857</v>
      </c>
      <c r="U5" s="53">
        <f t="shared" ref="U5:U9" ca="1" si="5">IF(Q5=0, 0,S5/Q5)</f>
        <v>0.2857142857142857</v>
      </c>
      <c r="V5" s="27">
        <f t="shared" ref="V5:X8" ca="1" si="6">G5+L5+Q5</f>
        <v>57</v>
      </c>
      <c r="W5" s="28">
        <f t="shared" ca="1" si="6"/>
        <v>22</v>
      </c>
      <c r="X5" s="28">
        <f t="shared" ca="1" si="6"/>
        <v>22</v>
      </c>
      <c r="Y5" s="29">
        <f t="shared" ref="Y5:Y9" ca="1" si="7">IF(V5=0, 0,W5/V5)</f>
        <v>0.38596491228070173</v>
      </c>
      <c r="Z5" s="30">
        <f t="shared" ref="Z5:Z9" ca="1" si="8">IF(V5=0, 0,X5/V5)</f>
        <v>0.38596491228070173</v>
      </c>
      <c r="AA5" s="47">
        <f ca="1">COUNTIFS(단위테스트결과!$B:$B,$A$5,단위테스트결과!$G:$G,$B5,단위테스트결과!$L:$L,"&lt;="&amp;$C$1,단위테스트결과!$H:$H,"=PL")</f>
        <v>57</v>
      </c>
      <c r="AB5" s="48">
        <f ca="1">COUNTIFS(단위테스트결과!$B:$B,$A$5,단위테스트결과!$G:$G,$B5,단위테스트결과!$L:$L,"&lt;="&amp;$C$1,단위테스트결과!$Q:$Q,"="&amp;"",단위테스트결과!$O:$O,"&lt;&gt;결함아님",단위테스트결과!$H:$H,"=PL")</f>
        <v>0</v>
      </c>
      <c r="AC5" s="48">
        <f ca="1">COUNTIFS(단위테스트결과!$B:$B,$A$5,단위테스트결과!$G:$G,$B5,단위테스트결과!$L:$L,"&lt;="&amp;$C$1,단위테스트결과!$O:$O,"=결함아님",단위테스트결과!$H:$H,"=PL")</f>
        <v>0</v>
      </c>
      <c r="AD5" s="49">
        <f ca="1">COUNTIFS(단위테스트결과!$B:$B,$A$5,단위테스트결과!$G:$G,$B5,단위테스트결과!$L:$L,"&lt;="&amp;$C$1,단위테스트결과!$O:$O,"&lt;&gt;결함아님",단위테스트결과!$Q:$Q,"=미수용",단위테스트결과!$H:$H,"=PL")</f>
        <v>0</v>
      </c>
      <c r="AE5" s="154">
        <f ca="1">COUNTIFS(단위테스트결과!$B:$B,$A$5,단위테스트결과!$G:$G,$B5,단위테스트결과!$L:$L,"&lt;="&amp;$C$1,단위테스트결과!$O:$O,"=결함",단위테스트결과!$Q:$Q,"=수용",단위테스트결과!$P:$P,"=L1",단위테스트결과!$H:$H,"=PL")</f>
        <v>7</v>
      </c>
      <c r="AF5" s="155">
        <f ca="1">COUNTIFS(단위테스트결과!$B:$B,$A$5,단위테스트결과!$G:$G,$B5,단위테스트결과!$L:$L,"&lt;="&amp;$C$1,단위테스트결과!$O:$O,"=결함",단위테스트결과!$Q:$Q,"=수용",단위테스트결과!$P:$P,"=L1",단위테스트결과!$U:$U,"&lt;="&amp;$C$1,단위테스트결과!$V:$V,"&lt;&gt;재접수",단위테스트결과!$H:$H,"=PL")</f>
        <v>3</v>
      </c>
      <c r="AG5" s="155">
        <f ca="1">COUNTIFS(단위테스트결과!$B:$B,$A$5,단위테스트결과!$G:$G,$B5,단위테스트결과!$L:$L,"&lt;="&amp;$C$1,단위테스트결과!$O:$O,"=결함",단위테스트결과!$Q:$Q,"=수용",단위테스트결과!$P:$P,"=L1",단위테스트결과!$W:$W,"&lt;="&amp;$C$1,단위테스트결과!$H:$H,"=PL")</f>
        <v>3</v>
      </c>
      <c r="AH5" s="21">
        <f t="shared" ref="AH5:AH9" ca="1" si="9">IF(AE5=0, 0,AF5/AE5)</f>
        <v>0.42857142857142855</v>
      </c>
      <c r="AI5" s="22">
        <f t="shared" ref="AI5:AI9" ca="1" si="10">IF(AE5=0, 0,AG5/AE5)</f>
        <v>0.42857142857142855</v>
      </c>
      <c r="AJ5" s="156">
        <f ca="1">COUNTIFS(단위테스트결과!$B:$B,$A$5,단위테스트결과!$G:$G,$B5,단위테스트결과!$L:$L,"&lt;="&amp;$C$1,단위테스트결과!$O:$O,"=결함",단위테스트결과!$Q:$Q,"=수용",단위테스트결과!$P:$P,"=L2",단위테스트결과!$H:$H,"=PL")</f>
        <v>15</v>
      </c>
      <c r="AK5" s="48">
        <f ca="1">COUNTIFS(단위테스트결과!$B:$B,$A$5,단위테스트결과!$G:$G,$B5,단위테스트결과!$L:$L,"&lt;="&amp;$C$1,단위테스트결과!$O:$O,"=결함",단위테스트결과!$Q:$Q,"=수용",단위테스트결과!$P:$P,"=L2",단위테스트결과!$U:$U,"&lt;="&amp;$C$1,단위테스트결과!$V:$V,"&lt;&gt;재접수",단위테스트결과!$H:$H,"=PL")</f>
        <v>9</v>
      </c>
      <c r="AL5" s="48">
        <f ca="1">COUNTIFS(단위테스트결과!$B:$B,$A$5,단위테스트결과!$G:$G,$B5,단위테스트결과!$L:$L,"&lt;="&amp;$C$1,단위테스트결과!$O:$O,"=결함",단위테스트결과!$Q:$Q,"=수용",단위테스트결과!$P:$P,"=L2",단위테스트결과!$W:$W,"&lt;="&amp;$C$1,단위테스트결과!$H:$H,"=PL")</f>
        <v>9</v>
      </c>
      <c r="AM5" s="52">
        <f t="shared" ref="AM5:AM9" ca="1" si="11">IF(AJ5=0, 0,AK5/AJ5)</f>
        <v>0.6</v>
      </c>
      <c r="AN5" s="53">
        <f t="shared" ref="AN5:AN9" ca="1" si="12">IF(AJ5=0, 0,AL5/AJ5)</f>
        <v>0.6</v>
      </c>
      <c r="AO5" s="156">
        <f ca="1">COUNTIFS(단위테스트결과!$B:$B,$A$5,단위테스트결과!$G:$G,$B5,단위테스트결과!$L:$L,"&lt;="&amp;$C$1,단위테스트결과!$O:$O,"=개선",단위테스트결과!$Q:$Q,"=수용",단위테스트결과!$H:$H,"=PL")</f>
        <v>35</v>
      </c>
      <c r="AP5" s="48">
        <f ca="1">COUNTIFS(단위테스트결과!$B:$B,$A$5,단위테스트결과!$G:$G,$B5,단위테스트결과!$L:$L,"&lt;="&amp;$C$1,단위테스트결과!$O:$O,"=개선",단위테스트결과!$Q:$Q,"=수용",단위테스트결과!$U:$U,"&lt;="&amp;$C$1,단위테스트결과!$V:$V,"&lt;&gt;재접수",단위테스트결과!$H:$H,"=PL")</f>
        <v>10</v>
      </c>
      <c r="AQ5" s="48">
        <f ca="1">COUNTIFS(단위테스트결과!$B:$B,$A$5,단위테스트결과!$G:$G,$B5,단위테스트결과!$L:$L,"&lt;="&amp;$C$1,단위테스트결과!$O:$O,"=개선",단위테스트결과!$Q:$Q,"=수용",단위테스트결과!$W:$W,"&lt;="&amp;$C$1,단위테스트결과!$H:$H,"=PL")</f>
        <v>10</v>
      </c>
      <c r="AR5" s="52">
        <f t="shared" ref="AR5:AR9" ca="1" si="13">IF(AO5=0, 0,AP5/AO5)</f>
        <v>0.2857142857142857</v>
      </c>
      <c r="AS5" s="53">
        <f t="shared" ref="AS5:AS9" ca="1" si="14">IF(AO5=0, 0,AQ5/AO5)</f>
        <v>0.2857142857142857</v>
      </c>
      <c r="AT5" s="27">
        <f t="shared" ref="AT5:AV8" ca="1" si="15">AE5+AJ5+AO5</f>
        <v>57</v>
      </c>
      <c r="AU5" s="28">
        <f t="shared" ca="1" si="15"/>
        <v>22</v>
      </c>
      <c r="AV5" s="28">
        <f t="shared" ca="1" si="15"/>
        <v>22</v>
      </c>
      <c r="AW5" s="29">
        <f t="shared" ref="AW5:AW9" ca="1" si="16">IF(AT5=0, 0,AU5/AT5)</f>
        <v>0.38596491228070173</v>
      </c>
      <c r="AX5" s="30">
        <f t="shared" ref="AX5:AX9" ca="1" si="17">IF(AT5=0, 0,AV5/AT5)</f>
        <v>0.38596491228070173</v>
      </c>
      <c r="AY5" s="47">
        <f ca="1">COUNTIFS(단위테스트결과!$B:$B,$A$5,단위테스트결과!$G:$G,$B5,단위테스트결과!$L:$L,"&lt;="&amp;$C$1,단위테스트결과!$H:$H,"=IT")</f>
        <v>0</v>
      </c>
      <c r="AZ5" s="48">
        <f ca="1">COUNTIFS(단위테스트결과!$B:$B,$A$5,단위테스트결과!$G:$G,$B5,단위테스트결과!$L:$L,"&lt;="&amp;$C$1,단위테스트결과!$Q:$Q,"="&amp;"",단위테스트결과!$O:$O,"&lt;&gt;결함아님",단위테스트결과!$H:$H,"=IT")</f>
        <v>0</v>
      </c>
      <c r="BA5" s="48">
        <f ca="1">COUNTIFS(단위테스트결과!$B:$B,$A$5,단위테스트결과!$G:$G,$B5,단위테스트결과!$L:$L,"&lt;="&amp;$C$1,단위테스트결과!$O:$O,"=결함아님",단위테스트결과!$H:$H,"=IT")</f>
        <v>0</v>
      </c>
      <c r="BB5" s="49">
        <f ca="1">COUNTIFS(단위테스트결과!$B:$B,$A$5,단위테스트결과!$G:$G,$B5,단위테스트결과!$L:$L,"&lt;="&amp;$C$1,단위테스트결과!$O:$O,"&lt;&gt;결함아님",단위테스트결과!$Q:$Q,"=미수용",단위테스트결과!$H:$H,"=IT")</f>
        <v>0</v>
      </c>
      <c r="BC5" s="154">
        <f ca="1">COUNTIFS(단위테스트결과!$B:$B,$A$5,단위테스트결과!$G:$G,$B5,단위테스트결과!$L:$L,"&lt;="&amp;$C$1,단위테스트결과!$O:$O,"=결함",단위테스트결과!$Q:$Q,"=수용",단위테스트결과!$P:$P,"=L1",단위테스트결과!$H:$H,"=IT")</f>
        <v>0</v>
      </c>
      <c r="BD5" s="155">
        <f ca="1">COUNTIFS(단위테스트결과!$B:$B,$A$5,단위테스트결과!$G:$G,$B5,단위테스트결과!$L:$L,"&lt;="&amp;$C$1,단위테스트결과!$O:$O,"=결함",단위테스트결과!$Q:$Q,"=수용",단위테스트결과!$P:$P,"=L1",단위테스트결과!$U:$U,"&lt;="&amp;$C$1,단위테스트결과!$V:$V,"&lt;&gt;재접수",단위테스트결과!$H:$H,"=IT")</f>
        <v>0</v>
      </c>
      <c r="BE5" s="155">
        <f ca="1">COUNTIFS(단위테스트결과!$B:$B,$A$5,단위테스트결과!$G:$G,$B5,단위테스트결과!$L:$L,"&lt;="&amp;$C$1,단위테스트결과!$O:$O,"=결함",단위테스트결과!$Q:$Q,"=수용",단위테스트결과!$P:$P,"=L1",단위테스트결과!$W:$W,"&lt;="&amp;$C$1,단위테스트결과!$H:$H,"=IT")</f>
        <v>0</v>
      </c>
      <c r="BF5" s="21">
        <f t="shared" ref="BF5:BF9" ca="1" si="18">IF(BC5=0, 0,BD5/BC5)</f>
        <v>0</v>
      </c>
      <c r="BG5" s="22">
        <f t="shared" ref="BG5:BG9" ca="1" si="19">IF(BC5=0, 0,BE5/BC5)</f>
        <v>0</v>
      </c>
      <c r="BH5" s="156">
        <f ca="1">COUNTIFS(단위테스트결과!$B:$B,$A$5,단위테스트결과!$G:$G,$B5,단위테스트결과!$L:$L,"&lt;="&amp;$C$1,단위테스트결과!$O:$O,"=결함",단위테스트결과!$Q:$Q,"=수용",단위테스트결과!$P:$P,"=L2",단위테스트결과!$H:$H,"=IT")</f>
        <v>0</v>
      </c>
      <c r="BI5" s="48">
        <f ca="1">COUNTIFS(단위테스트결과!$B:$B,$A$5,단위테스트결과!$G:$G,$B5,단위테스트결과!$L:$L,"&lt;="&amp;$C$1,단위테스트결과!$O:$O,"=결함",단위테스트결과!$Q:$Q,"=수용",단위테스트결과!$P:$P,"=L2",단위테스트결과!$U:$U,"&lt;="&amp;$C$1,단위테스트결과!$V:$V,"&lt;&gt;재접수",단위테스트결과!$H:$H,"=IT")</f>
        <v>0</v>
      </c>
      <c r="BJ5" s="48">
        <f ca="1">COUNTIFS(단위테스트결과!$B:$B,$A$5,단위테스트결과!$G:$G,$B5,단위테스트결과!$L:$L,"&lt;="&amp;$C$1,단위테스트결과!$O:$O,"=결함",단위테스트결과!$Q:$Q,"=수용",단위테스트결과!$P:$P,"=L2",단위테스트결과!$W:$W,"&lt;="&amp;$C$1,단위테스트결과!$H:$H,"=IT")</f>
        <v>0</v>
      </c>
      <c r="BK5" s="52">
        <f t="shared" ref="BK5:BK9" ca="1" si="20">IF(BH5=0, 0,BI5/BH5)</f>
        <v>0</v>
      </c>
      <c r="BL5" s="53">
        <f t="shared" ref="BL5:BL9" ca="1" si="21">IF(BH5=0, 0,BJ5/BH5)</f>
        <v>0</v>
      </c>
      <c r="BM5" s="156">
        <f ca="1">COUNTIFS(단위테스트결과!$B:$B,$A$5,단위테스트결과!$G:$G,$B5,단위테스트결과!$L:$L,"&lt;="&amp;$C$1,단위테스트결과!$O:$O,"=개선",단위테스트결과!$Q:$Q,"=수용",단위테스트결과!$H:$H,"=IT")</f>
        <v>0</v>
      </c>
      <c r="BN5" s="48">
        <f ca="1">COUNTIFS(단위테스트결과!$B:$B,$A$5,단위테스트결과!$G:$G,$B5,단위테스트결과!$L:$L,"&lt;="&amp;$C$1,단위테스트결과!$O:$O,"=개선",단위테스트결과!$Q:$Q,"=수용",단위테스트결과!$U:$U,"&lt;="&amp;$C$1,단위테스트결과!$V:$V,"&lt;&gt;재접수",단위테스트결과!$H:$H,"=IT")</f>
        <v>0</v>
      </c>
      <c r="BO5" s="48">
        <f ca="1">COUNTIFS(단위테스트결과!$B:$B,$A$5,단위테스트결과!$G:$G,$B5,단위테스트결과!$L:$L,"&lt;="&amp;$C$1,단위테스트결과!$O:$O,"=개선",단위테스트결과!$Q:$Q,"=수용",단위테스트결과!$W:$W,"&lt;="&amp;$C$1,단위테스트결과!$H:$H,"=IT")</f>
        <v>0</v>
      </c>
      <c r="BP5" s="52">
        <f t="shared" ref="BP5:BP9" ca="1" si="22">IF(BM5=0, 0,BN5/BM5)</f>
        <v>0</v>
      </c>
      <c r="BQ5" s="53">
        <f t="shared" ref="BQ5:BQ9" ca="1" si="23">IF(BM5=0, 0,BO5/BM5)</f>
        <v>0</v>
      </c>
      <c r="BR5" s="27">
        <f t="shared" ref="BR5:BT8" ca="1" si="24">BC5+BH5+BM5</f>
        <v>0</v>
      </c>
      <c r="BS5" s="28">
        <f t="shared" ca="1" si="24"/>
        <v>0</v>
      </c>
      <c r="BT5" s="28">
        <f t="shared" ca="1" si="24"/>
        <v>0</v>
      </c>
      <c r="BU5" s="29">
        <f t="shared" ref="BU5:BU9" ca="1" si="25">IF(BR5=0, 0,BS5/BR5)</f>
        <v>0</v>
      </c>
      <c r="BV5" s="30">
        <f t="shared" ref="BV5:BV9" ca="1" si="26">IF(BR5=0, 0,BT5/BR5)</f>
        <v>0</v>
      </c>
      <c r="BW5" s="47">
        <f ca="1">COUNTIFS(단위테스트결과!$B:$B,$A$5,단위테스트결과!$G:$G,$B5,단위테스트결과!$L:$L,"&lt;="&amp;$C$1,단위테스트결과!$H:$H,"=BPO")</f>
        <v>0</v>
      </c>
      <c r="BX5" s="48">
        <f ca="1">COUNTIFS(단위테스트결과!$B:$B,$A$5,단위테스트결과!$G:$G,$B5,단위테스트결과!$L:$L,"&lt;="&amp;$C$1,단위테스트결과!$Q:$Q,"="&amp;"",단위테스트결과!$O:$O,"&lt;&gt;결함아님",단위테스트결과!$H:$H,"=BPO")</f>
        <v>0</v>
      </c>
      <c r="BY5" s="48">
        <f ca="1">COUNTIFS(단위테스트결과!$B:$B,$A$5,단위테스트결과!$G:$G,$B5,단위테스트결과!$L:$L,"&lt;="&amp;$C$1,단위테스트결과!$O:$O,"=결함아님",단위테스트결과!$H:$H,"=BPO")</f>
        <v>0</v>
      </c>
      <c r="BZ5" s="49">
        <f ca="1">COUNTIFS(단위테스트결과!$B:$B,$A$5,단위테스트결과!$G:$G,$B5,단위테스트결과!$L:$L,"&lt;="&amp;$C$1,단위테스트결과!$O:$O,"&lt;&gt;결함아님",단위테스트결과!$Q:$Q,"=미수용",단위테스트결과!$H:$H,"=BPO")</f>
        <v>0</v>
      </c>
      <c r="CA5" s="154">
        <f ca="1">COUNTIFS(단위테스트결과!$B:$B,$A$5,단위테스트결과!$G:$G,$B5,단위테스트결과!$L:$L,"&lt;="&amp;$C$1,단위테스트결과!$O:$O,"=결함",단위테스트결과!$Q:$Q,"=수용",단위테스트결과!$P:$P,"=L1",단위테스트결과!$H:$H,"=BPO")</f>
        <v>0</v>
      </c>
      <c r="CB5" s="155">
        <f ca="1">COUNTIFS(단위테스트결과!$B:$B,$A$5,단위테스트결과!$G:$G,$B5,단위테스트결과!$L:$L,"&lt;="&amp;$C$1,단위테스트결과!$O:$O,"=결함",단위테스트결과!$Q:$Q,"=수용",단위테스트결과!$P:$P,"=L1",단위테스트결과!$U:$U,"&lt;="&amp;$C$1,단위테스트결과!$V:$V,"&lt;&gt;재접수",단위테스트결과!$H:$H,"=BPO")</f>
        <v>0</v>
      </c>
      <c r="CC5" s="155">
        <f ca="1">COUNTIFS(단위테스트결과!$B:$B,$A$5,단위테스트결과!$G:$G,$B5,단위테스트결과!$L:$L,"&lt;="&amp;$C$1,단위테스트결과!$O:$O,"=결함",단위테스트결과!$Q:$Q,"=수용",단위테스트결과!$P:$P,"=L1",단위테스트결과!$W:$W,"&lt;="&amp;$C$1,단위테스트결과!$H:$H,"=BPO")</f>
        <v>0</v>
      </c>
      <c r="CD5" s="21">
        <f t="shared" ref="CD5:CD9" ca="1" si="27">IF(CA5=0, 0,CB5/CA5)</f>
        <v>0</v>
      </c>
      <c r="CE5" s="22">
        <f t="shared" ref="CE5:CE9" ca="1" si="28">IF(CA5=0, 0,CC5/CA5)</f>
        <v>0</v>
      </c>
      <c r="CF5" s="156">
        <f ca="1">COUNTIFS(단위테스트결과!$B:$B,$A$5,단위테스트결과!$G:$G,$B5,단위테스트결과!$L:$L,"&lt;="&amp;$C$1,단위테스트결과!$O:$O,"=결함",단위테스트결과!$Q:$Q,"=수용",단위테스트결과!$P:$P,"=L2",단위테스트결과!$H:$H,"=BPO")</f>
        <v>0</v>
      </c>
      <c r="CG5" s="48">
        <f ca="1">COUNTIFS(단위테스트결과!$B:$B,$A$5,단위테스트결과!$G:$G,$B5,단위테스트결과!$L:$L,"&lt;="&amp;$C$1,단위테스트결과!$O:$O,"=결함",단위테스트결과!$Q:$Q,"=수용",단위테스트결과!$P:$P,"=L2",단위테스트결과!$U:$U,"&lt;="&amp;$C$1,단위테스트결과!$V:$V,"&lt;&gt;재접수",단위테스트결과!$H:$H,"=BPO")</f>
        <v>0</v>
      </c>
      <c r="CH5" s="48">
        <f ca="1">COUNTIFS(단위테스트결과!$B:$B,$A$5,단위테스트결과!$G:$G,$B5,단위테스트결과!$L:$L,"&lt;="&amp;$C$1,단위테스트결과!$O:$O,"=결함",단위테스트결과!$Q:$Q,"=수용",단위테스트결과!$P:$P,"=L2",단위테스트결과!$W:$W,"&lt;="&amp;$C$1,단위테스트결과!$H:$H,"=BPO")</f>
        <v>0</v>
      </c>
      <c r="CI5" s="52">
        <f t="shared" ref="CI5:CI9" ca="1" si="29">IF(CF5=0, 0,CG5/CF5)</f>
        <v>0</v>
      </c>
      <c r="CJ5" s="53">
        <f t="shared" ref="CJ5:CJ9" ca="1" si="30">IF(CF5=0, 0,CH5/CF5)</f>
        <v>0</v>
      </c>
      <c r="CK5" s="156">
        <f ca="1">COUNTIFS(단위테스트결과!$B:$B,$A$5,단위테스트결과!$G:$G,$B5,단위테스트결과!$L:$L,"&lt;="&amp;$C$1,단위테스트결과!$O:$O,"=개선",단위테스트결과!$Q:$Q,"=수용",단위테스트결과!$H:$H,"=BPO")</f>
        <v>0</v>
      </c>
      <c r="CL5" s="48">
        <f ca="1">COUNTIFS(단위테스트결과!$B:$B,$A$5,단위테스트결과!$G:$G,$B5,단위테스트결과!$L:$L,"&lt;="&amp;$C$1,단위테스트결과!$O:$O,"=개선",단위테스트결과!$Q:$Q,"=수용",단위테스트결과!$U:$U,"&lt;="&amp;$C$1,단위테스트결과!$V:$V,"&lt;&gt;재접수",단위테스트결과!$H:$H,"=BPO")</f>
        <v>0</v>
      </c>
      <c r="CM5" s="48">
        <f ca="1">COUNTIFS(단위테스트결과!$B:$B,$A$5,단위테스트결과!$G:$G,$B5,단위테스트결과!$L:$L,"&lt;="&amp;$C$1,단위테스트결과!$O:$O,"=개선",단위테스트결과!$Q:$Q,"=수용",단위테스트결과!$W:$W,"&lt;="&amp;$C$1,단위테스트결과!$H:$H,"=BPO")</f>
        <v>0</v>
      </c>
      <c r="CN5" s="52">
        <f t="shared" ref="CN5:CN9" ca="1" si="31">IF(CK5=0, 0,CL5/CK5)</f>
        <v>0</v>
      </c>
      <c r="CO5" s="53">
        <f t="shared" ref="CO5:CO9" ca="1" si="32">IF(CK5=0, 0,CM5/CK5)</f>
        <v>0</v>
      </c>
      <c r="CP5" s="27">
        <f t="shared" ref="CP5:CR8" ca="1" si="33">CA5+CF5+CK5</f>
        <v>0</v>
      </c>
      <c r="CQ5" s="28">
        <f t="shared" ca="1" si="33"/>
        <v>0</v>
      </c>
      <c r="CR5" s="28">
        <f t="shared" ca="1" si="33"/>
        <v>0</v>
      </c>
      <c r="CS5" s="29">
        <f t="shared" ref="CS5:CS9" ca="1" si="34">IF(CP5=0, 0,CQ5/CP5)</f>
        <v>0</v>
      </c>
      <c r="CT5" s="30">
        <f t="shared" ref="CT5:CT9" ca="1" si="35">IF(CP5=0, 0,CR5/CP5)</f>
        <v>0</v>
      </c>
      <c r="CU5" s="156">
        <f ca="1">COUNTIFS(단위테스트결과!$B:$B,$A$5,단위테스트결과!$G:$G,$B5,단위테스트결과!$L:$L,"&lt;="&amp;$C$1,단위테스트결과!$O:$O,"=소스",단위테스트결과!$Q:$Q,"=수용")</f>
        <v>0</v>
      </c>
      <c r="CV5" s="48">
        <f ca="1">COUNTIFS(단위테스트결과!$B:$B,$A$5,단위테스트결과!$G:$G,$B5,단위테스트결과!$L:$L,"&lt;="&amp;$C$1,단위테스트결과!$O:$O,"=소스",단위테스트결과!$Q:$Q,"=수용",단위테스트결과!$U:$U,"&lt;="&amp;$C$1,단위테스트결과!$V:$V,"&lt;&gt;재접수")</f>
        <v>0</v>
      </c>
      <c r="CW5" s="48">
        <f ca="1">COUNTIFS(단위테스트결과!$B:$B,$A$5,단위테스트결과!$G:$G,$B5,단위테스트결과!$L:$L,"&lt;="&amp;$C$1,단위테스트결과!$O:$O,"=소스",단위테스트결과!$Q:$Q,"=수용",단위테스트결과!$W:$W,"&lt;="&amp;$C$1)</f>
        <v>0</v>
      </c>
      <c r="CX5" s="52">
        <f t="shared" ref="CX5:CX9" ca="1" si="36">IF(CU5=0, 0,CV5/CU5)</f>
        <v>0</v>
      </c>
      <c r="CY5" s="53">
        <f t="shared" ref="CY5:CY9" ca="1" si="37">IF(CU5=0, 0,CW5/CU5)</f>
        <v>0</v>
      </c>
    </row>
    <row r="6" spans="1:103" ht="15" customHeight="1">
      <c r="A6" s="207"/>
      <c r="B6" s="15" t="s">
        <v>342</v>
      </c>
      <c r="C6" s="47">
        <f ca="1">COUNTIFS(단위테스트결과!$B:$B,$A$5,단위테스트결과!$G:$G,$B6,단위테스트결과!$L:$L,"&lt;="&amp;$C$1,단위테스트결과!$O:$O,"&lt;&gt;소스")</f>
        <v>34</v>
      </c>
      <c r="D6" s="48">
        <f ca="1">COUNTIFS(단위테스트결과!$B:$B,$A$5,단위테스트결과!$G:$G,$B6,단위테스트결과!$L:$L,"&lt;="&amp;$C$1,단위테스트결과!$Q:$Q,"="&amp;"",단위테스트결과!$O:$O,"&lt;&gt;결함아님",단위테스트결과!$O:$O,"&lt;&gt;소스")</f>
        <v>0</v>
      </c>
      <c r="E6" s="48">
        <f ca="1">COUNTIFS(단위테스트결과!$B:$B,$A$5,단위테스트결과!$G:$G,$B6,단위테스트결과!$L:$L,"&lt;="&amp;$C$1,단위테스트결과!$O:$O,"=결함아님")</f>
        <v>0</v>
      </c>
      <c r="F6" s="49">
        <f ca="1">COUNTIFS(단위테스트결과!$B:$B,$A$5,단위테스트결과!$G:$G,$B6,단위테스트결과!$L:$L,"&lt;="&amp;$C$1,단위테스트결과!$O:$O,"&lt;&gt;결함아님",단위테스트결과!$Q:$Q,"=미수용",단위테스트결과!$O:$O,"&lt;&gt;소스")</f>
        <v>0</v>
      </c>
      <c r="G6" s="154">
        <f ca="1">COUNTIFS(단위테스트결과!$B:$B,$A$5,단위테스트결과!$G:$G,$B6,단위테스트결과!$L:$L,"&lt;="&amp;$C$1,단위테스트결과!$O:$O,"=결함",단위테스트결과!$Q:$Q,"=수용",단위테스트결과!$P:$P,"=L1")</f>
        <v>5</v>
      </c>
      <c r="H6" s="155">
        <f ca="1">COUNTIFS(단위테스트결과!$B:$B,$A$5,단위테스트결과!$G:$G,$B6,단위테스트결과!$L:$L,"&lt;="&amp;$C$1,단위테스트결과!$O:$O,"=결함",단위테스트결과!$Q:$Q,"=수용",단위테스트결과!$P:$P,"=L1",단위테스트결과!$U:$U,"&lt;="&amp;$C$1,단위테스트결과!$V:$V,"&lt;&gt;재접수")</f>
        <v>0</v>
      </c>
      <c r="I6" s="155">
        <f ca="1">COUNTIFS(단위테스트결과!$B:$B,$A$5,단위테스트결과!$G:$G,$B6,단위테스트결과!$L:$L,"&lt;="&amp;$C$1,단위테스트결과!$O:$O,"=결함",단위테스트결과!$Q:$Q,"=수용",단위테스트결과!$P:$P,"=L1",단위테스트결과!$W:$W,"&lt;="&amp;$C$1)</f>
        <v>0</v>
      </c>
      <c r="J6" s="21">
        <f t="shared" ca="1" si="0"/>
        <v>0</v>
      </c>
      <c r="K6" s="22">
        <f t="shared" ca="1" si="1"/>
        <v>0</v>
      </c>
      <c r="L6" s="156">
        <f ca="1">COUNTIFS(단위테스트결과!$B:$B,$A$5,단위테스트결과!$G:$G,$B6,단위테스트결과!$L:$L,"&lt;="&amp;$C$1,단위테스트결과!$O:$O,"=결함",단위테스트결과!$Q:$Q,"=수용",단위테스트결과!$P:$P,"=L2")</f>
        <v>3</v>
      </c>
      <c r="M6" s="48">
        <f ca="1">COUNTIFS(단위테스트결과!$B:$B,$A$5,단위테스트결과!$G:$G,$B6,단위테스트결과!$L:$L,"&lt;="&amp;$C$1,단위테스트결과!$O:$O,"=결함",단위테스트결과!$Q:$Q,"=수용",단위테스트결과!$P:$P,"=L2",단위테스트결과!$U:$U,"&lt;="&amp;$C$1,단위테스트결과!$V:$V,"&lt;&gt;재접수")</f>
        <v>0</v>
      </c>
      <c r="N6" s="48">
        <f ca="1">COUNTIFS(단위테스트결과!$B:$B,$A$5,단위테스트결과!$G:$G,$B6,단위테스트결과!$L:$L,"&lt;="&amp;$C$1,단위테스트결과!$O:$O,"=결함",단위테스트결과!$Q:$Q,"=수용",단위테스트결과!$P:$P,"=L2",단위테스트결과!$W:$W,"&lt;="&amp;$C$1)</f>
        <v>0</v>
      </c>
      <c r="O6" s="52">
        <f t="shared" ca="1" si="2"/>
        <v>0</v>
      </c>
      <c r="P6" s="53">
        <f t="shared" ca="1" si="3"/>
        <v>0</v>
      </c>
      <c r="Q6" s="156">
        <f ca="1">COUNTIFS(단위테스트결과!$B:$B,$A$5,단위테스트결과!$G:$G,$B6,단위테스트결과!$L:$L,"&lt;="&amp;$C$1,단위테스트결과!$O:$O,"=개선",단위테스트결과!$Q:$Q,"=수용")</f>
        <v>26</v>
      </c>
      <c r="R6" s="48">
        <f ca="1">COUNTIFS(단위테스트결과!$B:$B,$A$5,단위테스트결과!$G:$G,$B6,단위테스트결과!$L:$L,"&lt;="&amp;$C$1,단위테스트결과!$O:$O,"=개선",단위테스트결과!$Q:$Q,"=수용",단위테스트결과!$U:$U,"&lt;="&amp;$C$1,단위테스트결과!$V:$V,"&lt;&gt;재접수")</f>
        <v>0</v>
      </c>
      <c r="S6" s="48">
        <f ca="1">COUNTIFS(단위테스트결과!$B:$B,$A$5,단위테스트결과!$G:$G,$B6,단위테스트결과!$L:$L,"&lt;="&amp;$C$1,단위테스트결과!$O:$O,"=개선",단위테스트결과!$Q:$Q,"=수용",단위테스트결과!$W:$W,"&lt;="&amp;$C$1)</f>
        <v>0</v>
      </c>
      <c r="T6" s="52">
        <f t="shared" ca="1" si="4"/>
        <v>0</v>
      </c>
      <c r="U6" s="53">
        <f t="shared" ca="1" si="5"/>
        <v>0</v>
      </c>
      <c r="V6" s="27">
        <f t="shared" ca="1" si="6"/>
        <v>34</v>
      </c>
      <c r="W6" s="28">
        <f t="shared" ca="1" si="6"/>
        <v>0</v>
      </c>
      <c r="X6" s="28">
        <f t="shared" ca="1" si="6"/>
        <v>0</v>
      </c>
      <c r="Y6" s="29">
        <f t="shared" ca="1" si="7"/>
        <v>0</v>
      </c>
      <c r="Z6" s="30">
        <f t="shared" ca="1" si="8"/>
        <v>0</v>
      </c>
      <c r="AA6" s="47">
        <f ca="1">COUNTIFS(단위테스트결과!$B:$B,$A$5,단위테스트결과!$G:$G,$B6,단위테스트결과!$L:$L,"&lt;="&amp;$C$1,단위테스트결과!$H:$H,"=PL")</f>
        <v>34</v>
      </c>
      <c r="AB6" s="48">
        <f ca="1">COUNTIFS(단위테스트결과!$B:$B,$A$5,단위테스트결과!$G:$G,$B6,단위테스트결과!$L:$L,"&lt;="&amp;$C$1,단위테스트결과!$Q:$Q,"="&amp;"",단위테스트결과!$O:$O,"&lt;&gt;결함아님",단위테스트결과!$H:$H,"=PL")</f>
        <v>0</v>
      </c>
      <c r="AC6" s="48">
        <f ca="1">COUNTIFS(단위테스트결과!$B:$B,$A$5,단위테스트결과!$G:$G,$B6,단위테스트결과!$L:$L,"&lt;="&amp;$C$1,단위테스트결과!$O:$O,"=결함아님",단위테스트결과!$H:$H,"=PL")</f>
        <v>0</v>
      </c>
      <c r="AD6" s="49">
        <f ca="1">COUNTIFS(단위테스트결과!$B:$B,$A$5,단위테스트결과!$G:$G,$B6,단위테스트결과!$L:$L,"&lt;="&amp;$C$1,단위테스트결과!$O:$O,"&lt;&gt;결함아님",단위테스트결과!$Q:$Q,"=미수용",단위테스트결과!$H:$H,"=PL")</f>
        <v>0</v>
      </c>
      <c r="AE6" s="154">
        <f ca="1">COUNTIFS(단위테스트결과!$B:$B,$A$5,단위테스트결과!$G:$G,$B6,단위테스트결과!$L:$L,"&lt;="&amp;$C$1,단위테스트결과!$O:$O,"=결함",단위테스트결과!$Q:$Q,"=수용",단위테스트결과!$P:$P,"=L1",단위테스트결과!$H:$H,"=PL")</f>
        <v>5</v>
      </c>
      <c r="AF6" s="155">
        <f ca="1">COUNTIFS(단위테스트결과!$B:$B,$A$5,단위테스트결과!$G:$G,$B6,단위테스트결과!$L:$L,"&lt;="&amp;$C$1,단위테스트결과!$O:$O,"=결함",단위테스트결과!$Q:$Q,"=수용",단위테스트결과!$P:$P,"=L1",단위테스트결과!$U:$U,"&lt;="&amp;$C$1,단위테스트결과!$V:$V,"&lt;&gt;재접수",단위테스트결과!$H:$H,"=PL")</f>
        <v>0</v>
      </c>
      <c r="AG6" s="155">
        <f ca="1">COUNTIFS(단위테스트결과!$B:$B,$A$5,단위테스트결과!$G:$G,$B6,단위테스트결과!$L:$L,"&lt;="&amp;$C$1,단위테스트결과!$O:$O,"=결함",단위테스트결과!$Q:$Q,"=수용",단위테스트결과!$P:$P,"=L1",단위테스트결과!$W:$W,"&lt;="&amp;$C$1,단위테스트결과!$H:$H,"=PL")</f>
        <v>0</v>
      </c>
      <c r="AH6" s="21">
        <f t="shared" ca="1" si="9"/>
        <v>0</v>
      </c>
      <c r="AI6" s="22">
        <f t="shared" ca="1" si="10"/>
        <v>0</v>
      </c>
      <c r="AJ6" s="156">
        <f ca="1">COUNTIFS(단위테스트결과!$B:$B,$A$5,단위테스트결과!$G:$G,$B6,단위테스트결과!$L:$L,"&lt;="&amp;$C$1,단위테스트결과!$O:$O,"=결함",단위테스트결과!$Q:$Q,"=수용",단위테스트결과!$P:$P,"=L2",단위테스트결과!$H:$H,"=PL")</f>
        <v>3</v>
      </c>
      <c r="AK6" s="48">
        <f ca="1">COUNTIFS(단위테스트결과!$B:$B,$A$5,단위테스트결과!$G:$G,$B6,단위테스트결과!$L:$L,"&lt;="&amp;$C$1,단위테스트결과!$O:$O,"=결함",단위테스트결과!$Q:$Q,"=수용",단위테스트결과!$P:$P,"=L2",단위테스트결과!$U:$U,"&lt;="&amp;$C$1,단위테스트결과!$V:$V,"&lt;&gt;재접수",단위테스트결과!$H:$H,"=PL")</f>
        <v>0</v>
      </c>
      <c r="AL6" s="48">
        <f ca="1">COUNTIFS(단위테스트결과!$B:$B,$A$5,단위테스트결과!$G:$G,$B6,단위테스트결과!$L:$L,"&lt;="&amp;$C$1,단위테스트결과!$O:$O,"=결함",단위테스트결과!$Q:$Q,"=수용",단위테스트결과!$P:$P,"=L2",단위테스트결과!$W:$W,"&lt;="&amp;$C$1,단위테스트결과!$H:$H,"=PL")</f>
        <v>0</v>
      </c>
      <c r="AM6" s="52">
        <f t="shared" ca="1" si="11"/>
        <v>0</v>
      </c>
      <c r="AN6" s="53">
        <f t="shared" ca="1" si="12"/>
        <v>0</v>
      </c>
      <c r="AO6" s="156">
        <f ca="1">COUNTIFS(단위테스트결과!$B:$B,$A$5,단위테스트결과!$G:$G,$B6,단위테스트결과!$L:$L,"&lt;="&amp;$C$1,단위테스트결과!$O:$O,"=개선",단위테스트결과!$Q:$Q,"=수용",단위테스트결과!$H:$H,"=PL")</f>
        <v>26</v>
      </c>
      <c r="AP6" s="48">
        <f ca="1">COUNTIFS(단위테스트결과!$B:$B,$A$5,단위테스트결과!$G:$G,$B6,단위테스트결과!$L:$L,"&lt;="&amp;$C$1,단위테스트결과!$O:$O,"=개선",단위테스트결과!$Q:$Q,"=수용",단위테스트결과!$U:$U,"&lt;="&amp;$C$1,단위테스트결과!$V:$V,"&lt;&gt;재접수",단위테스트결과!$H:$H,"=PL")</f>
        <v>0</v>
      </c>
      <c r="AQ6" s="48">
        <f ca="1">COUNTIFS(단위테스트결과!$B:$B,$A$5,단위테스트결과!$G:$G,$B6,단위테스트결과!$L:$L,"&lt;="&amp;$C$1,단위테스트결과!$O:$O,"=개선",단위테스트결과!$Q:$Q,"=수용",단위테스트결과!$W:$W,"&lt;="&amp;$C$1,단위테스트결과!$H:$H,"=PL")</f>
        <v>0</v>
      </c>
      <c r="AR6" s="52">
        <f t="shared" ca="1" si="13"/>
        <v>0</v>
      </c>
      <c r="AS6" s="53">
        <f t="shared" ca="1" si="14"/>
        <v>0</v>
      </c>
      <c r="AT6" s="27">
        <f t="shared" ca="1" si="15"/>
        <v>34</v>
      </c>
      <c r="AU6" s="28">
        <f t="shared" ca="1" si="15"/>
        <v>0</v>
      </c>
      <c r="AV6" s="28">
        <f t="shared" ca="1" si="15"/>
        <v>0</v>
      </c>
      <c r="AW6" s="29">
        <f t="shared" ca="1" si="16"/>
        <v>0</v>
      </c>
      <c r="AX6" s="30">
        <f t="shared" ca="1" si="17"/>
        <v>0</v>
      </c>
      <c r="AY6" s="47">
        <f ca="1">COUNTIFS(단위테스트결과!$B:$B,$A$5,단위테스트결과!$G:$G,$B6,단위테스트결과!$L:$L,"&lt;="&amp;$C$1,단위테스트결과!$H:$H,"=IT")</f>
        <v>0</v>
      </c>
      <c r="AZ6" s="48">
        <f ca="1">COUNTIFS(단위테스트결과!$B:$B,$A$5,단위테스트결과!$G:$G,$B6,단위테스트결과!$L:$L,"&lt;="&amp;$C$1,단위테스트결과!$Q:$Q,"="&amp;"",단위테스트결과!$O:$O,"&lt;&gt;결함아님",단위테스트결과!$H:$H,"=IT")</f>
        <v>0</v>
      </c>
      <c r="BA6" s="48">
        <f ca="1">COUNTIFS(단위테스트결과!$B:$B,$A$5,단위테스트결과!$G:$G,$B6,단위테스트결과!$L:$L,"&lt;="&amp;$C$1,단위테스트결과!$O:$O,"=결함아님",단위테스트결과!$H:$H,"=IT")</f>
        <v>0</v>
      </c>
      <c r="BB6" s="49">
        <f ca="1">COUNTIFS(단위테스트결과!$B:$B,$A$5,단위테스트결과!$G:$G,$B6,단위테스트결과!$L:$L,"&lt;="&amp;$C$1,단위테스트결과!$O:$O,"&lt;&gt;결함아님",단위테스트결과!$Q:$Q,"=미수용",단위테스트결과!$H:$H,"=IT")</f>
        <v>0</v>
      </c>
      <c r="BC6" s="154">
        <f ca="1">COUNTIFS(단위테스트결과!$B:$B,$A$5,단위테스트결과!$G:$G,$B6,단위테스트결과!$L:$L,"&lt;="&amp;$C$1,단위테스트결과!$O:$O,"=결함",단위테스트결과!$Q:$Q,"=수용",단위테스트결과!$P:$P,"=L1",단위테스트결과!$H:$H,"=IT")</f>
        <v>0</v>
      </c>
      <c r="BD6" s="155">
        <f ca="1">COUNTIFS(단위테스트결과!$B:$B,$A$5,단위테스트결과!$G:$G,$B6,단위테스트결과!$L:$L,"&lt;="&amp;$C$1,단위테스트결과!$O:$O,"=결함",단위테스트결과!$Q:$Q,"=수용",단위테스트결과!$P:$P,"=L1",단위테스트결과!$U:$U,"&lt;="&amp;$C$1,단위테스트결과!$V:$V,"&lt;&gt;재접수",단위테스트결과!$H:$H,"=IT")</f>
        <v>0</v>
      </c>
      <c r="BE6" s="155">
        <f ca="1">COUNTIFS(단위테스트결과!$B:$B,$A$5,단위테스트결과!$G:$G,$B6,단위테스트결과!$L:$L,"&lt;="&amp;$C$1,단위테스트결과!$O:$O,"=결함",단위테스트결과!$Q:$Q,"=수용",단위테스트결과!$P:$P,"=L1",단위테스트결과!$W:$W,"&lt;="&amp;$C$1,단위테스트결과!$H:$H,"=IT")</f>
        <v>0</v>
      </c>
      <c r="BF6" s="21">
        <f t="shared" ca="1" si="18"/>
        <v>0</v>
      </c>
      <c r="BG6" s="22">
        <f t="shared" ca="1" si="19"/>
        <v>0</v>
      </c>
      <c r="BH6" s="156">
        <f ca="1">COUNTIFS(단위테스트결과!$B:$B,$A$5,단위테스트결과!$G:$G,$B6,단위테스트결과!$L:$L,"&lt;="&amp;$C$1,단위테스트결과!$O:$O,"=결함",단위테스트결과!$Q:$Q,"=수용",단위테스트결과!$P:$P,"=L2",단위테스트결과!$H:$H,"=IT")</f>
        <v>0</v>
      </c>
      <c r="BI6" s="48">
        <f ca="1">COUNTIFS(단위테스트결과!$B:$B,$A$5,단위테스트결과!$G:$G,$B6,단위테스트결과!$L:$L,"&lt;="&amp;$C$1,단위테스트결과!$O:$O,"=결함",단위테스트결과!$Q:$Q,"=수용",단위테스트결과!$P:$P,"=L2",단위테스트결과!$U:$U,"&lt;="&amp;$C$1,단위테스트결과!$V:$V,"&lt;&gt;재접수",단위테스트결과!$H:$H,"=IT")</f>
        <v>0</v>
      </c>
      <c r="BJ6" s="48">
        <f ca="1">COUNTIFS(단위테스트결과!$B:$B,$A$5,단위테스트결과!$G:$G,$B6,단위테스트결과!$L:$L,"&lt;="&amp;$C$1,단위테스트결과!$O:$O,"=결함",단위테스트결과!$Q:$Q,"=수용",단위테스트결과!$P:$P,"=L2",단위테스트결과!$W:$W,"&lt;="&amp;$C$1,단위테스트결과!$H:$H,"=IT")</f>
        <v>0</v>
      </c>
      <c r="BK6" s="52">
        <f t="shared" ca="1" si="20"/>
        <v>0</v>
      </c>
      <c r="BL6" s="53">
        <f t="shared" ca="1" si="21"/>
        <v>0</v>
      </c>
      <c r="BM6" s="156">
        <f ca="1">COUNTIFS(단위테스트결과!$B:$B,$A$5,단위테스트결과!$G:$G,$B6,단위테스트결과!$L:$L,"&lt;="&amp;$C$1,단위테스트결과!$O:$O,"=개선",단위테스트결과!$Q:$Q,"=수용",단위테스트결과!$H:$H,"=IT")</f>
        <v>0</v>
      </c>
      <c r="BN6" s="48">
        <f ca="1">COUNTIFS(단위테스트결과!$B:$B,$A$5,단위테스트결과!$G:$G,$B6,단위테스트결과!$L:$L,"&lt;="&amp;$C$1,단위테스트결과!$O:$O,"=개선",단위테스트결과!$Q:$Q,"=수용",단위테스트결과!$U:$U,"&lt;="&amp;$C$1,단위테스트결과!$V:$V,"&lt;&gt;재접수",단위테스트결과!$H:$H,"=IT")</f>
        <v>0</v>
      </c>
      <c r="BO6" s="48">
        <f ca="1">COUNTIFS(단위테스트결과!$B:$B,$A$5,단위테스트결과!$G:$G,$B6,단위테스트결과!$L:$L,"&lt;="&amp;$C$1,단위테스트결과!$O:$O,"=개선",단위테스트결과!$Q:$Q,"=수용",단위테스트결과!$W:$W,"&lt;="&amp;$C$1,단위테스트결과!$H:$H,"=IT")</f>
        <v>0</v>
      </c>
      <c r="BP6" s="52">
        <f t="shared" ca="1" si="22"/>
        <v>0</v>
      </c>
      <c r="BQ6" s="53">
        <f t="shared" ca="1" si="23"/>
        <v>0</v>
      </c>
      <c r="BR6" s="27">
        <f t="shared" ca="1" si="24"/>
        <v>0</v>
      </c>
      <c r="BS6" s="28">
        <f t="shared" ca="1" si="24"/>
        <v>0</v>
      </c>
      <c r="BT6" s="28">
        <f t="shared" ca="1" si="24"/>
        <v>0</v>
      </c>
      <c r="BU6" s="29">
        <f t="shared" ca="1" si="25"/>
        <v>0</v>
      </c>
      <c r="BV6" s="30">
        <f t="shared" ca="1" si="26"/>
        <v>0</v>
      </c>
      <c r="BW6" s="47">
        <f ca="1">COUNTIFS(단위테스트결과!$B:$B,$A$5,단위테스트결과!$G:$G,$B6,단위테스트결과!$L:$L,"&lt;="&amp;$C$1,단위테스트결과!$H:$H,"=BPO")</f>
        <v>0</v>
      </c>
      <c r="BX6" s="48">
        <f ca="1">COUNTIFS(단위테스트결과!$B:$B,$A$5,단위테스트결과!$G:$G,$B6,단위테스트결과!$L:$L,"&lt;="&amp;$C$1,단위테스트결과!$Q:$Q,"="&amp;"",단위테스트결과!$O:$O,"&lt;&gt;결함아님",단위테스트결과!$H:$H,"=BPO")</f>
        <v>0</v>
      </c>
      <c r="BY6" s="48">
        <f ca="1">COUNTIFS(단위테스트결과!$B:$B,$A$5,단위테스트결과!$G:$G,$B6,단위테스트결과!$L:$L,"&lt;="&amp;$C$1,단위테스트결과!$O:$O,"=결함아님",단위테스트결과!$H:$H,"=BPO")</f>
        <v>0</v>
      </c>
      <c r="BZ6" s="49">
        <f ca="1">COUNTIFS(단위테스트결과!$B:$B,$A$5,단위테스트결과!$G:$G,$B6,단위테스트결과!$L:$L,"&lt;="&amp;$C$1,단위테스트결과!$O:$O,"&lt;&gt;결함아님",단위테스트결과!$Q:$Q,"=미수용",단위테스트결과!$H:$H,"=BPO")</f>
        <v>0</v>
      </c>
      <c r="CA6" s="154">
        <f ca="1">COUNTIFS(단위테스트결과!$B:$B,$A$5,단위테스트결과!$G:$G,$B6,단위테스트결과!$L:$L,"&lt;="&amp;$C$1,단위테스트결과!$O:$O,"=결함",단위테스트결과!$Q:$Q,"=수용",단위테스트결과!$P:$P,"=L1",단위테스트결과!$H:$H,"=BPO")</f>
        <v>0</v>
      </c>
      <c r="CB6" s="155">
        <f ca="1">COUNTIFS(단위테스트결과!$B:$B,$A$5,단위테스트결과!$G:$G,$B6,단위테스트결과!$L:$L,"&lt;="&amp;$C$1,단위테스트결과!$O:$O,"=결함",단위테스트결과!$Q:$Q,"=수용",단위테스트결과!$P:$P,"=L1",단위테스트결과!$U:$U,"&lt;="&amp;$C$1,단위테스트결과!$V:$V,"&lt;&gt;재접수",단위테스트결과!$H:$H,"=BPO")</f>
        <v>0</v>
      </c>
      <c r="CC6" s="155">
        <f ca="1">COUNTIFS(단위테스트결과!$B:$B,$A$5,단위테스트결과!$G:$G,$B6,단위테스트결과!$L:$L,"&lt;="&amp;$C$1,단위테스트결과!$O:$O,"=결함",단위테스트결과!$Q:$Q,"=수용",단위테스트결과!$P:$P,"=L1",단위테스트결과!$W:$W,"&lt;="&amp;$C$1,단위테스트결과!$H:$H,"=BPO")</f>
        <v>0</v>
      </c>
      <c r="CD6" s="21">
        <f t="shared" ca="1" si="27"/>
        <v>0</v>
      </c>
      <c r="CE6" s="22">
        <f t="shared" ca="1" si="28"/>
        <v>0</v>
      </c>
      <c r="CF6" s="156">
        <f ca="1">COUNTIFS(단위테스트결과!$B:$B,$A$5,단위테스트결과!$G:$G,$B6,단위테스트결과!$L:$L,"&lt;="&amp;$C$1,단위테스트결과!$O:$O,"=결함",단위테스트결과!$Q:$Q,"=수용",단위테스트결과!$P:$P,"=L2",단위테스트결과!$H:$H,"=BPO")</f>
        <v>0</v>
      </c>
      <c r="CG6" s="48">
        <f ca="1">COUNTIFS(단위테스트결과!$B:$B,$A$5,단위테스트결과!$G:$G,$B6,단위테스트결과!$L:$L,"&lt;="&amp;$C$1,단위테스트결과!$O:$O,"=결함",단위테스트결과!$Q:$Q,"=수용",단위테스트결과!$P:$P,"=L2",단위테스트결과!$U:$U,"&lt;="&amp;$C$1,단위테스트결과!$V:$V,"&lt;&gt;재접수",단위테스트결과!$H:$H,"=BPO")</f>
        <v>0</v>
      </c>
      <c r="CH6" s="48">
        <f ca="1">COUNTIFS(단위테스트결과!$B:$B,$A$5,단위테스트결과!$G:$G,$B6,단위테스트결과!$L:$L,"&lt;="&amp;$C$1,단위테스트결과!$O:$O,"=결함",단위테스트결과!$Q:$Q,"=수용",단위테스트결과!$P:$P,"=L2",단위테스트결과!$W:$W,"&lt;="&amp;$C$1,단위테스트결과!$H:$H,"=BPO")</f>
        <v>0</v>
      </c>
      <c r="CI6" s="52">
        <f t="shared" ca="1" si="29"/>
        <v>0</v>
      </c>
      <c r="CJ6" s="53">
        <f t="shared" ca="1" si="30"/>
        <v>0</v>
      </c>
      <c r="CK6" s="156">
        <f ca="1">COUNTIFS(단위테스트결과!$B:$B,$A$5,단위테스트결과!$G:$G,$B6,단위테스트결과!$L:$L,"&lt;="&amp;$C$1,단위테스트결과!$O:$O,"=개선",단위테스트결과!$Q:$Q,"=수용",단위테스트결과!$H:$H,"=BPO")</f>
        <v>0</v>
      </c>
      <c r="CL6" s="48">
        <f ca="1">COUNTIFS(단위테스트결과!$B:$B,$A$5,단위테스트결과!$G:$G,$B6,단위테스트결과!$L:$L,"&lt;="&amp;$C$1,단위테스트결과!$O:$O,"=개선",단위테스트결과!$Q:$Q,"=수용",단위테스트결과!$U:$U,"&lt;="&amp;$C$1,단위테스트결과!$V:$V,"&lt;&gt;재접수",단위테스트결과!$H:$H,"=BPO")</f>
        <v>0</v>
      </c>
      <c r="CM6" s="48">
        <f ca="1">COUNTIFS(단위테스트결과!$B:$B,$A$5,단위테스트결과!$G:$G,$B6,단위테스트결과!$L:$L,"&lt;="&amp;$C$1,단위테스트결과!$O:$O,"=개선",단위테스트결과!$Q:$Q,"=수용",단위테스트결과!$W:$W,"&lt;="&amp;$C$1,단위테스트결과!$H:$H,"=BPO")</f>
        <v>0</v>
      </c>
      <c r="CN6" s="52">
        <f t="shared" ca="1" si="31"/>
        <v>0</v>
      </c>
      <c r="CO6" s="53">
        <f t="shared" ca="1" si="32"/>
        <v>0</v>
      </c>
      <c r="CP6" s="27">
        <f t="shared" ca="1" si="33"/>
        <v>0</v>
      </c>
      <c r="CQ6" s="28">
        <f t="shared" ca="1" si="33"/>
        <v>0</v>
      </c>
      <c r="CR6" s="28">
        <f t="shared" ca="1" si="33"/>
        <v>0</v>
      </c>
      <c r="CS6" s="29">
        <f t="shared" ca="1" si="34"/>
        <v>0</v>
      </c>
      <c r="CT6" s="30">
        <f t="shared" ca="1" si="35"/>
        <v>0</v>
      </c>
      <c r="CU6" s="156">
        <f ca="1">COUNTIFS(단위테스트결과!$B:$B,$A$5,단위테스트결과!$G:$G,$B6,단위테스트결과!$L:$L,"&lt;="&amp;$C$1,단위테스트결과!$O:$O,"=소스",단위테스트결과!$Q:$Q,"=수용")</f>
        <v>0</v>
      </c>
      <c r="CV6" s="48">
        <f ca="1">COUNTIFS(단위테스트결과!$B:$B,$A$5,단위테스트결과!$G:$G,$B6,단위테스트결과!$L:$L,"&lt;="&amp;$C$1,단위테스트결과!$O:$O,"=소스",단위테스트결과!$Q:$Q,"=수용",단위테스트결과!$U:$U,"&lt;="&amp;$C$1,단위테스트결과!$V:$V,"&lt;&gt;재접수")</f>
        <v>0</v>
      </c>
      <c r="CW6" s="48">
        <f ca="1">COUNTIFS(단위테스트결과!$B:$B,$A$5,단위테스트결과!$G:$G,$B6,단위테스트결과!$L:$L,"&lt;="&amp;$C$1,단위테스트결과!$O:$O,"=소스",단위테스트결과!$Q:$Q,"=수용",단위테스트결과!$W:$W,"&lt;="&amp;$C$1)</f>
        <v>0</v>
      </c>
      <c r="CX6" s="52">
        <f t="shared" ca="1" si="36"/>
        <v>0</v>
      </c>
      <c r="CY6" s="53">
        <f t="shared" ca="1" si="37"/>
        <v>0</v>
      </c>
    </row>
    <row r="7" spans="1:103" ht="15" customHeight="1">
      <c r="A7" s="207"/>
      <c r="B7" s="15" t="s">
        <v>343</v>
      </c>
      <c r="C7" s="47">
        <f ca="1">COUNTIFS(단위테스트결과!$B:$B,$A$5,단위테스트결과!$G:$G,$B7,단위테스트결과!$L:$L,"&lt;="&amp;$C$1,단위테스트결과!$O:$O,"&lt;&gt;소스")</f>
        <v>0</v>
      </c>
      <c r="D7" s="48">
        <f ca="1">COUNTIFS(단위테스트결과!$B:$B,$A$5,단위테스트결과!$G:$G,$B7,단위테스트결과!$L:$L,"&lt;="&amp;$C$1,단위테스트결과!$Q:$Q,"="&amp;"",단위테스트결과!$O:$O,"&lt;&gt;결함아님",단위테스트결과!$O:$O,"&lt;&gt;소스")</f>
        <v>0</v>
      </c>
      <c r="E7" s="48">
        <f ca="1">COUNTIFS(단위테스트결과!$B:$B,$A$5,단위테스트결과!$G:$G,$B7,단위테스트결과!$L:$L,"&lt;="&amp;$C$1,단위테스트결과!$O:$O,"=결함아님")</f>
        <v>0</v>
      </c>
      <c r="F7" s="49">
        <f ca="1">COUNTIFS(단위테스트결과!$B:$B,$A$5,단위테스트결과!$G:$G,$B7,단위테스트결과!$L:$L,"&lt;="&amp;$C$1,단위테스트결과!$O:$O,"&lt;&gt;결함아님",단위테스트결과!$Q:$Q,"=미수용",단위테스트결과!$O:$O,"&lt;&gt;소스")</f>
        <v>0</v>
      </c>
      <c r="G7" s="154">
        <f ca="1">COUNTIFS(단위테스트결과!$B:$B,$A$5,단위테스트결과!$G:$G,$B7,단위테스트결과!$L:$L,"&lt;="&amp;$C$1,단위테스트결과!$O:$O,"=결함",단위테스트결과!$Q:$Q,"=수용",단위테스트결과!$P:$P,"=L1")</f>
        <v>0</v>
      </c>
      <c r="H7" s="155">
        <f ca="1">COUNTIFS(단위테스트결과!$B:$B,$A$5,단위테스트결과!$G:$G,$B7,단위테스트결과!$L:$L,"&lt;="&amp;$C$1,단위테스트결과!$O:$O,"=결함",단위테스트결과!$Q:$Q,"=수용",단위테스트결과!$P:$P,"=L1",단위테스트결과!$U:$U,"&lt;="&amp;$C$1,단위테스트결과!$V:$V,"&lt;&gt;재접수")</f>
        <v>0</v>
      </c>
      <c r="I7" s="155">
        <f ca="1">COUNTIFS(단위테스트결과!$B:$B,$A$5,단위테스트결과!$G:$G,$B7,단위테스트결과!$L:$L,"&lt;="&amp;$C$1,단위테스트결과!$O:$O,"=결함",단위테스트결과!$Q:$Q,"=수용",단위테스트결과!$P:$P,"=L1",단위테스트결과!$W:$W,"&lt;="&amp;$C$1)</f>
        <v>0</v>
      </c>
      <c r="J7" s="21">
        <f t="shared" ca="1" si="0"/>
        <v>0</v>
      </c>
      <c r="K7" s="22">
        <f t="shared" ca="1" si="1"/>
        <v>0</v>
      </c>
      <c r="L7" s="156">
        <f ca="1">COUNTIFS(단위테스트결과!$B:$B,$A$5,단위테스트결과!$G:$G,$B7,단위테스트결과!$L:$L,"&lt;="&amp;$C$1,단위테스트결과!$O:$O,"=결함",단위테스트결과!$Q:$Q,"=수용",단위테스트결과!$P:$P,"=L2")</f>
        <v>0</v>
      </c>
      <c r="M7" s="48">
        <f ca="1">COUNTIFS(단위테스트결과!$B:$B,$A$5,단위테스트결과!$G:$G,$B7,단위테스트결과!$L:$L,"&lt;="&amp;$C$1,단위테스트결과!$O:$O,"=결함",단위테스트결과!$Q:$Q,"=수용",단위테스트결과!$P:$P,"=L2",단위테스트결과!$U:$U,"&lt;="&amp;$C$1,단위테스트결과!$V:$V,"&lt;&gt;재접수")</f>
        <v>0</v>
      </c>
      <c r="N7" s="48">
        <f ca="1">COUNTIFS(단위테스트결과!$B:$B,$A$5,단위테스트결과!$G:$G,$B7,단위테스트결과!$L:$L,"&lt;="&amp;$C$1,단위테스트결과!$O:$O,"=결함",단위테스트결과!$Q:$Q,"=수용",단위테스트결과!$P:$P,"=L2",단위테스트결과!$W:$W,"&lt;="&amp;$C$1)</f>
        <v>0</v>
      </c>
      <c r="O7" s="52">
        <f t="shared" ca="1" si="2"/>
        <v>0</v>
      </c>
      <c r="P7" s="53">
        <f t="shared" ca="1" si="3"/>
        <v>0</v>
      </c>
      <c r="Q7" s="156">
        <f ca="1">COUNTIFS(단위테스트결과!$B:$B,$A$5,단위테스트결과!$G:$G,$B7,단위테스트결과!$L:$L,"&lt;="&amp;$C$1,단위테스트결과!$O:$O,"=개선",단위테스트결과!$Q:$Q,"=수용")</f>
        <v>0</v>
      </c>
      <c r="R7" s="48">
        <f ca="1">COUNTIFS(단위테스트결과!$B:$B,$A$5,단위테스트결과!$G:$G,$B7,단위테스트결과!$L:$L,"&lt;="&amp;$C$1,단위테스트결과!$O:$O,"=개선",단위테스트결과!$Q:$Q,"=수용",단위테스트결과!$U:$U,"&lt;="&amp;$C$1,단위테스트결과!$V:$V,"&lt;&gt;재접수")</f>
        <v>0</v>
      </c>
      <c r="S7" s="48">
        <f ca="1">COUNTIFS(단위테스트결과!$B:$B,$A$5,단위테스트결과!$G:$G,$B7,단위테스트결과!$L:$L,"&lt;="&amp;$C$1,단위테스트결과!$O:$O,"=개선",단위테스트결과!$Q:$Q,"=수용",단위테스트결과!$W:$W,"&lt;="&amp;$C$1)</f>
        <v>0</v>
      </c>
      <c r="T7" s="52">
        <f t="shared" ca="1" si="4"/>
        <v>0</v>
      </c>
      <c r="U7" s="53">
        <f t="shared" ca="1" si="5"/>
        <v>0</v>
      </c>
      <c r="V7" s="27">
        <f t="shared" ca="1" si="6"/>
        <v>0</v>
      </c>
      <c r="W7" s="28">
        <f t="shared" ca="1" si="6"/>
        <v>0</v>
      </c>
      <c r="X7" s="28">
        <f t="shared" ca="1" si="6"/>
        <v>0</v>
      </c>
      <c r="Y7" s="29">
        <f t="shared" ca="1" si="7"/>
        <v>0</v>
      </c>
      <c r="Z7" s="30">
        <f t="shared" ca="1" si="8"/>
        <v>0</v>
      </c>
      <c r="AA7" s="47">
        <f ca="1">COUNTIFS(단위테스트결과!$B:$B,$A$5,단위테스트결과!$G:$G,$B7,단위테스트결과!$L:$L,"&lt;="&amp;$C$1,단위테스트결과!$H:$H,"=PL")</f>
        <v>0</v>
      </c>
      <c r="AB7" s="48">
        <f ca="1">COUNTIFS(단위테스트결과!$B:$B,$A$5,단위테스트결과!$G:$G,$B7,단위테스트결과!$L:$L,"&lt;="&amp;$C$1,단위테스트결과!$Q:$Q,"="&amp;"",단위테스트결과!$O:$O,"&lt;&gt;결함아님",단위테스트결과!$H:$H,"=PL")</f>
        <v>0</v>
      </c>
      <c r="AC7" s="48">
        <f ca="1">COUNTIFS(단위테스트결과!$B:$B,$A$5,단위테스트결과!$G:$G,$B7,단위테스트결과!$L:$L,"&lt;="&amp;$C$1,단위테스트결과!$O:$O,"=결함아님",단위테스트결과!$H:$H,"=PL")</f>
        <v>0</v>
      </c>
      <c r="AD7" s="49">
        <f ca="1">COUNTIFS(단위테스트결과!$B:$B,$A$5,단위테스트결과!$G:$G,$B7,단위테스트결과!$L:$L,"&lt;="&amp;$C$1,단위테스트결과!$O:$O,"&lt;&gt;결함아님",단위테스트결과!$Q:$Q,"=미수용",단위테스트결과!$H:$H,"=PL")</f>
        <v>0</v>
      </c>
      <c r="AE7" s="154">
        <f ca="1">COUNTIFS(단위테스트결과!$B:$B,$A$5,단위테스트결과!$G:$G,$B7,단위테스트결과!$L:$L,"&lt;="&amp;$C$1,단위테스트결과!$O:$O,"=결함",단위테스트결과!$Q:$Q,"=수용",단위테스트결과!$P:$P,"=L1",단위테스트결과!$H:$H,"=PL")</f>
        <v>0</v>
      </c>
      <c r="AF7" s="155">
        <f ca="1">COUNTIFS(단위테스트결과!$B:$B,$A$5,단위테스트결과!$G:$G,$B7,단위테스트결과!$L:$L,"&lt;="&amp;$C$1,단위테스트결과!$O:$O,"=결함",단위테스트결과!$Q:$Q,"=수용",단위테스트결과!$P:$P,"=L1",단위테스트결과!$U:$U,"&lt;="&amp;$C$1,단위테스트결과!$V:$V,"&lt;&gt;재접수",단위테스트결과!$H:$H,"=PL")</f>
        <v>0</v>
      </c>
      <c r="AG7" s="155">
        <f ca="1">COUNTIFS(단위테스트결과!$B:$B,$A$5,단위테스트결과!$G:$G,$B7,단위테스트결과!$L:$L,"&lt;="&amp;$C$1,단위테스트결과!$O:$O,"=결함",단위테스트결과!$Q:$Q,"=수용",단위테스트결과!$P:$P,"=L1",단위테스트결과!$W:$W,"&lt;="&amp;$C$1,단위테스트결과!$H:$H,"=PL")</f>
        <v>0</v>
      </c>
      <c r="AH7" s="21">
        <f t="shared" ca="1" si="9"/>
        <v>0</v>
      </c>
      <c r="AI7" s="22">
        <f t="shared" ca="1" si="10"/>
        <v>0</v>
      </c>
      <c r="AJ7" s="156">
        <f ca="1">COUNTIFS(단위테스트결과!$B:$B,$A$5,단위테스트결과!$G:$G,$B7,단위테스트결과!$L:$L,"&lt;="&amp;$C$1,단위테스트결과!$O:$O,"=결함",단위테스트결과!$Q:$Q,"=수용",단위테스트결과!$P:$P,"=L2",단위테스트결과!$H:$H,"=PL")</f>
        <v>0</v>
      </c>
      <c r="AK7" s="48">
        <f ca="1">COUNTIFS(단위테스트결과!$B:$B,$A$5,단위테스트결과!$G:$G,$B7,단위테스트결과!$L:$L,"&lt;="&amp;$C$1,단위테스트결과!$O:$O,"=결함",단위테스트결과!$Q:$Q,"=수용",단위테스트결과!$P:$P,"=L2",단위테스트결과!$U:$U,"&lt;="&amp;$C$1,단위테스트결과!$V:$V,"&lt;&gt;재접수",단위테스트결과!$H:$H,"=PL")</f>
        <v>0</v>
      </c>
      <c r="AL7" s="48">
        <f ca="1">COUNTIFS(단위테스트결과!$B:$B,$A$5,단위테스트결과!$G:$G,$B7,단위테스트결과!$L:$L,"&lt;="&amp;$C$1,단위테스트결과!$O:$O,"=결함",단위테스트결과!$Q:$Q,"=수용",단위테스트결과!$P:$P,"=L2",단위테스트결과!$W:$W,"&lt;="&amp;$C$1,단위테스트결과!$H:$H,"=PL")</f>
        <v>0</v>
      </c>
      <c r="AM7" s="52">
        <f t="shared" ca="1" si="11"/>
        <v>0</v>
      </c>
      <c r="AN7" s="53">
        <f t="shared" ca="1" si="12"/>
        <v>0</v>
      </c>
      <c r="AO7" s="156">
        <f ca="1">COUNTIFS(단위테스트결과!$B:$B,$A$5,단위테스트결과!$G:$G,$B7,단위테스트결과!$L:$L,"&lt;="&amp;$C$1,단위테스트결과!$O:$O,"=개선",단위테스트결과!$Q:$Q,"=수용",단위테스트결과!$H:$H,"=PL")</f>
        <v>0</v>
      </c>
      <c r="AP7" s="48">
        <f ca="1">COUNTIFS(단위테스트결과!$B:$B,$A$5,단위테스트결과!$G:$G,$B7,단위테스트결과!$L:$L,"&lt;="&amp;$C$1,단위테스트결과!$O:$O,"=개선",단위테스트결과!$Q:$Q,"=수용",단위테스트결과!$U:$U,"&lt;="&amp;$C$1,단위테스트결과!$V:$V,"&lt;&gt;재접수",단위테스트결과!$H:$H,"=PL")</f>
        <v>0</v>
      </c>
      <c r="AQ7" s="48">
        <f ca="1">COUNTIFS(단위테스트결과!$B:$B,$A$5,단위테스트결과!$G:$G,$B7,단위테스트결과!$L:$L,"&lt;="&amp;$C$1,단위테스트결과!$O:$O,"=개선",단위테스트결과!$Q:$Q,"=수용",단위테스트결과!$W:$W,"&lt;="&amp;$C$1,단위테스트결과!$H:$H,"=PL")</f>
        <v>0</v>
      </c>
      <c r="AR7" s="52">
        <f t="shared" ca="1" si="13"/>
        <v>0</v>
      </c>
      <c r="AS7" s="53">
        <f t="shared" ca="1" si="14"/>
        <v>0</v>
      </c>
      <c r="AT7" s="27">
        <f t="shared" ca="1" si="15"/>
        <v>0</v>
      </c>
      <c r="AU7" s="28">
        <f t="shared" ca="1" si="15"/>
        <v>0</v>
      </c>
      <c r="AV7" s="28">
        <f t="shared" ca="1" si="15"/>
        <v>0</v>
      </c>
      <c r="AW7" s="29">
        <f t="shared" ca="1" si="16"/>
        <v>0</v>
      </c>
      <c r="AX7" s="30">
        <f t="shared" ca="1" si="17"/>
        <v>0</v>
      </c>
      <c r="AY7" s="47">
        <f ca="1">COUNTIFS(단위테스트결과!$B:$B,$A$5,단위테스트결과!$G:$G,$B7,단위테스트결과!$L:$L,"&lt;="&amp;$C$1,단위테스트결과!$H:$H,"=IT")</f>
        <v>0</v>
      </c>
      <c r="AZ7" s="48">
        <f ca="1">COUNTIFS(단위테스트결과!$B:$B,$A$5,단위테스트결과!$G:$G,$B7,단위테스트결과!$L:$L,"&lt;="&amp;$C$1,단위테스트결과!$Q:$Q,"="&amp;"",단위테스트결과!$O:$O,"&lt;&gt;결함아님",단위테스트결과!$H:$H,"=IT")</f>
        <v>0</v>
      </c>
      <c r="BA7" s="48">
        <f ca="1">COUNTIFS(단위테스트결과!$B:$B,$A$5,단위테스트결과!$G:$G,$B7,단위테스트결과!$L:$L,"&lt;="&amp;$C$1,단위테스트결과!$O:$O,"=결함아님",단위테스트결과!$H:$H,"=IT")</f>
        <v>0</v>
      </c>
      <c r="BB7" s="49">
        <f ca="1">COUNTIFS(단위테스트결과!$B:$B,$A$5,단위테스트결과!$G:$G,$B7,단위테스트결과!$L:$L,"&lt;="&amp;$C$1,단위테스트결과!$O:$O,"&lt;&gt;결함아님",단위테스트결과!$Q:$Q,"=미수용",단위테스트결과!$H:$H,"=IT")</f>
        <v>0</v>
      </c>
      <c r="BC7" s="154">
        <f ca="1">COUNTIFS(단위테스트결과!$B:$B,$A$5,단위테스트결과!$G:$G,$B7,단위테스트결과!$L:$L,"&lt;="&amp;$C$1,단위테스트결과!$O:$O,"=결함",단위테스트결과!$Q:$Q,"=수용",단위테스트결과!$P:$P,"=L1",단위테스트결과!$H:$H,"=IT")</f>
        <v>0</v>
      </c>
      <c r="BD7" s="155">
        <f ca="1">COUNTIFS(단위테스트결과!$B:$B,$A$5,단위테스트결과!$G:$G,$B7,단위테스트결과!$L:$L,"&lt;="&amp;$C$1,단위테스트결과!$O:$O,"=결함",단위테스트결과!$Q:$Q,"=수용",단위테스트결과!$P:$P,"=L1",단위테스트결과!$U:$U,"&lt;="&amp;$C$1,단위테스트결과!$V:$V,"&lt;&gt;재접수",단위테스트결과!$H:$H,"=IT")</f>
        <v>0</v>
      </c>
      <c r="BE7" s="155">
        <f ca="1">COUNTIFS(단위테스트결과!$B:$B,$A$5,단위테스트결과!$G:$G,$B7,단위테스트결과!$L:$L,"&lt;="&amp;$C$1,단위테스트결과!$O:$O,"=결함",단위테스트결과!$Q:$Q,"=수용",단위테스트결과!$P:$P,"=L1",단위테스트결과!$W:$W,"&lt;="&amp;$C$1,단위테스트결과!$H:$H,"=IT")</f>
        <v>0</v>
      </c>
      <c r="BF7" s="21">
        <f t="shared" ca="1" si="18"/>
        <v>0</v>
      </c>
      <c r="BG7" s="22">
        <f t="shared" ca="1" si="19"/>
        <v>0</v>
      </c>
      <c r="BH7" s="156">
        <f ca="1">COUNTIFS(단위테스트결과!$B:$B,$A$5,단위테스트결과!$G:$G,$B7,단위테스트결과!$L:$L,"&lt;="&amp;$C$1,단위테스트결과!$O:$O,"=결함",단위테스트결과!$Q:$Q,"=수용",단위테스트결과!$P:$P,"=L2",단위테스트결과!$H:$H,"=IT")</f>
        <v>0</v>
      </c>
      <c r="BI7" s="48">
        <f ca="1">COUNTIFS(단위테스트결과!$B:$B,$A$5,단위테스트결과!$G:$G,$B7,단위테스트결과!$L:$L,"&lt;="&amp;$C$1,단위테스트결과!$O:$O,"=결함",단위테스트결과!$Q:$Q,"=수용",단위테스트결과!$P:$P,"=L2",단위테스트결과!$U:$U,"&lt;="&amp;$C$1,단위테스트결과!$V:$V,"&lt;&gt;재접수",단위테스트결과!$H:$H,"=IT")</f>
        <v>0</v>
      </c>
      <c r="BJ7" s="48">
        <f ca="1">COUNTIFS(단위테스트결과!$B:$B,$A$5,단위테스트결과!$G:$G,$B7,단위테스트결과!$L:$L,"&lt;="&amp;$C$1,단위테스트결과!$O:$O,"=결함",단위테스트결과!$Q:$Q,"=수용",단위테스트결과!$P:$P,"=L2",단위테스트결과!$W:$W,"&lt;="&amp;$C$1,단위테스트결과!$H:$H,"=IT")</f>
        <v>0</v>
      </c>
      <c r="BK7" s="52">
        <f t="shared" ca="1" si="20"/>
        <v>0</v>
      </c>
      <c r="BL7" s="53">
        <f t="shared" ca="1" si="21"/>
        <v>0</v>
      </c>
      <c r="BM7" s="156">
        <f ca="1">COUNTIFS(단위테스트결과!$B:$B,$A$5,단위테스트결과!$G:$G,$B7,단위테스트결과!$L:$L,"&lt;="&amp;$C$1,단위테스트결과!$O:$O,"=개선",단위테스트결과!$Q:$Q,"=수용",단위테스트결과!$H:$H,"=IT")</f>
        <v>0</v>
      </c>
      <c r="BN7" s="48">
        <f ca="1">COUNTIFS(단위테스트결과!$B:$B,$A$5,단위테스트결과!$G:$G,$B7,단위테스트결과!$L:$L,"&lt;="&amp;$C$1,단위테스트결과!$O:$O,"=개선",단위테스트결과!$Q:$Q,"=수용",단위테스트결과!$U:$U,"&lt;="&amp;$C$1,단위테스트결과!$V:$V,"&lt;&gt;재접수",단위테스트결과!$H:$H,"=IT")</f>
        <v>0</v>
      </c>
      <c r="BO7" s="48">
        <f ca="1">COUNTIFS(단위테스트결과!$B:$B,$A$5,단위테스트결과!$G:$G,$B7,단위테스트결과!$L:$L,"&lt;="&amp;$C$1,단위테스트결과!$O:$O,"=개선",단위테스트결과!$Q:$Q,"=수용",단위테스트결과!$W:$W,"&lt;="&amp;$C$1,단위테스트결과!$H:$H,"=IT")</f>
        <v>0</v>
      </c>
      <c r="BP7" s="52">
        <f t="shared" ca="1" si="22"/>
        <v>0</v>
      </c>
      <c r="BQ7" s="53">
        <f t="shared" ca="1" si="23"/>
        <v>0</v>
      </c>
      <c r="BR7" s="27">
        <f t="shared" ca="1" si="24"/>
        <v>0</v>
      </c>
      <c r="BS7" s="28">
        <f t="shared" ca="1" si="24"/>
        <v>0</v>
      </c>
      <c r="BT7" s="28">
        <f t="shared" ca="1" si="24"/>
        <v>0</v>
      </c>
      <c r="BU7" s="29">
        <f t="shared" ca="1" si="25"/>
        <v>0</v>
      </c>
      <c r="BV7" s="30">
        <f t="shared" ca="1" si="26"/>
        <v>0</v>
      </c>
      <c r="BW7" s="47">
        <f ca="1">COUNTIFS(단위테스트결과!$B:$B,$A$5,단위테스트결과!$G:$G,$B7,단위테스트결과!$L:$L,"&lt;="&amp;$C$1,단위테스트결과!$H:$H,"=BPO")</f>
        <v>0</v>
      </c>
      <c r="BX7" s="48">
        <f ca="1">COUNTIFS(단위테스트결과!$B:$B,$A$5,단위테스트결과!$G:$G,$B7,단위테스트결과!$L:$L,"&lt;="&amp;$C$1,단위테스트결과!$Q:$Q,"="&amp;"",단위테스트결과!$O:$O,"&lt;&gt;결함아님",단위테스트결과!$H:$H,"=BPO")</f>
        <v>0</v>
      </c>
      <c r="BY7" s="48">
        <f ca="1">COUNTIFS(단위테스트결과!$B:$B,$A$5,단위테스트결과!$G:$G,$B7,단위테스트결과!$L:$L,"&lt;="&amp;$C$1,단위테스트결과!$O:$O,"=결함아님",단위테스트결과!$H:$H,"=BPO")</f>
        <v>0</v>
      </c>
      <c r="BZ7" s="49">
        <f ca="1">COUNTIFS(단위테스트결과!$B:$B,$A$5,단위테스트결과!$G:$G,$B7,단위테스트결과!$L:$L,"&lt;="&amp;$C$1,단위테스트결과!$O:$O,"&lt;&gt;결함아님",단위테스트결과!$Q:$Q,"=미수용",단위테스트결과!$H:$H,"=BPO")</f>
        <v>0</v>
      </c>
      <c r="CA7" s="154">
        <f ca="1">COUNTIFS(단위테스트결과!$B:$B,$A$5,단위테스트결과!$G:$G,$B7,단위테스트결과!$L:$L,"&lt;="&amp;$C$1,단위테스트결과!$O:$O,"=결함",단위테스트결과!$Q:$Q,"=수용",단위테스트결과!$P:$P,"=L1",단위테스트결과!$H:$H,"=BPO")</f>
        <v>0</v>
      </c>
      <c r="CB7" s="155">
        <f ca="1">COUNTIFS(단위테스트결과!$B:$B,$A$5,단위테스트결과!$G:$G,$B7,단위테스트결과!$L:$L,"&lt;="&amp;$C$1,단위테스트결과!$O:$O,"=결함",단위테스트결과!$Q:$Q,"=수용",단위테스트결과!$P:$P,"=L1",단위테스트결과!$U:$U,"&lt;="&amp;$C$1,단위테스트결과!$V:$V,"&lt;&gt;재접수",단위테스트결과!$H:$H,"=BPO")</f>
        <v>0</v>
      </c>
      <c r="CC7" s="155">
        <f ca="1">COUNTIFS(단위테스트결과!$B:$B,$A$5,단위테스트결과!$G:$G,$B7,단위테스트결과!$L:$L,"&lt;="&amp;$C$1,단위테스트결과!$O:$O,"=결함",단위테스트결과!$Q:$Q,"=수용",단위테스트결과!$P:$P,"=L1",단위테스트결과!$W:$W,"&lt;="&amp;$C$1,단위테스트결과!$H:$H,"=BPO")</f>
        <v>0</v>
      </c>
      <c r="CD7" s="21">
        <f t="shared" ca="1" si="27"/>
        <v>0</v>
      </c>
      <c r="CE7" s="22">
        <f t="shared" ca="1" si="28"/>
        <v>0</v>
      </c>
      <c r="CF7" s="156">
        <f ca="1">COUNTIFS(단위테스트결과!$B:$B,$A$5,단위테스트결과!$G:$G,$B7,단위테스트결과!$L:$L,"&lt;="&amp;$C$1,단위테스트결과!$O:$O,"=결함",단위테스트결과!$Q:$Q,"=수용",단위테스트결과!$P:$P,"=L2",단위테스트결과!$H:$H,"=BPO")</f>
        <v>0</v>
      </c>
      <c r="CG7" s="48">
        <f ca="1">COUNTIFS(단위테스트결과!$B:$B,$A$5,단위테스트결과!$G:$G,$B7,단위테스트결과!$L:$L,"&lt;="&amp;$C$1,단위테스트결과!$O:$O,"=결함",단위테스트결과!$Q:$Q,"=수용",단위테스트결과!$P:$P,"=L2",단위테스트결과!$U:$U,"&lt;="&amp;$C$1,단위테스트결과!$V:$V,"&lt;&gt;재접수",단위테스트결과!$H:$H,"=BPO")</f>
        <v>0</v>
      </c>
      <c r="CH7" s="48">
        <f ca="1">COUNTIFS(단위테스트결과!$B:$B,$A$5,단위테스트결과!$G:$G,$B7,단위테스트결과!$L:$L,"&lt;="&amp;$C$1,단위테스트결과!$O:$O,"=결함",단위테스트결과!$Q:$Q,"=수용",단위테스트결과!$P:$P,"=L2",단위테스트결과!$W:$W,"&lt;="&amp;$C$1,단위테스트결과!$H:$H,"=BPO")</f>
        <v>0</v>
      </c>
      <c r="CI7" s="52">
        <f t="shared" ca="1" si="29"/>
        <v>0</v>
      </c>
      <c r="CJ7" s="53">
        <f t="shared" ca="1" si="30"/>
        <v>0</v>
      </c>
      <c r="CK7" s="156">
        <f ca="1">COUNTIFS(단위테스트결과!$B:$B,$A$5,단위테스트결과!$G:$G,$B7,단위테스트결과!$L:$L,"&lt;="&amp;$C$1,단위테스트결과!$O:$O,"=개선",단위테스트결과!$Q:$Q,"=수용",단위테스트결과!$H:$H,"=BPO")</f>
        <v>0</v>
      </c>
      <c r="CL7" s="48">
        <f ca="1">COUNTIFS(단위테스트결과!$B:$B,$A$5,단위테스트결과!$G:$G,$B7,단위테스트결과!$L:$L,"&lt;="&amp;$C$1,단위테스트결과!$O:$O,"=개선",단위테스트결과!$Q:$Q,"=수용",단위테스트결과!$U:$U,"&lt;="&amp;$C$1,단위테스트결과!$V:$V,"&lt;&gt;재접수",단위테스트결과!$H:$H,"=BPO")</f>
        <v>0</v>
      </c>
      <c r="CM7" s="48">
        <f ca="1">COUNTIFS(단위테스트결과!$B:$B,$A$5,단위테스트결과!$G:$G,$B7,단위테스트결과!$L:$L,"&lt;="&amp;$C$1,단위테스트결과!$O:$O,"=개선",단위테스트결과!$Q:$Q,"=수용",단위테스트결과!$W:$W,"&lt;="&amp;$C$1,단위테스트결과!$H:$H,"=BPO")</f>
        <v>0</v>
      </c>
      <c r="CN7" s="52">
        <f t="shared" ca="1" si="31"/>
        <v>0</v>
      </c>
      <c r="CO7" s="53">
        <f t="shared" ca="1" si="32"/>
        <v>0</v>
      </c>
      <c r="CP7" s="27">
        <f t="shared" ca="1" si="33"/>
        <v>0</v>
      </c>
      <c r="CQ7" s="28">
        <f t="shared" ca="1" si="33"/>
        <v>0</v>
      </c>
      <c r="CR7" s="28">
        <f t="shared" ca="1" si="33"/>
        <v>0</v>
      </c>
      <c r="CS7" s="29">
        <f t="shared" ca="1" si="34"/>
        <v>0</v>
      </c>
      <c r="CT7" s="30">
        <f t="shared" ca="1" si="35"/>
        <v>0</v>
      </c>
      <c r="CU7" s="156">
        <f ca="1">COUNTIFS(단위테스트결과!$B:$B,$A$5,단위테스트결과!$G:$G,$B7,단위테스트결과!$L:$L,"&lt;="&amp;$C$1,단위테스트결과!$O:$O,"=소스",단위테스트결과!$Q:$Q,"=수용")</f>
        <v>0</v>
      </c>
      <c r="CV7" s="48">
        <f ca="1">COUNTIFS(단위테스트결과!$B:$B,$A$5,단위테스트결과!$G:$G,$B7,단위테스트결과!$L:$L,"&lt;="&amp;$C$1,단위테스트결과!$O:$O,"=소스",단위테스트결과!$Q:$Q,"=수용",단위테스트결과!$U:$U,"&lt;="&amp;$C$1,단위테스트결과!$V:$V,"&lt;&gt;재접수")</f>
        <v>0</v>
      </c>
      <c r="CW7" s="48">
        <f ca="1">COUNTIFS(단위테스트결과!$B:$B,$A$5,단위테스트결과!$G:$G,$B7,단위테스트결과!$L:$L,"&lt;="&amp;$C$1,단위테스트결과!$O:$O,"=소스",단위테스트결과!$Q:$Q,"=수용",단위테스트결과!$W:$W,"&lt;="&amp;$C$1)</f>
        <v>0</v>
      </c>
      <c r="CX7" s="52">
        <f t="shared" ca="1" si="36"/>
        <v>0</v>
      </c>
      <c r="CY7" s="53">
        <f t="shared" ca="1" si="37"/>
        <v>0</v>
      </c>
    </row>
    <row r="8" spans="1:103" ht="15" customHeight="1">
      <c r="A8" s="207"/>
      <c r="B8" s="15"/>
      <c r="C8" s="47">
        <f ca="1">COUNTIFS(단위테스트결과!$B:$B,$A$5,단위테스트결과!$G:$G,$B8,단위테스트결과!$L:$L,"&lt;="&amp;$C$1,단위테스트결과!$O:$O,"&lt;&gt;소스")</f>
        <v>0</v>
      </c>
      <c r="D8" s="48">
        <f ca="1">COUNTIFS(단위테스트결과!$B:$B,$A$5,단위테스트결과!$G:$G,$B8,단위테스트결과!$L:$L,"&lt;="&amp;$C$1,단위테스트결과!$Q:$Q,"="&amp;"",단위테스트결과!$O:$O,"&lt;&gt;결함아님",단위테스트결과!$O:$O,"&lt;&gt;소스")</f>
        <v>0</v>
      </c>
      <c r="E8" s="48">
        <f ca="1">COUNTIFS(단위테스트결과!$B:$B,$A$5,단위테스트결과!$G:$G,$B8,단위테스트결과!$L:$L,"&lt;="&amp;$C$1,단위테스트결과!$O:$O,"=결함아님")</f>
        <v>0</v>
      </c>
      <c r="F8" s="49">
        <f ca="1">COUNTIFS(단위테스트결과!$B:$B,$A$5,단위테스트결과!$G:$G,$B8,단위테스트결과!$L:$L,"&lt;="&amp;$C$1,단위테스트결과!$O:$O,"&lt;&gt;결함아님",단위테스트결과!$Q:$Q,"=미수용",단위테스트결과!$O:$O,"&lt;&gt;소스")</f>
        <v>0</v>
      </c>
      <c r="G8" s="154">
        <f ca="1">COUNTIFS(단위테스트결과!$B:$B,$A$5,단위테스트결과!$G:$G,$B8,단위테스트결과!$L:$L,"&lt;="&amp;$C$1,단위테스트결과!$O:$O,"=결함",단위테스트결과!$Q:$Q,"=수용",단위테스트결과!$P:$P,"=L1")</f>
        <v>0</v>
      </c>
      <c r="H8" s="155">
        <f ca="1">COUNTIFS(단위테스트결과!$B:$B,$A$5,단위테스트결과!$G:$G,$B8,단위테스트결과!$L:$L,"&lt;="&amp;$C$1,단위테스트결과!$O:$O,"=결함",단위테스트결과!$Q:$Q,"=수용",단위테스트결과!$P:$P,"=L1",단위테스트결과!$U:$U,"&lt;="&amp;$C$1,단위테스트결과!$V:$V,"&lt;&gt;재접수")</f>
        <v>0</v>
      </c>
      <c r="I8" s="155">
        <f ca="1">COUNTIFS(단위테스트결과!$B:$B,$A$5,단위테스트결과!$G:$G,$B8,단위테스트결과!$L:$L,"&lt;="&amp;$C$1,단위테스트결과!$O:$O,"=결함",단위테스트결과!$Q:$Q,"=수용",단위테스트결과!$P:$P,"=L1",단위테스트결과!$W:$W,"&lt;="&amp;$C$1)</f>
        <v>0</v>
      </c>
      <c r="J8" s="21">
        <f t="shared" ca="1" si="0"/>
        <v>0</v>
      </c>
      <c r="K8" s="22">
        <f t="shared" ca="1" si="1"/>
        <v>0</v>
      </c>
      <c r="L8" s="156">
        <f ca="1">COUNTIFS(단위테스트결과!$B:$B,$A$5,단위테스트결과!$G:$G,$B8,단위테스트결과!$L:$L,"&lt;="&amp;$C$1,단위테스트결과!$O:$O,"=결함",단위테스트결과!$Q:$Q,"=수용",단위테스트결과!$P:$P,"=L2")</f>
        <v>0</v>
      </c>
      <c r="M8" s="48">
        <f ca="1">COUNTIFS(단위테스트결과!$B:$B,$A$5,단위테스트결과!$G:$G,$B8,단위테스트결과!$L:$L,"&lt;="&amp;$C$1,단위테스트결과!$O:$O,"=결함",단위테스트결과!$Q:$Q,"=수용",단위테스트결과!$P:$P,"=L2",단위테스트결과!$U:$U,"&lt;="&amp;$C$1,단위테스트결과!$V:$V,"&lt;&gt;재접수")</f>
        <v>0</v>
      </c>
      <c r="N8" s="48">
        <f ca="1">COUNTIFS(단위테스트결과!$B:$B,$A$5,단위테스트결과!$G:$G,$B8,단위테스트결과!$L:$L,"&lt;="&amp;$C$1,단위테스트결과!$O:$O,"=결함",단위테스트결과!$Q:$Q,"=수용",단위테스트결과!$P:$P,"=L2",단위테스트결과!$W:$W,"&lt;="&amp;$C$1)</f>
        <v>0</v>
      </c>
      <c r="O8" s="52">
        <f t="shared" ca="1" si="2"/>
        <v>0</v>
      </c>
      <c r="P8" s="53">
        <f t="shared" ca="1" si="3"/>
        <v>0</v>
      </c>
      <c r="Q8" s="156">
        <f ca="1">COUNTIFS(단위테스트결과!$B:$B,$A$5,단위테스트결과!$G:$G,$B8,단위테스트결과!$L:$L,"&lt;="&amp;$C$1,단위테스트결과!$O:$O,"=개선",단위테스트결과!$Q:$Q,"=수용")</f>
        <v>0</v>
      </c>
      <c r="R8" s="48">
        <f ca="1">COUNTIFS(단위테스트결과!$B:$B,$A$5,단위테스트결과!$G:$G,$B8,단위테스트결과!$L:$L,"&lt;="&amp;$C$1,단위테스트결과!$O:$O,"=개선",단위테스트결과!$Q:$Q,"=수용",단위테스트결과!$U:$U,"&lt;="&amp;$C$1,단위테스트결과!$V:$V,"&lt;&gt;재접수")</f>
        <v>0</v>
      </c>
      <c r="S8" s="48">
        <f ca="1">COUNTIFS(단위테스트결과!$B:$B,$A$5,단위테스트결과!$G:$G,$B8,단위테스트결과!$L:$L,"&lt;="&amp;$C$1,단위테스트결과!$O:$O,"=개선",단위테스트결과!$Q:$Q,"=수용",단위테스트결과!$W:$W,"&lt;="&amp;$C$1)</f>
        <v>0</v>
      </c>
      <c r="T8" s="52">
        <f t="shared" ca="1" si="4"/>
        <v>0</v>
      </c>
      <c r="U8" s="53">
        <f t="shared" ca="1" si="5"/>
        <v>0</v>
      </c>
      <c r="V8" s="27">
        <f t="shared" ca="1" si="6"/>
        <v>0</v>
      </c>
      <c r="W8" s="28">
        <f t="shared" ca="1" si="6"/>
        <v>0</v>
      </c>
      <c r="X8" s="28">
        <f t="shared" ca="1" si="6"/>
        <v>0</v>
      </c>
      <c r="Y8" s="29">
        <f t="shared" ca="1" si="7"/>
        <v>0</v>
      </c>
      <c r="Z8" s="30">
        <f t="shared" ca="1" si="8"/>
        <v>0</v>
      </c>
      <c r="AA8" s="47">
        <f ca="1">COUNTIFS(단위테스트결과!$B:$B,$A$5,단위테스트결과!$G:$G,$B8,단위테스트결과!$L:$L,"&lt;="&amp;$C$1,단위테스트결과!$H:$H,"=PL")</f>
        <v>0</v>
      </c>
      <c r="AB8" s="48">
        <f ca="1">COUNTIFS(단위테스트결과!$B:$B,$A$5,단위테스트결과!$G:$G,$B8,단위테스트결과!$L:$L,"&lt;="&amp;$C$1,단위테스트결과!$Q:$Q,"="&amp;"",단위테스트결과!$O:$O,"&lt;&gt;결함아님",단위테스트결과!$H:$H,"=PL")</f>
        <v>0</v>
      </c>
      <c r="AC8" s="48">
        <f ca="1">COUNTIFS(단위테스트결과!$B:$B,$A$5,단위테스트결과!$G:$G,$B8,단위테스트결과!$L:$L,"&lt;="&amp;$C$1,단위테스트결과!$O:$O,"=결함아님",단위테스트결과!$H:$H,"=PL")</f>
        <v>0</v>
      </c>
      <c r="AD8" s="49">
        <f ca="1">COUNTIFS(단위테스트결과!$B:$B,$A$5,단위테스트결과!$G:$G,$B8,단위테스트결과!$L:$L,"&lt;="&amp;$C$1,단위테스트결과!$O:$O,"&lt;&gt;결함아님",단위테스트결과!$Q:$Q,"=미수용",단위테스트결과!$H:$H,"=PL")</f>
        <v>0</v>
      </c>
      <c r="AE8" s="154">
        <f ca="1">COUNTIFS(단위테스트결과!$B:$B,$A$5,단위테스트결과!$G:$G,$B8,단위테스트결과!$L:$L,"&lt;="&amp;$C$1,단위테스트결과!$O:$O,"=결함",단위테스트결과!$Q:$Q,"=수용",단위테스트결과!$P:$P,"=L1",단위테스트결과!$H:$H,"=PL")</f>
        <v>0</v>
      </c>
      <c r="AF8" s="155">
        <f ca="1">COUNTIFS(단위테스트결과!$B:$B,$A$5,단위테스트결과!$G:$G,$B8,단위테스트결과!$L:$L,"&lt;="&amp;$C$1,단위테스트결과!$O:$O,"=결함",단위테스트결과!$Q:$Q,"=수용",단위테스트결과!$P:$P,"=L1",단위테스트결과!$U:$U,"&lt;="&amp;$C$1,단위테스트결과!$V:$V,"&lt;&gt;재접수",단위테스트결과!$H:$H,"=PL")</f>
        <v>0</v>
      </c>
      <c r="AG8" s="155">
        <f ca="1">COUNTIFS(단위테스트결과!$B:$B,$A$5,단위테스트결과!$G:$G,$B8,단위테스트결과!$L:$L,"&lt;="&amp;$C$1,단위테스트결과!$O:$O,"=결함",단위테스트결과!$Q:$Q,"=수용",단위테스트결과!$P:$P,"=L1",단위테스트결과!$W:$W,"&lt;="&amp;$C$1,단위테스트결과!$H:$H,"=PL")</f>
        <v>0</v>
      </c>
      <c r="AH8" s="21">
        <f t="shared" ca="1" si="9"/>
        <v>0</v>
      </c>
      <c r="AI8" s="22">
        <f t="shared" ca="1" si="10"/>
        <v>0</v>
      </c>
      <c r="AJ8" s="156">
        <f ca="1">COUNTIFS(단위테스트결과!$B:$B,$A$5,단위테스트결과!$G:$G,$B8,단위테스트결과!$L:$L,"&lt;="&amp;$C$1,단위테스트결과!$O:$O,"=결함",단위테스트결과!$Q:$Q,"=수용",단위테스트결과!$P:$P,"=L2",단위테스트결과!$H:$H,"=PL")</f>
        <v>0</v>
      </c>
      <c r="AK8" s="48">
        <f ca="1">COUNTIFS(단위테스트결과!$B:$B,$A$5,단위테스트결과!$G:$G,$B8,단위테스트결과!$L:$L,"&lt;="&amp;$C$1,단위테스트결과!$O:$O,"=결함",단위테스트결과!$Q:$Q,"=수용",단위테스트결과!$P:$P,"=L2",단위테스트결과!$U:$U,"&lt;="&amp;$C$1,단위테스트결과!$V:$V,"&lt;&gt;재접수",단위테스트결과!$H:$H,"=PL")</f>
        <v>0</v>
      </c>
      <c r="AL8" s="48">
        <f ca="1">COUNTIFS(단위테스트결과!$B:$B,$A$5,단위테스트결과!$G:$G,$B8,단위테스트결과!$L:$L,"&lt;="&amp;$C$1,단위테스트결과!$O:$O,"=결함",단위테스트결과!$Q:$Q,"=수용",단위테스트결과!$P:$P,"=L2",단위테스트결과!$W:$W,"&lt;="&amp;$C$1,단위테스트결과!$H:$H,"=PL")</f>
        <v>0</v>
      </c>
      <c r="AM8" s="52">
        <f t="shared" ca="1" si="11"/>
        <v>0</v>
      </c>
      <c r="AN8" s="53">
        <f t="shared" ca="1" si="12"/>
        <v>0</v>
      </c>
      <c r="AO8" s="156">
        <f ca="1">COUNTIFS(단위테스트결과!$B:$B,$A$5,단위테스트결과!$G:$G,$B8,단위테스트결과!$L:$L,"&lt;="&amp;$C$1,단위테스트결과!$O:$O,"=개선",단위테스트결과!$Q:$Q,"=수용",단위테스트결과!$H:$H,"=PL")</f>
        <v>0</v>
      </c>
      <c r="AP8" s="48">
        <f ca="1">COUNTIFS(단위테스트결과!$B:$B,$A$5,단위테스트결과!$G:$G,$B8,단위테스트결과!$L:$L,"&lt;="&amp;$C$1,단위테스트결과!$O:$O,"=개선",단위테스트결과!$Q:$Q,"=수용",단위테스트결과!$U:$U,"&lt;="&amp;$C$1,단위테스트결과!$V:$V,"&lt;&gt;재접수",단위테스트결과!$H:$H,"=PL")</f>
        <v>0</v>
      </c>
      <c r="AQ8" s="48">
        <f ca="1">COUNTIFS(단위테스트결과!$B:$B,$A$5,단위테스트결과!$G:$G,$B8,단위테스트결과!$L:$L,"&lt;="&amp;$C$1,단위테스트결과!$O:$O,"=개선",단위테스트결과!$Q:$Q,"=수용",단위테스트결과!$W:$W,"&lt;="&amp;$C$1,단위테스트결과!$H:$H,"=PL")</f>
        <v>0</v>
      </c>
      <c r="AR8" s="52">
        <f t="shared" ca="1" si="13"/>
        <v>0</v>
      </c>
      <c r="AS8" s="53">
        <f t="shared" ca="1" si="14"/>
        <v>0</v>
      </c>
      <c r="AT8" s="27">
        <f t="shared" ca="1" si="15"/>
        <v>0</v>
      </c>
      <c r="AU8" s="28">
        <f t="shared" ca="1" si="15"/>
        <v>0</v>
      </c>
      <c r="AV8" s="28">
        <f t="shared" ca="1" si="15"/>
        <v>0</v>
      </c>
      <c r="AW8" s="29">
        <f t="shared" ca="1" si="16"/>
        <v>0</v>
      </c>
      <c r="AX8" s="30">
        <f t="shared" ca="1" si="17"/>
        <v>0</v>
      </c>
      <c r="AY8" s="47">
        <f ca="1">COUNTIFS(단위테스트결과!$B:$B,$A$5,단위테스트결과!$G:$G,$B8,단위테스트결과!$L:$L,"&lt;="&amp;$C$1,단위테스트결과!$H:$H,"=IT")</f>
        <v>0</v>
      </c>
      <c r="AZ8" s="48">
        <f ca="1">COUNTIFS(단위테스트결과!$B:$B,$A$5,단위테스트결과!$G:$G,$B8,단위테스트결과!$L:$L,"&lt;="&amp;$C$1,단위테스트결과!$Q:$Q,"="&amp;"",단위테스트결과!$O:$O,"&lt;&gt;결함아님",단위테스트결과!$H:$H,"=IT")</f>
        <v>0</v>
      </c>
      <c r="BA8" s="48">
        <f ca="1">COUNTIFS(단위테스트결과!$B:$B,$A$5,단위테스트결과!$G:$G,$B8,단위테스트결과!$L:$L,"&lt;="&amp;$C$1,단위테스트결과!$O:$O,"=결함아님",단위테스트결과!$H:$H,"=IT")</f>
        <v>0</v>
      </c>
      <c r="BB8" s="49">
        <f ca="1">COUNTIFS(단위테스트결과!$B:$B,$A$5,단위테스트결과!$G:$G,$B8,단위테스트결과!$L:$L,"&lt;="&amp;$C$1,단위테스트결과!$O:$O,"&lt;&gt;결함아님",단위테스트결과!$Q:$Q,"=미수용",단위테스트결과!$H:$H,"=IT")</f>
        <v>0</v>
      </c>
      <c r="BC8" s="154">
        <f ca="1">COUNTIFS(단위테스트결과!$B:$B,$A$5,단위테스트결과!$G:$G,$B8,단위테스트결과!$L:$L,"&lt;="&amp;$C$1,단위테스트결과!$O:$O,"=결함",단위테스트결과!$Q:$Q,"=수용",단위테스트결과!$P:$P,"=L1",단위테스트결과!$H:$H,"=IT")</f>
        <v>0</v>
      </c>
      <c r="BD8" s="155">
        <f ca="1">COUNTIFS(단위테스트결과!$B:$B,$A$5,단위테스트결과!$G:$G,$B8,단위테스트결과!$L:$L,"&lt;="&amp;$C$1,단위테스트결과!$O:$O,"=결함",단위테스트결과!$Q:$Q,"=수용",단위테스트결과!$P:$P,"=L1",단위테스트결과!$U:$U,"&lt;="&amp;$C$1,단위테스트결과!$V:$V,"&lt;&gt;재접수",단위테스트결과!$H:$H,"=IT")</f>
        <v>0</v>
      </c>
      <c r="BE8" s="155">
        <f ca="1">COUNTIFS(단위테스트결과!$B:$B,$A$5,단위테스트결과!$G:$G,$B8,단위테스트결과!$L:$L,"&lt;="&amp;$C$1,단위테스트결과!$O:$O,"=결함",단위테스트결과!$Q:$Q,"=수용",단위테스트결과!$P:$P,"=L1",단위테스트결과!$W:$W,"&lt;="&amp;$C$1,단위테스트결과!$H:$H,"=IT")</f>
        <v>0</v>
      </c>
      <c r="BF8" s="21">
        <f t="shared" ca="1" si="18"/>
        <v>0</v>
      </c>
      <c r="BG8" s="22">
        <f t="shared" ca="1" si="19"/>
        <v>0</v>
      </c>
      <c r="BH8" s="156">
        <f ca="1">COUNTIFS(단위테스트결과!$B:$B,$A$5,단위테스트결과!$G:$G,$B8,단위테스트결과!$L:$L,"&lt;="&amp;$C$1,단위테스트결과!$O:$O,"=결함",단위테스트결과!$Q:$Q,"=수용",단위테스트결과!$P:$P,"=L2",단위테스트결과!$H:$H,"=IT")</f>
        <v>0</v>
      </c>
      <c r="BI8" s="48">
        <f ca="1">COUNTIFS(단위테스트결과!$B:$B,$A$5,단위테스트결과!$G:$G,$B8,단위테스트결과!$L:$L,"&lt;="&amp;$C$1,단위테스트결과!$O:$O,"=결함",단위테스트결과!$Q:$Q,"=수용",단위테스트결과!$P:$P,"=L2",단위테스트결과!$U:$U,"&lt;="&amp;$C$1,단위테스트결과!$V:$V,"&lt;&gt;재접수",단위테스트결과!$H:$H,"=IT")</f>
        <v>0</v>
      </c>
      <c r="BJ8" s="48">
        <f ca="1">COUNTIFS(단위테스트결과!$B:$B,$A$5,단위테스트결과!$G:$G,$B8,단위테스트결과!$L:$L,"&lt;="&amp;$C$1,단위테스트결과!$O:$O,"=결함",단위테스트결과!$Q:$Q,"=수용",단위테스트결과!$P:$P,"=L2",단위테스트결과!$W:$W,"&lt;="&amp;$C$1,단위테스트결과!$H:$H,"=IT")</f>
        <v>0</v>
      </c>
      <c r="BK8" s="52">
        <f t="shared" ca="1" si="20"/>
        <v>0</v>
      </c>
      <c r="BL8" s="53">
        <f t="shared" ca="1" si="21"/>
        <v>0</v>
      </c>
      <c r="BM8" s="156">
        <f ca="1">COUNTIFS(단위테스트결과!$B:$B,$A$5,단위테스트결과!$G:$G,$B8,단위테스트결과!$L:$L,"&lt;="&amp;$C$1,단위테스트결과!$O:$O,"=개선",단위테스트결과!$Q:$Q,"=수용",단위테스트결과!$H:$H,"=IT")</f>
        <v>0</v>
      </c>
      <c r="BN8" s="48">
        <f ca="1">COUNTIFS(단위테스트결과!$B:$B,$A$5,단위테스트결과!$G:$G,$B8,단위테스트결과!$L:$L,"&lt;="&amp;$C$1,단위테스트결과!$O:$O,"=개선",단위테스트결과!$Q:$Q,"=수용",단위테스트결과!$U:$U,"&lt;="&amp;$C$1,단위테스트결과!$V:$V,"&lt;&gt;재접수",단위테스트결과!$H:$H,"=IT")</f>
        <v>0</v>
      </c>
      <c r="BO8" s="48">
        <f ca="1">COUNTIFS(단위테스트결과!$B:$B,$A$5,단위테스트결과!$G:$G,$B8,단위테스트결과!$L:$L,"&lt;="&amp;$C$1,단위테스트결과!$O:$O,"=개선",단위테스트결과!$Q:$Q,"=수용",단위테스트결과!$W:$W,"&lt;="&amp;$C$1,단위테스트결과!$H:$H,"=IT")</f>
        <v>0</v>
      </c>
      <c r="BP8" s="52">
        <f t="shared" ca="1" si="22"/>
        <v>0</v>
      </c>
      <c r="BQ8" s="53">
        <f t="shared" ca="1" si="23"/>
        <v>0</v>
      </c>
      <c r="BR8" s="27">
        <f t="shared" ca="1" si="24"/>
        <v>0</v>
      </c>
      <c r="BS8" s="28">
        <f t="shared" ca="1" si="24"/>
        <v>0</v>
      </c>
      <c r="BT8" s="28">
        <f t="shared" ca="1" si="24"/>
        <v>0</v>
      </c>
      <c r="BU8" s="29">
        <f t="shared" ca="1" si="25"/>
        <v>0</v>
      </c>
      <c r="BV8" s="30">
        <f t="shared" ca="1" si="26"/>
        <v>0</v>
      </c>
      <c r="BW8" s="47">
        <f ca="1">COUNTIFS(단위테스트결과!$B:$B,$A$5,단위테스트결과!$G:$G,$B8,단위테스트결과!$L:$L,"&lt;="&amp;$C$1,단위테스트결과!$H:$H,"=BPO")</f>
        <v>0</v>
      </c>
      <c r="BX8" s="48">
        <f ca="1">COUNTIFS(단위테스트결과!$B:$B,$A$5,단위테스트결과!$G:$G,$B8,단위테스트결과!$L:$L,"&lt;="&amp;$C$1,단위테스트결과!$Q:$Q,"="&amp;"",단위테스트결과!$O:$O,"&lt;&gt;결함아님",단위테스트결과!$H:$H,"=BPO")</f>
        <v>0</v>
      </c>
      <c r="BY8" s="48">
        <f ca="1">COUNTIFS(단위테스트결과!$B:$B,$A$5,단위테스트결과!$G:$G,$B8,단위테스트결과!$L:$L,"&lt;="&amp;$C$1,단위테스트결과!$O:$O,"=결함아님",단위테스트결과!$H:$H,"=BPO")</f>
        <v>0</v>
      </c>
      <c r="BZ8" s="49">
        <f ca="1">COUNTIFS(단위테스트결과!$B:$B,$A$5,단위테스트결과!$G:$G,$B8,단위테스트결과!$L:$L,"&lt;="&amp;$C$1,단위테스트결과!$O:$O,"&lt;&gt;결함아님",단위테스트결과!$Q:$Q,"=미수용",단위테스트결과!$H:$H,"=BPO")</f>
        <v>0</v>
      </c>
      <c r="CA8" s="154">
        <f ca="1">COUNTIFS(단위테스트결과!$B:$B,$A$5,단위테스트결과!$G:$G,$B8,단위테스트결과!$L:$L,"&lt;="&amp;$C$1,단위테스트결과!$O:$O,"=결함",단위테스트결과!$Q:$Q,"=수용",단위테스트결과!$P:$P,"=L1",단위테스트결과!$H:$H,"=BPO")</f>
        <v>0</v>
      </c>
      <c r="CB8" s="155">
        <f ca="1">COUNTIFS(단위테스트결과!$B:$B,$A$5,단위테스트결과!$G:$G,$B8,단위테스트결과!$L:$L,"&lt;="&amp;$C$1,단위테스트결과!$O:$O,"=결함",단위테스트결과!$Q:$Q,"=수용",단위테스트결과!$P:$P,"=L1",단위테스트결과!$U:$U,"&lt;="&amp;$C$1,단위테스트결과!$V:$V,"&lt;&gt;재접수",단위테스트결과!$H:$H,"=BPO")</f>
        <v>0</v>
      </c>
      <c r="CC8" s="155">
        <f ca="1">COUNTIFS(단위테스트결과!$B:$B,$A$5,단위테스트결과!$G:$G,$B8,단위테스트결과!$L:$L,"&lt;="&amp;$C$1,단위테스트결과!$O:$O,"=결함",단위테스트결과!$Q:$Q,"=수용",단위테스트결과!$P:$P,"=L1",단위테스트결과!$W:$W,"&lt;="&amp;$C$1,단위테스트결과!$H:$H,"=BPO")</f>
        <v>0</v>
      </c>
      <c r="CD8" s="21">
        <f t="shared" ca="1" si="27"/>
        <v>0</v>
      </c>
      <c r="CE8" s="22">
        <f t="shared" ca="1" si="28"/>
        <v>0</v>
      </c>
      <c r="CF8" s="156">
        <f ca="1">COUNTIFS(단위테스트결과!$B:$B,$A$5,단위테스트결과!$G:$G,$B8,단위테스트결과!$L:$L,"&lt;="&amp;$C$1,단위테스트결과!$O:$O,"=결함",단위테스트결과!$Q:$Q,"=수용",단위테스트결과!$P:$P,"=L2",단위테스트결과!$H:$H,"=BPO")</f>
        <v>0</v>
      </c>
      <c r="CG8" s="48">
        <f ca="1">COUNTIFS(단위테스트결과!$B:$B,$A$5,단위테스트결과!$G:$G,$B8,단위테스트결과!$L:$L,"&lt;="&amp;$C$1,단위테스트결과!$O:$O,"=결함",단위테스트결과!$Q:$Q,"=수용",단위테스트결과!$P:$P,"=L2",단위테스트결과!$U:$U,"&lt;="&amp;$C$1,단위테스트결과!$V:$V,"&lt;&gt;재접수",단위테스트결과!$H:$H,"=BPO")</f>
        <v>0</v>
      </c>
      <c r="CH8" s="48">
        <f ca="1">COUNTIFS(단위테스트결과!$B:$B,$A$5,단위테스트결과!$G:$G,$B8,단위테스트결과!$L:$L,"&lt;="&amp;$C$1,단위테스트결과!$O:$O,"=결함",단위테스트결과!$Q:$Q,"=수용",단위테스트결과!$P:$P,"=L2",단위테스트결과!$W:$W,"&lt;="&amp;$C$1,단위테스트결과!$H:$H,"=BPO")</f>
        <v>0</v>
      </c>
      <c r="CI8" s="52">
        <f t="shared" ca="1" si="29"/>
        <v>0</v>
      </c>
      <c r="CJ8" s="53">
        <f t="shared" ca="1" si="30"/>
        <v>0</v>
      </c>
      <c r="CK8" s="156">
        <f ca="1">COUNTIFS(단위테스트결과!$B:$B,$A$5,단위테스트결과!$G:$G,$B8,단위테스트결과!$L:$L,"&lt;="&amp;$C$1,단위테스트결과!$O:$O,"=개선",단위테스트결과!$Q:$Q,"=수용",단위테스트결과!$H:$H,"=BPO")</f>
        <v>0</v>
      </c>
      <c r="CL8" s="48">
        <f ca="1">COUNTIFS(단위테스트결과!$B:$B,$A$5,단위테스트결과!$G:$G,$B8,단위테스트결과!$L:$L,"&lt;="&amp;$C$1,단위테스트결과!$O:$O,"=개선",단위테스트결과!$Q:$Q,"=수용",단위테스트결과!$U:$U,"&lt;="&amp;$C$1,단위테스트결과!$V:$V,"&lt;&gt;재접수",단위테스트결과!$H:$H,"=BPO")</f>
        <v>0</v>
      </c>
      <c r="CM8" s="48">
        <f ca="1">COUNTIFS(단위테스트결과!$B:$B,$A$5,단위테스트결과!$G:$G,$B8,단위테스트결과!$L:$L,"&lt;="&amp;$C$1,단위테스트결과!$O:$O,"=개선",단위테스트결과!$Q:$Q,"=수용",단위테스트결과!$W:$W,"&lt;="&amp;$C$1,단위테스트결과!$H:$H,"=BPO")</f>
        <v>0</v>
      </c>
      <c r="CN8" s="52">
        <f t="shared" ca="1" si="31"/>
        <v>0</v>
      </c>
      <c r="CO8" s="53">
        <f t="shared" ca="1" si="32"/>
        <v>0</v>
      </c>
      <c r="CP8" s="27">
        <f t="shared" ca="1" si="33"/>
        <v>0</v>
      </c>
      <c r="CQ8" s="28">
        <f t="shared" ca="1" si="33"/>
        <v>0</v>
      </c>
      <c r="CR8" s="28">
        <f t="shared" ca="1" si="33"/>
        <v>0</v>
      </c>
      <c r="CS8" s="29">
        <f t="shared" ca="1" si="34"/>
        <v>0</v>
      </c>
      <c r="CT8" s="30">
        <f t="shared" ca="1" si="35"/>
        <v>0</v>
      </c>
      <c r="CU8" s="156">
        <f ca="1">COUNTIFS(단위테스트결과!$B:$B,$A$5,단위테스트결과!$G:$G,$B8,단위테스트결과!$L:$L,"&lt;="&amp;$C$1,단위테스트결과!$O:$O,"=소스",단위테스트결과!$Q:$Q,"=수용")</f>
        <v>0</v>
      </c>
      <c r="CV8" s="48">
        <f ca="1">COUNTIFS(단위테스트결과!$B:$B,$A$5,단위테스트결과!$G:$G,$B8,단위테스트결과!$L:$L,"&lt;="&amp;$C$1,단위테스트결과!$O:$O,"=소스",단위테스트결과!$Q:$Q,"=수용",단위테스트결과!$U:$U,"&lt;="&amp;$C$1,단위테스트결과!$V:$V,"&lt;&gt;재접수")</f>
        <v>0</v>
      </c>
      <c r="CW8" s="48">
        <f ca="1">COUNTIFS(단위테스트결과!$B:$B,$A$5,단위테스트결과!$G:$G,$B8,단위테스트결과!$L:$L,"&lt;="&amp;$C$1,단위테스트결과!$O:$O,"=소스",단위테스트결과!$Q:$Q,"=수용",단위테스트결과!$W:$W,"&lt;="&amp;$C$1)</f>
        <v>0</v>
      </c>
      <c r="CX8" s="52">
        <f t="shared" ca="1" si="36"/>
        <v>0</v>
      </c>
      <c r="CY8" s="53">
        <f t="shared" ca="1" si="37"/>
        <v>0</v>
      </c>
    </row>
    <row r="9" spans="1:103" ht="15" customHeight="1">
      <c r="A9" s="207"/>
      <c r="B9" s="31" t="s">
        <v>25</v>
      </c>
      <c r="C9" s="32">
        <f t="shared" ref="C9:I9" ca="1" si="38">SUM(C5:C8)</f>
        <v>91</v>
      </c>
      <c r="D9" s="32">
        <f t="shared" ca="1" si="38"/>
        <v>0</v>
      </c>
      <c r="E9" s="32">
        <f t="shared" ca="1" si="38"/>
        <v>0</v>
      </c>
      <c r="F9" s="33">
        <f t="shared" ca="1" si="38"/>
        <v>0</v>
      </c>
      <c r="G9" s="157">
        <f t="shared" ca="1" si="38"/>
        <v>12</v>
      </c>
      <c r="H9" s="32">
        <f t="shared" ca="1" si="38"/>
        <v>3</v>
      </c>
      <c r="I9" s="32">
        <f t="shared" ca="1" si="38"/>
        <v>3</v>
      </c>
      <c r="J9" s="54">
        <f t="shared" ca="1" si="0"/>
        <v>0.25</v>
      </c>
      <c r="K9" s="54">
        <f t="shared" ca="1" si="1"/>
        <v>0.25</v>
      </c>
      <c r="L9" s="158">
        <f ca="1">SUM(L5:L8)</f>
        <v>18</v>
      </c>
      <c r="M9" s="159">
        <f ca="1">SUM(M5:M8)</f>
        <v>9</v>
      </c>
      <c r="N9" s="159">
        <f ca="1">SUM(N5:N8)</f>
        <v>9</v>
      </c>
      <c r="O9" s="54">
        <f t="shared" ca="1" si="2"/>
        <v>0.5</v>
      </c>
      <c r="P9" s="54">
        <f t="shared" ca="1" si="3"/>
        <v>0.5</v>
      </c>
      <c r="Q9" s="158">
        <f ca="1">SUM(Q5:Q8)</f>
        <v>61</v>
      </c>
      <c r="R9" s="159">
        <f ca="1">SUM(R5:R8)</f>
        <v>10</v>
      </c>
      <c r="S9" s="159">
        <f ca="1">SUM(S5:S8)</f>
        <v>10</v>
      </c>
      <c r="T9" s="54">
        <f t="shared" ca="1" si="4"/>
        <v>0.16393442622950818</v>
      </c>
      <c r="U9" s="54">
        <f t="shared" ca="1" si="5"/>
        <v>0.16393442622950818</v>
      </c>
      <c r="V9" s="157">
        <f ca="1">SUM(V5:V8)</f>
        <v>91</v>
      </c>
      <c r="W9" s="32">
        <f ca="1">SUM(W5:W8)</f>
        <v>22</v>
      </c>
      <c r="X9" s="32">
        <f ca="1">SUM(X5:X8)</f>
        <v>22</v>
      </c>
      <c r="Y9" s="54">
        <f t="shared" ca="1" si="7"/>
        <v>0.24175824175824176</v>
      </c>
      <c r="Z9" s="57">
        <f t="shared" ca="1" si="8"/>
        <v>0.24175824175824176</v>
      </c>
      <c r="AA9" s="32">
        <f t="shared" ref="AA9:AG9" ca="1" si="39">SUM(AA5:AA8)</f>
        <v>91</v>
      </c>
      <c r="AB9" s="32">
        <f t="shared" ca="1" si="39"/>
        <v>0</v>
      </c>
      <c r="AC9" s="32">
        <f t="shared" ca="1" si="39"/>
        <v>0</v>
      </c>
      <c r="AD9" s="33">
        <f t="shared" ca="1" si="39"/>
        <v>0</v>
      </c>
      <c r="AE9" s="157">
        <f t="shared" ca="1" si="39"/>
        <v>12</v>
      </c>
      <c r="AF9" s="32">
        <f t="shared" ca="1" si="39"/>
        <v>3</v>
      </c>
      <c r="AG9" s="32">
        <f t="shared" ca="1" si="39"/>
        <v>3</v>
      </c>
      <c r="AH9" s="54">
        <f t="shared" ca="1" si="9"/>
        <v>0.25</v>
      </c>
      <c r="AI9" s="54">
        <f t="shared" ca="1" si="10"/>
        <v>0.25</v>
      </c>
      <c r="AJ9" s="158">
        <f ca="1">SUM(AJ5:AJ8)</f>
        <v>18</v>
      </c>
      <c r="AK9" s="159">
        <f ca="1">SUM(AK5:AK8)</f>
        <v>9</v>
      </c>
      <c r="AL9" s="159">
        <f ca="1">SUM(AL5:AL8)</f>
        <v>9</v>
      </c>
      <c r="AM9" s="54">
        <f t="shared" ca="1" si="11"/>
        <v>0.5</v>
      </c>
      <c r="AN9" s="54">
        <f t="shared" ca="1" si="12"/>
        <v>0.5</v>
      </c>
      <c r="AO9" s="158">
        <f ca="1">SUM(AO5:AO8)</f>
        <v>61</v>
      </c>
      <c r="AP9" s="159">
        <f ca="1">SUM(AP5:AP8)</f>
        <v>10</v>
      </c>
      <c r="AQ9" s="159">
        <f ca="1">SUM(AQ5:AQ8)</f>
        <v>10</v>
      </c>
      <c r="AR9" s="54">
        <f t="shared" ca="1" si="13"/>
        <v>0.16393442622950818</v>
      </c>
      <c r="AS9" s="54">
        <f t="shared" ca="1" si="14"/>
        <v>0.16393442622950818</v>
      </c>
      <c r="AT9" s="157">
        <f ca="1">SUM(AT5:AT8)</f>
        <v>91</v>
      </c>
      <c r="AU9" s="32">
        <f ca="1">SUM(AU5:AU8)</f>
        <v>22</v>
      </c>
      <c r="AV9" s="32">
        <f ca="1">SUM(AV5:AV8)</f>
        <v>22</v>
      </c>
      <c r="AW9" s="54">
        <f t="shared" ca="1" si="16"/>
        <v>0.24175824175824176</v>
      </c>
      <c r="AX9" s="57">
        <f t="shared" ca="1" si="17"/>
        <v>0.24175824175824176</v>
      </c>
      <c r="AY9" s="32">
        <f t="shared" ref="AY9:BE9" ca="1" si="40">SUM(AY5:AY8)</f>
        <v>0</v>
      </c>
      <c r="AZ9" s="32">
        <f t="shared" ca="1" si="40"/>
        <v>0</v>
      </c>
      <c r="BA9" s="32">
        <f t="shared" ca="1" si="40"/>
        <v>0</v>
      </c>
      <c r="BB9" s="33">
        <f t="shared" ca="1" si="40"/>
        <v>0</v>
      </c>
      <c r="BC9" s="157">
        <f t="shared" ca="1" si="40"/>
        <v>0</v>
      </c>
      <c r="BD9" s="32">
        <f t="shared" ca="1" si="40"/>
        <v>0</v>
      </c>
      <c r="BE9" s="32">
        <f t="shared" ca="1" si="40"/>
        <v>0</v>
      </c>
      <c r="BF9" s="54">
        <f t="shared" ca="1" si="18"/>
        <v>0</v>
      </c>
      <c r="BG9" s="54">
        <f t="shared" ca="1" si="19"/>
        <v>0</v>
      </c>
      <c r="BH9" s="158">
        <f ca="1">SUM(BH5:BH8)</f>
        <v>0</v>
      </c>
      <c r="BI9" s="159">
        <f ca="1">SUM(BI5:BI8)</f>
        <v>0</v>
      </c>
      <c r="BJ9" s="159">
        <f ca="1">SUM(BJ5:BJ8)</f>
        <v>0</v>
      </c>
      <c r="BK9" s="54">
        <f t="shared" ca="1" si="20"/>
        <v>0</v>
      </c>
      <c r="BL9" s="54">
        <f t="shared" ca="1" si="21"/>
        <v>0</v>
      </c>
      <c r="BM9" s="158">
        <f ca="1">SUM(BM5:BM8)</f>
        <v>0</v>
      </c>
      <c r="BN9" s="159">
        <f ca="1">SUM(BN5:BN8)</f>
        <v>0</v>
      </c>
      <c r="BO9" s="159">
        <f ca="1">SUM(BO5:BO8)</f>
        <v>0</v>
      </c>
      <c r="BP9" s="54">
        <f t="shared" ca="1" si="22"/>
        <v>0</v>
      </c>
      <c r="BQ9" s="54">
        <f t="shared" ca="1" si="23"/>
        <v>0</v>
      </c>
      <c r="BR9" s="157">
        <f ca="1">SUM(BR5:BR8)</f>
        <v>0</v>
      </c>
      <c r="BS9" s="32">
        <f ca="1">SUM(BS5:BS8)</f>
        <v>0</v>
      </c>
      <c r="BT9" s="32">
        <f ca="1">SUM(BT5:BT8)</f>
        <v>0</v>
      </c>
      <c r="BU9" s="54">
        <f t="shared" ca="1" si="25"/>
        <v>0</v>
      </c>
      <c r="BV9" s="57">
        <f t="shared" ca="1" si="26"/>
        <v>0</v>
      </c>
      <c r="BW9" s="32">
        <f t="shared" ref="BW9:CC9" ca="1" si="41">SUM(BW5:BW8)</f>
        <v>0</v>
      </c>
      <c r="BX9" s="32">
        <f t="shared" ca="1" si="41"/>
        <v>0</v>
      </c>
      <c r="BY9" s="32">
        <f t="shared" ca="1" si="41"/>
        <v>0</v>
      </c>
      <c r="BZ9" s="33">
        <f t="shared" ca="1" si="41"/>
        <v>0</v>
      </c>
      <c r="CA9" s="157">
        <f t="shared" ca="1" si="41"/>
        <v>0</v>
      </c>
      <c r="CB9" s="32">
        <f t="shared" ca="1" si="41"/>
        <v>0</v>
      </c>
      <c r="CC9" s="32">
        <f t="shared" ca="1" si="41"/>
        <v>0</v>
      </c>
      <c r="CD9" s="54">
        <f t="shared" ca="1" si="27"/>
        <v>0</v>
      </c>
      <c r="CE9" s="54">
        <f t="shared" ca="1" si="28"/>
        <v>0</v>
      </c>
      <c r="CF9" s="158">
        <f ca="1">SUM(CF5:CF8)</f>
        <v>0</v>
      </c>
      <c r="CG9" s="159">
        <f ca="1">SUM(CG5:CG8)</f>
        <v>0</v>
      </c>
      <c r="CH9" s="159">
        <f ca="1">SUM(CH5:CH8)</f>
        <v>0</v>
      </c>
      <c r="CI9" s="54">
        <f t="shared" ca="1" si="29"/>
        <v>0</v>
      </c>
      <c r="CJ9" s="54">
        <f t="shared" ca="1" si="30"/>
        <v>0</v>
      </c>
      <c r="CK9" s="158">
        <f ca="1">SUM(CK5:CK8)</f>
        <v>0</v>
      </c>
      <c r="CL9" s="159">
        <f ca="1">SUM(CL5:CL8)</f>
        <v>0</v>
      </c>
      <c r="CM9" s="159">
        <f ca="1">SUM(CM5:CM8)</f>
        <v>0</v>
      </c>
      <c r="CN9" s="54">
        <f t="shared" ca="1" si="31"/>
        <v>0</v>
      </c>
      <c r="CO9" s="54">
        <f t="shared" ca="1" si="32"/>
        <v>0</v>
      </c>
      <c r="CP9" s="157">
        <f ca="1">SUM(CP5:CP8)</f>
        <v>0</v>
      </c>
      <c r="CQ9" s="32">
        <f ca="1">SUM(CQ5:CQ8)</f>
        <v>0</v>
      </c>
      <c r="CR9" s="32">
        <f ca="1">SUM(CR5:CR8)</f>
        <v>0</v>
      </c>
      <c r="CS9" s="54">
        <f t="shared" ca="1" si="34"/>
        <v>0</v>
      </c>
      <c r="CT9" s="57">
        <f t="shared" ca="1" si="35"/>
        <v>0</v>
      </c>
      <c r="CU9" s="158">
        <f ca="1">SUM(CU5:CU8)</f>
        <v>0</v>
      </c>
      <c r="CV9" s="159">
        <f ca="1">SUM(CV5:CV8)</f>
        <v>0</v>
      </c>
      <c r="CW9" s="159">
        <f ca="1">SUM(CW5:CW8)</f>
        <v>0</v>
      </c>
      <c r="CX9" s="54">
        <f t="shared" ca="1" si="36"/>
        <v>0</v>
      </c>
      <c r="CY9" s="57">
        <f t="shared" ca="1" si="37"/>
        <v>0</v>
      </c>
    </row>
    <row r="10" spans="1:103">
      <c r="H10" s="48">
        <f ca="1">G9-H9</f>
        <v>9</v>
      </c>
      <c r="M10" s="48">
        <f ca="1">L9-M9</f>
        <v>9</v>
      </c>
      <c r="R10" s="48">
        <f ca="1">Q9-R9</f>
        <v>51</v>
      </c>
      <c r="W10" s="48">
        <f ca="1">V9-W9</f>
        <v>69</v>
      </c>
      <c r="AF10" s="48">
        <f ca="1">AE9-AF9</f>
        <v>9</v>
      </c>
      <c r="AK10" s="48">
        <f ca="1">AJ9-AK9</f>
        <v>9</v>
      </c>
      <c r="AP10" s="48">
        <f ca="1">AO9-AP9</f>
        <v>51</v>
      </c>
      <c r="AU10" s="48">
        <f ca="1">AT9-AU9</f>
        <v>69</v>
      </c>
      <c r="BD10" s="48">
        <f ca="1">BC9-BD9</f>
        <v>0</v>
      </c>
      <c r="BI10" s="48">
        <f ca="1">BH9-BI9</f>
        <v>0</v>
      </c>
      <c r="BN10" s="48">
        <f ca="1">BM9-BN9</f>
        <v>0</v>
      </c>
      <c r="BS10" s="48">
        <f ca="1">BR9-BS9</f>
        <v>0</v>
      </c>
      <c r="CB10" s="48">
        <f ca="1">CA9-CB9</f>
        <v>0</v>
      </c>
      <c r="CG10" s="48">
        <f ca="1">CF9-CG9</f>
        <v>0</v>
      </c>
      <c r="CL10" s="48">
        <f ca="1">CK9-CL9</f>
        <v>0</v>
      </c>
      <c r="CQ10" s="48">
        <f ca="1">CP9-CQ9</f>
        <v>0</v>
      </c>
    </row>
  </sheetData>
  <customSheetViews>
    <customSheetView guid="{891D980B-3994-429D-854D-7CC6770C5563}">
      <selection activeCell="B2" sqref="B2"/>
      <pageMargins left="0.7" right="0.7" top="0.75" bottom="0.75" header="0.3" footer="0.3"/>
    </customSheetView>
  </customSheetViews>
  <mergeCells count="39">
    <mergeCell ref="BW2:CT2"/>
    <mergeCell ref="C3:C4"/>
    <mergeCell ref="D3:D4"/>
    <mergeCell ref="E3:E4"/>
    <mergeCell ref="F3:F4"/>
    <mergeCell ref="G3:K3"/>
    <mergeCell ref="AC3:AC4"/>
    <mergeCell ref="CF3:CJ3"/>
    <mergeCell ref="CK3:CO3"/>
    <mergeCell ref="CP3:CT3"/>
    <mergeCell ref="AY2:BV2"/>
    <mergeCell ref="L3:P3"/>
    <mergeCell ref="Q3:U3"/>
    <mergeCell ref="V3:Z3"/>
    <mergeCell ref="AA3:AA4"/>
    <mergeCell ref="AB3:AB4"/>
    <mergeCell ref="BM3:BQ3"/>
    <mergeCell ref="AD3:AD4"/>
    <mergeCell ref="AE3:AI3"/>
    <mergeCell ref="AJ3:AN3"/>
    <mergeCell ref="AO3:AS3"/>
    <mergeCell ref="AT3:AX3"/>
    <mergeCell ref="AY3:AY4"/>
    <mergeCell ref="CU3:CY3"/>
    <mergeCell ref="A5:A9"/>
    <mergeCell ref="BR3:BV3"/>
    <mergeCell ref="BW3:BW4"/>
    <mergeCell ref="BX3:BX4"/>
    <mergeCell ref="BY3:BY4"/>
    <mergeCell ref="BZ3:BZ4"/>
    <mergeCell ref="CA3:CE3"/>
    <mergeCell ref="AZ3:AZ4"/>
    <mergeCell ref="BA3:BA4"/>
    <mergeCell ref="BB3:BB4"/>
    <mergeCell ref="BC3:BG3"/>
    <mergeCell ref="BH3:BL3"/>
    <mergeCell ref="A2:B4"/>
    <mergeCell ref="C2:Z2"/>
    <mergeCell ref="AA2:AX2"/>
  </mergeCells>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topLeftCell="A4" zoomScaleNormal="100" workbookViewId="0">
      <selection activeCell="R15" sqref="R15"/>
    </sheetView>
  </sheetViews>
  <sheetFormatPr defaultRowHeight="13.5"/>
  <cols>
    <col min="1" max="1" width="5" bestFit="1" customWidth="1"/>
    <col min="2" max="2" width="5.6640625" bestFit="1" customWidth="1"/>
    <col min="3" max="6" width="6.33203125" customWidth="1"/>
    <col min="7" max="7" width="7.33203125" customWidth="1"/>
    <col min="8" max="12" width="6.33203125" customWidth="1"/>
    <col min="13" max="13" width="8.5546875" customWidth="1"/>
    <col min="14" max="15" width="6.33203125" customWidth="1"/>
    <col min="16" max="17" width="4.21875" customWidth="1"/>
  </cols>
  <sheetData>
    <row r="1" spans="1:17" ht="17.25">
      <c r="A1" s="8" t="s">
        <v>347</v>
      </c>
      <c r="C1" s="160"/>
      <c r="H1" s="161"/>
      <c r="L1" s="161" t="s">
        <v>348</v>
      </c>
      <c r="M1" s="162" t="str">
        <f ca="1">단위테스트결과!Z1</f>
        <v>2017.12.19</v>
      </c>
      <c r="N1" s="160" t="s">
        <v>349</v>
      </c>
    </row>
    <row r="2" spans="1:17" ht="13.5" customHeight="1">
      <c r="A2" s="237" t="s">
        <v>324</v>
      </c>
      <c r="B2" s="238"/>
      <c r="C2" s="240" t="s">
        <v>350</v>
      </c>
      <c r="D2" s="240"/>
      <c r="E2" s="240"/>
      <c r="F2" s="240"/>
      <c r="G2" s="240"/>
      <c r="H2" s="240"/>
      <c r="I2" s="236" t="s">
        <v>351</v>
      </c>
      <c r="J2" s="236"/>
      <c r="K2" s="236"/>
      <c r="L2" s="236"/>
      <c r="M2" s="236"/>
      <c r="N2" s="236"/>
      <c r="O2" s="241" t="s">
        <v>352</v>
      </c>
      <c r="P2" s="246" t="s">
        <v>353</v>
      </c>
      <c r="Q2" s="249" t="s">
        <v>326</v>
      </c>
    </row>
    <row r="3" spans="1:17" ht="13.5" customHeight="1">
      <c r="A3" s="237"/>
      <c r="B3" s="238"/>
      <c r="C3" s="240" t="s">
        <v>354</v>
      </c>
      <c r="D3" s="240" t="s">
        <v>355</v>
      </c>
      <c r="E3" s="240" t="s">
        <v>356</v>
      </c>
      <c r="F3" s="240" t="s">
        <v>357</v>
      </c>
      <c r="G3" s="240" t="s">
        <v>358</v>
      </c>
      <c r="H3" s="245" t="s">
        <v>359</v>
      </c>
      <c r="I3" s="236" t="s">
        <v>354</v>
      </c>
      <c r="J3" s="236" t="s">
        <v>355</v>
      </c>
      <c r="K3" s="236" t="s">
        <v>356</v>
      </c>
      <c r="L3" s="236" t="s">
        <v>357</v>
      </c>
      <c r="M3" s="236" t="s">
        <v>358</v>
      </c>
      <c r="N3" s="244" t="s">
        <v>360</v>
      </c>
      <c r="O3" s="242"/>
      <c r="P3" s="247"/>
      <c r="Q3" s="249"/>
    </row>
    <row r="4" spans="1:17" ht="13.5" customHeight="1">
      <c r="A4" s="239"/>
      <c r="B4" s="239"/>
      <c r="C4" s="240"/>
      <c r="D4" s="240"/>
      <c r="E4" s="240"/>
      <c r="F4" s="240"/>
      <c r="G4" s="240"/>
      <c r="H4" s="240"/>
      <c r="I4" s="236"/>
      <c r="J4" s="236"/>
      <c r="K4" s="236"/>
      <c r="L4" s="236"/>
      <c r="M4" s="236"/>
      <c r="N4" s="236"/>
      <c r="O4" s="243"/>
      <c r="P4" s="248"/>
      <c r="Q4" s="249"/>
    </row>
    <row r="5" spans="1:17" ht="13.5" customHeight="1">
      <c r="A5" s="15" t="s">
        <v>252</v>
      </c>
      <c r="B5" s="15"/>
      <c r="C5" s="163">
        <f ca="1">COUNTIFS(단위테스트결과!$C:$C,$A5,단위테스트결과!$L:$L,"&lt;="&amp;$M$1,단위테스트결과!$O:$O,"&lt;&gt;결함아님",단위테스트결과!$Q:$Q,"=수용",단위테스트결과!$U:$U,"&lt;&gt;",단위테스트결과!$V:$V,"&lt;&gt;재접수",단위테스트결과!$AB:$AB,"&lt;=1")</f>
        <v>0</v>
      </c>
      <c r="D5" s="163">
        <f ca="1">COUNTIFS(단위테스트결과!$C:$C,$A5,단위테스트결과!$L:$L,"&lt;="&amp;$M$1,단위테스트결과!$O:$O,"&lt;&gt;결함아님",단위테스트결과!$Q:$Q,"=수용",단위테스트결과!$U:$U,"&lt;&gt;",단위테스트결과!$V:$V,"&lt;&gt;재접수",단위테스트결과!$AB:$AB,"=2") + COUNTIFS(단위테스트결과!$C:$C,$A5,단위테스트결과!$L:$L,"&lt;="&amp;$M$1,단위테스트결과!$O:$O,"&lt;&gt;결함아님",단위테스트결과!$Q:$Q,"=수용",단위테스트결과!$U:$U,"&lt;&gt;",단위테스트결과!$V:$V,"&lt;&gt;재접수",단위테스트결과!$AB:$AB,"=3")</f>
        <v>7</v>
      </c>
      <c r="E5" s="163">
        <f ca="1">COUNTIFS(단위테스트결과!$C:$C,$A5,단위테스트결과!$L:$L,"&lt;="&amp;$M$1,단위테스트결과!$O:$O,"&lt;&gt;결함아님",단위테스트결과!$Q:$Q,"=수용",단위테스트결과!$U:$U,"&lt;&gt;",단위테스트결과!$V:$V,"&lt;&gt;재접수",단위테스트결과!$AB:$AB,"=4") + COUNTIFS(단위테스트결과!$C:$C,$A5,단위테스트결과!$L:$L,"&lt;="&amp;$M$1,단위테스트결과!$O:$O,"&lt;&gt;결함아님",단위테스트결과!$Q:$Q,"=수용",단위테스트결과!$U:$U,"&lt;&gt;",단위테스트결과!$V:$V,"&lt;&gt;재접수",단위테스트결과!$AB:$AB,"=5")</f>
        <v>0</v>
      </c>
      <c r="F5" s="163">
        <f ca="1">COUNTIFS(단위테스트결과!$C:$C,$A5,단위테스트결과!$L:$L,"&lt;="&amp;$M$1,단위테스트결과!$O:$O,"&lt;&gt;결함아님",단위테스트결과!$Q:$Q,"=수용",단위테스트결과!$U:$U,"&lt;&gt;",단위테스트결과!$V:$V,"&lt;&gt;재접수",단위테스트결과!$AB:$AB,"&gt;=6") - COUNTIFS(단위테스트결과!$C:$C,$A5,단위테스트결과!$L:$L,"&lt;="&amp;$M$1,단위테스트결과!$O:$O,"&lt;&gt;결함아님",단위테스트결과!$Q:$Q,"=수용",단위테스트결과!$U:$U,"&lt;&gt;",단위테스트결과!$V:$V,"&lt;&gt;재접수",단위테스트결과!$AB:$AB,"&gt;10")</f>
        <v>0</v>
      </c>
      <c r="G5" s="163">
        <f ca="1">COUNTIFS(단위테스트결과!$C:$C,$A5,단위테스트결과!$L:$L,"&lt;="&amp;$M$1,단위테스트결과!$O:$O,"&lt;&gt;결함아님",단위테스트결과!$Q:$Q,"=수용",단위테스트결과!$U:$U,"&lt;&gt;",단위테스트결과!$V:$V,"&lt;&gt;재접수",단위테스트결과!$AB:$AB,"&gt;10")</f>
        <v>15</v>
      </c>
      <c r="H5" s="164">
        <f ca="1">IF(COUNTIFS(단위테스트결과!$C:$C,$A5,단위테스트결과!$L:$L,"&lt;="&amp;$M$1,단위테스트결과!$O:$O,"&lt;&gt;결함아님",단위테스트결과!$Q:$Q,"=수용",단위테스트결과!$U:$U,"&lt;&gt;",단위테스트결과!$V:$V,"&lt;&gt;재접수")=0,0,SUMIFS(단위테스트결과!$AB:$AB,단위테스트결과!$C:$C,$A5,단위테스트결과!$L:$L,"&lt;="&amp;$M$1,단위테스트결과!$O:$O,"&lt;&gt;결함아님",단위테스트결과!$Q:$Q,"=수용",단위테스트결과!$U:$U,"&lt;&gt;",단위테스트결과!$V:$V,"&lt;&gt;재접수")/COUNTIFS(단위테스트결과!$C:$C,$A5,단위테스트결과!$L:$L,"&lt;="&amp;$M$1,단위테스트결과!$O:$O,"&lt;&gt;결함아님",단위테스트결과!$Q:$Q,"=수용",단위테스트결과!$U:$U,"&lt;&gt;",단위테스트결과!$V:$V,"&lt;&gt;재접수"))</f>
        <v>9.6818181818181817</v>
      </c>
      <c r="I5" s="163">
        <f ca="1">COUNTIFS(단위테스트결과!$C:$C,$A5,단위테스트결과!$L:$L,"&lt;="&amp;$M$1,단위테스트결과!$O:$O,"&lt;&gt;결함아님",단위테스트결과!$Q:$Q,"=수용",단위테스트결과!$U:$U,"=",단위테스트결과!$V:$V,"&lt;&gt;공통이관",단위테스트결과!$AB:$AB,"=1")</f>
        <v>0</v>
      </c>
      <c r="J5" s="163">
        <f ca="1">COUNTIFS(단위테스트결과!$C:$C,$A5,단위테스트결과!$L:$L,"&lt;="&amp;$M$1,단위테스트결과!$O:$O,"&lt;&gt;결함아님",단위테스트결과!$Q:$Q,"=수용",단위테스트결과!$U:$U,"=",단위테스트결과!$V:$V,"&lt;&gt;공통이관",단위테스트결과!$AB:$AB,"=2") + COUNTIFS(단위테스트결과!$C:$C,$A5,단위테스트결과!$L:$L,"&lt;="&amp;$M$1,단위테스트결과!$O:$O,"&lt;&gt;결함아님",단위테스트결과!$Q:$Q,"=수용",단위테스트결과!$U:$U,"=",단위테스트결과!$V:$V,"&lt;&gt;공통이관",단위테스트결과!$AB:$AB,"=3")</f>
        <v>0</v>
      </c>
      <c r="K5" s="163">
        <f ca="1">COUNTIFS(단위테스트결과!$C:$C,$A5,단위테스트결과!$L:$L,"&lt;="&amp;$M$1,단위테스트결과!$O:$O,"&lt;&gt;결함아님",단위테스트결과!$Q:$Q,"=수용",단위테스트결과!$U:$U,"=",단위테스트결과!$V:$V,"&lt;&gt;공통이관",단위테스트결과!$AB:$AB,"=4") + COUNTIFS(단위테스트결과!$C:$C,$A5,단위테스트결과!$L:$L,"&lt;="&amp;$M$1,단위테스트결과!$O:$O,"&lt;&gt;결함아님",단위테스트결과!$Q:$Q,"=수용",단위테스트결과!$U:$U,"=",단위테스트결과!$V:$V,"&lt;&gt;공통이관",단위테스트결과!$AB:$AB,"=5")</f>
        <v>0</v>
      </c>
      <c r="L5" s="163">
        <f ca="1">COUNTIFS(단위테스트결과!$C:$C,$A5,단위테스트결과!$L:$L,"&lt;="&amp;$M$1,단위테스트결과!$O:$O,"&lt;&gt;결함아님",단위테스트결과!$Q:$Q,"=수용",단위테스트결과!$U:$U,"=",단위테스트결과!$V:$V,"&lt;&gt;공통이관",단위테스트결과!$AB:$AB,"&gt;=6") - COUNTIFS(단위테스트결과!$C:$C,$A5,단위테스트결과!$L:$L,"&lt;="&amp;$M$1,단위테스트결과!$O:$O,"&lt;&gt;결함아님",단위테스트결과!$Q:$Q,"=수용",단위테스트결과!$U:$U,"=",단위테스트결과!$V:$V,"&lt;&gt;공통이관",단위테스트결과!$AB:$AB,"&gt;10")</f>
        <v>0</v>
      </c>
      <c r="M5" s="163">
        <f ca="1">COUNTIFS(단위테스트결과!$C:$C,$A5,단위테스트결과!$L:$L,"&lt;="&amp;$M$1,단위테스트결과!$O:$O,"&lt;&gt;결함아님",단위테스트결과!$Q:$Q,"=수용",단위테스트결과!$U:$U,"=",단위테스트결과!$V:$V,"&lt;&gt;공통이관",단위테스트결과!$AB:$AB,"&gt;10")</f>
        <v>43</v>
      </c>
      <c r="N5" s="164">
        <f ca="1">IF(COUNTIFS(단위테스트결과!$C:$C,$A5,단위테스트결과!$L:$L,"&lt;="&amp;$M$1,단위테스트결과!$O:$O,"&lt;&gt;결함아님",단위테스트결과!$Q:$Q,"=수용",단위테스트결과!$U:$U,"=",단위테스트결과!$V:$V,"&lt;&gt;공통이관")=0,0,SUMIFS(단위테스트결과!$AB:$AB,단위테스트결과!$C:$C,$A5,단위테스트결과!$L:$L,"&lt;="&amp;$M$1,단위테스트결과!$O:$O,"&lt;&gt;결함아님",단위테스트결과!$Q:$Q,"=수용",단위테스트결과!$U:$U,"=",단위테스트결과!$V:$V,"&lt;&gt;공통이관")/COUNTIFS(단위테스트결과!$C:$C,$A5,단위테스트결과!$L:$L,"&lt;="&amp;$M$1,단위테스트결과!$O:$O,"&lt;&gt;결함아님",단위테스트결과!$Q:$Q,"=수용",단위테스트결과!$U:$U,"=",단위테스트결과!$V:$V,"&lt;&gt;공통이관"))</f>
        <v>184.02222222222221</v>
      </c>
      <c r="O5" s="163">
        <f ca="1">COUNTIFS(단위테스트결과!$C:$C,$A5,단위테스트결과!$L:$L,"&lt;="&amp;$M$1,단위테스트결과!$O:$O,"&lt;&gt;결함아님",단위테스트결과!$Q:$Q,"=수용",단위테스트결과!$U:$U,"&lt;&gt;",단위테스트결과!$V:$V,"=재접수")</f>
        <v>0</v>
      </c>
      <c r="P5" s="163">
        <f ca="1">COUNTIFS(단위테스트결과!$C:$C,$A5,단위테스트결과!$L:$L,"&lt;="&amp;$M$1,단위테스트결과!$O:$O,"&lt;&gt;결함아님",단위테스트결과!$Q:$Q,"=수용",단위테스트결과!$U:$U,"=",단위테스트결과!$V:$V,"=공통이관")</f>
        <v>3</v>
      </c>
      <c r="Q5" s="165">
        <f ca="1">COUNTIFS(단위테스트결과!$C:$C,$A5,단위테스트결과!$L:$L,"&lt;="&amp;$M$1,단위테스트결과!$O:$O,"&lt;&gt;결함아님",단위테스트결과!$Q:$Q,"="&amp;"")</f>
        <v>0</v>
      </c>
    </row>
    <row r="6" spans="1:17" ht="13.5" customHeight="1">
      <c r="A6" s="15" t="s">
        <v>253</v>
      </c>
      <c r="B6" s="15" t="s">
        <v>341</v>
      </c>
      <c r="C6" s="163">
        <f ca="1">COUNTIFS(단위테스트결과!$C:$C,$A6,단위테스트결과!$L:$L,"&lt;="&amp;$M$1,단위테스트결과!$O:$O,"&lt;&gt;결함아님",단위테스트결과!$Q:$Q,"=수용",단위테스트결과!$U:$U,"&lt;&gt;",단위테스트결과!$V:$V,"&lt;&gt;재접수",단위테스트결과!$AB:$AB,"&lt;=1")</f>
        <v>0</v>
      </c>
      <c r="D6" s="163">
        <f ca="1">COUNTIFS(단위테스트결과!$C:$C,$A6,단위테스트결과!$L:$L,"&lt;="&amp;$M$1,단위테스트결과!$O:$O,"&lt;&gt;결함아님",단위테스트결과!$Q:$Q,"=수용",단위테스트결과!$U:$U,"&lt;&gt;",단위테스트결과!$V:$V,"&lt;&gt;재접수",단위테스트결과!$AB:$AB,"=2") + COUNTIFS(단위테스트결과!$C:$C,$A6,단위테스트결과!$L:$L,"&lt;="&amp;$M$1,단위테스트결과!$O:$O,"&lt;&gt;결함아님",단위테스트결과!$Q:$Q,"=수용",단위테스트결과!$U:$U,"&lt;&gt;",단위테스트결과!$V:$V,"&lt;&gt;재접수",단위테스트결과!$AB:$AB,"=3")</f>
        <v>0</v>
      </c>
      <c r="E6" s="163">
        <f ca="1">COUNTIFS(단위테스트결과!$C:$C,$A6,단위테스트결과!$L:$L,"&lt;="&amp;$M$1,단위테스트결과!$O:$O,"&lt;&gt;결함아님",단위테스트결과!$Q:$Q,"=수용",단위테스트결과!$U:$U,"&lt;&gt;",단위테스트결과!$V:$V,"&lt;&gt;재접수",단위테스트결과!$AB:$AB,"=4") + COUNTIFS(단위테스트결과!$C:$C,$A6,단위테스트결과!$L:$L,"&lt;="&amp;$M$1,단위테스트결과!$O:$O,"&lt;&gt;결함아님",단위테스트결과!$Q:$Q,"=수용",단위테스트결과!$U:$U,"&lt;&gt;",단위테스트결과!$V:$V,"&lt;&gt;재접수",단위테스트결과!$AB:$AB,"=5")</f>
        <v>0</v>
      </c>
      <c r="F6" s="163">
        <f ca="1">COUNTIFS(단위테스트결과!$C:$C,$A6,단위테스트결과!$L:$L,"&lt;="&amp;$M$1,단위테스트결과!$O:$O,"&lt;&gt;결함아님",단위테스트결과!$Q:$Q,"=수용",단위테스트결과!$U:$U,"&lt;&gt;",단위테스트결과!$V:$V,"&lt;&gt;재접수",단위테스트결과!$AB:$AB,"&gt;=6") - COUNTIFS(단위테스트결과!$C:$C,$A6,단위테스트결과!$L:$L,"&lt;="&amp;$M$1,단위테스트결과!$O:$O,"&lt;&gt;결함아님",단위테스트결과!$Q:$Q,"=수용",단위테스트결과!$U:$U,"&lt;&gt;",단위테스트결과!$V:$V,"&lt;&gt;재접수",단위테스트결과!$AB:$AB,"&gt;10")</f>
        <v>0</v>
      </c>
      <c r="G6" s="163">
        <f ca="1">COUNTIFS(단위테스트결과!$C:$C,$A6,단위테스트결과!$L:$L,"&lt;="&amp;$M$1,단위테스트결과!$O:$O,"&lt;&gt;결함아님",단위테스트결과!$Q:$Q,"=수용",단위테스트결과!$U:$U,"&lt;&gt;",단위테스트결과!$V:$V,"&lt;&gt;재접수",단위테스트결과!$AB:$AB,"&gt;10")</f>
        <v>0</v>
      </c>
      <c r="H6" s="164">
        <f ca="1">IF(COUNTIFS(단위테스트결과!$C:$C,$A6,단위테스트결과!$L:$L,"&lt;="&amp;$M$1,단위테스트결과!$O:$O,"&lt;&gt;결함아님",단위테스트결과!$Q:$Q,"=수용",단위테스트결과!$U:$U,"&lt;&gt;",단위테스트결과!$V:$V,"&lt;&gt;재접수")=0,0,SUMIFS(단위테스트결과!$AB:$AB,단위테스트결과!$C:$C,$A6,단위테스트결과!$L:$L,"&lt;="&amp;$M$1,단위테스트결과!$O:$O,"&lt;&gt;결함아님",단위테스트결과!$Q:$Q,"=수용",단위테스트결과!$U:$U,"&lt;&gt;",단위테스트결과!$V:$V,"&lt;&gt;재접수")/COUNTIFS(단위테스트결과!$C:$C,$A6,단위테스트결과!$L:$L,"&lt;="&amp;$M$1,단위테스트결과!$O:$O,"&lt;&gt;결함아님",단위테스트결과!$Q:$Q,"=수용",단위테스트결과!$U:$U,"&lt;&gt;",단위테스트결과!$V:$V,"&lt;&gt;재접수"))</f>
        <v>0</v>
      </c>
      <c r="I6" s="163">
        <f ca="1">COUNTIFS(단위테스트결과!$C:$C,$A6,단위테스트결과!$L:$L,"&lt;="&amp;$M$1,단위테스트결과!$O:$O,"&lt;&gt;결함아님",단위테스트결과!$Q:$Q,"=수용",단위테스트결과!$U:$U,"=",단위테스트결과!$V:$V,"&lt;&gt;공통이관",단위테스트결과!$AB:$AB,"=1")</f>
        <v>0</v>
      </c>
      <c r="J6" s="163">
        <f ca="1">COUNTIFS(단위테스트결과!$C:$C,$A6,단위테스트결과!$L:$L,"&lt;="&amp;$M$1,단위테스트결과!$O:$O,"&lt;&gt;결함아님",단위테스트결과!$Q:$Q,"=수용",단위테스트결과!$U:$U,"=",단위테스트결과!$V:$V,"&lt;&gt;공통이관",단위테스트결과!$AB:$AB,"=2") + COUNTIFS(단위테스트결과!$C:$C,$A6,단위테스트결과!$L:$L,"&lt;="&amp;$M$1,단위테스트결과!$O:$O,"&lt;&gt;결함아님",단위테스트결과!$Q:$Q,"=수용",단위테스트결과!$U:$U,"=",단위테스트결과!$V:$V,"&lt;&gt;공통이관",단위테스트결과!$AB:$AB,"=3")</f>
        <v>0</v>
      </c>
      <c r="K6" s="163">
        <f ca="1">COUNTIFS(단위테스트결과!$C:$C,$A6,단위테스트결과!$L:$L,"&lt;="&amp;$M$1,단위테스트결과!$O:$O,"&lt;&gt;결함아님",단위테스트결과!$Q:$Q,"=수용",단위테스트결과!$U:$U,"=",단위테스트결과!$V:$V,"&lt;&gt;공통이관",단위테스트결과!$AB:$AB,"=4") + COUNTIFS(단위테스트결과!$C:$C,$A6,단위테스트결과!$L:$L,"&lt;="&amp;$M$1,단위테스트결과!$O:$O,"&lt;&gt;결함아님",단위테스트결과!$Q:$Q,"=수용",단위테스트결과!$U:$U,"=",단위테스트결과!$V:$V,"&lt;&gt;공통이관",단위테스트결과!$AB:$AB,"=5")</f>
        <v>0</v>
      </c>
      <c r="L6" s="163">
        <f ca="1">COUNTIFS(단위테스트결과!$C:$C,$A6,단위테스트결과!$L:$L,"&lt;="&amp;$M$1,단위테스트결과!$O:$O,"&lt;&gt;결함아님",단위테스트결과!$Q:$Q,"=수용",단위테스트결과!$U:$U,"=",단위테스트결과!$V:$V,"&lt;&gt;공통이관",단위테스트결과!$AB:$AB,"&gt;=6") - COUNTIFS(단위테스트결과!$C:$C,$A6,단위테스트결과!$L:$L,"&lt;="&amp;$M$1,단위테스트결과!$O:$O,"&lt;&gt;결함아님",단위테스트결과!$Q:$Q,"=수용",단위테스트결과!$U:$U,"=",단위테스트결과!$V:$V,"&lt;&gt;공통이관",단위테스트결과!$AB:$AB,"&gt;10")</f>
        <v>0</v>
      </c>
      <c r="M6" s="163">
        <f ca="1">COUNTIFS(단위테스트결과!$C:$C,$A6,단위테스트결과!$L:$L,"&lt;="&amp;$M$1,단위테스트결과!$O:$O,"&lt;&gt;결함아님",단위테스트결과!$Q:$Q,"=수용",단위테스트결과!$U:$U,"=",단위테스트결과!$V:$V,"&lt;&gt;공통이관",단위테스트결과!$AB:$AB,"&gt;10")</f>
        <v>21</v>
      </c>
      <c r="N6" s="164">
        <f ca="1">IF(COUNTIFS(단위테스트결과!$C:$C,$A6,단위테스트결과!$L:$L,"&lt;="&amp;$M$1,단위테스트결과!$O:$O,"&lt;&gt;결함아님",단위테스트결과!$Q:$Q,"=수용",단위테스트결과!$U:$U,"=",단위테스트결과!$V:$V,"&lt;&gt;공통이관")=0,0,SUMIFS(단위테스트결과!$AB:$AB,단위테스트결과!$C:$C,$A6,단위테스트결과!$L:$L,"&lt;="&amp;$M$1,단위테스트결과!$O:$O,"&lt;&gt;결함아님",단위테스트결과!$Q:$Q,"=수용",단위테스트결과!$U:$U,"=",단위테스트결과!$V:$V,"&lt;&gt;공통이관")/COUNTIFS(단위테스트결과!$C:$C,$A6,단위테스트결과!$L:$L,"&lt;="&amp;$M$1,단위테스트결과!$O:$O,"&lt;&gt;결함아님",단위테스트결과!$Q:$Q,"=수용",단위테스트결과!$U:$U,"=",단위테스트결과!$V:$V,"&lt;&gt;공통이관"))</f>
        <v>169</v>
      </c>
      <c r="O6" s="163">
        <f ca="1">COUNTIFS(단위테스트결과!$C:$C,$A6,단위테스트결과!$L:$L,"&lt;="&amp;$M$1,단위테스트결과!$O:$O,"&lt;&gt;결함아님",단위테스트결과!$Q:$Q,"=수용",단위테스트결과!$U:$U,"&lt;&gt;",단위테스트결과!$V:$V,"=재접수")</f>
        <v>0</v>
      </c>
      <c r="P6" s="163">
        <f ca="1">COUNTIFS(단위테스트결과!$C:$C,$A6,단위테스트결과!$L:$L,"&lt;="&amp;$M$1,단위테스트결과!$O:$O,"&lt;&gt;결함아님",단위테스트결과!$Q:$Q,"=수용",단위테스트결과!$U:$U,"=",단위테스트결과!$V:$V,"=공통이관")</f>
        <v>0</v>
      </c>
      <c r="Q6" s="165">
        <f ca="1">COUNTIFS(단위테스트결과!$C:$C,$A6,단위테스트결과!$L:$L,"&lt;="&amp;$M$1,단위테스트결과!$O:$O,"&lt;&gt;결함아님",단위테스트결과!$Q:$Q,"="&amp;"")</f>
        <v>0</v>
      </c>
    </row>
    <row r="7" spans="1:17" ht="13.5" customHeight="1">
      <c r="A7" s="15" t="s">
        <v>254</v>
      </c>
      <c r="B7" s="15" t="s">
        <v>369</v>
      </c>
      <c r="C7" s="163">
        <f ca="1">COUNTIFS(단위테스트결과!$C:$C,$A7,단위테스트결과!$L:$L,"&lt;="&amp;$M$1,단위테스트결과!$O:$O,"&lt;&gt;결함아님",단위테스트결과!$Q:$Q,"=수용",단위테스트결과!$U:$U,"&lt;&gt;",단위테스트결과!$V:$V,"&lt;&gt;재접수",단위테스트결과!$AB:$AB,"&lt;=1")</f>
        <v>0</v>
      </c>
      <c r="D7" s="163">
        <f ca="1">COUNTIFS(단위테스트결과!$C:$C,$A7,단위테스트결과!$L:$L,"&lt;="&amp;$M$1,단위테스트결과!$O:$O,"&lt;&gt;결함아님",단위테스트결과!$Q:$Q,"=수용",단위테스트결과!$U:$U,"&lt;&gt;",단위테스트결과!$V:$V,"&lt;&gt;재접수",단위테스트결과!$AB:$AB,"=2") + COUNTIFS(단위테스트결과!$C:$C,$A7,단위테스트결과!$L:$L,"&lt;="&amp;$M$1,단위테스트결과!$O:$O,"&lt;&gt;결함아님",단위테스트결과!$Q:$Q,"=수용",단위테스트결과!$U:$U,"&lt;&gt;",단위테스트결과!$V:$V,"&lt;&gt;재접수",단위테스트결과!$AB:$AB,"=3")</f>
        <v>0</v>
      </c>
      <c r="E7" s="163">
        <f ca="1">COUNTIFS(단위테스트결과!$C:$C,$A7,단위테스트결과!$L:$L,"&lt;="&amp;$M$1,단위테스트결과!$O:$O,"&lt;&gt;결함아님",단위테스트결과!$Q:$Q,"=수용",단위테스트결과!$U:$U,"&lt;&gt;",단위테스트결과!$V:$V,"&lt;&gt;재접수",단위테스트결과!$AB:$AB,"=4") + COUNTIFS(단위테스트결과!$C:$C,$A7,단위테스트결과!$L:$L,"&lt;="&amp;$M$1,단위테스트결과!$O:$O,"&lt;&gt;결함아님",단위테스트결과!$Q:$Q,"=수용",단위테스트결과!$U:$U,"&lt;&gt;",단위테스트결과!$V:$V,"&lt;&gt;재접수",단위테스트결과!$AB:$AB,"=5")</f>
        <v>0</v>
      </c>
      <c r="F7" s="163">
        <f ca="1">COUNTIFS(단위테스트결과!$C:$C,$A7,단위테스트결과!$L:$L,"&lt;="&amp;$M$1,단위테스트결과!$O:$O,"&lt;&gt;결함아님",단위테스트결과!$Q:$Q,"=수용",단위테스트결과!$U:$U,"&lt;&gt;",단위테스트결과!$V:$V,"&lt;&gt;재접수",단위테스트결과!$AB:$AB,"&gt;=6") - COUNTIFS(단위테스트결과!$C:$C,$A7,단위테스트결과!$L:$L,"&lt;="&amp;$M$1,단위테스트결과!$O:$O,"&lt;&gt;결함아님",단위테스트결과!$Q:$Q,"=수용",단위테스트결과!$U:$U,"&lt;&gt;",단위테스트결과!$V:$V,"&lt;&gt;재접수",단위테스트결과!$AB:$AB,"&gt;10")</f>
        <v>0</v>
      </c>
      <c r="G7" s="163">
        <f ca="1">COUNTIFS(단위테스트결과!$C:$C,$A7,단위테스트결과!$L:$L,"&lt;="&amp;$M$1,단위테스트결과!$O:$O,"&lt;&gt;결함아님",단위테스트결과!$Q:$Q,"=수용",단위테스트결과!$U:$U,"&lt;&gt;",단위테스트결과!$V:$V,"&lt;&gt;재접수",단위테스트결과!$AB:$AB,"&gt;10")</f>
        <v>0</v>
      </c>
      <c r="H7" s="164">
        <f ca="1">IF(COUNTIFS(단위테스트결과!$C:$C,$A7,단위테스트결과!$L:$L,"&lt;="&amp;$M$1,단위테스트결과!$O:$O,"&lt;&gt;결함아님",단위테스트결과!$Q:$Q,"=수용",단위테스트결과!$U:$U,"&lt;&gt;",단위테스트결과!$V:$V,"&lt;&gt;재접수")=0,0,SUMIFS(단위테스트결과!$AB:$AB,단위테스트결과!$C:$C,$A7,단위테스트결과!$L:$L,"&lt;="&amp;$M$1,단위테스트결과!$O:$O,"&lt;&gt;결함아님",단위테스트결과!$Q:$Q,"=수용",단위테스트결과!$U:$U,"&lt;&gt;",단위테스트결과!$V:$V,"&lt;&gt;재접수")/COUNTIFS(단위테스트결과!$C:$C,$A7,단위테스트결과!$L:$L,"&lt;="&amp;$M$1,단위테스트결과!$O:$O,"&lt;&gt;결함아님",단위테스트결과!$Q:$Q,"=수용",단위테스트결과!$U:$U,"&lt;&gt;",단위테스트결과!$V:$V,"&lt;&gt;재접수"))</f>
        <v>0</v>
      </c>
      <c r="I7" s="163">
        <f ca="1">COUNTIFS(단위테스트결과!$C:$C,$A7,단위테스트결과!$L:$L,"&lt;="&amp;$M$1,단위테스트결과!$O:$O,"&lt;&gt;결함아님",단위테스트결과!$Q:$Q,"=수용",단위테스트결과!$U:$U,"=",단위테스트결과!$V:$V,"&lt;&gt;공통이관",단위테스트결과!$AB:$AB,"=1")</f>
        <v>0</v>
      </c>
      <c r="J7" s="163">
        <f ca="1">COUNTIFS(단위테스트결과!$C:$C,$A7,단위테스트결과!$L:$L,"&lt;="&amp;$M$1,단위테스트결과!$O:$O,"&lt;&gt;결함아님",단위테스트결과!$Q:$Q,"=수용",단위테스트결과!$U:$U,"=",단위테스트결과!$V:$V,"&lt;&gt;공통이관",단위테스트결과!$AB:$AB,"=2") + COUNTIFS(단위테스트결과!$C:$C,$A7,단위테스트결과!$L:$L,"&lt;="&amp;$M$1,단위테스트결과!$O:$O,"&lt;&gt;결함아님",단위테스트결과!$Q:$Q,"=수용",단위테스트결과!$U:$U,"=",단위테스트결과!$V:$V,"&lt;&gt;공통이관",단위테스트결과!$AB:$AB,"=3")</f>
        <v>0</v>
      </c>
      <c r="K7" s="163">
        <f ca="1">COUNTIFS(단위테스트결과!$C:$C,$A7,단위테스트결과!$L:$L,"&lt;="&amp;$M$1,단위테스트결과!$O:$O,"&lt;&gt;결함아님",단위테스트결과!$Q:$Q,"=수용",단위테스트결과!$U:$U,"=",단위테스트결과!$V:$V,"&lt;&gt;공통이관",단위테스트결과!$AB:$AB,"=4") + COUNTIFS(단위테스트결과!$C:$C,$A7,단위테스트결과!$L:$L,"&lt;="&amp;$M$1,단위테스트결과!$O:$O,"&lt;&gt;결함아님",단위테스트결과!$Q:$Q,"=수용",단위테스트결과!$U:$U,"=",단위테스트결과!$V:$V,"&lt;&gt;공통이관",단위테스트결과!$AB:$AB,"=5")</f>
        <v>0</v>
      </c>
      <c r="L7" s="163">
        <f ca="1">COUNTIFS(단위테스트결과!$C:$C,$A7,단위테스트결과!$L:$L,"&lt;="&amp;$M$1,단위테스트결과!$O:$O,"&lt;&gt;결함아님",단위테스트결과!$Q:$Q,"=수용",단위테스트결과!$U:$U,"=",단위테스트결과!$V:$V,"&lt;&gt;공통이관",단위테스트결과!$AB:$AB,"&gt;=6") - COUNTIFS(단위테스트결과!$C:$C,$A7,단위테스트결과!$L:$L,"&lt;="&amp;$M$1,단위테스트결과!$O:$O,"&lt;&gt;결함아님",단위테스트결과!$Q:$Q,"=수용",단위테스트결과!$U:$U,"=",단위테스트결과!$V:$V,"&lt;&gt;공통이관",단위테스트결과!$AB:$AB,"&gt;10")</f>
        <v>0</v>
      </c>
      <c r="M7" s="163">
        <f ca="1">COUNTIFS(단위테스트결과!$C:$C,$A7,단위테스트결과!$L:$L,"&lt;="&amp;$M$1,단위테스트결과!$O:$O,"&lt;&gt;결함아님",단위테스트결과!$Q:$Q,"=수용",단위테스트결과!$U:$U,"=",단위테스트결과!$V:$V,"&lt;&gt;공통이관",단위테스트결과!$AB:$AB,"&gt;10")</f>
        <v>0</v>
      </c>
      <c r="N7" s="164">
        <f ca="1">IF(COUNTIFS(단위테스트결과!$C:$C,$A7,단위테스트결과!$L:$L,"&lt;="&amp;$M$1,단위테스트결과!$O:$O,"&lt;&gt;결함아님",단위테스트결과!$Q:$Q,"=수용",단위테스트결과!$U:$U,"=",단위테스트결과!$V:$V,"&lt;&gt;공통이관")=0,0,SUMIFS(단위테스트결과!$AB:$AB,단위테스트결과!$C:$C,$A7,단위테스트결과!$L:$L,"&lt;="&amp;$M$1,단위테스트결과!$O:$O,"&lt;&gt;결함아님",단위테스트결과!$Q:$Q,"=수용",단위테스트결과!$U:$U,"=",단위테스트결과!$V:$V,"&lt;&gt;공통이관")/COUNTIFS(단위테스트결과!$C:$C,$A7,단위테스트결과!$L:$L,"&lt;="&amp;$M$1,단위테스트결과!$O:$O,"&lt;&gt;결함아님",단위테스트결과!$Q:$Q,"=수용",단위테스트결과!$U:$U,"=",단위테스트결과!$V:$V,"&lt;&gt;공통이관"))</f>
        <v>0</v>
      </c>
      <c r="O7" s="163">
        <f ca="1">COUNTIFS(단위테스트결과!$C:$C,$A7,단위테스트결과!$L:$L,"&lt;="&amp;$M$1,단위테스트결과!$O:$O,"&lt;&gt;결함아님",단위테스트결과!$Q:$Q,"=수용",단위테스트결과!$U:$U,"&lt;&gt;",단위테스트결과!$V:$V,"=재접수")</f>
        <v>0</v>
      </c>
      <c r="P7" s="163">
        <f ca="1">COUNTIFS(단위테스트결과!$C:$C,$A7,단위테스트결과!$L:$L,"&lt;="&amp;$M$1,단위테스트결과!$O:$O,"&lt;&gt;결함아님",단위테스트결과!$Q:$Q,"=수용",단위테스트결과!$U:$U,"=",단위테스트결과!$V:$V,"=공통이관")</f>
        <v>0</v>
      </c>
      <c r="Q7" s="165">
        <f ca="1">COUNTIFS(단위테스트결과!$C:$C,$A7,단위테스트결과!$L:$L,"&lt;="&amp;$M$1,단위테스트결과!$O:$O,"&lt;&gt;결함아님",단위테스트결과!$Q:$Q,"="&amp;"")</f>
        <v>0</v>
      </c>
    </row>
    <row r="8" spans="1:17" ht="13.5" customHeight="1">
      <c r="A8" s="15" t="s">
        <v>255</v>
      </c>
      <c r="B8" s="15" t="s">
        <v>370</v>
      </c>
      <c r="C8" s="163">
        <f ca="1">COUNTIFS(단위테스트결과!$C:$C,$A8,단위테스트결과!$L:$L,"&lt;="&amp;$M$1,단위테스트결과!$O:$O,"&lt;&gt;결함아님",단위테스트결과!$Q:$Q,"=수용",단위테스트결과!$U:$U,"&lt;&gt;",단위테스트결과!$V:$V,"&lt;&gt;재접수",단위테스트결과!$AB:$AB,"&lt;=1")</f>
        <v>0</v>
      </c>
      <c r="D8" s="163">
        <f ca="1">COUNTIFS(단위테스트결과!$C:$C,$A8,단위테스트결과!$L:$L,"&lt;="&amp;$M$1,단위테스트결과!$O:$O,"&lt;&gt;결함아님",단위테스트결과!$Q:$Q,"=수용",단위테스트결과!$U:$U,"&lt;&gt;",단위테스트결과!$V:$V,"&lt;&gt;재접수",단위테스트결과!$AB:$AB,"=2") + COUNTIFS(단위테스트결과!$C:$C,$A8,단위테스트결과!$L:$L,"&lt;="&amp;$M$1,단위테스트결과!$O:$O,"&lt;&gt;결함아님",단위테스트결과!$Q:$Q,"=수용",단위테스트결과!$U:$U,"&lt;&gt;",단위테스트결과!$V:$V,"&lt;&gt;재접수",단위테스트결과!$AB:$AB,"=3")</f>
        <v>0</v>
      </c>
      <c r="E8" s="163">
        <f ca="1">COUNTIFS(단위테스트결과!$C:$C,$A8,단위테스트결과!$L:$L,"&lt;="&amp;$M$1,단위테스트결과!$O:$O,"&lt;&gt;결함아님",단위테스트결과!$Q:$Q,"=수용",단위테스트결과!$U:$U,"&lt;&gt;",단위테스트결과!$V:$V,"&lt;&gt;재접수",단위테스트결과!$AB:$AB,"=4") + COUNTIFS(단위테스트결과!$C:$C,$A8,단위테스트결과!$L:$L,"&lt;="&amp;$M$1,단위테스트결과!$O:$O,"&lt;&gt;결함아님",단위테스트결과!$Q:$Q,"=수용",단위테스트결과!$U:$U,"&lt;&gt;",단위테스트결과!$V:$V,"&lt;&gt;재접수",단위테스트결과!$AB:$AB,"=5")</f>
        <v>0</v>
      </c>
      <c r="F8" s="163">
        <f ca="1">COUNTIFS(단위테스트결과!$C:$C,$A8,단위테스트결과!$L:$L,"&lt;="&amp;$M$1,단위테스트결과!$O:$O,"&lt;&gt;결함아님",단위테스트결과!$Q:$Q,"=수용",단위테스트결과!$U:$U,"&lt;&gt;",단위테스트결과!$V:$V,"&lt;&gt;재접수",단위테스트결과!$AB:$AB,"&gt;=6") - COUNTIFS(단위테스트결과!$C:$C,$A8,단위테스트결과!$L:$L,"&lt;="&amp;$M$1,단위테스트결과!$O:$O,"&lt;&gt;결함아님",단위테스트결과!$Q:$Q,"=수용",단위테스트결과!$U:$U,"&lt;&gt;",단위테스트결과!$V:$V,"&lt;&gt;재접수",단위테스트결과!$AB:$AB,"&gt;10")</f>
        <v>0</v>
      </c>
      <c r="G8" s="163">
        <f ca="1">COUNTIFS(단위테스트결과!$C:$C,$A8,단위테스트결과!$L:$L,"&lt;="&amp;$M$1,단위테스트결과!$O:$O,"&lt;&gt;결함아님",단위테스트결과!$Q:$Q,"=수용",단위테스트결과!$U:$U,"&lt;&gt;",단위테스트결과!$V:$V,"&lt;&gt;재접수",단위테스트결과!$AB:$AB,"&gt;10")</f>
        <v>0</v>
      </c>
      <c r="H8" s="164">
        <f ca="1">IF(COUNTIFS(단위테스트결과!$C:$C,$A8,단위테스트결과!$L:$L,"&lt;="&amp;$M$1,단위테스트결과!$O:$O,"&lt;&gt;결함아님",단위테스트결과!$Q:$Q,"=수용",단위테스트결과!$U:$U,"&lt;&gt;",단위테스트결과!$V:$V,"&lt;&gt;재접수")=0,0,SUMIFS(단위테스트결과!$AB:$AB,단위테스트결과!$C:$C,$A8,단위테스트결과!$L:$L,"&lt;="&amp;$M$1,단위테스트결과!$O:$O,"&lt;&gt;결함아님",단위테스트결과!$Q:$Q,"=수용",단위테스트결과!$U:$U,"&lt;&gt;",단위테스트결과!$V:$V,"&lt;&gt;재접수")/COUNTIFS(단위테스트결과!$C:$C,$A8,단위테스트결과!$L:$L,"&lt;="&amp;$M$1,단위테스트결과!$O:$O,"&lt;&gt;결함아님",단위테스트결과!$Q:$Q,"=수용",단위테스트결과!$U:$U,"&lt;&gt;",단위테스트결과!$V:$V,"&lt;&gt;재접수"))</f>
        <v>0</v>
      </c>
      <c r="I8" s="163">
        <f ca="1">COUNTIFS(단위테스트결과!$C:$C,$A8,단위테스트결과!$L:$L,"&lt;="&amp;$M$1,단위테스트결과!$O:$O,"&lt;&gt;결함아님",단위테스트결과!$Q:$Q,"=수용",단위테스트결과!$U:$U,"=",단위테스트결과!$V:$V,"&lt;&gt;공통이관",단위테스트결과!$AB:$AB,"=1")</f>
        <v>0</v>
      </c>
      <c r="J8" s="163">
        <f ca="1">COUNTIFS(단위테스트결과!$C:$C,$A8,단위테스트결과!$L:$L,"&lt;="&amp;$M$1,단위테스트결과!$O:$O,"&lt;&gt;결함아님",단위테스트결과!$Q:$Q,"=수용",단위테스트결과!$U:$U,"=",단위테스트결과!$V:$V,"&lt;&gt;공통이관",단위테스트결과!$AB:$AB,"=2") + COUNTIFS(단위테스트결과!$C:$C,$A8,단위테스트결과!$L:$L,"&lt;="&amp;$M$1,단위테스트결과!$O:$O,"&lt;&gt;결함아님",단위테스트결과!$Q:$Q,"=수용",단위테스트결과!$U:$U,"=",단위테스트결과!$V:$V,"&lt;&gt;공통이관",단위테스트결과!$AB:$AB,"=3")</f>
        <v>0</v>
      </c>
      <c r="K8" s="163">
        <f ca="1">COUNTIFS(단위테스트결과!$C:$C,$A8,단위테스트결과!$L:$L,"&lt;="&amp;$M$1,단위테스트결과!$O:$O,"&lt;&gt;결함아님",단위테스트결과!$Q:$Q,"=수용",단위테스트결과!$U:$U,"=",단위테스트결과!$V:$V,"&lt;&gt;공통이관",단위테스트결과!$AB:$AB,"=4") + COUNTIFS(단위테스트결과!$C:$C,$A8,단위테스트결과!$L:$L,"&lt;="&amp;$M$1,단위테스트결과!$O:$O,"&lt;&gt;결함아님",단위테스트결과!$Q:$Q,"=수용",단위테스트결과!$U:$U,"=",단위테스트결과!$V:$V,"&lt;&gt;공통이관",단위테스트결과!$AB:$AB,"=5")</f>
        <v>0</v>
      </c>
      <c r="L8" s="163">
        <f ca="1">COUNTIFS(단위테스트결과!$C:$C,$A8,단위테스트결과!$L:$L,"&lt;="&amp;$M$1,단위테스트결과!$O:$O,"&lt;&gt;결함아님",단위테스트결과!$Q:$Q,"=수용",단위테스트결과!$U:$U,"=",단위테스트결과!$V:$V,"&lt;&gt;공통이관",단위테스트결과!$AB:$AB,"&gt;=6") - COUNTIFS(단위테스트결과!$C:$C,$A8,단위테스트결과!$L:$L,"&lt;="&amp;$M$1,단위테스트결과!$O:$O,"&lt;&gt;결함아님",단위테스트결과!$Q:$Q,"=수용",단위테스트결과!$U:$U,"=",단위테스트결과!$V:$V,"&lt;&gt;공통이관",단위테스트결과!$AB:$AB,"&gt;10")</f>
        <v>0</v>
      </c>
      <c r="M8" s="163">
        <f ca="1">COUNTIFS(단위테스트결과!$C:$C,$A8,단위테스트결과!$L:$L,"&lt;="&amp;$M$1,단위테스트결과!$O:$O,"&lt;&gt;결함아님",단위테스트결과!$Q:$Q,"=수용",단위테스트결과!$U:$U,"=",단위테스트결과!$V:$V,"&lt;&gt;공통이관",단위테스트결과!$AB:$AB,"&gt;10")</f>
        <v>0</v>
      </c>
      <c r="N8" s="164">
        <f ca="1">IF(COUNTIFS(단위테스트결과!$C:$C,$A8,단위테스트결과!$L:$L,"&lt;="&amp;$M$1,단위테스트결과!$O:$O,"&lt;&gt;결함아님",단위테스트결과!$Q:$Q,"=수용",단위테스트결과!$U:$U,"=",단위테스트결과!$V:$V,"&lt;&gt;공통이관")=0,0,SUMIFS(단위테스트결과!$AB:$AB,단위테스트결과!$C:$C,$A8,단위테스트결과!$L:$L,"&lt;="&amp;$M$1,단위테스트결과!$O:$O,"&lt;&gt;결함아님",단위테스트결과!$Q:$Q,"=수용",단위테스트결과!$U:$U,"=",단위테스트결과!$V:$V,"&lt;&gt;공통이관")/COUNTIFS(단위테스트결과!$C:$C,$A8,단위테스트결과!$L:$L,"&lt;="&amp;$M$1,단위테스트결과!$O:$O,"&lt;&gt;결함아님",단위테스트결과!$Q:$Q,"=수용",단위테스트결과!$U:$U,"=",단위테스트결과!$V:$V,"&lt;&gt;공통이관"))</f>
        <v>0</v>
      </c>
      <c r="O8" s="163">
        <f ca="1">COUNTIFS(단위테스트결과!$C:$C,$A8,단위테스트결과!$L:$L,"&lt;="&amp;$M$1,단위테스트결과!$O:$O,"&lt;&gt;결함아님",단위테스트결과!$Q:$Q,"=수용",단위테스트결과!$U:$U,"&lt;&gt;",단위테스트결과!$V:$V,"=재접수")</f>
        <v>0</v>
      </c>
      <c r="P8" s="163">
        <f ca="1">COUNTIFS(단위테스트결과!$C:$C,$A8,단위테스트결과!$L:$L,"&lt;="&amp;$M$1,단위테스트결과!$O:$O,"&lt;&gt;결함아님",단위테스트결과!$Q:$Q,"=수용",단위테스트결과!$U:$U,"=",단위테스트결과!$V:$V,"=공통이관")</f>
        <v>0</v>
      </c>
      <c r="Q8" s="165">
        <f ca="1">COUNTIFS(단위테스트결과!$C:$C,$A8,단위테스트결과!$L:$L,"&lt;="&amp;$M$1,단위테스트결과!$O:$O,"&lt;&gt;결함아님",단위테스트결과!$Q:$Q,"="&amp;"")</f>
        <v>0</v>
      </c>
    </row>
    <row r="9" spans="1:17" ht="13.5" customHeight="1">
      <c r="A9" s="15" t="s">
        <v>256</v>
      </c>
      <c r="B9" s="15" t="s">
        <v>369</v>
      </c>
      <c r="C9" s="163">
        <f ca="1">COUNTIFS(단위테스트결과!$C:$C,$A9,단위테스트결과!$L:$L,"&lt;="&amp;$M$1,단위테스트결과!$O:$O,"&lt;&gt;결함아님",단위테스트결과!$Q:$Q,"=수용",단위테스트결과!$U:$U,"&lt;&gt;",단위테스트결과!$V:$V,"&lt;&gt;재접수",단위테스트결과!$AB:$AB,"&lt;=1")</f>
        <v>0</v>
      </c>
      <c r="D9" s="163">
        <f ca="1">COUNTIFS(단위테스트결과!$C:$C,$A9,단위테스트결과!$L:$L,"&lt;="&amp;$M$1,단위테스트결과!$O:$O,"&lt;&gt;결함아님",단위테스트결과!$Q:$Q,"=수용",단위테스트결과!$U:$U,"&lt;&gt;",단위테스트결과!$V:$V,"&lt;&gt;재접수",단위테스트결과!$AB:$AB,"=2") + COUNTIFS(단위테스트결과!$C:$C,$A9,단위테스트결과!$L:$L,"&lt;="&amp;$M$1,단위테스트결과!$O:$O,"&lt;&gt;결함아님",단위테스트결과!$Q:$Q,"=수용",단위테스트결과!$U:$U,"&lt;&gt;",단위테스트결과!$V:$V,"&lt;&gt;재접수",단위테스트결과!$AB:$AB,"=3")</f>
        <v>0</v>
      </c>
      <c r="E9" s="163">
        <f ca="1">COUNTIFS(단위테스트결과!$C:$C,$A9,단위테스트결과!$L:$L,"&lt;="&amp;$M$1,단위테스트결과!$O:$O,"&lt;&gt;결함아님",단위테스트결과!$Q:$Q,"=수용",단위테스트결과!$U:$U,"&lt;&gt;",단위테스트결과!$V:$V,"&lt;&gt;재접수",단위테스트결과!$AB:$AB,"=4") + COUNTIFS(단위테스트결과!$C:$C,$A9,단위테스트결과!$L:$L,"&lt;="&amp;$M$1,단위테스트결과!$O:$O,"&lt;&gt;결함아님",단위테스트결과!$Q:$Q,"=수용",단위테스트결과!$U:$U,"&lt;&gt;",단위테스트결과!$V:$V,"&lt;&gt;재접수",단위테스트결과!$AB:$AB,"=5")</f>
        <v>0</v>
      </c>
      <c r="F9" s="163">
        <f ca="1">COUNTIFS(단위테스트결과!$C:$C,$A9,단위테스트결과!$L:$L,"&lt;="&amp;$M$1,단위테스트결과!$O:$O,"&lt;&gt;결함아님",단위테스트결과!$Q:$Q,"=수용",단위테스트결과!$U:$U,"&lt;&gt;",단위테스트결과!$V:$V,"&lt;&gt;재접수",단위테스트결과!$AB:$AB,"&gt;=6") - COUNTIFS(단위테스트결과!$C:$C,$A9,단위테스트결과!$L:$L,"&lt;="&amp;$M$1,단위테스트결과!$O:$O,"&lt;&gt;결함아님",단위테스트결과!$Q:$Q,"=수용",단위테스트결과!$U:$U,"&lt;&gt;",단위테스트결과!$V:$V,"&lt;&gt;재접수",단위테스트결과!$AB:$AB,"&gt;10")</f>
        <v>0</v>
      </c>
      <c r="G9" s="163">
        <f ca="1">COUNTIFS(단위테스트결과!$C:$C,$A9,단위테스트결과!$L:$L,"&lt;="&amp;$M$1,단위테스트결과!$O:$O,"&lt;&gt;결함아님",단위테스트결과!$Q:$Q,"=수용",단위테스트결과!$U:$U,"&lt;&gt;",단위테스트결과!$V:$V,"&lt;&gt;재접수",단위테스트결과!$AB:$AB,"&gt;10")</f>
        <v>0</v>
      </c>
      <c r="H9" s="164">
        <f ca="1">IF(COUNTIFS(단위테스트결과!$C:$C,$A9,단위테스트결과!$L:$L,"&lt;="&amp;$M$1,단위테스트결과!$O:$O,"&lt;&gt;결함아님",단위테스트결과!$Q:$Q,"=수용",단위테스트결과!$U:$U,"&lt;&gt;",단위테스트결과!$V:$V,"&lt;&gt;재접수")=0,0,SUMIFS(단위테스트결과!$AB:$AB,단위테스트결과!$C:$C,$A9,단위테스트결과!$L:$L,"&lt;="&amp;$M$1,단위테스트결과!$O:$O,"&lt;&gt;결함아님",단위테스트결과!$Q:$Q,"=수용",단위테스트결과!$U:$U,"&lt;&gt;",단위테스트결과!$V:$V,"&lt;&gt;재접수")/COUNTIFS(단위테스트결과!$C:$C,$A9,단위테스트결과!$L:$L,"&lt;="&amp;$M$1,단위테스트결과!$O:$O,"&lt;&gt;결함아님",단위테스트결과!$Q:$Q,"=수용",단위테스트결과!$U:$U,"&lt;&gt;",단위테스트결과!$V:$V,"&lt;&gt;재접수"))</f>
        <v>0</v>
      </c>
      <c r="I9" s="163">
        <f ca="1">COUNTIFS(단위테스트결과!$C:$C,$A9,단위테스트결과!$L:$L,"&lt;="&amp;$M$1,단위테스트결과!$O:$O,"&lt;&gt;결함아님",단위테스트결과!$Q:$Q,"=수용",단위테스트결과!$U:$U,"=",단위테스트결과!$V:$V,"&lt;&gt;공통이관",단위테스트결과!$AB:$AB,"=1")</f>
        <v>0</v>
      </c>
      <c r="J9" s="163">
        <f ca="1">COUNTIFS(단위테스트결과!$C:$C,$A9,단위테스트결과!$L:$L,"&lt;="&amp;$M$1,단위테스트결과!$O:$O,"&lt;&gt;결함아님",단위테스트결과!$Q:$Q,"=수용",단위테스트결과!$U:$U,"=",단위테스트결과!$V:$V,"&lt;&gt;공통이관",단위테스트결과!$AB:$AB,"=2") + COUNTIFS(단위테스트결과!$C:$C,$A9,단위테스트결과!$L:$L,"&lt;="&amp;$M$1,단위테스트결과!$O:$O,"&lt;&gt;결함아님",단위테스트결과!$Q:$Q,"=수용",단위테스트결과!$U:$U,"=",단위테스트결과!$V:$V,"&lt;&gt;공통이관",단위테스트결과!$AB:$AB,"=3")</f>
        <v>0</v>
      </c>
      <c r="K9" s="163">
        <f ca="1">COUNTIFS(단위테스트결과!$C:$C,$A9,단위테스트결과!$L:$L,"&lt;="&amp;$M$1,단위테스트결과!$O:$O,"&lt;&gt;결함아님",단위테스트결과!$Q:$Q,"=수용",단위테스트결과!$U:$U,"=",단위테스트결과!$V:$V,"&lt;&gt;공통이관",단위테스트결과!$AB:$AB,"=4") + COUNTIFS(단위테스트결과!$C:$C,$A9,단위테스트결과!$L:$L,"&lt;="&amp;$M$1,단위테스트결과!$O:$O,"&lt;&gt;결함아님",단위테스트결과!$Q:$Q,"=수용",단위테스트결과!$U:$U,"=",단위테스트결과!$V:$V,"&lt;&gt;공통이관",단위테스트결과!$AB:$AB,"=5")</f>
        <v>0</v>
      </c>
      <c r="L9" s="163">
        <f ca="1">COUNTIFS(단위테스트결과!$C:$C,$A9,단위테스트결과!$L:$L,"&lt;="&amp;$M$1,단위테스트결과!$O:$O,"&lt;&gt;결함아님",단위테스트결과!$Q:$Q,"=수용",단위테스트결과!$U:$U,"=",단위테스트결과!$V:$V,"&lt;&gt;공통이관",단위테스트결과!$AB:$AB,"&gt;=6") - COUNTIFS(단위테스트결과!$C:$C,$A9,단위테스트결과!$L:$L,"&lt;="&amp;$M$1,단위테스트결과!$O:$O,"&lt;&gt;결함아님",단위테스트결과!$Q:$Q,"=수용",단위테스트결과!$U:$U,"=",단위테스트결과!$V:$V,"&lt;&gt;공통이관",단위테스트결과!$AB:$AB,"&gt;10")</f>
        <v>0</v>
      </c>
      <c r="M9" s="163">
        <f ca="1">COUNTIFS(단위테스트결과!$C:$C,$A9,단위테스트결과!$L:$L,"&lt;="&amp;$M$1,단위테스트결과!$O:$O,"&lt;&gt;결함아님",단위테스트결과!$Q:$Q,"=수용",단위테스트결과!$U:$U,"=",단위테스트결과!$V:$V,"&lt;&gt;공통이관",단위테스트결과!$AB:$AB,"&gt;10")</f>
        <v>0</v>
      </c>
      <c r="N9" s="164">
        <f ca="1">IF(COUNTIFS(단위테스트결과!$C:$C,$A9,단위테스트결과!$L:$L,"&lt;="&amp;$M$1,단위테스트결과!$O:$O,"&lt;&gt;결함아님",단위테스트결과!$Q:$Q,"=수용",단위테스트결과!$U:$U,"=",단위테스트결과!$V:$V,"&lt;&gt;공통이관")=0,0,SUMIFS(단위테스트결과!$AB:$AB,단위테스트결과!$C:$C,$A9,단위테스트결과!$L:$L,"&lt;="&amp;$M$1,단위테스트결과!$O:$O,"&lt;&gt;결함아님",단위테스트결과!$Q:$Q,"=수용",단위테스트결과!$U:$U,"=",단위테스트결과!$V:$V,"&lt;&gt;공통이관")/COUNTIFS(단위테스트결과!$C:$C,$A9,단위테스트결과!$L:$L,"&lt;="&amp;$M$1,단위테스트결과!$O:$O,"&lt;&gt;결함아님",단위테스트결과!$Q:$Q,"=수용",단위테스트결과!$U:$U,"=",단위테스트결과!$V:$V,"&lt;&gt;공통이관"))</f>
        <v>0</v>
      </c>
      <c r="O9" s="163">
        <f ca="1">COUNTIFS(단위테스트결과!$C:$C,$A9,단위테스트결과!$L:$L,"&lt;="&amp;$M$1,단위테스트결과!$O:$O,"&lt;&gt;결함아님",단위테스트결과!$Q:$Q,"=수용",단위테스트결과!$U:$U,"&lt;&gt;",단위테스트결과!$V:$V,"=재접수")</f>
        <v>0</v>
      </c>
      <c r="P9" s="163">
        <f ca="1">COUNTIFS(단위테스트결과!$C:$C,$A9,단위테스트결과!$L:$L,"&lt;="&amp;$M$1,단위테스트결과!$O:$O,"&lt;&gt;결함아님",단위테스트결과!$Q:$Q,"=수용",단위테스트결과!$U:$U,"=",단위테스트결과!$V:$V,"=공통이관")</f>
        <v>0</v>
      </c>
      <c r="Q9" s="165">
        <f ca="1">COUNTIFS(단위테스트결과!$C:$C,$A9,단위테스트결과!$L:$L,"&lt;="&amp;$M$1,단위테스트결과!$O:$O,"&lt;&gt;결함아님",단위테스트결과!$Q:$Q,"="&amp;"")</f>
        <v>0</v>
      </c>
    </row>
    <row r="10" spans="1:17" ht="13.5" customHeight="1">
      <c r="A10" s="15" t="s">
        <v>257</v>
      </c>
      <c r="B10" s="15" t="s">
        <v>370</v>
      </c>
      <c r="C10" s="163">
        <f ca="1">COUNTIFS(단위테스트결과!$C:$C,$A10,단위테스트결과!$L:$L,"&lt;="&amp;$M$1,단위테스트결과!$O:$O,"&lt;&gt;결함아님",단위테스트결과!$Q:$Q,"=수용",단위테스트결과!$U:$U,"&lt;&gt;",단위테스트결과!$V:$V,"&lt;&gt;재접수",단위테스트결과!$AB:$AB,"&lt;=1")</f>
        <v>0</v>
      </c>
      <c r="D10" s="163">
        <f ca="1">COUNTIFS(단위테스트결과!$C:$C,$A10,단위테스트결과!$L:$L,"&lt;="&amp;$M$1,단위테스트결과!$O:$O,"&lt;&gt;결함아님",단위테스트결과!$Q:$Q,"=수용",단위테스트결과!$U:$U,"&lt;&gt;",단위테스트결과!$V:$V,"&lt;&gt;재접수",단위테스트결과!$AB:$AB,"=2") + COUNTIFS(단위테스트결과!$C:$C,$A10,단위테스트결과!$L:$L,"&lt;="&amp;$M$1,단위테스트결과!$O:$O,"&lt;&gt;결함아님",단위테스트결과!$Q:$Q,"=수용",단위테스트결과!$U:$U,"&lt;&gt;",단위테스트결과!$V:$V,"&lt;&gt;재접수",단위테스트결과!$AB:$AB,"=3")</f>
        <v>0</v>
      </c>
      <c r="E10" s="163">
        <f ca="1">COUNTIFS(단위테스트결과!$C:$C,$A10,단위테스트결과!$L:$L,"&lt;="&amp;$M$1,단위테스트결과!$O:$O,"&lt;&gt;결함아님",단위테스트결과!$Q:$Q,"=수용",단위테스트결과!$U:$U,"&lt;&gt;",단위테스트결과!$V:$V,"&lt;&gt;재접수",단위테스트결과!$AB:$AB,"=4") + COUNTIFS(단위테스트결과!$C:$C,$A10,단위테스트결과!$L:$L,"&lt;="&amp;$M$1,단위테스트결과!$O:$O,"&lt;&gt;결함아님",단위테스트결과!$Q:$Q,"=수용",단위테스트결과!$U:$U,"&lt;&gt;",단위테스트결과!$V:$V,"&lt;&gt;재접수",단위테스트결과!$AB:$AB,"=5")</f>
        <v>0</v>
      </c>
      <c r="F10" s="163">
        <f ca="1">COUNTIFS(단위테스트결과!$C:$C,$A10,단위테스트결과!$L:$L,"&lt;="&amp;$M$1,단위테스트결과!$O:$O,"&lt;&gt;결함아님",단위테스트결과!$Q:$Q,"=수용",단위테스트결과!$U:$U,"&lt;&gt;",단위테스트결과!$V:$V,"&lt;&gt;재접수",단위테스트결과!$AB:$AB,"&gt;=6") - COUNTIFS(단위테스트결과!$C:$C,$A10,단위테스트결과!$L:$L,"&lt;="&amp;$M$1,단위테스트결과!$O:$O,"&lt;&gt;결함아님",단위테스트결과!$Q:$Q,"=수용",단위테스트결과!$U:$U,"&lt;&gt;",단위테스트결과!$V:$V,"&lt;&gt;재접수",단위테스트결과!$AB:$AB,"&gt;10")</f>
        <v>0</v>
      </c>
      <c r="G10" s="163">
        <f ca="1">COUNTIFS(단위테스트결과!$C:$C,$A10,단위테스트결과!$L:$L,"&lt;="&amp;$M$1,단위테스트결과!$O:$O,"&lt;&gt;결함아님",단위테스트결과!$Q:$Q,"=수용",단위테스트결과!$U:$U,"&lt;&gt;",단위테스트결과!$V:$V,"&lt;&gt;재접수",단위테스트결과!$AB:$AB,"&gt;10")</f>
        <v>0</v>
      </c>
      <c r="H10" s="164">
        <f ca="1">IF(COUNTIFS(단위테스트결과!$C:$C,$A10,단위테스트결과!$L:$L,"&lt;="&amp;$M$1,단위테스트결과!$O:$O,"&lt;&gt;결함아님",단위테스트결과!$Q:$Q,"=수용",단위테스트결과!$U:$U,"&lt;&gt;",단위테스트결과!$V:$V,"&lt;&gt;재접수")=0,0,SUMIFS(단위테스트결과!$AB:$AB,단위테스트결과!$C:$C,$A10,단위테스트결과!$L:$L,"&lt;="&amp;$M$1,단위테스트결과!$O:$O,"&lt;&gt;결함아님",단위테스트결과!$Q:$Q,"=수용",단위테스트결과!$U:$U,"&lt;&gt;",단위테스트결과!$V:$V,"&lt;&gt;재접수")/COUNTIFS(단위테스트결과!$C:$C,$A10,단위테스트결과!$L:$L,"&lt;="&amp;$M$1,단위테스트결과!$O:$O,"&lt;&gt;결함아님",단위테스트결과!$Q:$Q,"=수용",단위테스트결과!$U:$U,"&lt;&gt;",단위테스트결과!$V:$V,"&lt;&gt;재접수"))</f>
        <v>0</v>
      </c>
      <c r="I10" s="163">
        <f ca="1">COUNTIFS(단위테스트결과!$C:$C,$A10,단위테스트결과!$L:$L,"&lt;="&amp;$M$1,단위테스트결과!$O:$O,"&lt;&gt;결함아님",단위테스트결과!$Q:$Q,"=수용",단위테스트결과!$U:$U,"=",단위테스트결과!$V:$V,"&lt;&gt;공통이관",단위테스트결과!$AB:$AB,"=1")</f>
        <v>0</v>
      </c>
      <c r="J10" s="163">
        <f ca="1">COUNTIFS(단위테스트결과!$C:$C,$A10,단위테스트결과!$L:$L,"&lt;="&amp;$M$1,단위테스트결과!$O:$O,"&lt;&gt;결함아님",단위테스트결과!$Q:$Q,"=수용",단위테스트결과!$U:$U,"=",단위테스트결과!$V:$V,"&lt;&gt;공통이관",단위테스트결과!$AB:$AB,"=2") + COUNTIFS(단위테스트결과!$C:$C,$A10,단위테스트결과!$L:$L,"&lt;="&amp;$M$1,단위테스트결과!$O:$O,"&lt;&gt;결함아님",단위테스트결과!$Q:$Q,"=수용",단위테스트결과!$U:$U,"=",단위테스트결과!$V:$V,"&lt;&gt;공통이관",단위테스트결과!$AB:$AB,"=3")</f>
        <v>0</v>
      </c>
      <c r="K10" s="163">
        <f ca="1">COUNTIFS(단위테스트결과!$C:$C,$A10,단위테스트결과!$L:$L,"&lt;="&amp;$M$1,단위테스트결과!$O:$O,"&lt;&gt;결함아님",단위테스트결과!$Q:$Q,"=수용",단위테스트결과!$U:$U,"=",단위테스트결과!$V:$V,"&lt;&gt;공통이관",단위테스트결과!$AB:$AB,"=4") + COUNTIFS(단위테스트결과!$C:$C,$A10,단위테스트결과!$L:$L,"&lt;="&amp;$M$1,단위테스트결과!$O:$O,"&lt;&gt;결함아님",단위테스트결과!$Q:$Q,"=수용",단위테스트결과!$U:$U,"=",단위테스트결과!$V:$V,"&lt;&gt;공통이관",단위테스트결과!$AB:$AB,"=5")</f>
        <v>0</v>
      </c>
      <c r="L10" s="163">
        <f ca="1">COUNTIFS(단위테스트결과!$C:$C,$A10,단위테스트결과!$L:$L,"&lt;="&amp;$M$1,단위테스트결과!$O:$O,"&lt;&gt;결함아님",단위테스트결과!$Q:$Q,"=수용",단위테스트결과!$U:$U,"=",단위테스트결과!$V:$V,"&lt;&gt;공통이관",단위테스트결과!$AB:$AB,"&gt;=6") - COUNTIFS(단위테스트결과!$C:$C,$A10,단위테스트결과!$L:$L,"&lt;="&amp;$M$1,단위테스트결과!$O:$O,"&lt;&gt;결함아님",단위테스트결과!$Q:$Q,"=수용",단위테스트결과!$U:$U,"=",단위테스트결과!$V:$V,"&lt;&gt;공통이관",단위테스트결과!$AB:$AB,"&gt;10")</f>
        <v>0</v>
      </c>
      <c r="M10" s="163">
        <f ca="1">COUNTIFS(단위테스트결과!$C:$C,$A10,단위테스트결과!$L:$L,"&lt;="&amp;$M$1,단위테스트결과!$O:$O,"&lt;&gt;결함아님",단위테스트결과!$Q:$Q,"=수용",단위테스트결과!$U:$U,"=",단위테스트결과!$V:$V,"&lt;&gt;공통이관",단위테스트결과!$AB:$AB,"&gt;10")</f>
        <v>0</v>
      </c>
      <c r="N10" s="164">
        <f ca="1">IF(COUNTIFS(단위테스트결과!$C:$C,$A10,단위테스트결과!$L:$L,"&lt;="&amp;$M$1,단위테스트결과!$O:$O,"&lt;&gt;결함아님",단위테스트결과!$Q:$Q,"=수용",단위테스트결과!$U:$U,"=",단위테스트결과!$V:$V,"&lt;&gt;공통이관")=0,0,SUMIFS(단위테스트결과!$AB:$AB,단위테스트결과!$C:$C,$A10,단위테스트결과!$L:$L,"&lt;="&amp;$M$1,단위테스트결과!$O:$O,"&lt;&gt;결함아님",단위테스트결과!$Q:$Q,"=수용",단위테스트결과!$U:$U,"=",단위테스트결과!$V:$V,"&lt;&gt;공통이관")/COUNTIFS(단위테스트결과!$C:$C,$A10,단위테스트결과!$L:$L,"&lt;="&amp;$M$1,단위테스트결과!$O:$O,"&lt;&gt;결함아님",단위테스트결과!$Q:$Q,"=수용",단위테스트결과!$U:$U,"=",단위테스트결과!$V:$V,"&lt;&gt;공통이관"))</f>
        <v>0</v>
      </c>
      <c r="O10" s="163">
        <f ca="1">COUNTIFS(단위테스트결과!$C:$C,$A10,단위테스트결과!$L:$L,"&lt;="&amp;$M$1,단위테스트결과!$O:$O,"&lt;&gt;결함아님",단위테스트결과!$Q:$Q,"=수용",단위테스트결과!$U:$U,"&lt;&gt;",단위테스트결과!$V:$V,"=재접수")</f>
        <v>0</v>
      </c>
      <c r="P10" s="163">
        <f ca="1">COUNTIFS(단위테스트결과!$C:$C,$A10,단위테스트결과!$L:$L,"&lt;="&amp;$M$1,단위테스트결과!$O:$O,"&lt;&gt;결함아님",단위테스트결과!$Q:$Q,"=수용",단위테스트결과!$U:$U,"=",단위테스트결과!$V:$V,"=공통이관")</f>
        <v>0</v>
      </c>
      <c r="Q10" s="165">
        <f ca="1">COUNTIFS(단위테스트결과!$C:$C,$A10,단위테스트결과!$L:$L,"&lt;="&amp;$M$1,단위테스트결과!$O:$O,"&lt;&gt;결함아님",단위테스트결과!$Q:$Q,"="&amp;"")</f>
        <v>0</v>
      </c>
    </row>
    <row r="11" spans="1:17" ht="13.5" customHeight="1">
      <c r="A11" s="15" t="s">
        <v>258</v>
      </c>
      <c r="B11" s="15" t="s">
        <v>342</v>
      </c>
      <c r="C11" s="163">
        <f ca="1">COUNTIFS(단위테스트결과!$C:$C,$A11,단위테스트결과!$L:$L,"&lt;="&amp;$M$1,단위테스트결과!$O:$O,"&lt;&gt;결함아님",단위테스트결과!$Q:$Q,"=수용",단위테스트결과!$U:$U,"&lt;&gt;",단위테스트결과!$V:$V,"&lt;&gt;재접수",단위테스트결과!$AB:$AB,"&lt;=1")</f>
        <v>0</v>
      </c>
      <c r="D11" s="163">
        <f ca="1">COUNTIFS(단위테스트결과!$C:$C,$A11,단위테스트결과!$L:$L,"&lt;="&amp;$M$1,단위테스트결과!$O:$O,"&lt;&gt;결함아님",단위테스트결과!$Q:$Q,"=수용",단위테스트결과!$U:$U,"&lt;&gt;",단위테스트결과!$V:$V,"&lt;&gt;재접수",단위테스트결과!$AB:$AB,"=2") + COUNTIFS(단위테스트결과!$C:$C,$A11,단위테스트결과!$L:$L,"&lt;="&amp;$M$1,단위테스트결과!$O:$O,"&lt;&gt;결함아님",단위테스트결과!$Q:$Q,"=수용",단위테스트결과!$U:$U,"&lt;&gt;",단위테스트결과!$V:$V,"&lt;&gt;재접수",단위테스트결과!$AB:$AB,"=3")</f>
        <v>0</v>
      </c>
      <c r="E11" s="163">
        <f ca="1">COUNTIFS(단위테스트결과!$C:$C,$A11,단위테스트결과!$L:$L,"&lt;="&amp;$M$1,단위테스트결과!$O:$O,"&lt;&gt;결함아님",단위테스트결과!$Q:$Q,"=수용",단위테스트결과!$U:$U,"&lt;&gt;",단위테스트결과!$V:$V,"&lt;&gt;재접수",단위테스트결과!$AB:$AB,"=4") + COUNTIFS(단위테스트결과!$C:$C,$A11,단위테스트결과!$L:$L,"&lt;="&amp;$M$1,단위테스트결과!$O:$O,"&lt;&gt;결함아님",단위테스트결과!$Q:$Q,"=수용",단위테스트결과!$U:$U,"&lt;&gt;",단위테스트결과!$V:$V,"&lt;&gt;재접수",단위테스트결과!$AB:$AB,"=5")</f>
        <v>0</v>
      </c>
      <c r="F11" s="163">
        <f ca="1">COUNTIFS(단위테스트결과!$C:$C,$A11,단위테스트결과!$L:$L,"&lt;="&amp;$M$1,단위테스트결과!$O:$O,"&lt;&gt;결함아님",단위테스트결과!$Q:$Q,"=수용",단위테스트결과!$U:$U,"&lt;&gt;",단위테스트결과!$V:$V,"&lt;&gt;재접수",단위테스트결과!$AB:$AB,"&gt;=6") - COUNTIFS(단위테스트결과!$C:$C,$A11,단위테스트결과!$L:$L,"&lt;="&amp;$M$1,단위테스트결과!$O:$O,"&lt;&gt;결함아님",단위테스트결과!$Q:$Q,"=수용",단위테스트결과!$U:$U,"&lt;&gt;",단위테스트결과!$V:$V,"&lt;&gt;재접수",단위테스트결과!$AB:$AB,"&gt;10")</f>
        <v>0</v>
      </c>
      <c r="G11" s="163">
        <f ca="1">COUNTIFS(단위테스트결과!$C:$C,$A11,단위테스트결과!$L:$L,"&lt;="&amp;$M$1,단위테스트결과!$O:$O,"&lt;&gt;결함아님",단위테스트결과!$Q:$Q,"=수용",단위테스트결과!$U:$U,"&lt;&gt;",단위테스트결과!$V:$V,"&lt;&gt;재접수",단위테스트결과!$AB:$AB,"&gt;10")</f>
        <v>0</v>
      </c>
      <c r="H11" s="164">
        <f ca="1">IF(COUNTIFS(단위테스트결과!$C:$C,$A11,단위테스트결과!$L:$L,"&lt;="&amp;$M$1,단위테스트결과!$O:$O,"&lt;&gt;결함아님",단위테스트결과!$Q:$Q,"=수용",단위테스트결과!$U:$U,"&lt;&gt;",단위테스트결과!$V:$V,"&lt;&gt;재접수")=0,0,SUMIFS(단위테스트결과!$AB:$AB,단위테스트결과!$C:$C,$A11,단위테스트결과!$L:$L,"&lt;="&amp;$M$1,단위테스트결과!$O:$O,"&lt;&gt;결함아님",단위테스트결과!$Q:$Q,"=수용",단위테스트결과!$U:$U,"&lt;&gt;",단위테스트결과!$V:$V,"&lt;&gt;재접수")/COUNTIFS(단위테스트결과!$C:$C,$A11,단위테스트결과!$L:$L,"&lt;="&amp;$M$1,단위테스트결과!$O:$O,"&lt;&gt;결함아님",단위테스트결과!$Q:$Q,"=수용",단위테스트결과!$U:$U,"&lt;&gt;",단위테스트결과!$V:$V,"&lt;&gt;재접수"))</f>
        <v>0</v>
      </c>
      <c r="I11" s="163">
        <f ca="1">COUNTIFS(단위테스트결과!$C:$C,$A11,단위테스트결과!$L:$L,"&lt;="&amp;$M$1,단위테스트결과!$O:$O,"&lt;&gt;결함아님",단위테스트결과!$Q:$Q,"=수용",단위테스트결과!$U:$U,"=",단위테스트결과!$V:$V,"&lt;&gt;공통이관",단위테스트결과!$AB:$AB,"=1")</f>
        <v>0</v>
      </c>
      <c r="J11" s="163">
        <f ca="1">COUNTIFS(단위테스트결과!$C:$C,$A11,단위테스트결과!$L:$L,"&lt;="&amp;$M$1,단위테스트결과!$O:$O,"&lt;&gt;결함아님",단위테스트결과!$Q:$Q,"=수용",단위테스트결과!$U:$U,"=",단위테스트결과!$V:$V,"&lt;&gt;공통이관",단위테스트결과!$AB:$AB,"=2") + COUNTIFS(단위테스트결과!$C:$C,$A11,단위테스트결과!$L:$L,"&lt;="&amp;$M$1,단위테스트결과!$O:$O,"&lt;&gt;결함아님",단위테스트결과!$Q:$Q,"=수용",단위테스트결과!$U:$U,"=",단위테스트결과!$V:$V,"&lt;&gt;공통이관",단위테스트결과!$AB:$AB,"=3")</f>
        <v>0</v>
      </c>
      <c r="K11" s="163">
        <f ca="1">COUNTIFS(단위테스트결과!$C:$C,$A11,단위테스트결과!$L:$L,"&lt;="&amp;$M$1,단위테스트결과!$O:$O,"&lt;&gt;결함아님",단위테스트결과!$Q:$Q,"=수용",단위테스트결과!$U:$U,"=",단위테스트결과!$V:$V,"&lt;&gt;공통이관",단위테스트결과!$AB:$AB,"=4") + COUNTIFS(단위테스트결과!$C:$C,$A11,단위테스트결과!$L:$L,"&lt;="&amp;$M$1,단위테스트결과!$O:$O,"&lt;&gt;결함아님",단위테스트결과!$Q:$Q,"=수용",단위테스트결과!$U:$U,"=",단위테스트결과!$V:$V,"&lt;&gt;공통이관",단위테스트결과!$AB:$AB,"=5")</f>
        <v>0</v>
      </c>
      <c r="L11" s="163">
        <f ca="1">COUNTIFS(단위테스트결과!$C:$C,$A11,단위테스트결과!$L:$L,"&lt;="&amp;$M$1,단위테스트결과!$O:$O,"&lt;&gt;결함아님",단위테스트결과!$Q:$Q,"=수용",단위테스트결과!$U:$U,"=",단위테스트결과!$V:$V,"&lt;&gt;공통이관",단위테스트결과!$AB:$AB,"&gt;=6") - COUNTIFS(단위테스트결과!$C:$C,$A11,단위테스트결과!$L:$L,"&lt;="&amp;$M$1,단위테스트결과!$O:$O,"&lt;&gt;결함아님",단위테스트결과!$Q:$Q,"=수용",단위테스트결과!$U:$U,"=",단위테스트결과!$V:$V,"&lt;&gt;공통이관",단위테스트결과!$AB:$AB,"&gt;10")</f>
        <v>0</v>
      </c>
      <c r="M11" s="163">
        <f ca="1">COUNTIFS(단위테스트결과!$C:$C,$A11,단위테스트결과!$L:$L,"&lt;="&amp;$M$1,단위테스트결과!$O:$O,"&lt;&gt;결함아님",단위테스트결과!$Q:$Q,"=수용",단위테스트결과!$U:$U,"=",단위테스트결과!$V:$V,"&lt;&gt;공통이관",단위테스트결과!$AB:$AB,"&gt;10")</f>
        <v>0</v>
      </c>
      <c r="N11" s="164">
        <f ca="1">IF(COUNTIFS(단위테스트결과!$C:$C,$A11,단위테스트결과!$L:$L,"&lt;="&amp;$M$1,단위테스트결과!$O:$O,"&lt;&gt;결함아님",단위테스트결과!$Q:$Q,"=수용",단위테스트결과!$U:$U,"=",단위테스트결과!$V:$V,"&lt;&gt;공통이관")=0,0,SUMIFS(단위테스트결과!$AB:$AB,단위테스트결과!$C:$C,$A11,단위테스트결과!$L:$L,"&lt;="&amp;$M$1,단위테스트결과!$O:$O,"&lt;&gt;결함아님",단위테스트결과!$Q:$Q,"=수용",단위테스트결과!$U:$U,"=",단위테스트결과!$V:$V,"&lt;&gt;공통이관")/COUNTIFS(단위테스트결과!$C:$C,$A11,단위테스트결과!$L:$L,"&lt;="&amp;$M$1,단위테스트결과!$O:$O,"&lt;&gt;결함아님",단위테스트결과!$Q:$Q,"=수용",단위테스트결과!$U:$U,"=",단위테스트결과!$V:$V,"&lt;&gt;공통이관"))</f>
        <v>0</v>
      </c>
      <c r="O11" s="163">
        <f ca="1">COUNTIFS(단위테스트결과!$C:$C,$A11,단위테스트결과!$L:$L,"&lt;="&amp;$M$1,단위테스트결과!$O:$O,"&lt;&gt;결함아님",단위테스트결과!$Q:$Q,"=수용",단위테스트결과!$U:$U,"&lt;&gt;",단위테스트결과!$V:$V,"=재접수")</f>
        <v>0</v>
      </c>
      <c r="P11" s="163">
        <f ca="1">COUNTIFS(단위테스트결과!$C:$C,$A11,단위테스트결과!$L:$L,"&lt;="&amp;$M$1,단위테스트결과!$O:$O,"&lt;&gt;결함아님",단위테스트결과!$Q:$Q,"=수용",단위테스트결과!$U:$U,"=",단위테스트결과!$V:$V,"=공통이관")</f>
        <v>0</v>
      </c>
      <c r="Q11" s="165">
        <f ca="1">COUNTIFS(단위테스트결과!$C:$C,$A11,단위테스트결과!$L:$L,"&lt;="&amp;$M$1,단위테스트결과!$O:$O,"&lt;&gt;결함아님",단위테스트결과!$Q:$Q,"="&amp;"")</f>
        <v>0</v>
      </c>
    </row>
    <row r="12" spans="1:17" ht="13.5" customHeight="1">
      <c r="A12" s="15" t="s">
        <v>366</v>
      </c>
      <c r="B12" s="15" t="s">
        <v>371</v>
      </c>
      <c r="C12" s="163">
        <f ca="1">COUNTIFS(단위테스트결과!$C:$C,$A12,단위테스트결과!$L:$L,"&lt;="&amp;$M$1,단위테스트결과!$O:$O,"&lt;&gt;결함아님",단위테스트결과!$Q:$Q,"=수용",단위테스트결과!$U:$U,"&lt;&gt;",단위테스트결과!$V:$V,"&lt;&gt;재접수",단위테스트결과!$AB:$AB,"&lt;=1")</f>
        <v>0</v>
      </c>
      <c r="D12" s="163">
        <f ca="1">COUNTIFS(단위테스트결과!$C:$C,$A12,단위테스트결과!$L:$L,"&lt;="&amp;$M$1,단위테스트결과!$O:$O,"&lt;&gt;결함아님",단위테스트결과!$Q:$Q,"=수용",단위테스트결과!$U:$U,"&lt;&gt;",단위테스트결과!$V:$V,"&lt;&gt;재접수",단위테스트결과!$AB:$AB,"=2") + COUNTIFS(단위테스트결과!$C:$C,$A12,단위테스트결과!$L:$L,"&lt;="&amp;$M$1,단위테스트결과!$O:$O,"&lt;&gt;결함아님",단위테스트결과!$Q:$Q,"=수용",단위테스트결과!$U:$U,"&lt;&gt;",단위테스트결과!$V:$V,"&lt;&gt;재접수",단위테스트결과!$AB:$AB,"=3")</f>
        <v>0</v>
      </c>
      <c r="E12" s="163">
        <f ca="1">COUNTIFS(단위테스트결과!$C:$C,$A12,단위테스트결과!$L:$L,"&lt;="&amp;$M$1,단위테스트결과!$O:$O,"&lt;&gt;결함아님",단위테스트결과!$Q:$Q,"=수용",단위테스트결과!$U:$U,"&lt;&gt;",단위테스트결과!$V:$V,"&lt;&gt;재접수",단위테스트결과!$AB:$AB,"=4") + COUNTIFS(단위테스트결과!$C:$C,$A12,단위테스트결과!$L:$L,"&lt;="&amp;$M$1,단위테스트결과!$O:$O,"&lt;&gt;결함아님",단위테스트결과!$Q:$Q,"=수용",단위테스트결과!$U:$U,"&lt;&gt;",단위테스트결과!$V:$V,"&lt;&gt;재접수",단위테스트결과!$AB:$AB,"=5")</f>
        <v>0</v>
      </c>
      <c r="F12" s="163">
        <f ca="1">COUNTIFS(단위테스트결과!$C:$C,$A12,단위테스트결과!$L:$L,"&lt;="&amp;$M$1,단위테스트결과!$O:$O,"&lt;&gt;결함아님",단위테스트결과!$Q:$Q,"=수용",단위테스트결과!$U:$U,"&lt;&gt;",단위테스트결과!$V:$V,"&lt;&gt;재접수",단위테스트결과!$AB:$AB,"&gt;=6") - COUNTIFS(단위테스트결과!$C:$C,$A12,단위테스트결과!$L:$L,"&lt;="&amp;$M$1,단위테스트결과!$O:$O,"&lt;&gt;결함아님",단위테스트결과!$Q:$Q,"=수용",단위테스트결과!$U:$U,"&lt;&gt;",단위테스트결과!$V:$V,"&lt;&gt;재접수",단위테스트결과!$AB:$AB,"&gt;10")</f>
        <v>0</v>
      </c>
      <c r="G12" s="163">
        <f ca="1">COUNTIFS(단위테스트결과!$C:$C,$A12,단위테스트결과!$L:$L,"&lt;="&amp;$M$1,단위테스트결과!$O:$O,"&lt;&gt;결함아님",단위테스트결과!$Q:$Q,"=수용",단위테스트결과!$U:$U,"&lt;&gt;",단위테스트결과!$V:$V,"&lt;&gt;재접수",단위테스트결과!$AB:$AB,"&gt;10")</f>
        <v>0</v>
      </c>
      <c r="H12" s="164">
        <f ca="1">IF(COUNTIFS(단위테스트결과!$C:$C,$A12,단위테스트결과!$L:$L,"&lt;="&amp;$M$1,단위테스트결과!$O:$O,"&lt;&gt;결함아님",단위테스트결과!$Q:$Q,"=수용",단위테스트결과!$U:$U,"&lt;&gt;",단위테스트결과!$V:$V,"&lt;&gt;재접수")=0,0,SUMIFS(단위테스트결과!$AB:$AB,단위테스트결과!$C:$C,$A12,단위테스트결과!$L:$L,"&lt;="&amp;$M$1,단위테스트결과!$O:$O,"&lt;&gt;결함아님",단위테스트결과!$Q:$Q,"=수용",단위테스트결과!$U:$U,"&lt;&gt;",단위테스트결과!$V:$V,"&lt;&gt;재접수")/COUNTIFS(단위테스트결과!$C:$C,$A12,단위테스트결과!$L:$L,"&lt;="&amp;$M$1,단위테스트결과!$O:$O,"&lt;&gt;결함아님",단위테스트결과!$Q:$Q,"=수용",단위테스트결과!$U:$U,"&lt;&gt;",단위테스트결과!$V:$V,"&lt;&gt;재접수"))</f>
        <v>0</v>
      </c>
      <c r="I12" s="163">
        <f ca="1">COUNTIFS(단위테스트결과!$C:$C,$A12,단위테스트결과!$L:$L,"&lt;="&amp;$M$1,단위테스트결과!$O:$O,"&lt;&gt;결함아님",단위테스트결과!$Q:$Q,"=수용",단위테스트결과!$U:$U,"=",단위테스트결과!$V:$V,"&lt;&gt;공통이관",단위테스트결과!$AB:$AB,"=1")</f>
        <v>0</v>
      </c>
      <c r="J12" s="163">
        <f ca="1">COUNTIFS(단위테스트결과!$C:$C,$A12,단위테스트결과!$L:$L,"&lt;="&amp;$M$1,단위테스트결과!$O:$O,"&lt;&gt;결함아님",단위테스트결과!$Q:$Q,"=수용",단위테스트결과!$U:$U,"=",단위테스트결과!$V:$V,"&lt;&gt;공통이관",단위테스트결과!$AB:$AB,"=2") + COUNTIFS(단위테스트결과!$C:$C,$A12,단위테스트결과!$L:$L,"&lt;="&amp;$M$1,단위테스트결과!$O:$O,"&lt;&gt;결함아님",단위테스트결과!$Q:$Q,"=수용",단위테스트결과!$U:$U,"=",단위테스트결과!$V:$V,"&lt;&gt;공통이관",단위테스트결과!$AB:$AB,"=3")</f>
        <v>0</v>
      </c>
      <c r="K12" s="163">
        <f ca="1">COUNTIFS(단위테스트결과!$C:$C,$A12,단위테스트결과!$L:$L,"&lt;="&amp;$M$1,단위테스트결과!$O:$O,"&lt;&gt;결함아님",단위테스트결과!$Q:$Q,"=수용",단위테스트결과!$U:$U,"=",단위테스트결과!$V:$V,"&lt;&gt;공통이관",단위테스트결과!$AB:$AB,"=4") + COUNTIFS(단위테스트결과!$C:$C,$A12,단위테스트결과!$L:$L,"&lt;="&amp;$M$1,단위테스트결과!$O:$O,"&lt;&gt;결함아님",단위테스트결과!$Q:$Q,"=수용",단위테스트결과!$U:$U,"=",단위테스트결과!$V:$V,"&lt;&gt;공통이관",단위테스트결과!$AB:$AB,"=5")</f>
        <v>0</v>
      </c>
      <c r="L12" s="163">
        <f ca="1">COUNTIFS(단위테스트결과!$C:$C,$A12,단위테스트결과!$L:$L,"&lt;="&amp;$M$1,단위테스트결과!$O:$O,"&lt;&gt;결함아님",단위테스트결과!$Q:$Q,"=수용",단위테스트결과!$U:$U,"=",단위테스트결과!$V:$V,"&lt;&gt;공통이관",단위테스트결과!$AB:$AB,"&gt;=6") - COUNTIFS(단위테스트결과!$C:$C,$A12,단위테스트결과!$L:$L,"&lt;="&amp;$M$1,단위테스트결과!$O:$O,"&lt;&gt;결함아님",단위테스트결과!$Q:$Q,"=수용",단위테스트결과!$U:$U,"=",단위테스트결과!$V:$V,"&lt;&gt;공통이관",단위테스트결과!$AB:$AB,"&gt;10")</f>
        <v>0</v>
      </c>
      <c r="M12" s="163">
        <f ca="1">COUNTIFS(단위테스트결과!$C:$C,$A12,단위테스트결과!$L:$L,"&lt;="&amp;$M$1,단위테스트결과!$O:$O,"&lt;&gt;결함아님",단위테스트결과!$Q:$Q,"=수용",단위테스트결과!$U:$U,"=",단위테스트결과!$V:$V,"&lt;&gt;공통이관",단위테스트결과!$AB:$AB,"&gt;10")</f>
        <v>0</v>
      </c>
      <c r="N12" s="164">
        <f ca="1">IF(COUNTIFS(단위테스트결과!$C:$C,$A12,단위테스트결과!$L:$L,"&lt;="&amp;$M$1,단위테스트결과!$O:$O,"&lt;&gt;결함아님",단위테스트결과!$Q:$Q,"=수용",단위테스트결과!$U:$U,"=",단위테스트결과!$V:$V,"&lt;&gt;공통이관")=0,0,SUMIFS(단위테스트결과!$AB:$AB,단위테스트결과!$C:$C,$A12,단위테스트결과!$L:$L,"&lt;="&amp;$M$1,단위테스트결과!$O:$O,"&lt;&gt;결함아님",단위테스트결과!$Q:$Q,"=수용",단위테스트결과!$U:$U,"=",단위테스트결과!$V:$V,"&lt;&gt;공통이관")/COUNTIFS(단위테스트결과!$C:$C,$A12,단위테스트결과!$L:$L,"&lt;="&amp;$M$1,단위테스트결과!$O:$O,"&lt;&gt;결함아님",단위테스트결과!$Q:$Q,"=수용",단위테스트결과!$U:$U,"=",단위테스트결과!$V:$V,"&lt;&gt;공통이관"))</f>
        <v>0</v>
      </c>
      <c r="O12" s="163">
        <f ca="1">COUNTIFS(단위테스트결과!$C:$C,$A12,단위테스트결과!$L:$L,"&lt;="&amp;$M$1,단위테스트결과!$O:$O,"&lt;&gt;결함아님",단위테스트결과!$Q:$Q,"=수용",단위테스트결과!$U:$U,"&lt;&gt;",단위테스트결과!$V:$V,"=재접수")</f>
        <v>0</v>
      </c>
      <c r="P12" s="163">
        <f ca="1">COUNTIFS(단위테스트결과!$C:$C,$A12,단위테스트결과!$L:$L,"&lt;="&amp;$M$1,단위테스트결과!$O:$O,"&lt;&gt;결함아님",단위테스트결과!$Q:$Q,"=수용",단위테스트결과!$U:$U,"=",단위테스트결과!$V:$V,"=공통이관")</f>
        <v>0</v>
      </c>
      <c r="Q12" s="165">
        <f ca="1">COUNTIFS(단위테스트결과!$C:$C,$A12,단위테스트결과!$L:$L,"&lt;="&amp;$M$1,단위테스트결과!$O:$O,"&lt;&gt;결함아님",단위테스트결과!$Q:$Q,"="&amp;"")</f>
        <v>0</v>
      </c>
    </row>
    <row r="13" spans="1:17" ht="13.5" customHeight="1">
      <c r="A13" s="235" t="s">
        <v>361</v>
      </c>
      <c r="B13" s="235"/>
      <c r="C13" s="166">
        <f ca="1">SUM(C5:C12)</f>
        <v>0</v>
      </c>
      <c r="D13" s="166">
        <f t="shared" ref="D13:G13" ca="1" si="0">SUM(D5:D12)</f>
        <v>7</v>
      </c>
      <c r="E13" s="166">
        <f t="shared" ca="1" si="0"/>
        <v>0</v>
      </c>
      <c r="F13" s="166">
        <f t="shared" ca="1" si="0"/>
        <v>0</v>
      </c>
      <c r="G13" s="166">
        <f t="shared" ca="1" si="0"/>
        <v>15</v>
      </c>
      <c r="H13" s="167">
        <f ca="1">IF(COUNTIFS(단위테스트결과!$L:$L,"&lt;="&amp;$M$1,단위테스트결과!$O:$O,"&lt;&gt;결함아님",단위테스트결과!$Q:$Q,"=수용",단위테스트결과!$U:$U,"&lt;&gt;",단위테스트결과!$V:$V,"&lt;&gt;재접수")=0,0,SUMIFS(단위테스트결과!$AB:$AB,단위테스트결과!$L:$L,"&lt;="&amp;$M$1,단위테스트결과!$O:$O,"&lt;&gt;결함아님",단위테스트결과!$Q:$Q,"=수용",단위테스트결과!$U:$U,"&lt;&gt;",단위테스트결과!$V:$V,"&lt;&gt;재접수")/COUNTIFS(단위테스트결과!$L:$L,"&lt;="&amp;$M$1,단위테스트결과!$O:$O,"&lt;&gt;결함아님",단위테스트결과!$Q:$Q,"=수용",단위테스트결과!$U:$U,"&lt;&gt;",단위테스트결과!$V:$V,"&lt;&gt;재접수"))</f>
        <v>4.8409090909090908</v>
      </c>
      <c r="I13" s="166">
        <f ca="1">SUM(I5:I12)</f>
        <v>0</v>
      </c>
      <c r="J13" s="166">
        <f t="shared" ref="J13:M13" ca="1" si="1">SUM(J5:J12)</f>
        <v>0</v>
      </c>
      <c r="K13" s="166">
        <f t="shared" ca="1" si="1"/>
        <v>0</v>
      </c>
      <c r="L13" s="166">
        <f t="shared" ca="1" si="1"/>
        <v>0</v>
      </c>
      <c r="M13" s="166">
        <f t="shared" ca="1" si="1"/>
        <v>64</v>
      </c>
      <c r="N13" s="167">
        <f ca="1">IF(COUNTIFS(단위테스트결과!$L:$L,"&lt;="&amp;$M$1,단위테스트결과!$O:$O,"&lt;&gt;결함아님",단위테스트결과!$Q:$Q,"=수용",단위테스트결과!$U:$U,"=",단위테스트결과!$V:$V,"&lt;&gt;공통이관")=0,0,SUMIFS(단위테스트결과!$AB:$AB,단위테스트결과!$L:$L,"&lt;="&amp;$M$1,단위테스트결과!$O:$O,"&lt;&gt;결함아님",단위테스트결과!$Q:$Q,"=수용",단위테스트결과!$U:$U,"=",단위테스트결과!$V:$V,"&lt;&gt;공통이관")/COUNTIFS(단위테스트결과!$L:$L,"&lt;="&amp;$M$1,단위테스트결과!$O:$O,"&lt;&gt;결함아님",단위테스트결과!$Q:$Q,"=수용",단위테스트결과!$U:$U,"=",단위테스트결과!$V:$V,"&lt;&gt;공통이관"))</f>
        <v>153.63636363636363</v>
      </c>
      <c r="O13" s="166">
        <f ca="1">SUM(O5:O12)</f>
        <v>0</v>
      </c>
      <c r="P13" s="166">
        <f ca="1">SUM(P5:P12)</f>
        <v>3</v>
      </c>
      <c r="Q13" s="166">
        <f ca="1">SUM(Q5:Q12)</f>
        <v>0</v>
      </c>
    </row>
    <row r="14" spans="1:17">
      <c r="C14" s="168">
        <f ca="1">IF($H15=0,0,C13/$H15)</f>
        <v>0</v>
      </c>
      <c r="D14" s="168">
        <f t="shared" ref="D14:G14" ca="1" si="2">IF($H15=0,0,D13/$H15)</f>
        <v>0.31818181818181818</v>
      </c>
      <c r="E14" s="168">
        <f t="shared" ca="1" si="2"/>
        <v>0</v>
      </c>
      <c r="F14" s="168">
        <f t="shared" ca="1" si="2"/>
        <v>0</v>
      </c>
      <c r="G14" s="168">
        <f t="shared" ca="1" si="2"/>
        <v>0.68181818181818177</v>
      </c>
      <c r="H14" s="164"/>
      <c r="I14" s="168">
        <f ca="1">IF($N15=0,0,I13/$N15)</f>
        <v>0</v>
      </c>
      <c r="J14" s="168">
        <f t="shared" ref="J14:M14" ca="1" si="3">IF($N15=0,0,J13/$N15)</f>
        <v>0</v>
      </c>
      <c r="K14" s="168">
        <f t="shared" ca="1" si="3"/>
        <v>0</v>
      </c>
      <c r="L14" s="168">
        <f t="shared" ca="1" si="3"/>
        <v>0</v>
      </c>
      <c r="M14" s="168">
        <f t="shared" ca="1" si="3"/>
        <v>1</v>
      </c>
      <c r="N14" s="169"/>
      <c r="O14" s="163"/>
      <c r="P14" s="169"/>
      <c r="Q14" s="169"/>
    </row>
    <row r="15" spans="1:17" ht="15">
      <c r="C15" s="134"/>
      <c r="D15" s="134"/>
      <c r="E15" s="134"/>
      <c r="F15" s="134"/>
      <c r="G15" s="170" t="s">
        <v>362</v>
      </c>
      <c r="H15" s="134">
        <f ca="1">SUM(C13:G13)</f>
        <v>22</v>
      </c>
      <c r="I15" s="134"/>
      <c r="J15" s="134"/>
      <c r="K15" s="134"/>
      <c r="L15" s="134"/>
      <c r="M15" s="134" t="s">
        <v>363</v>
      </c>
      <c r="N15" s="134">
        <f ca="1">SUM(I13:M13)</f>
        <v>64</v>
      </c>
      <c r="P15" s="134">
        <f ca="1">N15+O13+P13</f>
        <v>67</v>
      </c>
      <c r="Q15" s="134">
        <f ca="1">P15+Q13</f>
        <v>67</v>
      </c>
    </row>
    <row r="16" spans="1:17" ht="17.25">
      <c r="A16" s="8" t="s">
        <v>364</v>
      </c>
      <c r="C16" s="160"/>
      <c r="H16" s="161"/>
      <c r="L16" s="161" t="s">
        <v>348</v>
      </c>
      <c r="M16" s="162" t="str">
        <f ca="1">M1</f>
        <v>2017.12.19</v>
      </c>
      <c r="N16" s="160" t="s">
        <v>349</v>
      </c>
    </row>
    <row r="17" spans="1:17" ht="13.5" customHeight="1">
      <c r="A17" s="237" t="s">
        <v>324</v>
      </c>
      <c r="B17" s="238"/>
      <c r="C17" s="240" t="s">
        <v>350</v>
      </c>
      <c r="D17" s="240"/>
      <c r="E17" s="240"/>
      <c r="F17" s="240"/>
      <c r="G17" s="240"/>
      <c r="H17" s="240"/>
      <c r="I17" s="236" t="s">
        <v>351</v>
      </c>
      <c r="J17" s="236"/>
      <c r="K17" s="236"/>
      <c r="L17" s="236"/>
      <c r="M17" s="236"/>
      <c r="N17" s="236"/>
      <c r="O17" s="241" t="s">
        <v>352</v>
      </c>
      <c r="P17" s="246" t="s">
        <v>353</v>
      </c>
      <c r="Q17" s="249" t="s">
        <v>326</v>
      </c>
    </row>
    <row r="18" spans="1:17" ht="13.5" customHeight="1">
      <c r="A18" s="237"/>
      <c r="B18" s="238"/>
      <c r="C18" s="240" t="s">
        <v>354</v>
      </c>
      <c r="D18" s="240" t="s">
        <v>355</v>
      </c>
      <c r="E18" s="240" t="s">
        <v>356</v>
      </c>
      <c r="F18" s="240" t="s">
        <v>357</v>
      </c>
      <c r="G18" s="240" t="s">
        <v>358</v>
      </c>
      <c r="H18" s="245" t="s">
        <v>359</v>
      </c>
      <c r="I18" s="236" t="s">
        <v>354</v>
      </c>
      <c r="J18" s="236" t="s">
        <v>355</v>
      </c>
      <c r="K18" s="236" t="s">
        <v>356</v>
      </c>
      <c r="L18" s="236" t="s">
        <v>357</v>
      </c>
      <c r="M18" s="236" t="s">
        <v>358</v>
      </c>
      <c r="N18" s="244" t="s">
        <v>360</v>
      </c>
      <c r="O18" s="242"/>
      <c r="P18" s="247"/>
      <c r="Q18" s="249"/>
    </row>
    <row r="19" spans="1:17" ht="13.5" customHeight="1">
      <c r="A19" s="239"/>
      <c r="B19" s="239"/>
      <c r="C19" s="240"/>
      <c r="D19" s="240"/>
      <c r="E19" s="240"/>
      <c r="F19" s="240"/>
      <c r="G19" s="240"/>
      <c r="H19" s="240"/>
      <c r="I19" s="236"/>
      <c r="J19" s="236"/>
      <c r="K19" s="236"/>
      <c r="L19" s="236"/>
      <c r="M19" s="236"/>
      <c r="N19" s="236"/>
      <c r="O19" s="243"/>
      <c r="P19" s="248"/>
      <c r="Q19" s="249"/>
    </row>
    <row r="20" spans="1:17">
      <c r="A20" s="15" t="s">
        <v>252</v>
      </c>
      <c r="B20" s="15"/>
      <c r="C20" s="163">
        <f ca="1">COUNTIFS(단위테스트결과!$C:$C,$A20,단위테스트결과!$L:$L,"&lt;="&amp;$M$1,단위테스트결과!$O:$O,"=결함",단위테스트결과!$Q:$Q,"=수용",단위테스트결과!$U:$U,"&lt;&gt;",단위테스트결과!$V:$V,"&lt;&gt;재접수",단위테스트결과!$AB:$AB,"&lt;=1")</f>
        <v>0</v>
      </c>
      <c r="D20" s="163">
        <f ca="1">COUNTIFS(단위테스트결과!$C:$C,$A20,단위테스트결과!$L:$L,"&lt;="&amp;$M$1,단위테스트결과!$O:$O,"=결함",단위테스트결과!$Q:$Q,"=수용",단위테스트결과!$U:$U,"&lt;&gt;",단위테스트결과!$V:$V,"&lt;&gt;재접수",단위테스트결과!$AB:$AB,"=2") + COUNTIFS(단위테스트결과!$C:$C,$A20,단위테스트결과!$L:$L,"&lt;="&amp;$M$1,단위테스트결과!$O:$O,"=결함",단위테스트결과!$Q:$Q,"=수용",단위테스트결과!$U:$U,"&lt;&gt;",단위테스트결과!$V:$V,"&lt;&gt;재접수",단위테스트결과!$AB:$AB,"=3")</f>
        <v>5</v>
      </c>
      <c r="E20" s="163">
        <f ca="1">COUNTIFS(단위테스트결과!$C:$C,$A20,단위테스트결과!$L:$L,"&lt;="&amp;$M$1,단위테스트결과!$O:$O,"=결함",단위테스트결과!$Q:$Q,"=수용",단위테스트결과!$U:$U,"&lt;&gt;",단위테스트결과!$V:$V,"&lt;&gt;재접수",단위테스트결과!$AB:$AB,"=4") + COUNTIFS(단위테스트결과!$C:$C,$A20,단위테스트결과!$L:$L,"&lt;="&amp;$M$1,단위테스트결과!$O:$O,"=결함",단위테스트결과!$Q:$Q,"=수용",단위테스트결과!$U:$U,"&lt;&gt;",단위테스트결과!$V:$V,"&lt;&gt;재접수",단위테스트결과!$AB:$AB,"=5")</f>
        <v>0</v>
      </c>
      <c r="F20" s="163">
        <f ca="1">COUNTIFS(단위테스트결과!$C:$C,$A20,단위테스트결과!$L:$L,"&lt;="&amp;$M$1,단위테스트결과!$O:$O,"=결함",단위테스트결과!$Q:$Q,"=수용",단위테스트결과!$U:$U,"&lt;&gt;",단위테스트결과!$V:$V,"&lt;&gt;재접수",단위테스트결과!$AB:$AB,"&gt;=6") - COUNTIFS(단위테스트결과!$C:$C,$A20,단위테스트결과!$L:$L,"&lt;="&amp;$M$1,단위테스트결과!$O:$O,"=결함",단위테스트결과!$Q:$Q,"=수용",단위테스트결과!$U:$U,"&lt;&gt;",단위테스트결과!$V:$V,"&lt;&gt;재접수",단위테스트결과!$AB:$AB,"&gt;10")</f>
        <v>0</v>
      </c>
      <c r="G20" s="163">
        <f ca="1">COUNTIFS(단위테스트결과!$C:$C,$A20,단위테스트결과!$L:$L,"&lt;="&amp;$M$1,단위테스트결과!$O:$O,"=결함",단위테스트결과!$Q:$Q,"=수용",단위테스트결과!$U:$U,"&lt;&gt;",단위테스트결과!$V:$V,"&lt;&gt;재접수",단위테스트결과!$AB:$AB,"&gt;10")</f>
        <v>7</v>
      </c>
      <c r="H20" s="164">
        <f ca="1">IF(COUNTIFS(단위테스트결과!$C:$C,$A20,단위테스트결과!$L:$L,"&lt;="&amp;$M$1,단위테스트결과!$O:$O,"=결함",단위테스트결과!$Q:$Q,"=수용",단위테스트결과!$U:$U,"&lt;&gt;",단위테스트결과!$V:$V,"&lt;&gt;재접수")=0,0,SUMIFS(단위테스트결과!$AB:$AB,단위테스트결과!$C:$C,$A20,단위테스트결과!$L:$L,"&lt;="&amp;$M$1,단위테스트결과!$O:$O,"=결함",단위테스트결과!$Q:$Q,"=수용",단위테스트결과!$U:$U,"&lt;&gt;",단위테스트결과!$V:$V,"&lt;&gt;재접수")/COUNTIFS(단위테스트결과!$C:$C,$A20,단위테스트결과!$L:$L,"&lt;="&amp;$M$1,단위테스트결과!$O:$O,"=결함",단위테스트결과!$Q:$Q,"=수용",단위테스트결과!$U:$U,"&lt;&gt;",단위테스트결과!$V:$V,"&lt;&gt;재접수"))</f>
        <v>8.75</v>
      </c>
      <c r="I20" s="163">
        <f ca="1">COUNTIFS(단위테스트결과!$C:$C,$A20,단위테스트결과!$L:$L,"&lt;="&amp;$M$1,단위테스트결과!$O:$O,"=결함",단위테스트결과!$Q:$Q,"=수용",단위테스트결과!$U:$U,"=",단위테스트결과!$V:$V,"&lt;&gt;공통이관",단위테스트결과!$AB:$AB,"=1")</f>
        <v>0</v>
      </c>
      <c r="J20" s="163">
        <f ca="1">COUNTIFS(단위테스트결과!$C:$C,$A20,단위테스트결과!$L:$L,"&lt;="&amp;$M$1,단위테스트결과!$O:$O,"=결함",단위테스트결과!$Q:$Q,"=수용",단위테스트결과!$U:$U,"=",단위테스트결과!$V:$V,"&lt;&gt;공통이관",단위테스트결과!$AB:$AB,"=2") + COUNTIFS(단위테스트결과!$C:$C,$A20,단위테스트결과!$L:$L,"&lt;="&amp;$M$1,단위테스트결과!$O:$O,"=결함",단위테스트결과!$Q:$Q,"=수용",단위테스트결과!$U:$U,"=",단위테스트결과!$V:$V,"&lt;&gt;공통이관",단위테스트결과!$AB:$AB,"=3")</f>
        <v>0</v>
      </c>
      <c r="K20" s="163">
        <f ca="1">COUNTIFS(단위테스트결과!$C:$C,$A20,단위테스트결과!$L:$L,"&lt;="&amp;$M$1,단위테스트결과!$O:$O,"=결함",단위테스트결과!$Q:$Q,"=수용",단위테스트결과!$U:$U,"=",단위테스트결과!$V:$V,"&lt;&gt;공통이관",단위테스트결과!$AB:$AB,"=4") + COUNTIFS(단위테스트결과!$C:$C,$A20,단위테스트결과!$L:$L,"&lt;="&amp;$M$1,단위테스트결과!$O:$O,"=결함",단위테스트결과!$Q:$Q,"=수용",단위테스트결과!$U:$U,"=",단위테스트결과!$V:$V,"&lt;&gt;공통이관",단위테스트결과!$AB:$AB,"=5")</f>
        <v>0</v>
      </c>
      <c r="L20" s="163">
        <f ca="1">COUNTIFS(단위테스트결과!$C:$C,$A20,단위테스트결과!$L:$L,"&lt;="&amp;$M$1,단위테스트결과!$O:$O,"=결함",단위테스트결과!$Q:$Q,"=수용",단위테스트결과!$U:$U,"=",단위테스트결과!$V:$V,"&lt;&gt;공통이관",단위테스트결과!$AB:$AB,"&gt;=6") - COUNTIFS(단위테스트결과!$C:$C,$A20,단위테스트결과!$L:$L,"&lt;="&amp;$M$1,단위테스트결과!$O:$O,"=결함",단위테스트결과!$Q:$Q,"=수용",단위테스트결과!$U:$U,"=",단위테스트결과!$V:$V,"&lt;&gt;공통이관",단위테스트결과!$AB:$AB,"&gt;10")</f>
        <v>0</v>
      </c>
      <c r="M20" s="163">
        <f ca="1">COUNTIFS(단위테스트결과!$C:$C,$A20,단위테스트결과!$L:$L,"&lt;="&amp;$M$1,단위테스트결과!$O:$O,"=결함",단위테스트결과!$Q:$Q,"=수용",단위테스트결과!$U:$U,"=",단위테스트결과!$V:$V,"&lt;&gt;공통이관",단위테스트결과!$AB:$AB,"&gt;10")</f>
        <v>17</v>
      </c>
      <c r="N20" s="164">
        <f ca="1">IF(COUNTIFS(단위테스트결과!$C:$C,$A20,단위테스트결과!$L:$L,"&lt;="&amp;$M$1,단위테스트결과!$O:$O,"=결함",단위테스트결과!$Q:$Q,"=수용",단위테스트결과!$U:$U,"=",단위테스트결과!$V:$V,"&lt;&gt;공통이관")=0,0,SUMIFS(단위테스트결과!$AB:$AB,단위테스트결과!$C:$C,$A20,단위테스트결과!$L:$L,"&lt;="&amp;$M$1,단위테스트결과!$O:$O,"=결함",단위테스트결과!$Q:$Q,"=수용",단위테스트결과!$U:$U,"=",단위테스트결과!$V:$V,"&lt;&gt;공통이관")/COUNTIFS(단위테스트결과!$C:$C,$A20,단위테스트결과!$L:$L,"&lt;="&amp;$M$1,단위테스트결과!$O:$O,"=결함",단위테스트결과!$Q:$Q,"=수용",단위테스트결과!$U:$U,"=",단위테스트결과!$V:$V,"&lt;&gt;공통이관"))</f>
        <v>192.58823529411765</v>
      </c>
      <c r="O20" s="163">
        <f ca="1">COUNTIFS(단위테스트결과!$C:$C,$A20,단위테스트결과!$L:$L,"&lt;="&amp;$M$1,단위테스트결과!$O:$O,"=결함",단위테스트결과!$Q:$Q,"=수용",단위테스트결과!$U:$U,"&lt;&gt;",단위테스트결과!$V:$V,"=재접수")</f>
        <v>0</v>
      </c>
      <c r="P20" s="163">
        <f ca="1">COUNTIFS(단위테스트결과!$C:$C,$A20,단위테스트결과!$L:$L,"&lt;="&amp;$M$1,단위테스트결과!$O:$O,"=결함",단위테스트결과!$Q:$Q,"=수용",단위테스트결과!$U:$U,"=",단위테스트결과!$V:$V,"=공통이관")</f>
        <v>0</v>
      </c>
      <c r="Q20" s="165">
        <f ca="1">COUNTIFS(단위테스트결과!$C:$C,$A20,단위테스트결과!$L:$L,"&lt;="&amp;$M$1,단위테스트결과!$O:$O,"=결함",단위테스트결과!$Q:$Q,"="&amp;"")</f>
        <v>0</v>
      </c>
    </row>
    <row r="21" spans="1:17">
      <c r="A21" s="15" t="s">
        <v>253</v>
      </c>
      <c r="B21" s="15" t="s">
        <v>341</v>
      </c>
      <c r="C21" s="163">
        <f ca="1">COUNTIFS(단위테스트결과!$C:$C,$A21,단위테스트결과!$L:$L,"&lt;="&amp;$M$1,단위테스트결과!$O:$O,"=결함",단위테스트결과!$Q:$Q,"=수용",단위테스트결과!$U:$U,"&lt;&gt;",단위테스트결과!$V:$V,"&lt;&gt;재접수",단위테스트결과!$AB:$AB,"&lt;=1")</f>
        <v>0</v>
      </c>
      <c r="D21" s="163">
        <f ca="1">COUNTIFS(단위테스트결과!$C:$C,$A21,단위테스트결과!$L:$L,"&lt;="&amp;$M$1,단위테스트결과!$O:$O,"=결함",단위테스트결과!$Q:$Q,"=수용",단위테스트결과!$U:$U,"&lt;&gt;",단위테스트결과!$V:$V,"&lt;&gt;재접수",단위테스트결과!$AB:$AB,"=2") + COUNTIFS(단위테스트결과!$C:$C,$A21,단위테스트결과!$L:$L,"&lt;="&amp;$M$1,단위테스트결과!$O:$O,"=결함",단위테스트결과!$Q:$Q,"=수용",단위테스트결과!$U:$U,"&lt;&gt;",단위테스트결과!$V:$V,"&lt;&gt;재접수",단위테스트결과!$AB:$AB,"=3")</f>
        <v>0</v>
      </c>
      <c r="E21" s="163">
        <f ca="1">COUNTIFS(단위테스트결과!$C:$C,$A21,단위테스트결과!$L:$L,"&lt;="&amp;$M$1,단위테스트결과!$O:$O,"=결함",단위테스트결과!$Q:$Q,"=수용",단위테스트결과!$U:$U,"&lt;&gt;",단위테스트결과!$V:$V,"&lt;&gt;재접수",단위테스트결과!$AB:$AB,"=4") + COUNTIFS(단위테스트결과!$C:$C,$A21,단위테스트결과!$L:$L,"&lt;="&amp;$M$1,단위테스트결과!$O:$O,"=결함",단위테스트결과!$Q:$Q,"=수용",단위테스트결과!$U:$U,"&lt;&gt;",단위테스트결과!$V:$V,"&lt;&gt;재접수",단위테스트결과!$AB:$AB,"=5")</f>
        <v>0</v>
      </c>
      <c r="F21" s="163">
        <f ca="1">COUNTIFS(단위테스트결과!$C:$C,$A21,단위테스트결과!$L:$L,"&lt;="&amp;$M$1,단위테스트결과!$O:$O,"=결함",단위테스트결과!$Q:$Q,"=수용",단위테스트결과!$U:$U,"&lt;&gt;",단위테스트결과!$V:$V,"&lt;&gt;재접수",단위테스트결과!$AB:$AB,"&gt;=6") - COUNTIFS(단위테스트결과!$C:$C,$A21,단위테스트결과!$L:$L,"&lt;="&amp;$M$1,단위테스트결과!$O:$O,"=결함",단위테스트결과!$Q:$Q,"=수용",단위테스트결과!$U:$U,"&lt;&gt;",단위테스트결과!$V:$V,"&lt;&gt;재접수",단위테스트결과!$AB:$AB,"&gt;10")</f>
        <v>0</v>
      </c>
      <c r="G21" s="163">
        <f ca="1">COUNTIFS(단위테스트결과!$C:$C,$A21,단위테스트결과!$L:$L,"&lt;="&amp;$M$1,단위테스트결과!$O:$O,"=결함",단위테스트결과!$Q:$Q,"=수용",단위테스트결과!$U:$U,"&lt;&gt;",단위테스트결과!$V:$V,"&lt;&gt;재접수",단위테스트결과!$AB:$AB,"&gt;10")</f>
        <v>0</v>
      </c>
      <c r="H21" s="164">
        <f ca="1">IF(COUNTIFS(단위테스트결과!$C:$C,$A21,단위테스트결과!$L:$L,"&lt;="&amp;$M$1,단위테스트결과!$O:$O,"=결함",단위테스트결과!$Q:$Q,"=수용",단위테스트결과!$U:$U,"&lt;&gt;",단위테스트결과!$V:$V,"&lt;&gt;재접수")=0,0,SUMIFS(단위테스트결과!$AB:$AB,단위테스트결과!$C:$C,$A21,단위테스트결과!$L:$L,"&lt;="&amp;$M$1,단위테스트결과!$O:$O,"=결함",단위테스트결과!$Q:$Q,"=수용",단위테스트결과!$U:$U,"&lt;&gt;",단위테스트결과!$V:$V,"&lt;&gt;재접수")/COUNTIFS(단위테스트결과!$C:$C,$A21,단위테스트결과!$L:$L,"&lt;="&amp;$M$1,단위테스트결과!$O:$O,"=결함",단위테스트결과!$Q:$Q,"=수용",단위테스트결과!$U:$U,"&lt;&gt;",단위테스트결과!$V:$V,"&lt;&gt;재접수"))</f>
        <v>0</v>
      </c>
      <c r="I21" s="163">
        <f ca="1">COUNTIFS(단위테스트결과!$C:$C,$A21,단위테스트결과!$L:$L,"&lt;="&amp;$M$1,단위테스트결과!$O:$O,"=결함",단위테스트결과!$Q:$Q,"=수용",단위테스트결과!$U:$U,"=",단위테스트결과!$V:$V,"&lt;&gt;공통이관",단위테스트결과!$AB:$AB,"=1")</f>
        <v>0</v>
      </c>
      <c r="J21" s="163">
        <f ca="1">COUNTIFS(단위테스트결과!$C:$C,$A21,단위테스트결과!$L:$L,"&lt;="&amp;$M$1,단위테스트결과!$O:$O,"=결함",단위테스트결과!$Q:$Q,"=수용",단위테스트결과!$U:$U,"=",단위테스트결과!$V:$V,"&lt;&gt;공통이관",단위테스트결과!$AB:$AB,"=2") + COUNTIFS(단위테스트결과!$C:$C,$A21,단위테스트결과!$L:$L,"&lt;="&amp;$M$1,단위테스트결과!$O:$O,"=결함",단위테스트결과!$Q:$Q,"=수용",단위테스트결과!$U:$U,"=",단위테스트결과!$V:$V,"&lt;&gt;공통이관",단위테스트결과!$AB:$AB,"=3")</f>
        <v>0</v>
      </c>
      <c r="K21" s="163">
        <f ca="1">COUNTIFS(단위테스트결과!$C:$C,$A21,단위테스트결과!$L:$L,"&lt;="&amp;$M$1,단위테스트결과!$O:$O,"=결함",단위테스트결과!$Q:$Q,"=수용",단위테스트결과!$U:$U,"=",단위테스트결과!$V:$V,"&lt;&gt;공통이관",단위테스트결과!$AB:$AB,"=4") + COUNTIFS(단위테스트결과!$C:$C,$A21,단위테스트결과!$L:$L,"&lt;="&amp;$M$1,단위테스트결과!$O:$O,"=결함",단위테스트결과!$Q:$Q,"=수용",단위테스트결과!$U:$U,"=",단위테스트결과!$V:$V,"&lt;&gt;공통이관",단위테스트결과!$AB:$AB,"=5")</f>
        <v>0</v>
      </c>
      <c r="L21" s="163">
        <f ca="1">COUNTIFS(단위테스트결과!$C:$C,$A21,단위테스트결과!$L:$L,"&lt;="&amp;$M$1,단위테스트결과!$O:$O,"=결함",단위테스트결과!$Q:$Q,"=수용",단위테스트결과!$U:$U,"=",단위테스트결과!$V:$V,"&lt;&gt;공통이관",단위테스트결과!$AB:$AB,"&gt;=6") - COUNTIFS(단위테스트결과!$C:$C,$A21,단위테스트결과!$L:$L,"&lt;="&amp;$M$1,단위테스트결과!$O:$O,"=결함",단위테스트결과!$Q:$Q,"=수용",단위테스트결과!$U:$U,"=",단위테스트결과!$V:$V,"&lt;&gt;공통이관",단위테스트결과!$AB:$AB,"&gt;10")</f>
        <v>0</v>
      </c>
      <c r="M21" s="163">
        <f ca="1">COUNTIFS(단위테스트결과!$C:$C,$A21,단위테스트결과!$L:$L,"&lt;="&amp;$M$1,단위테스트결과!$O:$O,"=결함",단위테스트결과!$Q:$Q,"=수용",단위테스트결과!$U:$U,"=",단위테스트결과!$V:$V,"&lt;&gt;공통이관",단위테스트결과!$AB:$AB,"&gt;10")</f>
        <v>1</v>
      </c>
      <c r="N21" s="164">
        <f ca="1">IF(COUNTIFS(단위테스트결과!$C:$C,$A21,단위테스트결과!$L:$L,"&lt;="&amp;$M$1,단위테스트결과!$O:$O,"=결함",단위테스트결과!$Q:$Q,"=수용",단위테스트결과!$U:$U,"=",단위테스트결과!$V:$V,"&lt;&gt;공통이관")=0,0,SUMIFS(단위테스트결과!$AB:$AB,단위테스트결과!$C:$C,$A21,단위테스트결과!$L:$L,"&lt;="&amp;$M$1,단위테스트결과!$O:$O,"=결함",단위테스트결과!$Q:$Q,"=수용",단위테스트결과!$U:$U,"=",단위테스트결과!$V:$V,"&lt;&gt;공통이관")/COUNTIFS(단위테스트결과!$C:$C,$A21,단위테스트결과!$L:$L,"&lt;="&amp;$M$1,단위테스트결과!$O:$O,"=결함",단위테스트결과!$Q:$Q,"=수용",단위테스트결과!$U:$U,"=",단위테스트결과!$V:$V,"&lt;&gt;공통이관"))</f>
        <v>169</v>
      </c>
      <c r="O21" s="163">
        <f ca="1">COUNTIFS(단위테스트결과!$C:$C,$A21,단위테스트결과!$L:$L,"&lt;="&amp;$M$1,단위테스트결과!$O:$O,"=결함",단위테스트결과!$Q:$Q,"=수용",단위테스트결과!$U:$U,"&lt;&gt;",단위테스트결과!$V:$V,"=재접수")</f>
        <v>0</v>
      </c>
      <c r="P21" s="163">
        <f ca="1">COUNTIFS(단위테스트결과!$C:$C,$A21,단위테스트결과!$L:$L,"&lt;="&amp;$M$1,단위테스트결과!$O:$O,"=결함",단위테스트결과!$Q:$Q,"=수용",단위테스트결과!$U:$U,"=",단위테스트결과!$V:$V,"=공통이관")</f>
        <v>0</v>
      </c>
      <c r="Q21" s="165">
        <f ca="1">COUNTIFS(단위테스트결과!$C:$C,$A21,단위테스트결과!$L:$L,"&lt;="&amp;$M$1,단위테스트결과!$O:$O,"=결함",단위테스트결과!$Q:$Q,"="&amp;"")</f>
        <v>0</v>
      </c>
    </row>
    <row r="22" spans="1:17">
      <c r="A22" s="15" t="s">
        <v>254</v>
      </c>
      <c r="B22" s="15" t="s">
        <v>369</v>
      </c>
      <c r="C22" s="163">
        <f ca="1">COUNTIFS(단위테스트결과!$C:$C,$A22,단위테스트결과!$L:$L,"&lt;="&amp;$M$1,단위테스트결과!$O:$O,"=결함",단위테스트결과!$Q:$Q,"=수용",단위테스트결과!$U:$U,"&lt;&gt;",단위테스트결과!$V:$V,"&lt;&gt;재접수",단위테스트결과!$AB:$AB,"&lt;=1")</f>
        <v>0</v>
      </c>
      <c r="D22" s="163">
        <f ca="1">COUNTIFS(단위테스트결과!$C:$C,$A22,단위테스트결과!$L:$L,"&lt;="&amp;$M$1,단위테스트결과!$O:$O,"=결함",단위테스트결과!$Q:$Q,"=수용",단위테스트결과!$U:$U,"&lt;&gt;",단위테스트결과!$V:$V,"&lt;&gt;재접수",단위테스트결과!$AB:$AB,"=2") + COUNTIFS(단위테스트결과!$C:$C,$A22,단위테스트결과!$L:$L,"&lt;="&amp;$M$1,단위테스트결과!$O:$O,"=결함",단위테스트결과!$Q:$Q,"=수용",단위테스트결과!$U:$U,"&lt;&gt;",단위테스트결과!$V:$V,"&lt;&gt;재접수",단위테스트결과!$AB:$AB,"=3")</f>
        <v>0</v>
      </c>
      <c r="E22" s="163">
        <f ca="1">COUNTIFS(단위테스트결과!$C:$C,$A22,단위테스트결과!$L:$L,"&lt;="&amp;$M$1,단위테스트결과!$O:$O,"=결함",단위테스트결과!$Q:$Q,"=수용",단위테스트결과!$U:$U,"&lt;&gt;",단위테스트결과!$V:$V,"&lt;&gt;재접수",단위테스트결과!$AB:$AB,"=4") + COUNTIFS(단위테스트결과!$C:$C,$A22,단위테스트결과!$L:$L,"&lt;="&amp;$M$1,단위테스트결과!$O:$O,"=결함",단위테스트결과!$Q:$Q,"=수용",단위테스트결과!$U:$U,"&lt;&gt;",단위테스트결과!$V:$V,"&lt;&gt;재접수",단위테스트결과!$AB:$AB,"=5")</f>
        <v>0</v>
      </c>
      <c r="F22" s="163">
        <f ca="1">COUNTIFS(단위테스트결과!$C:$C,$A22,단위테스트결과!$L:$L,"&lt;="&amp;$M$1,단위테스트결과!$O:$O,"=결함",단위테스트결과!$Q:$Q,"=수용",단위테스트결과!$U:$U,"&lt;&gt;",단위테스트결과!$V:$V,"&lt;&gt;재접수",단위테스트결과!$AB:$AB,"&gt;=6") - COUNTIFS(단위테스트결과!$C:$C,$A22,단위테스트결과!$L:$L,"&lt;="&amp;$M$1,단위테스트결과!$O:$O,"=결함",단위테스트결과!$Q:$Q,"=수용",단위테스트결과!$U:$U,"&lt;&gt;",단위테스트결과!$V:$V,"&lt;&gt;재접수",단위테스트결과!$AB:$AB,"&gt;10")</f>
        <v>0</v>
      </c>
      <c r="G22" s="163">
        <f ca="1">COUNTIFS(단위테스트결과!$C:$C,$A22,단위테스트결과!$L:$L,"&lt;="&amp;$M$1,단위테스트결과!$O:$O,"=결함",단위테스트결과!$Q:$Q,"=수용",단위테스트결과!$U:$U,"&lt;&gt;",단위테스트결과!$V:$V,"&lt;&gt;재접수",단위테스트결과!$AB:$AB,"&gt;10")</f>
        <v>0</v>
      </c>
      <c r="H22" s="164">
        <f ca="1">IF(COUNTIFS(단위테스트결과!$C:$C,$A22,단위테스트결과!$L:$L,"&lt;="&amp;$M$1,단위테스트결과!$O:$O,"=결함",단위테스트결과!$Q:$Q,"=수용",단위테스트결과!$U:$U,"&lt;&gt;",단위테스트결과!$V:$V,"&lt;&gt;재접수")=0,0,SUMIFS(단위테스트결과!$AB:$AB,단위테스트결과!$C:$C,$A22,단위테스트결과!$L:$L,"&lt;="&amp;$M$1,단위테스트결과!$O:$O,"=결함",단위테스트결과!$Q:$Q,"=수용",단위테스트결과!$U:$U,"&lt;&gt;",단위테스트결과!$V:$V,"&lt;&gt;재접수")/COUNTIFS(단위테스트결과!$C:$C,$A22,단위테스트결과!$L:$L,"&lt;="&amp;$M$1,단위테스트결과!$O:$O,"=결함",단위테스트결과!$Q:$Q,"=수용",단위테스트결과!$U:$U,"&lt;&gt;",단위테스트결과!$V:$V,"&lt;&gt;재접수"))</f>
        <v>0</v>
      </c>
      <c r="I22" s="163">
        <f ca="1">COUNTIFS(단위테스트결과!$C:$C,$A22,단위테스트결과!$L:$L,"&lt;="&amp;$M$1,단위테스트결과!$O:$O,"=결함",단위테스트결과!$Q:$Q,"=수용",단위테스트결과!$U:$U,"=",단위테스트결과!$V:$V,"&lt;&gt;공통이관",단위테스트결과!$AB:$AB,"=1")</f>
        <v>0</v>
      </c>
      <c r="J22" s="163">
        <f ca="1">COUNTIFS(단위테스트결과!$C:$C,$A22,단위테스트결과!$L:$L,"&lt;="&amp;$M$1,단위테스트결과!$O:$O,"=결함",단위테스트결과!$Q:$Q,"=수용",단위테스트결과!$U:$U,"=",단위테스트결과!$V:$V,"&lt;&gt;공통이관",단위테스트결과!$AB:$AB,"=2") + COUNTIFS(단위테스트결과!$C:$C,$A22,단위테스트결과!$L:$L,"&lt;="&amp;$M$1,단위테스트결과!$O:$O,"=결함",단위테스트결과!$Q:$Q,"=수용",단위테스트결과!$U:$U,"=",단위테스트결과!$V:$V,"&lt;&gt;공통이관",단위테스트결과!$AB:$AB,"=3")</f>
        <v>0</v>
      </c>
      <c r="K22" s="163">
        <f ca="1">COUNTIFS(단위테스트결과!$C:$C,$A22,단위테스트결과!$L:$L,"&lt;="&amp;$M$1,단위테스트결과!$O:$O,"=결함",단위테스트결과!$Q:$Q,"=수용",단위테스트결과!$U:$U,"=",단위테스트결과!$V:$V,"&lt;&gt;공통이관",단위테스트결과!$AB:$AB,"=4") + COUNTIFS(단위테스트결과!$C:$C,$A22,단위테스트결과!$L:$L,"&lt;="&amp;$M$1,단위테스트결과!$O:$O,"=결함",단위테스트결과!$Q:$Q,"=수용",단위테스트결과!$U:$U,"=",단위테스트결과!$V:$V,"&lt;&gt;공통이관",단위테스트결과!$AB:$AB,"=5")</f>
        <v>0</v>
      </c>
      <c r="L22" s="163">
        <f ca="1">COUNTIFS(단위테스트결과!$C:$C,$A22,단위테스트결과!$L:$L,"&lt;="&amp;$M$1,단위테스트결과!$O:$O,"=결함",단위테스트결과!$Q:$Q,"=수용",단위테스트결과!$U:$U,"=",단위테스트결과!$V:$V,"&lt;&gt;공통이관",단위테스트결과!$AB:$AB,"&gt;=6") - COUNTIFS(단위테스트결과!$C:$C,$A22,단위테스트결과!$L:$L,"&lt;="&amp;$M$1,단위테스트결과!$O:$O,"=결함",단위테스트결과!$Q:$Q,"=수용",단위테스트결과!$U:$U,"=",단위테스트결과!$V:$V,"&lt;&gt;공통이관",단위테스트결과!$AB:$AB,"&gt;10")</f>
        <v>0</v>
      </c>
      <c r="M22" s="163">
        <f ca="1">COUNTIFS(단위테스트결과!$C:$C,$A22,단위테스트결과!$L:$L,"&lt;="&amp;$M$1,단위테스트결과!$O:$O,"=결함",단위테스트결과!$Q:$Q,"=수용",단위테스트결과!$U:$U,"=",단위테스트결과!$V:$V,"&lt;&gt;공통이관",단위테스트결과!$AB:$AB,"&gt;10")</f>
        <v>0</v>
      </c>
      <c r="N22" s="164">
        <f ca="1">IF(COUNTIFS(단위테스트결과!$C:$C,$A22,단위테스트결과!$L:$L,"&lt;="&amp;$M$1,단위테스트결과!$O:$O,"=결함",단위테스트결과!$Q:$Q,"=수용",단위테스트결과!$U:$U,"=",단위테스트결과!$V:$V,"&lt;&gt;공통이관")=0,0,SUMIFS(단위테스트결과!$AB:$AB,단위테스트결과!$C:$C,$A22,단위테스트결과!$L:$L,"&lt;="&amp;$M$1,단위테스트결과!$O:$O,"=결함",단위테스트결과!$Q:$Q,"=수용",단위테스트결과!$U:$U,"=",단위테스트결과!$V:$V,"&lt;&gt;공통이관")/COUNTIFS(단위테스트결과!$C:$C,$A22,단위테스트결과!$L:$L,"&lt;="&amp;$M$1,단위테스트결과!$O:$O,"=결함",단위테스트결과!$Q:$Q,"=수용",단위테스트결과!$U:$U,"=",단위테스트결과!$V:$V,"&lt;&gt;공통이관"))</f>
        <v>0</v>
      </c>
      <c r="O22" s="163">
        <f ca="1">COUNTIFS(단위테스트결과!$C:$C,$A22,단위테스트결과!$L:$L,"&lt;="&amp;$M$1,단위테스트결과!$O:$O,"=결함",단위테스트결과!$Q:$Q,"=수용",단위테스트결과!$U:$U,"&lt;&gt;",단위테스트결과!$V:$V,"=재접수")</f>
        <v>0</v>
      </c>
      <c r="P22" s="163">
        <f ca="1">COUNTIFS(단위테스트결과!$C:$C,$A22,단위테스트결과!$L:$L,"&lt;="&amp;$M$1,단위테스트결과!$O:$O,"=결함",단위테스트결과!$Q:$Q,"=수용",단위테스트결과!$U:$U,"=",단위테스트결과!$V:$V,"=공통이관")</f>
        <v>0</v>
      </c>
      <c r="Q22" s="165">
        <f ca="1">COUNTIFS(단위테스트결과!$C:$C,$A22,단위테스트결과!$L:$L,"&lt;="&amp;$M$1,단위테스트결과!$O:$O,"=결함",단위테스트결과!$Q:$Q,"="&amp;"")</f>
        <v>0</v>
      </c>
    </row>
    <row r="23" spans="1:17">
      <c r="A23" s="15" t="s">
        <v>255</v>
      </c>
      <c r="B23" s="15" t="s">
        <v>370</v>
      </c>
      <c r="C23" s="163">
        <f ca="1">COUNTIFS(단위테스트결과!$C:$C,$A23,단위테스트결과!$L:$L,"&lt;="&amp;$M$1,단위테스트결과!$O:$O,"=결함",단위테스트결과!$Q:$Q,"=수용",단위테스트결과!$U:$U,"&lt;&gt;",단위테스트결과!$V:$V,"&lt;&gt;재접수",단위테스트결과!$AB:$AB,"&lt;=1")</f>
        <v>0</v>
      </c>
      <c r="D23" s="163">
        <f ca="1">COUNTIFS(단위테스트결과!$C:$C,$A23,단위테스트결과!$L:$L,"&lt;="&amp;$M$1,단위테스트결과!$O:$O,"=결함",단위테스트결과!$Q:$Q,"=수용",단위테스트결과!$U:$U,"&lt;&gt;",단위테스트결과!$V:$V,"&lt;&gt;재접수",단위테스트결과!$AB:$AB,"=2") + COUNTIFS(단위테스트결과!$C:$C,$A23,단위테스트결과!$L:$L,"&lt;="&amp;$M$1,단위테스트결과!$O:$O,"=결함",단위테스트결과!$Q:$Q,"=수용",단위테스트결과!$U:$U,"&lt;&gt;",단위테스트결과!$V:$V,"&lt;&gt;재접수",단위테스트결과!$AB:$AB,"=3")</f>
        <v>0</v>
      </c>
      <c r="E23" s="163">
        <f ca="1">COUNTIFS(단위테스트결과!$C:$C,$A23,단위테스트결과!$L:$L,"&lt;="&amp;$M$1,단위테스트결과!$O:$O,"=결함",단위테스트결과!$Q:$Q,"=수용",단위테스트결과!$U:$U,"&lt;&gt;",단위테스트결과!$V:$V,"&lt;&gt;재접수",단위테스트결과!$AB:$AB,"=4") + COUNTIFS(단위테스트결과!$C:$C,$A23,단위테스트결과!$L:$L,"&lt;="&amp;$M$1,단위테스트결과!$O:$O,"=결함",단위테스트결과!$Q:$Q,"=수용",단위테스트결과!$U:$U,"&lt;&gt;",단위테스트결과!$V:$V,"&lt;&gt;재접수",단위테스트결과!$AB:$AB,"=5")</f>
        <v>0</v>
      </c>
      <c r="F23" s="163">
        <f ca="1">COUNTIFS(단위테스트결과!$C:$C,$A23,단위테스트결과!$L:$L,"&lt;="&amp;$M$1,단위테스트결과!$O:$O,"=결함",단위테스트결과!$Q:$Q,"=수용",단위테스트결과!$U:$U,"&lt;&gt;",단위테스트결과!$V:$V,"&lt;&gt;재접수",단위테스트결과!$AB:$AB,"&gt;=6") - COUNTIFS(단위테스트결과!$C:$C,$A23,단위테스트결과!$L:$L,"&lt;="&amp;$M$1,단위테스트결과!$O:$O,"=결함",단위테스트결과!$Q:$Q,"=수용",단위테스트결과!$U:$U,"&lt;&gt;",단위테스트결과!$V:$V,"&lt;&gt;재접수",단위테스트결과!$AB:$AB,"&gt;10")</f>
        <v>0</v>
      </c>
      <c r="G23" s="163">
        <f ca="1">COUNTIFS(단위테스트결과!$C:$C,$A23,단위테스트결과!$L:$L,"&lt;="&amp;$M$1,단위테스트결과!$O:$O,"=결함",단위테스트결과!$Q:$Q,"=수용",단위테스트결과!$U:$U,"&lt;&gt;",단위테스트결과!$V:$V,"&lt;&gt;재접수",단위테스트결과!$AB:$AB,"&gt;10")</f>
        <v>0</v>
      </c>
      <c r="H23" s="164">
        <f ca="1">IF(COUNTIFS(단위테스트결과!$C:$C,$A23,단위테스트결과!$L:$L,"&lt;="&amp;$M$1,단위테스트결과!$O:$O,"=결함",단위테스트결과!$Q:$Q,"=수용",단위테스트결과!$U:$U,"&lt;&gt;",단위테스트결과!$V:$V,"&lt;&gt;재접수")=0,0,SUMIFS(단위테스트결과!$AB:$AB,단위테스트결과!$C:$C,$A23,단위테스트결과!$L:$L,"&lt;="&amp;$M$1,단위테스트결과!$O:$O,"=결함",단위테스트결과!$Q:$Q,"=수용",단위테스트결과!$U:$U,"&lt;&gt;",단위테스트결과!$V:$V,"&lt;&gt;재접수")/COUNTIFS(단위테스트결과!$C:$C,$A23,단위테스트결과!$L:$L,"&lt;="&amp;$M$1,단위테스트결과!$O:$O,"=결함",단위테스트결과!$Q:$Q,"=수용",단위테스트결과!$U:$U,"&lt;&gt;",단위테스트결과!$V:$V,"&lt;&gt;재접수"))</f>
        <v>0</v>
      </c>
      <c r="I23" s="163">
        <f ca="1">COUNTIFS(단위테스트결과!$C:$C,$A23,단위테스트결과!$L:$L,"&lt;="&amp;$M$1,단위테스트결과!$O:$O,"=결함",단위테스트결과!$Q:$Q,"=수용",단위테스트결과!$U:$U,"=",단위테스트결과!$V:$V,"&lt;&gt;공통이관",단위테스트결과!$AB:$AB,"=1")</f>
        <v>0</v>
      </c>
      <c r="J23" s="163">
        <f ca="1">COUNTIFS(단위테스트결과!$C:$C,$A23,단위테스트결과!$L:$L,"&lt;="&amp;$M$1,단위테스트결과!$O:$O,"=결함",단위테스트결과!$Q:$Q,"=수용",단위테스트결과!$U:$U,"=",단위테스트결과!$V:$V,"&lt;&gt;공통이관",단위테스트결과!$AB:$AB,"=2") + COUNTIFS(단위테스트결과!$C:$C,$A23,단위테스트결과!$L:$L,"&lt;="&amp;$M$1,단위테스트결과!$O:$O,"=결함",단위테스트결과!$Q:$Q,"=수용",단위테스트결과!$U:$U,"=",단위테스트결과!$V:$V,"&lt;&gt;공통이관",단위테스트결과!$AB:$AB,"=3")</f>
        <v>0</v>
      </c>
      <c r="K23" s="163">
        <f ca="1">COUNTIFS(단위테스트결과!$C:$C,$A23,단위테스트결과!$L:$L,"&lt;="&amp;$M$1,단위테스트결과!$O:$O,"=결함",단위테스트결과!$Q:$Q,"=수용",단위테스트결과!$U:$U,"=",단위테스트결과!$V:$V,"&lt;&gt;공통이관",단위테스트결과!$AB:$AB,"=4") + COUNTIFS(단위테스트결과!$C:$C,$A23,단위테스트결과!$L:$L,"&lt;="&amp;$M$1,단위테스트결과!$O:$O,"=결함",단위테스트결과!$Q:$Q,"=수용",단위테스트결과!$U:$U,"=",단위테스트결과!$V:$V,"&lt;&gt;공통이관",단위테스트결과!$AB:$AB,"=5")</f>
        <v>0</v>
      </c>
      <c r="L23" s="163">
        <f ca="1">COUNTIFS(단위테스트결과!$C:$C,$A23,단위테스트결과!$L:$L,"&lt;="&amp;$M$1,단위테스트결과!$O:$O,"=결함",단위테스트결과!$Q:$Q,"=수용",단위테스트결과!$U:$U,"=",단위테스트결과!$V:$V,"&lt;&gt;공통이관",단위테스트결과!$AB:$AB,"&gt;=6") - COUNTIFS(단위테스트결과!$C:$C,$A23,단위테스트결과!$L:$L,"&lt;="&amp;$M$1,단위테스트결과!$O:$O,"=결함",단위테스트결과!$Q:$Q,"=수용",단위테스트결과!$U:$U,"=",단위테스트결과!$V:$V,"&lt;&gt;공통이관",단위테스트결과!$AB:$AB,"&gt;10")</f>
        <v>0</v>
      </c>
      <c r="M23" s="163">
        <f ca="1">COUNTIFS(단위테스트결과!$C:$C,$A23,단위테스트결과!$L:$L,"&lt;="&amp;$M$1,단위테스트결과!$O:$O,"=결함",단위테스트결과!$Q:$Q,"=수용",단위테스트결과!$U:$U,"=",단위테스트결과!$V:$V,"&lt;&gt;공통이관",단위테스트결과!$AB:$AB,"&gt;10")</f>
        <v>0</v>
      </c>
      <c r="N23" s="164">
        <f ca="1">IF(COUNTIFS(단위테스트결과!$C:$C,$A23,단위테스트결과!$L:$L,"&lt;="&amp;$M$1,단위테스트결과!$O:$O,"=결함",단위테스트결과!$Q:$Q,"=수용",단위테스트결과!$U:$U,"=",단위테스트결과!$V:$V,"&lt;&gt;공통이관")=0,0,SUMIFS(단위테스트결과!$AB:$AB,단위테스트결과!$C:$C,$A23,단위테스트결과!$L:$L,"&lt;="&amp;$M$1,단위테스트결과!$O:$O,"=결함",단위테스트결과!$Q:$Q,"=수용",단위테스트결과!$U:$U,"=",단위테스트결과!$V:$V,"&lt;&gt;공통이관")/COUNTIFS(단위테스트결과!$C:$C,$A23,단위테스트결과!$L:$L,"&lt;="&amp;$M$1,단위테스트결과!$O:$O,"=결함",단위테스트결과!$Q:$Q,"=수용",단위테스트결과!$U:$U,"=",단위테스트결과!$V:$V,"&lt;&gt;공통이관"))</f>
        <v>0</v>
      </c>
      <c r="O23" s="163">
        <f ca="1">COUNTIFS(단위테스트결과!$C:$C,$A23,단위테스트결과!$L:$L,"&lt;="&amp;$M$1,단위테스트결과!$O:$O,"=결함",단위테스트결과!$Q:$Q,"=수용",단위테스트결과!$U:$U,"&lt;&gt;",단위테스트결과!$V:$V,"=재접수")</f>
        <v>0</v>
      </c>
      <c r="P23" s="163">
        <f ca="1">COUNTIFS(단위테스트결과!$C:$C,$A23,단위테스트결과!$L:$L,"&lt;="&amp;$M$1,단위테스트결과!$O:$O,"=결함",단위테스트결과!$Q:$Q,"=수용",단위테스트결과!$U:$U,"=",단위테스트결과!$V:$V,"=공통이관")</f>
        <v>0</v>
      </c>
      <c r="Q23" s="165">
        <f ca="1">COUNTIFS(단위테스트결과!$C:$C,$A23,단위테스트결과!$L:$L,"&lt;="&amp;$M$1,단위테스트결과!$O:$O,"=결함",단위테스트결과!$Q:$Q,"="&amp;"")</f>
        <v>0</v>
      </c>
    </row>
    <row r="24" spans="1:17">
      <c r="A24" s="15" t="s">
        <v>256</v>
      </c>
      <c r="B24" s="15" t="s">
        <v>369</v>
      </c>
      <c r="C24" s="163">
        <f ca="1">COUNTIFS(단위테스트결과!$C:$C,$A24,단위테스트결과!$L:$L,"&lt;="&amp;$M$1,단위테스트결과!$O:$O,"=결함",단위테스트결과!$Q:$Q,"=수용",단위테스트결과!$U:$U,"&lt;&gt;",단위테스트결과!$V:$V,"&lt;&gt;재접수",단위테스트결과!$AB:$AB,"&lt;=1")</f>
        <v>0</v>
      </c>
      <c r="D24" s="163">
        <f ca="1">COUNTIFS(단위테스트결과!$C:$C,$A24,단위테스트결과!$L:$L,"&lt;="&amp;$M$1,단위테스트결과!$O:$O,"=결함",단위테스트결과!$Q:$Q,"=수용",단위테스트결과!$U:$U,"&lt;&gt;",단위테스트결과!$V:$V,"&lt;&gt;재접수",단위테스트결과!$AB:$AB,"=2") + COUNTIFS(단위테스트결과!$C:$C,$A24,단위테스트결과!$L:$L,"&lt;="&amp;$M$1,단위테스트결과!$O:$O,"=결함",단위테스트결과!$Q:$Q,"=수용",단위테스트결과!$U:$U,"&lt;&gt;",단위테스트결과!$V:$V,"&lt;&gt;재접수",단위테스트결과!$AB:$AB,"=3")</f>
        <v>0</v>
      </c>
      <c r="E24" s="163">
        <f ca="1">COUNTIFS(단위테스트결과!$C:$C,$A24,단위테스트결과!$L:$L,"&lt;="&amp;$M$1,단위테스트결과!$O:$O,"=결함",단위테스트결과!$Q:$Q,"=수용",단위테스트결과!$U:$U,"&lt;&gt;",단위테스트결과!$V:$V,"&lt;&gt;재접수",단위테스트결과!$AB:$AB,"=4") + COUNTIFS(단위테스트결과!$C:$C,$A24,단위테스트결과!$L:$L,"&lt;="&amp;$M$1,단위테스트결과!$O:$O,"=결함",단위테스트결과!$Q:$Q,"=수용",단위테스트결과!$U:$U,"&lt;&gt;",단위테스트결과!$V:$V,"&lt;&gt;재접수",단위테스트결과!$AB:$AB,"=5")</f>
        <v>0</v>
      </c>
      <c r="F24" s="163">
        <f ca="1">COUNTIFS(단위테스트결과!$C:$C,$A24,단위테스트결과!$L:$L,"&lt;="&amp;$M$1,단위테스트결과!$O:$O,"=결함",단위테스트결과!$Q:$Q,"=수용",단위테스트결과!$U:$U,"&lt;&gt;",단위테스트결과!$V:$V,"&lt;&gt;재접수",단위테스트결과!$AB:$AB,"&gt;=6") - COUNTIFS(단위테스트결과!$C:$C,$A24,단위테스트결과!$L:$L,"&lt;="&amp;$M$1,단위테스트결과!$O:$O,"=결함",단위테스트결과!$Q:$Q,"=수용",단위테스트결과!$U:$U,"&lt;&gt;",단위테스트결과!$V:$V,"&lt;&gt;재접수",단위테스트결과!$AB:$AB,"&gt;10")</f>
        <v>0</v>
      </c>
      <c r="G24" s="163">
        <f ca="1">COUNTIFS(단위테스트결과!$C:$C,$A24,단위테스트결과!$L:$L,"&lt;="&amp;$M$1,단위테스트결과!$O:$O,"=결함",단위테스트결과!$Q:$Q,"=수용",단위테스트결과!$U:$U,"&lt;&gt;",단위테스트결과!$V:$V,"&lt;&gt;재접수",단위테스트결과!$AB:$AB,"&gt;10")</f>
        <v>0</v>
      </c>
      <c r="H24" s="164">
        <f ca="1">IF(COUNTIFS(단위테스트결과!$C:$C,$A24,단위테스트결과!$L:$L,"&lt;="&amp;$M$1,단위테스트결과!$O:$O,"=결함",단위테스트결과!$Q:$Q,"=수용",단위테스트결과!$U:$U,"&lt;&gt;",단위테스트결과!$V:$V,"&lt;&gt;재접수")=0,0,SUMIFS(단위테스트결과!$AB:$AB,단위테스트결과!$C:$C,$A24,단위테스트결과!$L:$L,"&lt;="&amp;$M$1,단위테스트결과!$O:$O,"=결함",단위테스트결과!$Q:$Q,"=수용",단위테스트결과!$U:$U,"&lt;&gt;",단위테스트결과!$V:$V,"&lt;&gt;재접수")/COUNTIFS(단위테스트결과!$C:$C,$A24,단위테스트결과!$L:$L,"&lt;="&amp;$M$1,단위테스트결과!$O:$O,"=결함",단위테스트결과!$Q:$Q,"=수용",단위테스트결과!$U:$U,"&lt;&gt;",단위테스트결과!$V:$V,"&lt;&gt;재접수"))</f>
        <v>0</v>
      </c>
      <c r="I24" s="163">
        <f ca="1">COUNTIFS(단위테스트결과!$C:$C,$A24,단위테스트결과!$L:$L,"&lt;="&amp;$M$1,단위테스트결과!$O:$O,"=결함",단위테스트결과!$Q:$Q,"=수용",단위테스트결과!$U:$U,"=",단위테스트결과!$V:$V,"&lt;&gt;공통이관",단위테스트결과!$AB:$AB,"=1")</f>
        <v>0</v>
      </c>
      <c r="J24" s="163">
        <f ca="1">COUNTIFS(단위테스트결과!$C:$C,$A24,단위테스트결과!$L:$L,"&lt;="&amp;$M$1,단위테스트결과!$O:$O,"=결함",단위테스트결과!$Q:$Q,"=수용",단위테스트결과!$U:$U,"=",단위테스트결과!$V:$V,"&lt;&gt;공통이관",단위테스트결과!$AB:$AB,"=2") + COUNTIFS(단위테스트결과!$C:$C,$A24,단위테스트결과!$L:$L,"&lt;="&amp;$M$1,단위테스트결과!$O:$O,"=결함",단위테스트결과!$Q:$Q,"=수용",단위테스트결과!$U:$U,"=",단위테스트결과!$V:$V,"&lt;&gt;공통이관",단위테스트결과!$AB:$AB,"=3")</f>
        <v>0</v>
      </c>
      <c r="K24" s="163">
        <f ca="1">COUNTIFS(단위테스트결과!$C:$C,$A24,단위테스트결과!$L:$L,"&lt;="&amp;$M$1,단위테스트결과!$O:$O,"=결함",단위테스트결과!$Q:$Q,"=수용",단위테스트결과!$U:$U,"=",단위테스트결과!$V:$V,"&lt;&gt;공통이관",단위테스트결과!$AB:$AB,"=4") + COUNTIFS(단위테스트결과!$C:$C,$A24,단위테스트결과!$L:$L,"&lt;="&amp;$M$1,단위테스트결과!$O:$O,"=결함",단위테스트결과!$Q:$Q,"=수용",단위테스트결과!$U:$U,"=",단위테스트결과!$V:$V,"&lt;&gt;공통이관",단위테스트결과!$AB:$AB,"=5")</f>
        <v>0</v>
      </c>
      <c r="L24" s="163">
        <f ca="1">COUNTIFS(단위테스트결과!$C:$C,$A24,단위테스트결과!$L:$L,"&lt;="&amp;$M$1,단위테스트결과!$O:$O,"=결함",단위테스트결과!$Q:$Q,"=수용",단위테스트결과!$U:$U,"=",단위테스트결과!$V:$V,"&lt;&gt;공통이관",단위테스트결과!$AB:$AB,"&gt;=6") - COUNTIFS(단위테스트결과!$C:$C,$A24,단위테스트결과!$L:$L,"&lt;="&amp;$M$1,단위테스트결과!$O:$O,"=결함",단위테스트결과!$Q:$Q,"=수용",단위테스트결과!$U:$U,"=",단위테스트결과!$V:$V,"&lt;&gt;공통이관",단위테스트결과!$AB:$AB,"&gt;10")</f>
        <v>0</v>
      </c>
      <c r="M24" s="163">
        <f ca="1">COUNTIFS(단위테스트결과!$C:$C,$A24,단위테스트결과!$L:$L,"&lt;="&amp;$M$1,단위테스트결과!$O:$O,"=결함",단위테스트결과!$Q:$Q,"=수용",단위테스트결과!$U:$U,"=",단위테스트결과!$V:$V,"&lt;&gt;공통이관",단위테스트결과!$AB:$AB,"&gt;10")</f>
        <v>0</v>
      </c>
      <c r="N24" s="164">
        <f ca="1">IF(COUNTIFS(단위테스트결과!$C:$C,$A24,단위테스트결과!$L:$L,"&lt;="&amp;$M$1,단위테스트결과!$O:$O,"=결함",단위테스트결과!$Q:$Q,"=수용",단위테스트결과!$U:$U,"=",단위테스트결과!$V:$V,"&lt;&gt;공통이관")=0,0,SUMIFS(단위테스트결과!$AB:$AB,단위테스트결과!$C:$C,$A24,단위테스트결과!$L:$L,"&lt;="&amp;$M$1,단위테스트결과!$O:$O,"=결함",단위테스트결과!$Q:$Q,"=수용",단위테스트결과!$U:$U,"=",단위테스트결과!$V:$V,"&lt;&gt;공통이관")/COUNTIFS(단위테스트결과!$C:$C,$A24,단위테스트결과!$L:$L,"&lt;="&amp;$M$1,단위테스트결과!$O:$O,"=결함",단위테스트결과!$Q:$Q,"=수용",단위테스트결과!$U:$U,"=",단위테스트결과!$V:$V,"&lt;&gt;공통이관"))</f>
        <v>0</v>
      </c>
      <c r="O24" s="163">
        <f ca="1">COUNTIFS(단위테스트결과!$C:$C,$A24,단위테스트결과!$L:$L,"&lt;="&amp;$M$1,단위테스트결과!$O:$O,"=결함",단위테스트결과!$Q:$Q,"=수용",단위테스트결과!$U:$U,"&lt;&gt;",단위테스트결과!$V:$V,"=재접수")</f>
        <v>0</v>
      </c>
      <c r="P24" s="163">
        <f ca="1">COUNTIFS(단위테스트결과!$C:$C,$A24,단위테스트결과!$L:$L,"&lt;="&amp;$M$1,단위테스트결과!$O:$O,"=결함",단위테스트결과!$Q:$Q,"=수용",단위테스트결과!$U:$U,"=",단위테스트결과!$V:$V,"=공통이관")</f>
        <v>0</v>
      </c>
      <c r="Q24" s="165">
        <f ca="1">COUNTIFS(단위테스트결과!$C:$C,$A24,단위테스트결과!$L:$L,"&lt;="&amp;$M$1,단위테스트결과!$O:$O,"=결함",단위테스트결과!$Q:$Q,"="&amp;"")</f>
        <v>0</v>
      </c>
    </row>
    <row r="25" spans="1:17">
      <c r="A25" s="15" t="s">
        <v>257</v>
      </c>
      <c r="B25" s="15" t="s">
        <v>370</v>
      </c>
      <c r="C25" s="163">
        <f ca="1">COUNTIFS(단위테스트결과!$C:$C,$A25,단위테스트결과!$L:$L,"&lt;="&amp;$M$1,단위테스트결과!$O:$O,"=결함",단위테스트결과!$Q:$Q,"=수용",단위테스트결과!$U:$U,"&lt;&gt;",단위테스트결과!$V:$V,"&lt;&gt;재접수",단위테스트결과!$AB:$AB,"&lt;=1")</f>
        <v>0</v>
      </c>
      <c r="D25" s="163">
        <f ca="1">COUNTIFS(단위테스트결과!$C:$C,$A25,단위테스트결과!$L:$L,"&lt;="&amp;$M$1,단위테스트결과!$O:$O,"=결함",단위테스트결과!$Q:$Q,"=수용",단위테스트결과!$U:$U,"&lt;&gt;",단위테스트결과!$V:$V,"&lt;&gt;재접수",단위테스트결과!$AB:$AB,"=2") + COUNTIFS(단위테스트결과!$C:$C,$A25,단위테스트결과!$L:$L,"&lt;="&amp;$M$1,단위테스트결과!$O:$O,"=결함",단위테스트결과!$Q:$Q,"=수용",단위테스트결과!$U:$U,"&lt;&gt;",단위테스트결과!$V:$V,"&lt;&gt;재접수",단위테스트결과!$AB:$AB,"=3")</f>
        <v>0</v>
      </c>
      <c r="E25" s="163">
        <f ca="1">COUNTIFS(단위테스트결과!$C:$C,$A25,단위테스트결과!$L:$L,"&lt;="&amp;$M$1,단위테스트결과!$O:$O,"=결함",단위테스트결과!$Q:$Q,"=수용",단위테스트결과!$U:$U,"&lt;&gt;",단위테스트결과!$V:$V,"&lt;&gt;재접수",단위테스트결과!$AB:$AB,"=4") + COUNTIFS(단위테스트결과!$C:$C,$A25,단위테스트결과!$L:$L,"&lt;="&amp;$M$1,단위테스트결과!$O:$O,"=결함",단위테스트결과!$Q:$Q,"=수용",단위테스트결과!$U:$U,"&lt;&gt;",단위테스트결과!$V:$V,"&lt;&gt;재접수",단위테스트결과!$AB:$AB,"=5")</f>
        <v>0</v>
      </c>
      <c r="F25" s="163">
        <f ca="1">COUNTIFS(단위테스트결과!$C:$C,$A25,단위테스트결과!$L:$L,"&lt;="&amp;$M$1,단위테스트결과!$O:$O,"=결함",단위테스트결과!$Q:$Q,"=수용",단위테스트결과!$U:$U,"&lt;&gt;",단위테스트결과!$V:$V,"&lt;&gt;재접수",단위테스트결과!$AB:$AB,"&gt;=6") - COUNTIFS(단위테스트결과!$C:$C,$A25,단위테스트결과!$L:$L,"&lt;="&amp;$M$1,단위테스트결과!$O:$O,"=결함",단위테스트결과!$Q:$Q,"=수용",단위테스트결과!$U:$U,"&lt;&gt;",단위테스트결과!$V:$V,"&lt;&gt;재접수",단위테스트결과!$AB:$AB,"&gt;10")</f>
        <v>0</v>
      </c>
      <c r="G25" s="163">
        <f ca="1">COUNTIFS(단위테스트결과!$C:$C,$A25,단위테스트결과!$L:$L,"&lt;="&amp;$M$1,단위테스트결과!$O:$O,"=결함",단위테스트결과!$Q:$Q,"=수용",단위테스트결과!$U:$U,"&lt;&gt;",단위테스트결과!$V:$V,"&lt;&gt;재접수",단위테스트결과!$AB:$AB,"&gt;10")</f>
        <v>0</v>
      </c>
      <c r="H25" s="164">
        <f ca="1">IF(COUNTIFS(단위테스트결과!$C:$C,$A25,단위테스트결과!$L:$L,"&lt;="&amp;$M$1,단위테스트결과!$O:$O,"=결함",단위테스트결과!$Q:$Q,"=수용",단위테스트결과!$U:$U,"&lt;&gt;",단위테스트결과!$V:$V,"&lt;&gt;재접수")=0,0,SUMIFS(단위테스트결과!$AB:$AB,단위테스트결과!$C:$C,$A25,단위테스트결과!$L:$L,"&lt;="&amp;$M$1,단위테스트결과!$O:$O,"=결함",단위테스트결과!$Q:$Q,"=수용",단위테스트결과!$U:$U,"&lt;&gt;",단위테스트결과!$V:$V,"&lt;&gt;재접수")/COUNTIFS(단위테스트결과!$C:$C,$A25,단위테스트결과!$L:$L,"&lt;="&amp;$M$1,단위테스트결과!$O:$O,"=결함",단위테스트결과!$Q:$Q,"=수용",단위테스트결과!$U:$U,"&lt;&gt;",단위테스트결과!$V:$V,"&lt;&gt;재접수"))</f>
        <v>0</v>
      </c>
      <c r="I25" s="163">
        <f ca="1">COUNTIFS(단위테스트결과!$C:$C,$A25,단위테스트결과!$L:$L,"&lt;="&amp;$M$1,단위테스트결과!$O:$O,"=결함",단위테스트결과!$Q:$Q,"=수용",단위테스트결과!$U:$U,"=",단위테스트결과!$V:$V,"&lt;&gt;공통이관",단위테스트결과!$AB:$AB,"=1")</f>
        <v>0</v>
      </c>
      <c r="J25" s="163">
        <f ca="1">COUNTIFS(단위테스트결과!$C:$C,$A25,단위테스트결과!$L:$L,"&lt;="&amp;$M$1,단위테스트결과!$O:$O,"=결함",단위테스트결과!$Q:$Q,"=수용",단위테스트결과!$U:$U,"=",단위테스트결과!$V:$V,"&lt;&gt;공통이관",단위테스트결과!$AB:$AB,"=2") + COUNTIFS(단위테스트결과!$C:$C,$A25,단위테스트결과!$L:$L,"&lt;="&amp;$M$1,단위테스트결과!$O:$O,"=결함",단위테스트결과!$Q:$Q,"=수용",단위테스트결과!$U:$U,"=",단위테스트결과!$V:$V,"&lt;&gt;공통이관",단위테스트결과!$AB:$AB,"=3")</f>
        <v>0</v>
      </c>
      <c r="K25" s="163">
        <f ca="1">COUNTIFS(단위테스트결과!$C:$C,$A25,단위테스트결과!$L:$L,"&lt;="&amp;$M$1,단위테스트결과!$O:$O,"=결함",단위테스트결과!$Q:$Q,"=수용",단위테스트결과!$U:$U,"=",단위테스트결과!$V:$V,"&lt;&gt;공통이관",단위테스트결과!$AB:$AB,"=4") + COUNTIFS(단위테스트결과!$C:$C,$A25,단위테스트결과!$L:$L,"&lt;="&amp;$M$1,단위테스트결과!$O:$O,"=결함",단위테스트결과!$Q:$Q,"=수용",단위테스트결과!$U:$U,"=",단위테스트결과!$V:$V,"&lt;&gt;공통이관",단위테스트결과!$AB:$AB,"=5")</f>
        <v>0</v>
      </c>
      <c r="L25" s="163">
        <f ca="1">COUNTIFS(단위테스트결과!$C:$C,$A25,단위테스트결과!$L:$L,"&lt;="&amp;$M$1,단위테스트결과!$O:$O,"=결함",단위테스트결과!$Q:$Q,"=수용",단위테스트결과!$U:$U,"=",단위테스트결과!$V:$V,"&lt;&gt;공통이관",단위테스트결과!$AB:$AB,"&gt;=6") - COUNTIFS(단위테스트결과!$C:$C,$A25,단위테스트결과!$L:$L,"&lt;="&amp;$M$1,단위테스트결과!$O:$O,"=결함",단위테스트결과!$Q:$Q,"=수용",단위테스트결과!$U:$U,"=",단위테스트결과!$V:$V,"&lt;&gt;공통이관",단위테스트결과!$AB:$AB,"&gt;10")</f>
        <v>0</v>
      </c>
      <c r="M25" s="163">
        <f ca="1">COUNTIFS(단위테스트결과!$C:$C,$A25,단위테스트결과!$L:$L,"&lt;="&amp;$M$1,단위테스트결과!$O:$O,"=결함",단위테스트결과!$Q:$Q,"=수용",단위테스트결과!$U:$U,"=",단위테스트결과!$V:$V,"&lt;&gt;공통이관",단위테스트결과!$AB:$AB,"&gt;10")</f>
        <v>0</v>
      </c>
      <c r="N25" s="164">
        <f ca="1">IF(COUNTIFS(단위테스트결과!$C:$C,$A25,단위테스트결과!$L:$L,"&lt;="&amp;$M$1,단위테스트결과!$O:$O,"=결함",단위테스트결과!$Q:$Q,"=수용",단위테스트결과!$U:$U,"=",단위테스트결과!$V:$V,"&lt;&gt;공통이관")=0,0,SUMIFS(단위테스트결과!$AB:$AB,단위테스트결과!$C:$C,$A25,단위테스트결과!$L:$L,"&lt;="&amp;$M$1,단위테스트결과!$O:$O,"=결함",단위테스트결과!$Q:$Q,"=수용",단위테스트결과!$U:$U,"=",단위테스트결과!$V:$V,"&lt;&gt;공통이관")/COUNTIFS(단위테스트결과!$C:$C,$A25,단위테스트결과!$L:$L,"&lt;="&amp;$M$1,단위테스트결과!$O:$O,"=결함",단위테스트결과!$Q:$Q,"=수용",단위테스트결과!$U:$U,"=",단위테스트결과!$V:$V,"&lt;&gt;공통이관"))</f>
        <v>0</v>
      </c>
      <c r="O25" s="163">
        <f ca="1">COUNTIFS(단위테스트결과!$C:$C,$A25,단위테스트결과!$L:$L,"&lt;="&amp;$M$1,단위테스트결과!$O:$O,"=결함",단위테스트결과!$Q:$Q,"=수용",단위테스트결과!$U:$U,"&lt;&gt;",단위테스트결과!$V:$V,"=재접수")</f>
        <v>0</v>
      </c>
      <c r="P25" s="163">
        <f ca="1">COUNTIFS(단위테스트결과!$C:$C,$A25,단위테스트결과!$L:$L,"&lt;="&amp;$M$1,단위테스트결과!$O:$O,"=결함",단위테스트결과!$Q:$Q,"=수용",단위테스트결과!$U:$U,"=",단위테스트결과!$V:$V,"=공통이관")</f>
        <v>0</v>
      </c>
      <c r="Q25" s="165">
        <f ca="1">COUNTIFS(단위테스트결과!$C:$C,$A25,단위테스트결과!$L:$L,"&lt;="&amp;$M$1,단위테스트결과!$O:$O,"=결함",단위테스트결과!$Q:$Q,"="&amp;"")</f>
        <v>0</v>
      </c>
    </row>
    <row r="26" spans="1:17">
      <c r="A26" s="15" t="s">
        <v>258</v>
      </c>
      <c r="B26" s="15" t="s">
        <v>342</v>
      </c>
      <c r="C26" s="163">
        <f ca="1">COUNTIFS(단위테스트결과!$C:$C,$A26,단위테스트결과!$L:$L,"&lt;="&amp;$M$1,단위테스트결과!$O:$O,"=결함",단위테스트결과!$Q:$Q,"=수용",단위테스트결과!$U:$U,"&lt;&gt;",단위테스트결과!$V:$V,"&lt;&gt;재접수",단위테스트결과!$AB:$AB,"&lt;=1")</f>
        <v>0</v>
      </c>
      <c r="D26" s="163">
        <f ca="1">COUNTIFS(단위테스트결과!$C:$C,$A26,단위테스트결과!$L:$L,"&lt;="&amp;$M$1,단위테스트결과!$O:$O,"=결함",단위테스트결과!$Q:$Q,"=수용",단위테스트결과!$U:$U,"&lt;&gt;",단위테스트결과!$V:$V,"&lt;&gt;재접수",단위테스트결과!$AB:$AB,"=2") + COUNTIFS(단위테스트결과!$C:$C,$A26,단위테스트결과!$L:$L,"&lt;="&amp;$M$1,단위테스트결과!$O:$O,"=결함",단위테스트결과!$Q:$Q,"=수용",단위테스트결과!$U:$U,"&lt;&gt;",단위테스트결과!$V:$V,"&lt;&gt;재접수",단위테스트결과!$AB:$AB,"=3")</f>
        <v>0</v>
      </c>
      <c r="E26" s="163">
        <f ca="1">COUNTIFS(단위테스트결과!$C:$C,$A26,단위테스트결과!$L:$L,"&lt;="&amp;$M$1,단위테스트결과!$O:$O,"=결함",단위테스트결과!$Q:$Q,"=수용",단위테스트결과!$U:$U,"&lt;&gt;",단위테스트결과!$V:$V,"&lt;&gt;재접수",단위테스트결과!$AB:$AB,"=4") + COUNTIFS(단위테스트결과!$C:$C,$A26,단위테스트결과!$L:$L,"&lt;="&amp;$M$1,단위테스트결과!$O:$O,"=결함",단위테스트결과!$Q:$Q,"=수용",단위테스트결과!$U:$U,"&lt;&gt;",단위테스트결과!$V:$V,"&lt;&gt;재접수",단위테스트결과!$AB:$AB,"=5")</f>
        <v>0</v>
      </c>
      <c r="F26" s="163">
        <f ca="1">COUNTIFS(단위테스트결과!$C:$C,$A26,단위테스트결과!$L:$L,"&lt;="&amp;$M$1,단위테스트결과!$O:$O,"=결함",단위테스트결과!$Q:$Q,"=수용",단위테스트결과!$U:$U,"&lt;&gt;",단위테스트결과!$V:$V,"&lt;&gt;재접수",단위테스트결과!$AB:$AB,"&gt;=6") - COUNTIFS(단위테스트결과!$C:$C,$A26,단위테스트결과!$L:$L,"&lt;="&amp;$M$1,단위테스트결과!$O:$O,"=결함",단위테스트결과!$Q:$Q,"=수용",단위테스트결과!$U:$U,"&lt;&gt;",단위테스트결과!$V:$V,"&lt;&gt;재접수",단위테스트결과!$AB:$AB,"&gt;10")</f>
        <v>0</v>
      </c>
      <c r="G26" s="163">
        <f ca="1">COUNTIFS(단위테스트결과!$C:$C,$A26,단위테스트결과!$L:$L,"&lt;="&amp;$M$1,단위테스트결과!$O:$O,"=결함",단위테스트결과!$Q:$Q,"=수용",단위테스트결과!$U:$U,"&lt;&gt;",단위테스트결과!$V:$V,"&lt;&gt;재접수",단위테스트결과!$AB:$AB,"&gt;10")</f>
        <v>0</v>
      </c>
      <c r="H26" s="164">
        <f ca="1">IF(COUNTIFS(단위테스트결과!$C:$C,$A26,단위테스트결과!$L:$L,"&lt;="&amp;$M$1,단위테스트결과!$O:$O,"=결함",단위테스트결과!$Q:$Q,"=수용",단위테스트결과!$U:$U,"&lt;&gt;",단위테스트결과!$V:$V,"&lt;&gt;재접수")=0,0,SUMIFS(단위테스트결과!$AB:$AB,단위테스트결과!$C:$C,$A26,단위테스트결과!$L:$L,"&lt;="&amp;$M$1,단위테스트결과!$O:$O,"=결함",단위테스트결과!$Q:$Q,"=수용",단위테스트결과!$U:$U,"&lt;&gt;",단위테스트결과!$V:$V,"&lt;&gt;재접수")/COUNTIFS(단위테스트결과!$C:$C,$A26,단위테스트결과!$L:$L,"&lt;="&amp;$M$1,단위테스트결과!$O:$O,"=결함",단위테스트결과!$Q:$Q,"=수용",단위테스트결과!$U:$U,"&lt;&gt;",단위테스트결과!$V:$V,"&lt;&gt;재접수"))</f>
        <v>0</v>
      </c>
      <c r="I26" s="163">
        <f ca="1">COUNTIFS(단위테스트결과!$C:$C,$A26,단위테스트결과!$L:$L,"&lt;="&amp;$M$1,단위테스트결과!$O:$O,"=결함",단위테스트결과!$Q:$Q,"=수용",단위테스트결과!$U:$U,"=",단위테스트결과!$V:$V,"&lt;&gt;공통이관",단위테스트결과!$AB:$AB,"=1")</f>
        <v>0</v>
      </c>
      <c r="J26" s="163">
        <f ca="1">COUNTIFS(단위테스트결과!$C:$C,$A26,단위테스트결과!$L:$L,"&lt;="&amp;$M$1,단위테스트결과!$O:$O,"=결함",단위테스트결과!$Q:$Q,"=수용",단위테스트결과!$U:$U,"=",단위테스트결과!$V:$V,"&lt;&gt;공통이관",단위테스트결과!$AB:$AB,"=2") + COUNTIFS(단위테스트결과!$C:$C,$A26,단위테스트결과!$L:$L,"&lt;="&amp;$M$1,단위테스트결과!$O:$O,"=결함",단위테스트결과!$Q:$Q,"=수용",단위테스트결과!$U:$U,"=",단위테스트결과!$V:$V,"&lt;&gt;공통이관",단위테스트결과!$AB:$AB,"=3")</f>
        <v>0</v>
      </c>
      <c r="K26" s="163">
        <f ca="1">COUNTIFS(단위테스트결과!$C:$C,$A26,단위테스트결과!$L:$L,"&lt;="&amp;$M$1,단위테스트결과!$O:$O,"=결함",단위테스트결과!$Q:$Q,"=수용",단위테스트결과!$U:$U,"=",단위테스트결과!$V:$V,"&lt;&gt;공통이관",단위테스트결과!$AB:$AB,"=4") + COUNTIFS(단위테스트결과!$C:$C,$A26,단위테스트결과!$L:$L,"&lt;="&amp;$M$1,단위테스트결과!$O:$O,"=결함",단위테스트결과!$Q:$Q,"=수용",단위테스트결과!$U:$U,"=",단위테스트결과!$V:$V,"&lt;&gt;공통이관",단위테스트결과!$AB:$AB,"=5")</f>
        <v>0</v>
      </c>
      <c r="L26" s="163">
        <f ca="1">COUNTIFS(단위테스트결과!$C:$C,$A26,단위테스트결과!$L:$L,"&lt;="&amp;$M$1,단위테스트결과!$O:$O,"=결함",단위테스트결과!$Q:$Q,"=수용",단위테스트결과!$U:$U,"=",단위테스트결과!$V:$V,"&lt;&gt;공통이관",단위테스트결과!$AB:$AB,"&gt;=6") - COUNTIFS(단위테스트결과!$C:$C,$A26,단위테스트결과!$L:$L,"&lt;="&amp;$M$1,단위테스트결과!$O:$O,"=결함",단위테스트결과!$Q:$Q,"=수용",단위테스트결과!$U:$U,"=",단위테스트결과!$V:$V,"&lt;&gt;공통이관",단위테스트결과!$AB:$AB,"&gt;10")</f>
        <v>0</v>
      </c>
      <c r="M26" s="163">
        <f ca="1">COUNTIFS(단위테스트결과!$C:$C,$A26,단위테스트결과!$L:$L,"&lt;="&amp;$M$1,단위테스트결과!$O:$O,"=결함",단위테스트결과!$Q:$Q,"=수용",단위테스트결과!$U:$U,"=",단위테스트결과!$V:$V,"&lt;&gt;공통이관",단위테스트결과!$AB:$AB,"&gt;10")</f>
        <v>0</v>
      </c>
      <c r="N26" s="164">
        <f ca="1">IF(COUNTIFS(단위테스트결과!$C:$C,$A26,단위테스트결과!$L:$L,"&lt;="&amp;$M$1,단위테스트결과!$O:$O,"=결함",단위테스트결과!$Q:$Q,"=수용",단위테스트결과!$U:$U,"=",단위테스트결과!$V:$V,"&lt;&gt;공통이관")=0,0,SUMIFS(단위테스트결과!$AB:$AB,단위테스트결과!$C:$C,$A26,단위테스트결과!$L:$L,"&lt;="&amp;$M$1,단위테스트결과!$O:$O,"=결함",단위테스트결과!$Q:$Q,"=수용",단위테스트결과!$U:$U,"=",단위테스트결과!$V:$V,"&lt;&gt;공통이관")/COUNTIFS(단위테스트결과!$C:$C,$A26,단위테스트결과!$L:$L,"&lt;="&amp;$M$1,단위테스트결과!$O:$O,"=결함",단위테스트결과!$Q:$Q,"=수용",단위테스트결과!$U:$U,"=",단위테스트결과!$V:$V,"&lt;&gt;공통이관"))</f>
        <v>0</v>
      </c>
      <c r="O26" s="163">
        <f ca="1">COUNTIFS(단위테스트결과!$C:$C,$A26,단위테스트결과!$L:$L,"&lt;="&amp;$M$1,단위테스트결과!$O:$O,"=결함",단위테스트결과!$Q:$Q,"=수용",단위테스트결과!$U:$U,"&lt;&gt;",단위테스트결과!$V:$V,"=재접수")</f>
        <v>0</v>
      </c>
      <c r="P26" s="163">
        <f ca="1">COUNTIFS(단위테스트결과!$C:$C,$A26,단위테스트결과!$L:$L,"&lt;="&amp;$M$1,단위테스트결과!$O:$O,"=결함",단위테스트결과!$Q:$Q,"=수용",단위테스트결과!$U:$U,"=",단위테스트결과!$V:$V,"=공통이관")</f>
        <v>0</v>
      </c>
      <c r="Q26" s="165">
        <f ca="1">COUNTIFS(단위테스트결과!$C:$C,$A26,단위테스트결과!$L:$L,"&lt;="&amp;$M$1,단위테스트결과!$O:$O,"=결함",단위테스트결과!$Q:$Q,"="&amp;"")</f>
        <v>0</v>
      </c>
    </row>
    <row r="27" spans="1:17">
      <c r="A27" s="15" t="s">
        <v>366</v>
      </c>
      <c r="B27" s="15" t="s">
        <v>371</v>
      </c>
      <c r="C27" s="163">
        <f ca="1">COUNTIFS(단위테스트결과!$C:$C,$A27,단위테스트결과!$L:$L,"&lt;="&amp;$M$1,단위테스트결과!$O:$O,"=결함",단위테스트결과!$Q:$Q,"=수용",단위테스트결과!$U:$U,"&lt;&gt;",단위테스트결과!$V:$V,"&lt;&gt;재접수",단위테스트결과!$AB:$AB,"&lt;=1")</f>
        <v>0</v>
      </c>
      <c r="D27" s="163">
        <f ca="1">COUNTIFS(단위테스트결과!$C:$C,$A27,단위테스트결과!$L:$L,"&lt;="&amp;$M$1,단위테스트결과!$O:$O,"=결함",단위테스트결과!$Q:$Q,"=수용",단위테스트결과!$U:$U,"&lt;&gt;",단위테스트결과!$V:$V,"&lt;&gt;재접수",단위테스트결과!$AB:$AB,"=2") + COUNTIFS(단위테스트결과!$C:$C,$A27,단위테스트결과!$L:$L,"&lt;="&amp;$M$1,단위테스트결과!$O:$O,"=결함",단위테스트결과!$Q:$Q,"=수용",단위테스트결과!$U:$U,"&lt;&gt;",단위테스트결과!$V:$V,"&lt;&gt;재접수",단위테스트결과!$AB:$AB,"=3")</f>
        <v>0</v>
      </c>
      <c r="E27" s="163">
        <f ca="1">COUNTIFS(단위테스트결과!$C:$C,$A27,단위테스트결과!$L:$L,"&lt;="&amp;$M$1,단위테스트결과!$O:$O,"=결함",단위테스트결과!$Q:$Q,"=수용",단위테스트결과!$U:$U,"&lt;&gt;",단위테스트결과!$V:$V,"&lt;&gt;재접수",단위테스트결과!$AB:$AB,"=4") + COUNTIFS(단위테스트결과!$C:$C,$A27,단위테스트결과!$L:$L,"&lt;="&amp;$M$1,단위테스트결과!$O:$O,"=결함",단위테스트결과!$Q:$Q,"=수용",단위테스트결과!$U:$U,"&lt;&gt;",단위테스트결과!$V:$V,"&lt;&gt;재접수",단위테스트결과!$AB:$AB,"=5")</f>
        <v>0</v>
      </c>
      <c r="F27" s="163">
        <f ca="1">COUNTIFS(단위테스트결과!$C:$C,$A27,단위테스트결과!$L:$L,"&lt;="&amp;$M$1,단위테스트결과!$O:$O,"=결함",단위테스트결과!$Q:$Q,"=수용",단위테스트결과!$U:$U,"&lt;&gt;",단위테스트결과!$V:$V,"&lt;&gt;재접수",단위테스트결과!$AB:$AB,"&gt;=6") - COUNTIFS(단위테스트결과!$C:$C,$A27,단위테스트결과!$L:$L,"&lt;="&amp;$M$1,단위테스트결과!$O:$O,"=결함",단위테스트결과!$Q:$Q,"=수용",단위테스트결과!$U:$U,"&lt;&gt;",단위테스트결과!$V:$V,"&lt;&gt;재접수",단위테스트결과!$AB:$AB,"&gt;10")</f>
        <v>0</v>
      </c>
      <c r="G27" s="163">
        <f ca="1">COUNTIFS(단위테스트결과!$C:$C,$A27,단위테스트결과!$L:$L,"&lt;="&amp;$M$1,단위테스트결과!$O:$O,"=결함",단위테스트결과!$Q:$Q,"=수용",단위테스트결과!$U:$U,"&lt;&gt;",단위테스트결과!$V:$V,"&lt;&gt;재접수",단위테스트결과!$AB:$AB,"&gt;10")</f>
        <v>0</v>
      </c>
      <c r="H27" s="164">
        <f ca="1">IF(COUNTIFS(단위테스트결과!$C:$C,$A27,단위테스트결과!$L:$L,"&lt;="&amp;$M$1,단위테스트결과!$O:$O,"=결함",단위테스트결과!$Q:$Q,"=수용",단위테스트결과!$U:$U,"&lt;&gt;",단위테스트결과!$V:$V,"&lt;&gt;재접수")=0,0,SUMIFS(단위테스트결과!$AB:$AB,단위테스트결과!$C:$C,$A27,단위테스트결과!$L:$L,"&lt;="&amp;$M$1,단위테스트결과!$O:$O,"=결함",단위테스트결과!$Q:$Q,"=수용",단위테스트결과!$U:$U,"&lt;&gt;",단위테스트결과!$V:$V,"&lt;&gt;재접수")/COUNTIFS(단위테스트결과!$C:$C,$A27,단위테스트결과!$L:$L,"&lt;="&amp;$M$1,단위테스트결과!$O:$O,"=결함",단위테스트결과!$Q:$Q,"=수용",단위테스트결과!$U:$U,"&lt;&gt;",단위테스트결과!$V:$V,"&lt;&gt;재접수"))</f>
        <v>0</v>
      </c>
      <c r="I27" s="163">
        <f ca="1">COUNTIFS(단위테스트결과!$C:$C,$A27,단위테스트결과!$L:$L,"&lt;="&amp;$M$1,단위테스트결과!$O:$O,"=결함",단위테스트결과!$Q:$Q,"=수용",단위테스트결과!$U:$U,"=",단위테스트결과!$V:$V,"&lt;&gt;공통이관",단위테스트결과!$AB:$AB,"=1")</f>
        <v>0</v>
      </c>
      <c r="J27" s="163">
        <f ca="1">COUNTIFS(단위테스트결과!$C:$C,$A27,단위테스트결과!$L:$L,"&lt;="&amp;$M$1,단위테스트결과!$O:$O,"=결함",단위테스트결과!$Q:$Q,"=수용",단위테스트결과!$U:$U,"=",단위테스트결과!$V:$V,"&lt;&gt;공통이관",단위테스트결과!$AB:$AB,"=2") + COUNTIFS(단위테스트결과!$C:$C,$A27,단위테스트결과!$L:$L,"&lt;="&amp;$M$1,단위테스트결과!$O:$O,"=결함",단위테스트결과!$Q:$Q,"=수용",단위테스트결과!$U:$U,"=",단위테스트결과!$V:$V,"&lt;&gt;공통이관",단위테스트결과!$AB:$AB,"=3")</f>
        <v>0</v>
      </c>
      <c r="K27" s="163">
        <f ca="1">COUNTIFS(단위테스트결과!$C:$C,$A27,단위테스트결과!$L:$L,"&lt;="&amp;$M$1,단위테스트결과!$O:$O,"=결함",단위테스트결과!$Q:$Q,"=수용",단위테스트결과!$U:$U,"=",단위테스트결과!$V:$V,"&lt;&gt;공통이관",단위테스트결과!$AB:$AB,"=4") + COUNTIFS(단위테스트결과!$C:$C,$A27,단위테스트결과!$L:$L,"&lt;="&amp;$M$1,단위테스트결과!$O:$O,"=결함",단위테스트결과!$Q:$Q,"=수용",단위테스트결과!$U:$U,"=",단위테스트결과!$V:$V,"&lt;&gt;공통이관",단위테스트결과!$AB:$AB,"=5")</f>
        <v>0</v>
      </c>
      <c r="L27" s="163">
        <f ca="1">COUNTIFS(단위테스트결과!$C:$C,$A27,단위테스트결과!$L:$L,"&lt;="&amp;$M$1,단위테스트결과!$O:$O,"=결함",단위테스트결과!$Q:$Q,"=수용",단위테스트결과!$U:$U,"=",단위테스트결과!$V:$V,"&lt;&gt;공통이관",단위테스트결과!$AB:$AB,"&gt;=6") - COUNTIFS(단위테스트결과!$C:$C,$A27,단위테스트결과!$L:$L,"&lt;="&amp;$M$1,단위테스트결과!$O:$O,"=결함",단위테스트결과!$Q:$Q,"=수용",단위테스트결과!$U:$U,"=",단위테스트결과!$V:$V,"&lt;&gt;공통이관",단위테스트결과!$AB:$AB,"&gt;10")</f>
        <v>0</v>
      </c>
      <c r="M27" s="163">
        <f ca="1">COUNTIFS(단위테스트결과!$C:$C,$A27,단위테스트결과!$L:$L,"&lt;="&amp;$M$1,단위테스트결과!$O:$O,"=결함",단위테스트결과!$Q:$Q,"=수용",단위테스트결과!$U:$U,"=",단위테스트결과!$V:$V,"&lt;&gt;공통이관",단위테스트결과!$AB:$AB,"&gt;10")</f>
        <v>0</v>
      </c>
      <c r="N27" s="164">
        <f ca="1">IF(COUNTIFS(단위테스트결과!$C:$C,$A27,단위테스트결과!$L:$L,"&lt;="&amp;$M$1,단위테스트결과!$O:$O,"=결함",단위테스트결과!$Q:$Q,"=수용",단위테스트결과!$U:$U,"=",단위테스트결과!$V:$V,"&lt;&gt;공통이관")=0,0,SUMIFS(단위테스트결과!$AB:$AB,단위테스트결과!$C:$C,$A27,단위테스트결과!$L:$L,"&lt;="&amp;$M$1,단위테스트결과!$O:$O,"=결함",단위테스트결과!$Q:$Q,"=수용",단위테스트결과!$U:$U,"=",단위테스트결과!$V:$V,"&lt;&gt;공통이관")/COUNTIFS(단위테스트결과!$C:$C,$A27,단위테스트결과!$L:$L,"&lt;="&amp;$M$1,단위테스트결과!$O:$O,"=결함",단위테스트결과!$Q:$Q,"=수용",단위테스트결과!$U:$U,"=",단위테스트결과!$V:$V,"&lt;&gt;공통이관"))</f>
        <v>0</v>
      </c>
      <c r="O27" s="163">
        <f ca="1">COUNTIFS(단위테스트결과!$C:$C,$A27,단위테스트결과!$L:$L,"&lt;="&amp;$M$1,단위테스트결과!$O:$O,"=결함",단위테스트결과!$Q:$Q,"=수용",단위테스트결과!$U:$U,"&lt;&gt;",단위테스트결과!$V:$V,"=재접수")</f>
        <v>0</v>
      </c>
      <c r="P27" s="163">
        <f ca="1">COUNTIFS(단위테스트결과!$C:$C,$A27,단위테스트결과!$L:$L,"&lt;="&amp;$M$1,단위테스트결과!$O:$O,"=결함",단위테스트결과!$Q:$Q,"=수용",단위테스트결과!$U:$U,"=",단위테스트결과!$V:$V,"=공통이관")</f>
        <v>0</v>
      </c>
      <c r="Q27" s="165">
        <f ca="1">COUNTIFS(단위테스트결과!$C:$C,$A27,단위테스트결과!$L:$L,"&lt;="&amp;$M$1,단위테스트결과!$O:$O,"=결함",단위테스트결과!$Q:$Q,"="&amp;"")</f>
        <v>0</v>
      </c>
    </row>
    <row r="28" spans="1:17">
      <c r="A28" s="235" t="s">
        <v>361</v>
      </c>
      <c r="B28" s="235"/>
      <c r="C28" s="166">
        <f ca="1">SUM(C20:C27)</f>
        <v>0</v>
      </c>
      <c r="D28" s="166">
        <f t="shared" ref="D28:G28" ca="1" si="4">SUM(D20:D27)</f>
        <v>5</v>
      </c>
      <c r="E28" s="166">
        <f t="shared" ca="1" si="4"/>
        <v>0</v>
      </c>
      <c r="F28" s="166">
        <f t="shared" ca="1" si="4"/>
        <v>0</v>
      </c>
      <c r="G28" s="166">
        <f t="shared" ca="1" si="4"/>
        <v>7</v>
      </c>
      <c r="H28" s="167">
        <f ca="1">IF(COUNTIFS(단위테스트결과!$L:$L,"&lt;="&amp;$M$1,단위테스트결과!$O:$O,"=결함",단위테스트결과!$Q:$Q,"=수용",단위테스트결과!$U:$U,"&lt;&gt;",단위테스트결과!$V:$V,"&lt;&gt;재접수")=0,0,SUMIFS(단위테스트결과!$AB:$AB,단위테스트결과!$L:$L,"&lt;="&amp;$M$1,단위테스트결과!$O:$O,"=결함",단위테스트결과!$Q:$Q,"=수용",단위테스트결과!$U:$U,"&lt;&gt;",단위테스트결과!$V:$V,"&lt;&gt;재접수")/COUNTIFS(단위테스트결과!$L:$L,"&lt;="&amp;$M$1,단위테스트결과!$O:$O,"=결함",단위테스트결과!$Q:$Q,"=수용",단위테스트결과!$U:$U,"&lt;&gt;",단위테스트결과!$V:$V,"&lt;&gt;재접수"))</f>
        <v>8.75</v>
      </c>
      <c r="I28" s="166">
        <f ca="1">SUM(I20:I27)</f>
        <v>0</v>
      </c>
      <c r="J28" s="166">
        <f t="shared" ref="J28:M28" ca="1" si="5">SUM(J20:J27)</f>
        <v>0</v>
      </c>
      <c r="K28" s="166">
        <f t="shared" ca="1" si="5"/>
        <v>0</v>
      </c>
      <c r="L28" s="166">
        <f t="shared" ca="1" si="5"/>
        <v>0</v>
      </c>
      <c r="M28" s="166">
        <f t="shared" ca="1" si="5"/>
        <v>18</v>
      </c>
      <c r="N28" s="167">
        <f ca="1">IF(COUNTIFS(단위테스트결과!$L:$L,"&lt;="&amp;$M$1,단위테스트결과!$O:$O,"=결함",단위테스트결과!$Q:$Q,"=수용",단위테스트결과!$U:$U,"=",단위테스트결과!$V:$V,"&lt;&gt;공통이관")=0,0,SUMIFS(단위테스트결과!$AB:$AB,단위테스트결과!$L:$L,"&lt;="&amp;$M$1,단위테스트결과!$O:$O,"=결함",단위테스트결과!$Q:$Q,"=수용",단위테스트결과!$U:$U,"=",단위테스트결과!$V:$V,"&lt;&gt;공통이관")/COUNTIFS(단위테스트결과!$L:$L,"&lt;="&amp;$M$1,단위테스트결과!$O:$O,"=결함",단위테스트결과!$Q:$Q,"=수용",단위테스트결과!$U:$U,"=",단위테스트결과!$V:$V,"&lt;&gt;공통이관"))</f>
        <v>191.27777777777777</v>
      </c>
      <c r="O28" s="166">
        <f ca="1">SUM(O20:O27)</f>
        <v>0</v>
      </c>
      <c r="P28" s="166">
        <f ca="1">SUM(P20:P27)</f>
        <v>0</v>
      </c>
      <c r="Q28" s="166">
        <f ca="1">SUM(Q20:Q27)</f>
        <v>0</v>
      </c>
    </row>
    <row r="29" spans="1:17">
      <c r="C29" s="168">
        <f ca="1">IF($H30=0,0,C28/$H30)</f>
        <v>0</v>
      </c>
      <c r="D29" s="168">
        <f t="shared" ref="D29:G29" ca="1" si="6">IF($H30=0,0,D28/$H30)</f>
        <v>0.41666666666666669</v>
      </c>
      <c r="E29" s="168">
        <f t="shared" ca="1" si="6"/>
        <v>0</v>
      </c>
      <c r="F29" s="168">
        <f t="shared" ca="1" si="6"/>
        <v>0</v>
      </c>
      <c r="G29" s="168">
        <f t="shared" ca="1" si="6"/>
        <v>0.58333333333333337</v>
      </c>
      <c r="H29" s="164"/>
      <c r="I29" s="168">
        <f ca="1">IF($N30=0,0,I28/$N30)</f>
        <v>0</v>
      </c>
      <c r="J29" s="168">
        <f t="shared" ref="J29:M29" ca="1" si="7">IF($N30=0,0,J28/$N30)</f>
        <v>0</v>
      </c>
      <c r="K29" s="168">
        <f t="shared" ca="1" si="7"/>
        <v>0</v>
      </c>
      <c r="L29" s="168">
        <f t="shared" ca="1" si="7"/>
        <v>0</v>
      </c>
      <c r="M29" s="168">
        <f t="shared" ca="1" si="7"/>
        <v>1</v>
      </c>
      <c r="N29" s="169"/>
      <c r="O29" s="163"/>
      <c r="P29" s="169"/>
      <c r="Q29" s="169"/>
    </row>
    <row r="30" spans="1:17" ht="15">
      <c r="C30" s="134"/>
      <c r="D30" s="134"/>
      <c r="E30" s="134"/>
      <c r="F30" s="134"/>
      <c r="G30" s="170" t="s">
        <v>362</v>
      </c>
      <c r="H30" s="134">
        <f ca="1">SUM(C28:G28)</f>
        <v>12</v>
      </c>
      <c r="I30" s="134"/>
      <c r="J30" s="134"/>
      <c r="K30" s="134"/>
      <c r="L30" s="134"/>
      <c r="M30" s="134" t="s">
        <v>363</v>
      </c>
      <c r="N30" s="134">
        <f ca="1">SUM(I28:M28)</f>
        <v>18</v>
      </c>
      <c r="P30" s="134">
        <f ca="1">N30+O28+P28</f>
        <v>18</v>
      </c>
      <c r="Q30" s="134">
        <f ca="1">P30+Q28</f>
        <v>18</v>
      </c>
    </row>
    <row r="31" spans="1:17" ht="17.25">
      <c r="A31" s="8" t="s">
        <v>365</v>
      </c>
      <c r="C31" s="160"/>
      <c r="H31" s="161"/>
      <c r="L31" s="161" t="s">
        <v>348</v>
      </c>
      <c r="M31" s="162" t="str">
        <f ca="1">M1</f>
        <v>2017.12.19</v>
      </c>
      <c r="N31" s="160" t="s">
        <v>349</v>
      </c>
    </row>
    <row r="32" spans="1:17" ht="13.5" customHeight="1">
      <c r="A32" s="237" t="s">
        <v>14</v>
      </c>
      <c r="B32" s="238"/>
      <c r="C32" s="240" t="s">
        <v>350</v>
      </c>
      <c r="D32" s="240"/>
      <c r="E32" s="240"/>
      <c r="F32" s="240"/>
      <c r="G32" s="240"/>
      <c r="H32" s="240"/>
      <c r="I32" s="236" t="s">
        <v>351</v>
      </c>
      <c r="J32" s="236"/>
      <c r="K32" s="236"/>
      <c r="L32" s="236"/>
      <c r="M32" s="236"/>
      <c r="N32" s="236"/>
      <c r="O32" s="241" t="s">
        <v>352</v>
      </c>
      <c r="P32" s="246" t="s">
        <v>353</v>
      </c>
      <c r="Q32" s="249" t="s">
        <v>326</v>
      </c>
    </row>
    <row r="33" spans="1:17" ht="13.5" customHeight="1">
      <c r="A33" s="237"/>
      <c r="B33" s="238"/>
      <c r="C33" s="240" t="s">
        <v>354</v>
      </c>
      <c r="D33" s="240" t="s">
        <v>355</v>
      </c>
      <c r="E33" s="240" t="s">
        <v>356</v>
      </c>
      <c r="F33" s="240" t="s">
        <v>357</v>
      </c>
      <c r="G33" s="240" t="s">
        <v>358</v>
      </c>
      <c r="H33" s="245" t="s">
        <v>359</v>
      </c>
      <c r="I33" s="236" t="s">
        <v>354</v>
      </c>
      <c r="J33" s="236" t="s">
        <v>355</v>
      </c>
      <c r="K33" s="236" t="s">
        <v>356</v>
      </c>
      <c r="L33" s="236" t="s">
        <v>357</v>
      </c>
      <c r="M33" s="236" t="s">
        <v>358</v>
      </c>
      <c r="N33" s="244" t="s">
        <v>360</v>
      </c>
      <c r="O33" s="242"/>
      <c r="P33" s="247"/>
      <c r="Q33" s="249"/>
    </row>
    <row r="34" spans="1:17" ht="13.5" customHeight="1">
      <c r="A34" s="239"/>
      <c r="B34" s="239"/>
      <c r="C34" s="240"/>
      <c r="D34" s="240"/>
      <c r="E34" s="240"/>
      <c r="F34" s="240"/>
      <c r="G34" s="240"/>
      <c r="H34" s="240"/>
      <c r="I34" s="236"/>
      <c r="J34" s="236"/>
      <c r="K34" s="236"/>
      <c r="L34" s="236"/>
      <c r="M34" s="236"/>
      <c r="N34" s="236"/>
      <c r="O34" s="243"/>
      <c r="P34" s="248"/>
      <c r="Q34" s="249"/>
    </row>
    <row r="35" spans="1:17">
      <c r="A35" s="15" t="s">
        <v>252</v>
      </c>
      <c r="B35" s="15"/>
      <c r="C35" s="163">
        <f>COUNTIFS(단위테스트결과!$C:$C,$A35,단위테스트결과!$O:$O,"=개선",단위테스트결과!$Q:$Q,"=수용",단위테스트결과!$U:$U,"&lt;&gt;",단위테스트결과!$V:$V,"&lt;&gt;재접수",단위테스트결과!$AB:$AB,"&lt;=1")+COUNTIFS(단위테스트결과!$C:$C,$A35,단위테스트결과!$O:$O,"=소스",단위테스트결과!$Q:$Q,"=수용",단위테스트결과!$U:$U,"&lt;&gt;",단위테스트결과!$V:$V,"&lt;&gt;재접수",단위테스트결과!$AB:$AB,"&lt;=1")</f>
        <v>0</v>
      </c>
      <c r="D35" s="163">
        <f>COUNTIFS(단위테스트결과!$C:$C,$A35,단위테스트결과!$O:$O,"=개선",단위테스트결과!$Q:$Q,"=수용",단위테스트결과!$U:$U,"&lt;&gt;",단위테스트결과!$V:$V,"&lt;&gt;재접수",단위테스트결과!$AB:$AB,"=2") + COUNTIFS(단위테스트결과!$C:$C,$A35,단위테스트결과!$O:$O,"=개선",단위테스트결과!$Q:$Q,"=수용",단위테스트결과!$U:$U,"&lt;&gt;",단위테스트결과!$V:$V,"&lt;&gt;재접수",단위테스트결과!$AB:$AB,"=3") + COUNTIFS(단위테스트결과!$C:$C,$A35,단위테스트결과!$O:$O,"=소스",단위테스트결과!$Q:$Q,"=수용",단위테스트결과!$U:$U,"&lt;&gt;",단위테스트결과!$V:$V,"&lt;&gt;재접수",단위테스트결과!$AB:$AB,"=2") + COUNTIFS(단위테스트결과!$C:$C,$A35,단위테스트결과!$O:$O,"=소스",단위테스트결과!$Q:$Q,"=수용",단위테스트결과!$U:$U,"&lt;&gt;",단위테스트결과!$V:$V,"&lt;&gt;재접수",단위테스트결과!$AB:$AB,"=3")</f>
        <v>2</v>
      </c>
      <c r="E35" s="163">
        <f>COUNTIFS(단위테스트결과!$C:$C,$A35,단위테스트결과!$O:$O,"=개선",단위테스트결과!$Q:$Q,"=수용",단위테스트결과!$U:$U,"&lt;&gt;",단위테스트결과!$V:$V,"&lt;&gt;재접수",단위테스트결과!$AB:$AB,"=4") + COUNTIFS(단위테스트결과!$C:$C,$A35,단위테스트결과!$O:$O,"=개선",단위테스트결과!$Q:$Q,"=수용",단위테스트결과!$U:$U,"&lt;&gt;",단위테스트결과!$V:$V,"&lt;&gt;재접수",단위테스트결과!$AB:$AB,"=5") + COUNTIFS(단위테스트결과!$C:$C,$A35,단위테스트결과!$O:$O,"=소스",단위테스트결과!$Q:$Q,"=수용",단위테스트결과!$U:$U,"&lt;&gt;",단위테스트결과!$V:$V,"&lt;&gt;재접수",단위테스트결과!$AB:$AB,"=4") + COUNTIFS(단위테스트결과!$C:$C,$A35,단위테스트결과!$O:$O,"=소스",단위테스트결과!$Q:$Q,"=수용",단위테스트결과!$U:$U,"&lt;&gt;",단위테스트결과!$V:$V,"&lt;&gt;재접수",단위테스트결과!$AB:$AB,"=5")</f>
        <v>0</v>
      </c>
      <c r="F35" s="163">
        <f>COUNTIFS(단위테스트결과!$C:$C,$A35,단위테스트결과!$O:$O,"=개선",단위테스트결과!$Q:$Q,"=수용",단위테스트결과!$U:$U,"&lt;&gt;",단위테스트결과!$V:$V,"&lt;&gt;재접수",단위테스트결과!$AB:$AB,"&gt;=6") - COUNTIFS(단위테스트결과!$C:$C,$A35,단위테스트결과!$O:$O,"=개선",단위테스트결과!$Q:$Q,"=수용",단위테스트결과!$U:$U,"&lt;&gt;",단위테스트결과!$V:$V,"&lt;&gt;재접수",단위테스트결과!$AB:$AB,"&gt;10") + COUNTIFS(단위테스트결과!$C:$C,$A35,단위테스트결과!$O:$O,"=소스",단위테스트결과!$Q:$Q,"=수용",단위테스트결과!$U:$U,"&lt;&gt;",단위테스트결과!$V:$V,"&lt;&gt;재접수",단위테스트결과!$AB:$AB,"&gt;=6") - COUNTIFS(단위테스트결과!$C:$C,$A35,단위테스트결과!$O:$O,"=소스",단위테스트결과!$Q:$Q,"=수용",단위테스트결과!$U:$U,"&lt;&gt;",단위테스트결과!$V:$V,"&lt;&gt;재접수",단위테스트결과!$AB:$AB,"&gt;10")</f>
        <v>0</v>
      </c>
      <c r="G35" s="163">
        <f>COUNTIFS(단위테스트결과!$C:$C,$A35,단위테스트결과!$O:$O,"=개선",단위테스트결과!$Q:$Q,"=수용",단위테스트결과!$U:$U,"&lt;&gt;",단위테스트결과!$V:$V,"&lt;&gt;재접수",단위테스트결과!$AB:$AB,"&gt;10") + COUNTIFS(단위테스트결과!$C:$C,$A35,단위테스트결과!$O:$O,"=소스",단위테스트결과!$Q:$Q,"=수용",단위테스트결과!$U:$U,"&lt;&gt;",단위테스트결과!$V:$V,"&lt;&gt;재접수",단위테스트결과!$AB:$AB,"&gt;10")</f>
        <v>8</v>
      </c>
      <c r="H35" s="164">
        <f>IF(COUNTIFS(단위테스트결과!$C:$C,$A35,단위테스트결과!$O:$O,"=개선",단위테스트결과!$Q:$Q,"=수용",단위테스트결과!$U:$U,"&lt;&gt;",단위테스트결과!$V:$V,"&lt;&gt;재접수")+COUNTIFS(단위테스트결과!$C:$C,$A35,단위테스트결과!$O:$O,"=소스",단위테스트결과!$Q:$Q,"=수용",단위테스트결과!$U:$U,"&lt;&gt;",단위테스트결과!$V:$V,"&lt;&gt;재접수")=0,0,(SUMIFS(단위테스트결과!$AB:$AB,단위테스트결과!$C:$C,$A35,단위테스트결과!$O:$O,"=개선",단위테스트결과!$Q:$Q,"=수용",단위테스트결과!$U:$U,"&lt;&gt;",단위테스트결과!$V:$V,"&lt;&gt;재접수")+SUMIFS(단위테스트결과!$AB:$AB,단위테스트결과!$C:$C,$A35,단위테스트결과!$O:$O,"=소스",단위테스트결과!$Q:$Q,"=수용",단위테스트결과!$U:$U,"&lt;&gt;",단위테스트결과!$V:$V,"&lt;&gt;재접수"))/(COUNTIFS(단위테스트결과!$C:$C,$A35,단위테스트결과!$O:$O,"=개선",단위테스트결과!$Q:$Q,"=수용",단위테스트결과!$U:$U,"&lt;&gt;",단위테스트결과!$V:$V,"&lt;&gt;재접수")+COUNTIFS(단위테스트결과!$C:$C,$A35,단위테스트결과!$O:$O,"=개선",단위테스트결과!$Q:$Q,"=수용",단위테스트결과!$U:$U,"&lt;&gt;",단위테스트결과!$V:$V,"&lt;&gt;재접수")))</f>
        <v>5.4</v>
      </c>
      <c r="I35" s="163">
        <f ca="1">COUNTIFS(단위테스트결과!$C:$C,$A35,단위테스트결과!$O:$O,"=개선",단위테스트결과!$Q:$Q,"=수용",단위테스트결과!$U:$U,"=",단위테스트결과!$V:$V,"&lt;&gt;공통이관",단위테스트결과!$AB:$AB,"=1")+COUNTIFS(단위테스트결과!$C:$C,$A35,단위테스트결과!$O:$O,"=소스",단위테스트결과!$Q:$Q,"=수용",단위테스트결과!$U:$U,"=",단위테스트결과!$V:$V,"&lt;&gt;공통이관",단위테스트결과!$AB:$AB,"=1")</f>
        <v>0</v>
      </c>
      <c r="J35" s="163">
        <f ca="1">COUNTIFS(단위테스트결과!$C:$C,$A35,단위테스트결과!$O:$O,"=개선",단위테스트결과!$Q:$Q,"=수용",단위테스트결과!$U:$U,"=",단위테스트결과!$V:$V,"&lt;&gt;공통이관",단위테스트결과!$AB:$AB,"=2") + COUNTIFS(단위테스트결과!$C:$C,$A35,단위테스트결과!$O:$O,"=개선",단위테스트결과!$Q:$Q,"=수용",단위테스트결과!$U:$U,"=",단위테스트결과!$V:$V,"&lt;&gt;공통이관",단위테스트결과!$AB:$AB,"=3") + COUNTIFS(단위테스트결과!$C:$C,$A35,단위테스트결과!$O:$O,"=소스",단위테스트결과!$Q:$Q,"=수용",단위테스트결과!$U:$U,"=",단위테스트결과!$V:$V,"&lt;&gt;공통이관",단위테스트결과!$AB:$AB,"=2") + COUNTIFS(단위테스트결과!$C:$C,$A35,단위테스트결과!$O:$O,"=소스",단위테스트결과!$Q:$Q,"=수용",단위테스트결과!$U:$U,"=",단위테스트결과!$V:$V,"&lt;&gt;공통이관",단위테스트결과!$AB:$AB,"=3")</f>
        <v>0</v>
      </c>
      <c r="K35" s="163">
        <f ca="1">COUNTIFS(단위테스트결과!$C:$C,$A35,단위테스트결과!$O:$O,"=개선",단위테스트결과!$Q:$Q,"=수용",단위테스트결과!$U:$U,"=",단위테스트결과!$V:$V,"&lt;&gt;공통이관",단위테스트결과!$AB:$AB,"=4") + COUNTIFS(단위테스트결과!$C:$C,$A35,단위테스트결과!$O:$O,"=개선",단위테스트결과!$Q:$Q,"=수용",단위테스트결과!$U:$U,"=",단위테스트결과!$V:$V,"&lt;&gt;공통이관",단위테스트결과!$AB:$AB,"=5") + COUNTIFS(단위테스트결과!$C:$C,$A35,단위테스트결과!$O:$O,"=소스",단위테스트결과!$Q:$Q,"=수용",단위테스트결과!$U:$U,"=",단위테스트결과!$V:$V,"&lt;&gt;공통이관",단위테스트결과!$AB:$AB,"=4") + COUNTIFS(단위테스트결과!$C:$C,$A35,단위테스트결과!$O:$O,"=소스",단위테스트결과!$Q:$Q,"=수용",단위테스트결과!$U:$U,"=",단위테스트결과!$V:$V,"&lt;&gt;공통이관",단위테스트결과!$AB:$AB,"=5")</f>
        <v>0</v>
      </c>
      <c r="L35" s="163">
        <f ca="1">COUNTIFS(단위테스트결과!$C:$C,$A35,단위테스트결과!$O:$O,"=개선",단위테스트결과!$Q:$Q,"=수용",단위테스트결과!$U:$U,"=",단위테스트결과!$V:$V,"&lt;&gt;공통이관",단위테스트결과!$AB:$AB,"&gt;=6") - COUNTIFS(단위테스트결과!$C:$C,$A35,단위테스트결과!$O:$O,"=개선",단위테스트결과!$Q:$Q,"=수용",단위테스트결과!$U:$U,"=",단위테스트결과!$V:$V,"&lt;&gt;공통이관",단위테스트결과!$AB:$AB,"&gt;10") + COUNTIFS(단위테스트결과!$C:$C,$A35,단위테스트결과!$O:$O,"=소스",단위테스트결과!$Q:$Q,"=수용",단위테스트결과!$U:$U,"=",단위테스트결과!$V:$V,"&lt;&gt;공통이관",단위테스트결과!$AB:$AB,"&gt;=6") - COUNTIFS(단위테스트결과!$C:$C,$A35,단위테스트결과!$O:$O,"=소스",단위테스트결과!$Q:$Q,"=수용",단위테스트결과!$U:$U,"=",단위테스트결과!$V:$V,"&lt;&gt;공통이관",단위테스트결과!$AB:$AB,"&gt;10")</f>
        <v>0</v>
      </c>
      <c r="M35" s="163">
        <f ca="1">COUNTIFS(단위테스트결과!$C:$C,$A35,단위테스트결과!$O:$O,"=개선",단위테스트결과!$Q:$Q,"=수용",단위테스트결과!$U:$U,"=",단위테스트결과!$V:$V,"&lt;&gt;공통이관",단위테스트결과!$AB:$AB,"&gt;10") + COUNTIFS(단위테스트결과!$C:$C,$A35,단위테스트결과!$O:$O,"=소스",단위테스트결과!$Q:$Q,"=수용",단위테스트결과!$U:$U,"=",단위테스트결과!$V:$V,"&lt;&gt;공통이관",단위테스트결과!$AB:$AB,"&gt;10")</f>
        <v>26</v>
      </c>
      <c r="N35" s="164">
        <f ca="1">IF(COUNTIFS(단위테스트결과!$C:$C,$A35,단위테스트결과!$O:$O,"=개선",단위테스트결과!$Q:$Q,"=수용",단위테스트결과!$U:$U,"=",단위테스트결과!$V:$V,"&lt;&gt;공통이관")+COUNTIFS(단위테스트결과!$C:$C,$A35,단위테스트결과!$O:$O,"=소스",단위테스트결과!$Q:$Q,"=수용",단위테스트결과!$U:$U,"=",단위테스트결과!$V:$V,"&lt;&gt;공통이관")=0,0,(SUMIFS(단위테스트결과!$AB:$AB,단위테스트결과!$C:$C,$A35,단위테스트결과!$O:$O,"=개선",단위테스트결과!$Q:$Q,"=수용",단위테스트결과!$U:$U,"=",단위테스트결과!$V:$V,"&lt;&gt;공통이관")+SUMIFS(단위테스트결과!$AB:$AB,단위테스트결과!$C:$C,$A35,단위테스트결과!$O:$O,"=개선",단위테스트결과!$Q:$Q,"=수용",단위테스트결과!$U:$U,"=",단위테스트결과!$V:$V,"&lt;&gt;공통이관"))/(COUNTIFS(단위테스트결과!$C:$C,$A35,단위테스트결과!$O:$O,"=개선",단위테스트결과!$Q:$Q,"=수용",단위테스트결과!$U:$U,"=",단위테스트결과!$V:$V,"&lt;&gt;공통이관")+COUNTIFS(단위테스트결과!$C:$C,$A35,단위테스트결과!$O:$O,"=개선",단위테스트결과!$Q:$Q,"=수용",단위테스트결과!$U:$U,"=",단위테스트결과!$V:$V,"&lt;&gt;공통이관")))</f>
        <v>178.82142857142858</v>
      </c>
      <c r="O35" s="163">
        <f>COUNTIFS(단위테스트결과!$C:$C,$A35,단위테스트결과!$O:$O,"=개선",단위테스트결과!$Q:$Q,"=수용",단위테스트결과!$U:$U,"&lt;&gt;",단위테스트결과!$V:$V,"=재접수")+COUNTIFS(단위테스트결과!$C:$C,$A35,단위테스트결과!$O:$O,"=소스",단위테스트결과!$Q:$Q,"=수용",단위테스트결과!$U:$U,"&lt;&gt;",단위테스트결과!$V:$V,"=재접수")</f>
        <v>0</v>
      </c>
      <c r="P35" s="163">
        <f>COUNTIFS(단위테스트결과!$C:$C,$A35,단위테스트결과!$O:$O,"=개선",단위테스트결과!$Q:$Q,"=수용",단위테스트결과!$U:$U,"=",단위테스트결과!$V:$V,"=공통이관")</f>
        <v>3</v>
      </c>
      <c r="Q35" s="165">
        <f ca="1">COUNTIFS(단위테스트결과!$C:$C,$A35,단위테스트결과!$L:$L,"&lt;="&amp;$M$1,단위테스트결과!$O:$O,"=개선",단위테스트결과!$Q:$Q,"="&amp;"")</f>
        <v>0</v>
      </c>
    </row>
    <row r="36" spans="1:17">
      <c r="A36" s="15" t="s">
        <v>253</v>
      </c>
      <c r="B36" s="15" t="s">
        <v>341</v>
      </c>
      <c r="C36" s="163">
        <f>COUNTIFS(단위테스트결과!$C:$C,$A36,단위테스트결과!$O:$O,"=개선",단위테스트결과!$Q:$Q,"=수용",단위테스트결과!$U:$U,"&lt;&gt;",단위테스트결과!$V:$V,"&lt;&gt;재접수",단위테스트결과!$AB:$AB,"&lt;=1")+COUNTIFS(단위테스트결과!$C:$C,$A36,단위테스트결과!$O:$O,"=소스",단위테스트결과!$Q:$Q,"=수용",단위테스트결과!$U:$U,"&lt;&gt;",단위테스트결과!$V:$V,"&lt;&gt;재접수",단위테스트결과!$AB:$AB,"&lt;=1")</f>
        <v>0</v>
      </c>
      <c r="D36" s="163">
        <f>COUNTIFS(단위테스트결과!$C:$C,$A36,단위테스트결과!$O:$O,"=개선",단위테스트결과!$Q:$Q,"=수용",단위테스트결과!$U:$U,"&lt;&gt;",단위테스트결과!$V:$V,"&lt;&gt;재접수",단위테스트결과!$AB:$AB,"=2") + COUNTIFS(단위테스트결과!$C:$C,$A36,단위테스트결과!$O:$O,"=개선",단위테스트결과!$Q:$Q,"=수용",단위테스트결과!$U:$U,"&lt;&gt;",단위테스트결과!$V:$V,"&lt;&gt;재접수",단위테스트결과!$AB:$AB,"=3") + COUNTIFS(단위테스트결과!$C:$C,$A36,단위테스트결과!$O:$O,"=소스",단위테스트결과!$Q:$Q,"=수용",단위테스트결과!$U:$U,"&lt;&gt;",단위테스트결과!$V:$V,"&lt;&gt;재접수",단위테스트결과!$AB:$AB,"=2") + COUNTIFS(단위테스트결과!$C:$C,$A36,단위테스트결과!$O:$O,"=소스",단위테스트결과!$Q:$Q,"=수용",단위테스트결과!$U:$U,"&lt;&gt;",단위테스트결과!$V:$V,"&lt;&gt;재접수",단위테스트결과!$AB:$AB,"=3")</f>
        <v>0</v>
      </c>
      <c r="E36" s="163">
        <f>COUNTIFS(단위테스트결과!$C:$C,$A36,단위테스트결과!$O:$O,"=개선",단위테스트결과!$Q:$Q,"=수용",단위테스트결과!$U:$U,"&lt;&gt;",단위테스트결과!$V:$V,"&lt;&gt;재접수",단위테스트결과!$AB:$AB,"=4") + COUNTIFS(단위테스트결과!$C:$C,$A36,단위테스트결과!$O:$O,"=개선",단위테스트결과!$Q:$Q,"=수용",단위테스트결과!$U:$U,"&lt;&gt;",단위테스트결과!$V:$V,"&lt;&gt;재접수",단위테스트결과!$AB:$AB,"=5") + COUNTIFS(단위테스트결과!$C:$C,$A36,단위테스트결과!$O:$O,"=소스",단위테스트결과!$Q:$Q,"=수용",단위테스트결과!$U:$U,"&lt;&gt;",단위테스트결과!$V:$V,"&lt;&gt;재접수",단위테스트결과!$AB:$AB,"=4") + COUNTIFS(단위테스트결과!$C:$C,$A36,단위테스트결과!$O:$O,"=소스",단위테스트결과!$Q:$Q,"=수용",단위테스트결과!$U:$U,"&lt;&gt;",단위테스트결과!$V:$V,"&lt;&gt;재접수",단위테스트결과!$AB:$AB,"=5")</f>
        <v>0</v>
      </c>
      <c r="F36" s="163">
        <f>COUNTIFS(단위테스트결과!$C:$C,$A36,단위테스트결과!$O:$O,"=개선",단위테스트결과!$Q:$Q,"=수용",단위테스트결과!$U:$U,"&lt;&gt;",단위테스트결과!$V:$V,"&lt;&gt;재접수",단위테스트결과!$AB:$AB,"&gt;=6") - COUNTIFS(단위테스트결과!$C:$C,$A36,단위테스트결과!$O:$O,"=개선",단위테스트결과!$Q:$Q,"=수용",단위테스트결과!$U:$U,"&lt;&gt;",단위테스트결과!$V:$V,"&lt;&gt;재접수",단위테스트결과!$AB:$AB,"&gt;10") + COUNTIFS(단위테스트결과!$C:$C,$A36,단위테스트결과!$O:$O,"=소스",단위테스트결과!$Q:$Q,"=수용",단위테스트결과!$U:$U,"&lt;&gt;",단위테스트결과!$V:$V,"&lt;&gt;재접수",단위테스트결과!$AB:$AB,"&gt;=6") - COUNTIFS(단위테스트결과!$C:$C,$A36,단위테스트결과!$O:$O,"=소스",단위테스트결과!$Q:$Q,"=수용",단위테스트결과!$U:$U,"&lt;&gt;",단위테스트결과!$V:$V,"&lt;&gt;재접수",단위테스트결과!$AB:$AB,"&gt;10")</f>
        <v>0</v>
      </c>
      <c r="G36" s="163">
        <f>COUNTIFS(단위테스트결과!$C:$C,$A36,단위테스트결과!$O:$O,"=개선",단위테스트결과!$Q:$Q,"=수용",단위테스트결과!$U:$U,"&lt;&gt;",단위테스트결과!$V:$V,"&lt;&gt;재접수",단위테스트결과!$AB:$AB,"&gt;10") + COUNTIFS(단위테스트결과!$C:$C,$A36,단위테스트결과!$O:$O,"=소스",단위테스트결과!$Q:$Q,"=수용",단위테스트결과!$U:$U,"&lt;&gt;",단위테스트결과!$V:$V,"&lt;&gt;재접수",단위테스트결과!$AB:$AB,"&gt;10")</f>
        <v>0</v>
      </c>
      <c r="H36" s="164">
        <f>IF(COUNTIFS(단위테스트결과!$C:$C,$A36,단위테스트결과!$O:$O,"=개선",단위테스트결과!$Q:$Q,"=수용",단위테스트결과!$U:$U,"&lt;&gt;",단위테스트결과!$V:$V,"&lt;&gt;재접수")+COUNTIFS(단위테스트결과!$C:$C,$A36,단위테스트결과!$O:$O,"=소스",단위테스트결과!$Q:$Q,"=수용",단위테스트결과!$U:$U,"&lt;&gt;",단위테스트결과!$V:$V,"&lt;&gt;재접수")=0,0,(SUMIFS(단위테스트결과!$AB:$AB,단위테스트결과!$C:$C,$A36,단위테스트결과!$O:$O,"=개선",단위테스트결과!$Q:$Q,"=수용",단위테스트결과!$U:$U,"&lt;&gt;",단위테스트결과!$V:$V,"&lt;&gt;재접수")+SUMIFS(단위테스트결과!$AB:$AB,단위테스트결과!$C:$C,$A36,단위테스트결과!$O:$O,"=소스",단위테스트결과!$Q:$Q,"=수용",단위테스트결과!$U:$U,"&lt;&gt;",단위테스트결과!$V:$V,"&lt;&gt;재접수"))/(COUNTIFS(단위테스트결과!$C:$C,$A36,단위테스트결과!$O:$O,"=개선",단위테스트결과!$Q:$Q,"=수용",단위테스트결과!$U:$U,"&lt;&gt;",단위테스트결과!$V:$V,"&lt;&gt;재접수")+COUNTIFS(단위테스트결과!$C:$C,$A36,단위테스트결과!$O:$O,"=개선",단위테스트결과!$Q:$Q,"=수용",단위테스트결과!$U:$U,"&lt;&gt;",단위테스트결과!$V:$V,"&lt;&gt;재접수")))</f>
        <v>0</v>
      </c>
      <c r="I36" s="163">
        <f ca="1">COUNTIFS(단위테스트결과!$C:$C,$A36,단위테스트결과!$O:$O,"=개선",단위테스트결과!$Q:$Q,"=수용",단위테스트결과!$U:$U,"=",단위테스트결과!$V:$V,"&lt;&gt;공통이관",단위테스트결과!$AB:$AB,"=1")+COUNTIFS(단위테스트결과!$C:$C,$A36,단위테스트결과!$O:$O,"=소스",단위테스트결과!$Q:$Q,"=수용",단위테스트결과!$U:$U,"=",단위테스트결과!$V:$V,"&lt;&gt;공통이관",단위테스트결과!$AB:$AB,"=1")</f>
        <v>0</v>
      </c>
      <c r="J36" s="163">
        <f ca="1">COUNTIFS(단위테스트결과!$C:$C,$A36,단위테스트결과!$O:$O,"=개선",단위테스트결과!$Q:$Q,"=수용",단위테스트결과!$U:$U,"=",단위테스트결과!$V:$V,"&lt;&gt;공통이관",단위테스트결과!$AB:$AB,"=2") + COUNTIFS(단위테스트결과!$C:$C,$A36,단위테스트결과!$O:$O,"=개선",단위테스트결과!$Q:$Q,"=수용",단위테스트결과!$U:$U,"=",단위테스트결과!$V:$V,"&lt;&gt;공통이관",단위테스트결과!$AB:$AB,"=3") + COUNTIFS(단위테스트결과!$C:$C,$A36,단위테스트결과!$O:$O,"=소스",단위테스트결과!$Q:$Q,"=수용",단위테스트결과!$U:$U,"=",단위테스트결과!$V:$V,"&lt;&gt;공통이관",단위테스트결과!$AB:$AB,"=2") + COUNTIFS(단위테스트결과!$C:$C,$A36,단위테스트결과!$O:$O,"=소스",단위테스트결과!$Q:$Q,"=수용",단위테스트결과!$U:$U,"=",단위테스트결과!$V:$V,"&lt;&gt;공통이관",단위테스트결과!$AB:$AB,"=3")</f>
        <v>0</v>
      </c>
      <c r="K36" s="163">
        <f ca="1">COUNTIFS(단위테스트결과!$C:$C,$A36,단위테스트결과!$O:$O,"=개선",단위테스트결과!$Q:$Q,"=수용",단위테스트결과!$U:$U,"=",단위테스트결과!$V:$V,"&lt;&gt;공통이관",단위테스트결과!$AB:$AB,"=4") + COUNTIFS(단위테스트결과!$C:$C,$A36,단위테스트결과!$O:$O,"=개선",단위테스트결과!$Q:$Q,"=수용",단위테스트결과!$U:$U,"=",단위테스트결과!$V:$V,"&lt;&gt;공통이관",단위테스트결과!$AB:$AB,"=5") + COUNTIFS(단위테스트결과!$C:$C,$A36,단위테스트결과!$O:$O,"=소스",단위테스트결과!$Q:$Q,"=수용",단위테스트결과!$U:$U,"=",단위테스트결과!$V:$V,"&lt;&gt;공통이관",단위테스트결과!$AB:$AB,"=4") + COUNTIFS(단위테스트결과!$C:$C,$A36,단위테스트결과!$O:$O,"=소스",단위테스트결과!$Q:$Q,"=수용",단위테스트결과!$U:$U,"=",단위테스트결과!$V:$V,"&lt;&gt;공통이관",단위테스트결과!$AB:$AB,"=5")</f>
        <v>0</v>
      </c>
      <c r="L36" s="163">
        <f ca="1">COUNTIFS(단위테스트결과!$C:$C,$A36,단위테스트결과!$O:$O,"=개선",단위테스트결과!$Q:$Q,"=수용",단위테스트결과!$U:$U,"=",단위테스트결과!$V:$V,"&lt;&gt;공통이관",단위테스트결과!$AB:$AB,"&gt;=6") - COUNTIFS(단위테스트결과!$C:$C,$A36,단위테스트결과!$O:$O,"=개선",단위테스트결과!$Q:$Q,"=수용",단위테스트결과!$U:$U,"=",단위테스트결과!$V:$V,"&lt;&gt;공통이관",단위테스트결과!$AB:$AB,"&gt;10") + COUNTIFS(단위테스트결과!$C:$C,$A36,단위테스트결과!$O:$O,"=소스",단위테스트결과!$Q:$Q,"=수용",단위테스트결과!$U:$U,"=",단위테스트결과!$V:$V,"&lt;&gt;공통이관",단위테스트결과!$AB:$AB,"&gt;=6") - COUNTIFS(단위테스트결과!$C:$C,$A36,단위테스트결과!$O:$O,"=소스",단위테스트결과!$Q:$Q,"=수용",단위테스트결과!$U:$U,"=",단위테스트결과!$V:$V,"&lt;&gt;공통이관",단위테스트결과!$AB:$AB,"&gt;10")</f>
        <v>0</v>
      </c>
      <c r="M36" s="163">
        <f ca="1">COUNTIFS(단위테스트결과!$C:$C,$A36,단위테스트결과!$O:$O,"=개선",단위테스트결과!$Q:$Q,"=수용",단위테스트결과!$U:$U,"=",단위테스트결과!$V:$V,"&lt;&gt;공통이관",단위테스트결과!$AB:$AB,"&gt;10") + COUNTIFS(단위테스트결과!$C:$C,$A36,단위테스트결과!$O:$O,"=소스",단위테스트결과!$Q:$Q,"=수용",단위테스트결과!$U:$U,"=",단위테스트결과!$V:$V,"&lt;&gt;공통이관",단위테스트결과!$AB:$AB,"&gt;10")</f>
        <v>20</v>
      </c>
      <c r="N36" s="164">
        <f ca="1">IF(COUNTIFS(단위테스트결과!$C:$C,$A36,단위테스트결과!$O:$O,"=개선",단위테스트결과!$Q:$Q,"=수용",단위테스트결과!$U:$U,"=",단위테스트결과!$V:$V,"&lt;&gt;공통이관")+COUNTIFS(단위테스트결과!$C:$C,$A36,단위테스트결과!$O:$O,"=소스",단위테스트결과!$Q:$Q,"=수용",단위테스트결과!$U:$U,"=",단위테스트결과!$V:$V,"&lt;&gt;공통이관")=0,0,(SUMIFS(단위테스트결과!$AB:$AB,단위테스트결과!$C:$C,$A36,단위테스트결과!$O:$O,"=개선",단위테스트결과!$Q:$Q,"=수용",단위테스트결과!$U:$U,"=",단위테스트결과!$V:$V,"&lt;&gt;공통이관")+SUMIFS(단위테스트결과!$AB:$AB,단위테스트결과!$C:$C,$A36,단위테스트결과!$O:$O,"=개선",단위테스트결과!$Q:$Q,"=수용",단위테스트결과!$U:$U,"=",단위테스트결과!$V:$V,"&lt;&gt;공통이관"))/(COUNTIFS(단위테스트결과!$C:$C,$A36,단위테스트결과!$O:$O,"=개선",단위테스트결과!$Q:$Q,"=수용",단위테스트결과!$U:$U,"=",단위테스트결과!$V:$V,"&lt;&gt;공통이관")+COUNTIFS(단위테스트결과!$C:$C,$A36,단위테스트결과!$O:$O,"=개선",단위테스트결과!$Q:$Q,"=수용",단위테스트결과!$U:$U,"=",단위테스트결과!$V:$V,"&lt;&gt;공통이관")))</f>
        <v>169</v>
      </c>
      <c r="O36" s="163">
        <f>COUNTIFS(단위테스트결과!$C:$C,$A36,단위테스트결과!$O:$O,"=개선",단위테스트결과!$Q:$Q,"=수용",단위테스트결과!$U:$U,"&lt;&gt;",단위테스트결과!$V:$V,"=재접수")+COUNTIFS(단위테스트결과!$C:$C,$A36,단위테스트결과!$O:$O,"=소스",단위테스트결과!$Q:$Q,"=수용",단위테스트결과!$U:$U,"&lt;&gt;",단위테스트결과!$V:$V,"=재접수")</f>
        <v>0</v>
      </c>
      <c r="P36" s="163">
        <f>COUNTIFS(단위테스트결과!$C:$C,$A36,단위테스트결과!$O:$O,"=개선",단위테스트결과!$Q:$Q,"=수용",단위테스트결과!$U:$U,"=",단위테스트결과!$V:$V,"=공통이관")</f>
        <v>0</v>
      </c>
      <c r="Q36" s="165">
        <f ca="1">COUNTIFS(단위테스트결과!$C:$C,$A36,단위테스트결과!$L:$L,"&lt;="&amp;$M$1,단위테스트결과!$O:$O,"=개선",단위테스트결과!$Q:$Q,"="&amp;"")</f>
        <v>0</v>
      </c>
    </row>
    <row r="37" spans="1:17">
      <c r="A37" s="15" t="s">
        <v>254</v>
      </c>
      <c r="B37" s="15" t="s">
        <v>369</v>
      </c>
      <c r="C37" s="163">
        <f>COUNTIFS(단위테스트결과!$C:$C,$A37,단위테스트결과!$O:$O,"=개선",단위테스트결과!$Q:$Q,"=수용",단위테스트결과!$U:$U,"&lt;&gt;",단위테스트결과!$V:$V,"&lt;&gt;재접수",단위테스트결과!$AB:$AB,"&lt;=1")+COUNTIFS(단위테스트결과!$C:$C,$A37,단위테스트결과!$O:$O,"=소스",단위테스트결과!$Q:$Q,"=수용",단위테스트결과!$U:$U,"&lt;&gt;",단위테스트결과!$V:$V,"&lt;&gt;재접수",단위테스트결과!$AB:$AB,"&lt;=1")</f>
        <v>0</v>
      </c>
      <c r="D37" s="163">
        <f>COUNTIFS(단위테스트결과!$C:$C,$A37,단위테스트결과!$O:$O,"=개선",단위테스트결과!$Q:$Q,"=수용",단위테스트결과!$U:$U,"&lt;&gt;",단위테스트결과!$V:$V,"&lt;&gt;재접수",단위테스트결과!$AB:$AB,"=2") + COUNTIFS(단위테스트결과!$C:$C,$A37,단위테스트결과!$O:$O,"=개선",단위테스트결과!$Q:$Q,"=수용",단위테스트결과!$U:$U,"&lt;&gt;",단위테스트결과!$V:$V,"&lt;&gt;재접수",단위테스트결과!$AB:$AB,"=3") + COUNTIFS(단위테스트결과!$C:$C,$A37,단위테스트결과!$O:$O,"=소스",단위테스트결과!$Q:$Q,"=수용",단위테스트결과!$U:$U,"&lt;&gt;",단위테스트결과!$V:$V,"&lt;&gt;재접수",단위테스트결과!$AB:$AB,"=2") + COUNTIFS(단위테스트결과!$C:$C,$A37,단위테스트결과!$O:$O,"=소스",단위테스트결과!$Q:$Q,"=수용",단위테스트결과!$U:$U,"&lt;&gt;",단위테스트결과!$V:$V,"&lt;&gt;재접수",단위테스트결과!$AB:$AB,"=3")</f>
        <v>0</v>
      </c>
      <c r="E37" s="163">
        <f>COUNTIFS(단위테스트결과!$C:$C,$A37,단위테스트결과!$O:$O,"=개선",단위테스트결과!$Q:$Q,"=수용",단위테스트결과!$U:$U,"&lt;&gt;",단위테스트결과!$V:$V,"&lt;&gt;재접수",단위테스트결과!$AB:$AB,"=4") + COUNTIFS(단위테스트결과!$C:$C,$A37,단위테스트결과!$O:$O,"=개선",단위테스트결과!$Q:$Q,"=수용",단위테스트결과!$U:$U,"&lt;&gt;",단위테스트결과!$V:$V,"&lt;&gt;재접수",단위테스트결과!$AB:$AB,"=5") + COUNTIFS(단위테스트결과!$C:$C,$A37,단위테스트결과!$O:$O,"=소스",단위테스트결과!$Q:$Q,"=수용",단위테스트결과!$U:$U,"&lt;&gt;",단위테스트결과!$V:$V,"&lt;&gt;재접수",단위테스트결과!$AB:$AB,"=4") + COUNTIFS(단위테스트결과!$C:$C,$A37,단위테스트결과!$O:$O,"=소스",단위테스트결과!$Q:$Q,"=수용",단위테스트결과!$U:$U,"&lt;&gt;",단위테스트결과!$V:$V,"&lt;&gt;재접수",단위테스트결과!$AB:$AB,"=5")</f>
        <v>0</v>
      </c>
      <c r="F37" s="163">
        <f>COUNTIFS(단위테스트결과!$C:$C,$A37,단위테스트결과!$O:$O,"=개선",단위테스트결과!$Q:$Q,"=수용",단위테스트결과!$U:$U,"&lt;&gt;",단위테스트결과!$V:$V,"&lt;&gt;재접수",단위테스트결과!$AB:$AB,"&gt;=6") - COUNTIFS(단위테스트결과!$C:$C,$A37,단위테스트결과!$O:$O,"=개선",단위테스트결과!$Q:$Q,"=수용",단위테스트결과!$U:$U,"&lt;&gt;",단위테스트결과!$V:$V,"&lt;&gt;재접수",단위테스트결과!$AB:$AB,"&gt;10") + COUNTIFS(단위테스트결과!$C:$C,$A37,단위테스트결과!$O:$O,"=소스",단위테스트결과!$Q:$Q,"=수용",단위테스트결과!$U:$U,"&lt;&gt;",단위테스트결과!$V:$V,"&lt;&gt;재접수",단위테스트결과!$AB:$AB,"&gt;=6") - COUNTIFS(단위테스트결과!$C:$C,$A37,단위테스트결과!$O:$O,"=소스",단위테스트결과!$Q:$Q,"=수용",단위테스트결과!$U:$U,"&lt;&gt;",단위테스트결과!$V:$V,"&lt;&gt;재접수",단위테스트결과!$AB:$AB,"&gt;10")</f>
        <v>0</v>
      </c>
      <c r="G37" s="163">
        <f>COUNTIFS(단위테스트결과!$C:$C,$A37,단위테스트결과!$O:$O,"=개선",단위테스트결과!$Q:$Q,"=수용",단위테스트결과!$U:$U,"&lt;&gt;",단위테스트결과!$V:$V,"&lt;&gt;재접수",단위테스트결과!$AB:$AB,"&gt;10") + COUNTIFS(단위테스트결과!$C:$C,$A37,단위테스트결과!$O:$O,"=소스",단위테스트결과!$Q:$Q,"=수용",단위테스트결과!$U:$U,"&lt;&gt;",단위테스트결과!$V:$V,"&lt;&gt;재접수",단위테스트결과!$AB:$AB,"&gt;10")</f>
        <v>0</v>
      </c>
      <c r="H37" s="164">
        <f>IF(COUNTIFS(단위테스트결과!$C:$C,$A37,단위테스트결과!$O:$O,"=개선",단위테스트결과!$Q:$Q,"=수용",단위테스트결과!$U:$U,"&lt;&gt;",단위테스트결과!$V:$V,"&lt;&gt;재접수")+COUNTIFS(단위테스트결과!$C:$C,$A37,단위테스트결과!$O:$O,"=소스",단위테스트결과!$Q:$Q,"=수용",단위테스트결과!$U:$U,"&lt;&gt;",단위테스트결과!$V:$V,"&lt;&gt;재접수")=0,0,(SUMIFS(단위테스트결과!$AB:$AB,단위테스트결과!$C:$C,$A37,단위테스트결과!$O:$O,"=개선",단위테스트결과!$Q:$Q,"=수용",단위테스트결과!$U:$U,"&lt;&gt;",단위테스트결과!$V:$V,"&lt;&gt;재접수")+SUMIFS(단위테스트결과!$AB:$AB,단위테스트결과!$C:$C,$A37,단위테스트결과!$O:$O,"=소스",단위테스트결과!$Q:$Q,"=수용",단위테스트결과!$U:$U,"&lt;&gt;",단위테스트결과!$V:$V,"&lt;&gt;재접수"))/(COUNTIFS(단위테스트결과!$C:$C,$A37,단위테스트결과!$O:$O,"=개선",단위테스트결과!$Q:$Q,"=수용",단위테스트결과!$U:$U,"&lt;&gt;",단위테스트결과!$V:$V,"&lt;&gt;재접수")+COUNTIFS(단위테스트결과!$C:$C,$A37,단위테스트결과!$O:$O,"=개선",단위테스트결과!$Q:$Q,"=수용",단위테스트결과!$U:$U,"&lt;&gt;",단위테스트결과!$V:$V,"&lt;&gt;재접수")))</f>
        <v>0</v>
      </c>
      <c r="I37" s="163">
        <f>COUNTIFS(단위테스트결과!$C:$C,$A37,단위테스트결과!$O:$O,"=개선",단위테스트결과!$Q:$Q,"=수용",단위테스트결과!$U:$U,"=",단위테스트결과!$V:$V,"&lt;&gt;공통이관",단위테스트결과!$AB:$AB,"=1")+COUNTIFS(단위테스트결과!$C:$C,$A37,단위테스트결과!$O:$O,"=소스",단위테스트결과!$Q:$Q,"=수용",단위테스트결과!$U:$U,"=",단위테스트결과!$V:$V,"&lt;&gt;공통이관",단위테스트결과!$AB:$AB,"=1")</f>
        <v>0</v>
      </c>
      <c r="J37" s="163">
        <f>COUNTIFS(단위테스트결과!$C:$C,$A37,단위테스트결과!$O:$O,"=개선",단위테스트결과!$Q:$Q,"=수용",단위테스트결과!$U:$U,"=",단위테스트결과!$V:$V,"&lt;&gt;공통이관",단위테스트결과!$AB:$AB,"=2") + COUNTIFS(단위테스트결과!$C:$C,$A37,단위테스트결과!$O:$O,"=개선",단위테스트결과!$Q:$Q,"=수용",단위테스트결과!$U:$U,"=",단위테스트결과!$V:$V,"&lt;&gt;공통이관",단위테스트결과!$AB:$AB,"=3") + COUNTIFS(단위테스트결과!$C:$C,$A37,단위테스트결과!$O:$O,"=소스",단위테스트결과!$Q:$Q,"=수용",단위테스트결과!$U:$U,"=",단위테스트결과!$V:$V,"&lt;&gt;공통이관",단위테스트결과!$AB:$AB,"=2") + COUNTIFS(단위테스트결과!$C:$C,$A37,단위테스트결과!$O:$O,"=소스",단위테스트결과!$Q:$Q,"=수용",단위테스트결과!$U:$U,"=",단위테스트결과!$V:$V,"&lt;&gt;공통이관",단위테스트결과!$AB:$AB,"=3")</f>
        <v>0</v>
      </c>
      <c r="K37" s="163">
        <f>COUNTIFS(단위테스트결과!$C:$C,$A37,단위테스트결과!$O:$O,"=개선",단위테스트결과!$Q:$Q,"=수용",단위테스트결과!$U:$U,"=",단위테스트결과!$V:$V,"&lt;&gt;공통이관",단위테스트결과!$AB:$AB,"=4") + COUNTIFS(단위테스트결과!$C:$C,$A37,단위테스트결과!$O:$O,"=개선",단위테스트결과!$Q:$Q,"=수용",단위테스트결과!$U:$U,"=",단위테스트결과!$V:$V,"&lt;&gt;공통이관",단위테스트결과!$AB:$AB,"=5") + COUNTIFS(단위테스트결과!$C:$C,$A37,단위테스트결과!$O:$O,"=소스",단위테스트결과!$Q:$Q,"=수용",단위테스트결과!$U:$U,"=",단위테스트결과!$V:$V,"&lt;&gt;공통이관",단위테스트결과!$AB:$AB,"=4") + COUNTIFS(단위테스트결과!$C:$C,$A37,단위테스트결과!$O:$O,"=소스",단위테스트결과!$Q:$Q,"=수용",단위테스트결과!$U:$U,"=",단위테스트결과!$V:$V,"&lt;&gt;공통이관",단위테스트결과!$AB:$AB,"=5")</f>
        <v>0</v>
      </c>
      <c r="L37" s="163">
        <f>COUNTIFS(단위테스트결과!$C:$C,$A37,단위테스트결과!$O:$O,"=개선",단위테스트결과!$Q:$Q,"=수용",단위테스트결과!$U:$U,"=",단위테스트결과!$V:$V,"&lt;&gt;공통이관",단위테스트결과!$AB:$AB,"&gt;=6") - COUNTIFS(단위테스트결과!$C:$C,$A37,단위테스트결과!$O:$O,"=개선",단위테스트결과!$Q:$Q,"=수용",단위테스트결과!$U:$U,"=",단위테스트결과!$V:$V,"&lt;&gt;공통이관",단위테스트결과!$AB:$AB,"&gt;10") + COUNTIFS(단위테스트결과!$C:$C,$A37,단위테스트결과!$O:$O,"=소스",단위테스트결과!$Q:$Q,"=수용",단위테스트결과!$U:$U,"=",단위테스트결과!$V:$V,"&lt;&gt;공통이관",단위테스트결과!$AB:$AB,"&gt;=6") - COUNTIFS(단위테스트결과!$C:$C,$A37,단위테스트결과!$O:$O,"=소스",단위테스트결과!$Q:$Q,"=수용",단위테스트결과!$U:$U,"=",단위테스트결과!$V:$V,"&lt;&gt;공통이관",단위테스트결과!$AB:$AB,"&gt;10")</f>
        <v>0</v>
      </c>
      <c r="M37" s="163">
        <f>COUNTIFS(단위테스트결과!$C:$C,$A37,단위테스트결과!$O:$O,"=개선",단위테스트결과!$Q:$Q,"=수용",단위테스트결과!$U:$U,"=",단위테스트결과!$V:$V,"&lt;&gt;공통이관",단위테스트결과!$AB:$AB,"&gt;10") + COUNTIFS(단위테스트결과!$C:$C,$A37,단위테스트결과!$O:$O,"=소스",단위테스트결과!$Q:$Q,"=수용",단위테스트결과!$U:$U,"=",단위테스트결과!$V:$V,"&lt;&gt;공통이관",단위테스트결과!$AB:$AB,"&gt;10")</f>
        <v>0</v>
      </c>
      <c r="N37" s="164">
        <f>IF(COUNTIFS(단위테스트결과!$C:$C,$A37,단위테스트결과!$O:$O,"=개선",단위테스트결과!$Q:$Q,"=수용",단위테스트결과!$U:$U,"=",단위테스트결과!$V:$V,"&lt;&gt;공통이관")+COUNTIFS(단위테스트결과!$C:$C,$A37,단위테스트결과!$O:$O,"=소스",단위테스트결과!$Q:$Q,"=수용",단위테스트결과!$U:$U,"=",단위테스트결과!$V:$V,"&lt;&gt;공통이관")=0,0,(SUMIFS(단위테스트결과!$AB:$AB,단위테스트결과!$C:$C,$A37,단위테스트결과!$O:$O,"=개선",단위테스트결과!$Q:$Q,"=수용",단위테스트결과!$U:$U,"=",단위테스트결과!$V:$V,"&lt;&gt;공통이관")+SUMIFS(단위테스트결과!$AB:$AB,단위테스트결과!$C:$C,$A37,단위테스트결과!$O:$O,"=개선",단위테스트결과!$Q:$Q,"=수용",단위테스트결과!$U:$U,"=",단위테스트결과!$V:$V,"&lt;&gt;공통이관"))/(COUNTIFS(단위테스트결과!$C:$C,$A37,단위테스트결과!$O:$O,"=개선",단위테스트결과!$Q:$Q,"=수용",단위테스트결과!$U:$U,"=",단위테스트결과!$V:$V,"&lt;&gt;공통이관")+COUNTIFS(단위테스트결과!$C:$C,$A37,단위테스트결과!$O:$O,"=개선",단위테스트결과!$Q:$Q,"=수용",단위테스트결과!$U:$U,"=",단위테스트결과!$V:$V,"&lt;&gt;공통이관")))</f>
        <v>0</v>
      </c>
      <c r="O37" s="163">
        <f>COUNTIFS(단위테스트결과!$C:$C,$A37,단위테스트결과!$O:$O,"=개선",단위테스트결과!$Q:$Q,"=수용",단위테스트결과!$U:$U,"&lt;&gt;",단위테스트결과!$V:$V,"=재접수")+COUNTIFS(단위테스트결과!$C:$C,$A37,단위테스트결과!$O:$O,"=소스",단위테스트결과!$Q:$Q,"=수용",단위테스트결과!$U:$U,"&lt;&gt;",단위테스트결과!$V:$V,"=재접수")</f>
        <v>0</v>
      </c>
      <c r="P37" s="163">
        <f>COUNTIFS(단위테스트결과!$C:$C,$A37,단위테스트결과!$O:$O,"=개선",단위테스트결과!$Q:$Q,"=수용",단위테스트결과!$U:$U,"=",단위테스트결과!$V:$V,"=공통이관")</f>
        <v>0</v>
      </c>
      <c r="Q37" s="165">
        <f ca="1">COUNTIFS(단위테스트결과!$C:$C,$A37,단위테스트결과!$L:$L,"&lt;="&amp;$M$1,단위테스트결과!$O:$O,"=개선",단위테스트결과!$Q:$Q,"="&amp;"")</f>
        <v>0</v>
      </c>
    </row>
    <row r="38" spans="1:17">
      <c r="A38" s="15" t="s">
        <v>255</v>
      </c>
      <c r="B38" s="15" t="s">
        <v>370</v>
      </c>
      <c r="C38" s="163">
        <f>COUNTIFS(단위테스트결과!$C:$C,$A38,단위테스트결과!$O:$O,"=개선",단위테스트결과!$Q:$Q,"=수용",단위테스트결과!$U:$U,"&lt;&gt;",단위테스트결과!$V:$V,"&lt;&gt;재접수",단위테스트결과!$AB:$AB,"&lt;=1")+COUNTIFS(단위테스트결과!$C:$C,$A38,단위테스트결과!$O:$O,"=소스",단위테스트결과!$Q:$Q,"=수용",단위테스트결과!$U:$U,"&lt;&gt;",단위테스트결과!$V:$V,"&lt;&gt;재접수",단위테스트결과!$AB:$AB,"&lt;=1")</f>
        <v>0</v>
      </c>
      <c r="D38" s="163">
        <f>COUNTIFS(단위테스트결과!$C:$C,$A38,단위테스트결과!$O:$O,"=개선",단위테스트결과!$Q:$Q,"=수용",단위테스트결과!$U:$U,"&lt;&gt;",단위테스트결과!$V:$V,"&lt;&gt;재접수",단위테스트결과!$AB:$AB,"=2") + COUNTIFS(단위테스트결과!$C:$C,$A38,단위테스트결과!$O:$O,"=개선",단위테스트결과!$Q:$Q,"=수용",단위테스트결과!$U:$U,"&lt;&gt;",단위테스트결과!$V:$V,"&lt;&gt;재접수",단위테스트결과!$AB:$AB,"=3") + COUNTIFS(단위테스트결과!$C:$C,$A38,단위테스트결과!$O:$O,"=소스",단위테스트결과!$Q:$Q,"=수용",단위테스트결과!$U:$U,"&lt;&gt;",단위테스트결과!$V:$V,"&lt;&gt;재접수",단위테스트결과!$AB:$AB,"=2") + COUNTIFS(단위테스트결과!$C:$C,$A38,단위테스트결과!$O:$O,"=소스",단위테스트결과!$Q:$Q,"=수용",단위테스트결과!$U:$U,"&lt;&gt;",단위테스트결과!$V:$V,"&lt;&gt;재접수",단위테스트결과!$AB:$AB,"=3")</f>
        <v>0</v>
      </c>
      <c r="E38" s="163">
        <f>COUNTIFS(단위테스트결과!$C:$C,$A38,단위테스트결과!$O:$O,"=개선",단위테스트결과!$Q:$Q,"=수용",단위테스트결과!$U:$U,"&lt;&gt;",단위테스트결과!$V:$V,"&lt;&gt;재접수",단위테스트결과!$AB:$AB,"=4") + COUNTIFS(단위테스트결과!$C:$C,$A38,단위테스트결과!$O:$O,"=개선",단위테스트결과!$Q:$Q,"=수용",단위테스트결과!$U:$U,"&lt;&gt;",단위테스트결과!$V:$V,"&lt;&gt;재접수",단위테스트결과!$AB:$AB,"=5") + COUNTIFS(단위테스트결과!$C:$C,$A38,단위테스트결과!$O:$O,"=소스",단위테스트결과!$Q:$Q,"=수용",단위테스트결과!$U:$U,"&lt;&gt;",단위테스트결과!$V:$V,"&lt;&gt;재접수",단위테스트결과!$AB:$AB,"=4") + COUNTIFS(단위테스트결과!$C:$C,$A38,단위테스트결과!$O:$O,"=소스",단위테스트결과!$Q:$Q,"=수용",단위테스트결과!$U:$U,"&lt;&gt;",단위테스트결과!$V:$V,"&lt;&gt;재접수",단위테스트결과!$AB:$AB,"=5")</f>
        <v>0</v>
      </c>
      <c r="F38" s="163">
        <f>COUNTIFS(단위테스트결과!$C:$C,$A38,단위테스트결과!$O:$O,"=개선",단위테스트결과!$Q:$Q,"=수용",단위테스트결과!$U:$U,"&lt;&gt;",단위테스트결과!$V:$V,"&lt;&gt;재접수",단위테스트결과!$AB:$AB,"&gt;=6") - COUNTIFS(단위테스트결과!$C:$C,$A38,단위테스트결과!$O:$O,"=개선",단위테스트결과!$Q:$Q,"=수용",단위테스트결과!$U:$U,"&lt;&gt;",단위테스트결과!$V:$V,"&lt;&gt;재접수",단위테스트결과!$AB:$AB,"&gt;10") + COUNTIFS(단위테스트결과!$C:$C,$A38,단위테스트결과!$O:$O,"=소스",단위테스트결과!$Q:$Q,"=수용",단위테스트결과!$U:$U,"&lt;&gt;",단위테스트결과!$V:$V,"&lt;&gt;재접수",단위테스트결과!$AB:$AB,"&gt;=6") - COUNTIFS(단위테스트결과!$C:$C,$A38,단위테스트결과!$O:$O,"=소스",단위테스트결과!$Q:$Q,"=수용",단위테스트결과!$U:$U,"&lt;&gt;",단위테스트결과!$V:$V,"&lt;&gt;재접수",단위테스트결과!$AB:$AB,"&gt;10")</f>
        <v>0</v>
      </c>
      <c r="G38" s="163">
        <f>COUNTIFS(단위테스트결과!$C:$C,$A38,단위테스트결과!$O:$O,"=개선",단위테스트결과!$Q:$Q,"=수용",단위테스트결과!$U:$U,"&lt;&gt;",단위테스트결과!$V:$V,"&lt;&gt;재접수",단위테스트결과!$AB:$AB,"&gt;10") + COUNTIFS(단위테스트결과!$C:$C,$A38,단위테스트결과!$O:$O,"=소스",단위테스트결과!$Q:$Q,"=수용",단위테스트결과!$U:$U,"&lt;&gt;",단위테스트결과!$V:$V,"&lt;&gt;재접수",단위테스트결과!$AB:$AB,"&gt;10")</f>
        <v>0</v>
      </c>
      <c r="H38" s="164">
        <f>IF(COUNTIFS(단위테스트결과!$C:$C,$A38,단위테스트결과!$O:$O,"=개선",단위테스트결과!$Q:$Q,"=수용",단위테스트결과!$U:$U,"&lt;&gt;",단위테스트결과!$V:$V,"&lt;&gt;재접수")+COUNTIFS(단위테스트결과!$C:$C,$A38,단위테스트결과!$O:$O,"=소스",단위테스트결과!$Q:$Q,"=수용",단위테스트결과!$U:$U,"&lt;&gt;",단위테스트결과!$V:$V,"&lt;&gt;재접수")=0,0,(SUMIFS(단위테스트결과!$AB:$AB,단위테스트결과!$C:$C,$A38,단위테스트결과!$O:$O,"=개선",단위테스트결과!$Q:$Q,"=수용",단위테스트결과!$U:$U,"&lt;&gt;",단위테스트결과!$V:$V,"&lt;&gt;재접수")+SUMIFS(단위테스트결과!$AB:$AB,단위테스트결과!$C:$C,$A38,단위테스트결과!$O:$O,"=소스",단위테스트결과!$Q:$Q,"=수용",단위테스트결과!$U:$U,"&lt;&gt;",단위테스트결과!$V:$V,"&lt;&gt;재접수"))/(COUNTIFS(단위테스트결과!$C:$C,$A38,단위테스트결과!$O:$O,"=개선",단위테스트결과!$Q:$Q,"=수용",단위테스트결과!$U:$U,"&lt;&gt;",단위테스트결과!$V:$V,"&lt;&gt;재접수")+COUNTIFS(단위테스트결과!$C:$C,$A38,단위테스트결과!$O:$O,"=개선",단위테스트결과!$Q:$Q,"=수용",단위테스트결과!$U:$U,"&lt;&gt;",단위테스트결과!$V:$V,"&lt;&gt;재접수")))</f>
        <v>0</v>
      </c>
      <c r="I38" s="163">
        <f>COUNTIFS(단위테스트결과!$C:$C,$A38,단위테스트결과!$O:$O,"=개선",단위테스트결과!$Q:$Q,"=수용",단위테스트결과!$U:$U,"=",단위테스트결과!$V:$V,"&lt;&gt;공통이관",단위테스트결과!$AB:$AB,"=1")+COUNTIFS(단위테스트결과!$C:$C,$A38,단위테스트결과!$O:$O,"=소스",단위테스트결과!$Q:$Q,"=수용",단위테스트결과!$U:$U,"=",단위테스트결과!$V:$V,"&lt;&gt;공통이관",단위테스트결과!$AB:$AB,"=1")</f>
        <v>0</v>
      </c>
      <c r="J38" s="163">
        <f>COUNTIFS(단위테스트결과!$C:$C,$A38,단위테스트결과!$O:$O,"=개선",단위테스트결과!$Q:$Q,"=수용",단위테스트결과!$U:$U,"=",단위테스트결과!$V:$V,"&lt;&gt;공통이관",단위테스트결과!$AB:$AB,"=2") + COUNTIFS(단위테스트결과!$C:$C,$A38,단위테스트결과!$O:$O,"=개선",단위테스트결과!$Q:$Q,"=수용",단위테스트결과!$U:$U,"=",단위테스트결과!$V:$V,"&lt;&gt;공통이관",단위테스트결과!$AB:$AB,"=3") + COUNTIFS(단위테스트결과!$C:$C,$A38,단위테스트결과!$O:$O,"=소스",단위테스트결과!$Q:$Q,"=수용",단위테스트결과!$U:$U,"=",단위테스트결과!$V:$V,"&lt;&gt;공통이관",단위테스트결과!$AB:$AB,"=2") + COUNTIFS(단위테스트결과!$C:$C,$A38,단위테스트결과!$O:$O,"=소스",단위테스트결과!$Q:$Q,"=수용",단위테스트결과!$U:$U,"=",단위테스트결과!$V:$V,"&lt;&gt;공통이관",단위테스트결과!$AB:$AB,"=3")</f>
        <v>0</v>
      </c>
      <c r="K38" s="163">
        <f>COUNTIFS(단위테스트결과!$C:$C,$A38,단위테스트결과!$O:$O,"=개선",단위테스트결과!$Q:$Q,"=수용",단위테스트결과!$U:$U,"=",단위테스트결과!$V:$V,"&lt;&gt;공통이관",단위테스트결과!$AB:$AB,"=4") + COUNTIFS(단위테스트결과!$C:$C,$A38,단위테스트결과!$O:$O,"=개선",단위테스트결과!$Q:$Q,"=수용",단위테스트결과!$U:$U,"=",단위테스트결과!$V:$V,"&lt;&gt;공통이관",단위테스트결과!$AB:$AB,"=5") + COUNTIFS(단위테스트결과!$C:$C,$A38,단위테스트결과!$O:$O,"=소스",단위테스트결과!$Q:$Q,"=수용",단위테스트결과!$U:$U,"=",단위테스트결과!$V:$V,"&lt;&gt;공통이관",단위테스트결과!$AB:$AB,"=4") + COUNTIFS(단위테스트결과!$C:$C,$A38,단위테스트결과!$O:$O,"=소스",단위테스트결과!$Q:$Q,"=수용",단위테스트결과!$U:$U,"=",단위테스트결과!$V:$V,"&lt;&gt;공통이관",단위테스트결과!$AB:$AB,"=5")</f>
        <v>0</v>
      </c>
      <c r="L38" s="163">
        <f>COUNTIFS(단위테스트결과!$C:$C,$A38,단위테스트결과!$O:$O,"=개선",단위테스트결과!$Q:$Q,"=수용",단위테스트결과!$U:$U,"=",단위테스트결과!$V:$V,"&lt;&gt;공통이관",단위테스트결과!$AB:$AB,"&gt;=6") - COUNTIFS(단위테스트결과!$C:$C,$A38,단위테스트결과!$O:$O,"=개선",단위테스트결과!$Q:$Q,"=수용",단위테스트결과!$U:$U,"=",단위테스트결과!$V:$V,"&lt;&gt;공통이관",단위테스트결과!$AB:$AB,"&gt;10") + COUNTIFS(단위테스트결과!$C:$C,$A38,단위테스트결과!$O:$O,"=소스",단위테스트결과!$Q:$Q,"=수용",단위테스트결과!$U:$U,"=",단위테스트결과!$V:$V,"&lt;&gt;공통이관",단위테스트결과!$AB:$AB,"&gt;=6") - COUNTIFS(단위테스트결과!$C:$C,$A38,단위테스트결과!$O:$O,"=소스",단위테스트결과!$Q:$Q,"=수용",단위테스트결과!$U:$U,"=",단위테스트결과!$V:$V,"&lt;&gt;공통이관",단위테스트결과!$AB:$AB,"&gt;10")</f>
        <v>0</v>
      </c>
      <c r="M38" s="163">
        <f>COUNTIFS(단위테스트결과!$C:$C,$A38,단위테스트결과!$O:$O,"=개선",단위테스트결과!$Q:$Q,"=수용",단위테스트결과!$U:$U,"=",단위테스트결과!$V:$V,"&lt;&gt;공통이관",단위테스트결과!$AB:$AB,"&gt;10") + COUNTIFS(단위테스트결과!$C:$C,$A38,단위테스트결과!$O:$O,"=소스",단위테스트결과!$Q:$Q,"=수용",단위테스트결과!$U:$U,"=",단위테스트결과!$V:$V,"&lt;&gt;공통이관",단위테스트결과!$AB:$AB,"&gt;10")</f>
        <v>0</v>
      </c>
      <c r="N38" s="164">
        <f>IF(COUNTIFS(단위테스트결과!$C:$C,$A38,단위테스트결과!$O:$O,"=개선",단위테스트결과!$Q:$Q,"=수용",단위테스트결과!$U:$U,"=",단위테스트결과!$V:$V,"&lt;&gt;공통이관")+COUNTIFS(단위테스트결과!$C:$C,$A38,단위테스트결과!$O:$O,"=소스",단위테스트결과!$Q:$Q,"=수용",단위테스트결과!$U:$U,"=",단위테스트결과!$V:$V,"&lt;&gt;공통이관")=0,0,(SUMIFS(단위테스트결과!$AB:$AB,단위테스트결과!$C:$C,$A38,단위테스트결과!$O:$O,"=개선",단위테스트결과!$Q:$Q,"=수용",단위테스트결과!$U:$U,"=",단위테스트결과!$V:$V,"&lt;&gt;공통이관")+SUMIFS(단위테스트결과!$AB:$AB,단위테스트결과!$C:$C,$A38,단위테스트결과!$O:$O,"=개선",단위테스트결과!$Q:$Q,"=수용",단위테스트결과!$U:$U,"=",단위테스트결과!$V:$V,"&lt;&gt;공통이관"))/(COUNTIFS(단위테스트결과!$C:$C,$A38,단위테스트결과!$O:$O,"=개선",단위테스트결과!$Q:$Q,"=수용",단위테스트결과!$U:$U,"=",단위테스트결과!$V:$V,"&lt;&gt;공통이관")+COUNTIFS(단위테스트결과!$C:$C,$A38,단위테스트결과!$O:$O,"=개선",단위테스트결과!$Q:$Q,"=수용",단위테스트결과!$U:$U,"=",단위테스트결과!$V:$V,"&lt;&gt;공통이관")))</f>
        <v>0</v>
      </c>
      <c r="O38" s="163">
        <f>COUNTIFS(단위테스트결과!$C:$C,$A38,단위테스트결과!$O:$O,"=개선",단위테스트결과!$Q:$Q,"=수용",단위테스트결과!$U:$U,"&lt;&gt;",단위테스트결과!$V:$V,"=재접수")+COUNTIFS(단위테스트결과!$C:$C,$A38,단위테스트결과!$O:$O,"=소스",단위테스트결과!$Q:$Q,"=수용",단위테스트결과!$U:$U,"&lt;&gt;",단위테스트결과!$V:$V,"=재접수")</f>
        <v>0</v>
      </c>
      <c r="P38" s="163">
        <f>COUNTIFS(단위테스트결과!$C:$C,$A38,단위테스트결과!$O:$O,"=개선",단위테스트결과!$Q:$Q,"=수용",단위테스트결과!$U:$U,"=",단위테스트결과!$V:$V,"=공통이관")</f>
        <v>0</v>
      </c>
      <c r="Q38" s="165">
        <f ca="1">COUNTIFS(단위테스트결과!$C:$C,$A38,단위테스트결과!$L:$L,"&lt;="&amp;$M$1,단위테스트결과!$O:$O,"=개선",단위테스트결과!$Q:$Q,"="&amp;"")</f>
        <v>0</v>
      </c>
    </row>
    <row r="39" spans="1:17">
      <c r="A39" s="15" t="s">
        <v>256</v>
      </c>
      <c r="B39" s="15" t="s">
        <v>369</v>
      </c>
      <c r="C39" s="163">
        <f>COUNTIFS(단위테스트결과!$C:$C,$A39,단위테스트결과!$O:$O,"=개선",단위테스트결과!$Q:$Q,"=수용",단위테스트결과!$U:$U,"&lt;&gt;",단위테스트결과!$V:$V,"&lt;&gt;재접수",단위테스트결과!$AB:$AB,"&lt;=1")+COUNTIFS(단위테스트결과!$C:$C,$A39,단위테스트결과!$O:$O,"=소스",단위테스트결과!$Q:$Q,"=수용",단위테스트결과!$U:$U,"&lt;&gt;",단위테스트결과!$V:$V,"&lt;&gt;재접수",단위테스트결과!$AB:$AB,"&lt;=1")</f>
        <v>0</v>
      </c>
      <c r="D39" s="163">
        <f>COUNTIFS(단위테스트결과!$C:$C,$A39,단위테스트결과!$O:$O,"=개선",단위테스트결과!$Q:$Q,"=수용",단위테스트결과!$U:$U,"&lt;&gt;",단위테스트결과!$V:$V,"&lt;&gt;재접수",단위테스트결과!$AB:$AB,"=2") + COUNTIFS(단위테스트결과!$C:$C,$A39,단위테스트결과!$O:$O,"=개선",단위테스트결과!$Q:$Q,"=수용",단위테스트결과!$U:$U,"&lt;&gt;",단위테스트결과!$V:$V,"&lt;&gt;재접수",단위테스트결과!$AB:$AB,"=3") + COUNTIFS(단위테스트결과!$C:$C,$A39,단위테스트결과!$O:$O,"=소스",단위테스트결과!$Q:$Q,"=수용",단위테스트결과!$U:$U,"&lt;&gt;",단위테스트결과!$V:$V,"&lt;&gt;재접수",단위테스트결과!$AB:$AB,"=2") + COUNTIFS(단위테스트결과!$C:$C,$A39,단위테스트결과!$O:$O,"=소스",단위테스트결과!$Q:$Q,"=수용",단위테스트결과!$U:$U,"&lt;&gt;",단위테스트결과!$V:$V,"&lt;&gt;재접수",단위테스트결과!$AB:$AB,"=3")</f>
        <v>0</v>
      </c>
      <c r="E39" s="163">
        <f>COUNTIFS(단위테스트결과!$C:$C,$A39,단위테스트결과!$O:$O,"=개선",단위테스트결과!$Q:$Q,"=수용",단위테스트결과!$U:$U,"&lt;&gt;",단위테스트결과!$V:$V,"&lt;&gt;재접수",단위테스트결과!$AB:$AB,"=4") + COUNTIFS(단위테스트결과!$C:$C,$A39,단위테스트결과!$O:$O,"=개선",단위테스트결과!$Q:$Q,"=수용",단위테스트결과!$U:$U,"&lt;&gt;",단위테스트결과!$V:$V,"&lt;&gt;재접수",단위테스트결과!$AB:$AB,"=5") + COUNTIFS(단위테스트결과!$C:$C,$A39,단위테스트결과!$O:$O,"=소스",단위테스트결과!$Q:$Q,"=수용",단위테스트결과!$U:$U,"&lt;&gt;",단위테스트결과!$V:$V,"&lt;&gt;재접수",단위테스트결과!$AB:$AB,"=4") + COUNTIFS(단위테스트결과!$C:$C,$A39,단위테스트결과!$O:$O,"=소스",단위테스트결과!$Q:$Q,"=수용",단위테스트결과!$U:$U,"&lt;&gt;",단위테스트결과!$V:$V,"&lt;&gt;재접수",단위테스트결과!$AB:$AB,"=5")</f>
        <v>0</v>
      </c>
      <c r="F39" s="163">
        <f>COUNTIFS(단위테스트결과!$C:$C,$A39,단위테스트결과!$O:$O,"=개선",단위테스트결과!$Q:$Q,"=수용",단위테스트결과!$U:$U,"&lt;&gt;",단위테스트결과!$V:$V,"&lt;&gt;재접수",단위테스트결과!$AB:$AB,"&gt;=6") - COUNTIFS(단위테스트결과!$C:$C,$A39,단위테스트결과!$O:$O,"=개선",단위테스트결과!$Q:$Q,"=수용",단위테스트결과!$U:$U,"&lt;&gt;",단위테스트결과!$V:$V,"&lt;&gt;재접수",단위테스트결과!$AB:$AB,"&gt;10") + COUNTIFS(단위테스트결과!$C:$C,$A39,단위테스트결과!$O:$O,"=소스",단위테스트결과!$Q:$Q,"=수용",단위테스트결과!$U:$U,"&lt;&gt;",단위테스트결과!$V:$V,"&lt;&gt;재접수",단위테스트결과!$AB:$AB,"&gt;=6") - COUNTIFS(단위테스트결과!$C:$C,$A39,단위테스트결과!$O:$O,"=소스",단위테스트결과!$Q:$Q,"=수용",단위테스트결과!$U:$U,"&lt;&gt;",단위테스트결과!$V:$V,"&lt;&gt;재접수",단위테스트결과!$AB:$AB,"&gt;10")</f>
        <v>0</v>
      </c>
      <c r="G39" s="163">
        <f>COUNTIFS(단위테스트결과!$C:$C,$A39,단위테스트결과!$O:$O,"=개선",단위테스트결과!$Q:$Q,"=수용",단위테스트결과!$U:$U,"&lt;&gt;",단위테스트결과!$V:$V,"&lt;&gt;재접수",단위테스트결과!$AB:$AB,"&gt;10") + COUNTIFS(단위테스트결과!$C:$C,$A39,단위테스트결과!$O:$O,"=소스",단위테스트결과!$Q:$Q,"=수용",단위테스트결과!$U:$U,"&lt;&gt;",단위테스트결과!$V:$V,"&lt;&gt;재접수",단위테스트결과!$AB:$AB,"&gt;10")</f>
        <v>0</v>
      </c>
      <c r="H39" s="164">
        <f>IF(COUNTIFS(단위테스트결과!$C:$C,$A39,단위테스트결과!$O:$O,"=개선",단위테스트결과!$Q:$Q,"=수용",단위테스트결과!$U:$U,"&lt;&gt;",단위테스트결과!$V:$V,"&lt;&gt;재접수")+COUNTIFS(단위테스트결과!$C:$C,$A39,단위테스트결과!$O:$O,"=소스",단위테스트결과!$Q:$Q,"=수용",단위테스트결과!$U:$U,"&lt;&gt;",단위테스트결과!$V:$V,"&lt;&gt;재접수")=0,0,(SUMIFS(단위테스트결과!$AB:$AB,단위테스트결과!$C:$C,$A39,단위테스트결과!$O:$O,"=개선",단위테스트결과!$Q:$Q,"=수용",단위테스트결과!$U:$U,"&lt;&gt;",단위테스트결과!$V:$V,"&lt;&gt;재접수")+SUMIFS(단위테스트결과!$AB:$AB,단위테스트결과!$C:$C,$A39,단위테스트결과!$O:$O,"=소스",단위테스트결과!$Q:$Q,"=수용",단위테스트결과!$U:$U,"&lt;&gt;",단위테스트결과!$V:$V,"&lt;&gt;재접수"))/(COUNTIFS(단위테스트결과!$C:$C,$A39,단위테스트결과!$O:$O,"=개선",단위테스트결과!$Q:$Q,"=수용",단위테스트결과!$U:$U,"&lt;&gt;",단위테스트결과!$V:$V,"&lt;&gt;재접수")+COUNTIFS(단위테스트결과!$C:$C,$A39,단위테스트결과!$O:$O,"=개선",단위테스트결과!$Q:$Q,"=수용",단위테스트결과!$U:$U,"&lt;&gt;",단위테스트결과!$V:$V,"&lt;&gt;재접수")))</f>
        <v>0</v>
      </c>
      <c r="I39" s="163">
        <f>COUNTIFS(단위테스트결과!$C:$C,$A39,단위테스트결과!$O:$O,"=개선",단위테스트결과!$Q:$Q,"=수용",단위테스트결과!$U:$U,"=",단위테스트결과!$V:$V,"&lt;&gt;공통이관",단위테스트결과!$AB:$AB,"=1")+COUNTIFS(단위테스트결과!$C:$C,$A39,단위테스트결과!$O:$O,"=소스",단위테스트결과!$Q:$Q,"=수용",단위테스트결과!$U:$U,"=",단위테스트결과!$V:$V,"&lt;&gt;공통이관",단위테스트결과!$AB:$AB,"=1")</f>
        <v>0</v>
      </c>
      <c r="J39" s="163">
        <f>COUNTIFS(단위테스트결과!$C:$C,$A39,단위테스트결과!$O:$O,"=개선",단위테스트결과!$Q:$Q,"=수용",단위테스트결과!$U:$U,"=",단위테스트결과!$V:$V,"&lt;&gt;공통이관",단위테스트결과!$AB:$AB,"=2") + COUNTIFS(단위테스트결과!$C:$C,$A39,단위테스트결과!$O:$O,"=개선",단위테스트결과!$Q:$Q,"=수용",단위테스트결과!$U:$U,"=",단위테스트결과!$V:$V,"&lt;&gt;공통이관",단위테스트결과!$AB:$AB,"=3") + COUNTIFS(단위테스트결과!$C:$C,$A39,단위테스트결과!$O:$O,"=소스",단위테스트결과!$Q:$Q,"=수용",단위테스트결과!$U:$U,"=",단위테스트결과!$V:$V,"&lt;&gt;공통이관",단위테스트결과!$AB:$AB,"=2") + COUNTIFS(단위테스트결과!$C:$C,$A39,단위테스트결과!$O:$O,"=소스",단위테스트결과!$Q:$Q,"=수용",단위테스트결과!$U:$U,"=",단위테스트결과!$V:$V,"&lt;&gt;공통이관",단위테스트결과!$AB:$AB,"=3")</f>
        <v>0</v>
      </c>
      <c r="K39" s="163">
        <f>COUNTIFS(단위테스트결과!$C:$C,$A39,단위테스트결과!$O:$O,"=개선",단위테스트결과!$Q:$Q,"=수용",단위테스트결과!$U:$U,"=",단위테스트결과!$V:$V,"&lt;&gt;공통이관",단위테스트결과!$AB:$AB,"=4") + COUNTIFS(단위테스트결과!$C:$C,$A39,단위테스트결과!$O:$O,"=개선",단위테스트결과!$Q:$Q,"=수용",단위테스트결과!$U:$U,"=",단위테스트결과!$V:$V,"&lt;&gt;공통이관",단위테스트결과!$AB:$AB,"=5") + COUNTIFS(단위테스트결과!$C:$C,$A39,단위테스트결과!$O:$O,"=소스",단위테스트결과!$Q:$Q,"=수용",단위테스트결과!$U:$U,"=",단위테스트결과!$V:$V,"&lt;&gt;공통이관",단위테스트결과!$AB:$AB,"=4") + COUNTIFS(단위테스트결과!$C:$C,$A39,단위테스트결과!$O:$O,"=소스",단위테스트결과!$Q:$Q,"=수용",단위테스트결과!$U:$U,"=",단위테스트결과!$V:$V,"&lt;&gt;공통이관",단위테스트결과!$AB:$AB,"=5")</f>
        <v>0</v>
      </c>
      <c r="L39" s="163">
        <f>COUNTIFS(단위테스트결과!$C:$C,$A39,단위테스트결과!$O:$O,"=개선",단위테스트결과!$Q:$Q,"=수용",단위테스트결과!$U:$U,"=",단위테스트결과!$V:$V,"&lt;&gt;공통이관",단위테스트결과!$AB:$AB,"&gt;=6") - COUNTIFS(단위테스트결과!$C:$C,$A39,단위테스트결과!$O:$O,"=개선",단위테스트결과!$Q:$Q,"=수용",단위테스트결과!$U:$U,"=",단위테스트결과!$V:$V,"&lt;&gt;공통이관",단위테스트결과!$AB:$AB,"&gt;10") + COUNTIFS(단위테스트결과!$C:$C,$A39,단위테스트결과!$O:$O,"=소스",단위테스트결과!$Q:$Q,"=수용",단위테스트결과!$U:$U,"=",단위테스트결과!$V:$V,"&lt;&gt;공통이관",단위테스트결과!$AB:$AB,"&gt;=6") - COUNTIFS(단위테스트결과!$C:$C,$A39,단위테스트결과!$O:$O,"=소스",단위테스트결과!$Q:$Q,"=수용",단위테스트결과!$U:$U,"=",단위테스트결과!$V:$V,"&lt;&gt;공통이관",단위테스트결과!$AB:$AB,"&gt;10")</f>
        <v>0</v>
      </c>
      <c r="M39" s="163">
        <f>COUNTIFS(단위테스트결과!$C:$C,$A39,단위테스트결과!$O:$O,"=개선",단위테스트결과!$Q:$Q,"=수용",단위테스트결과!$U:$U,"=",단위테스트결과!$V:$V,"&lt;&gt;공통이관",단위테스트결과!$AB:$AB,"&gt;10") + COUNTIFS(단위테스트결과!$C:$C,$A39,단위테스트결과!$O:$O,"=소스",단위테스트결과!$Q:$Q,"=수용",단위테스트결과!$U:$U,"=",단위테스트결과!$V:$V,"&lt;&gt;공통이관",단위테스트결과!$AB:$AB,"&gt;10")</f>
        <v>0</v>
      </c>
      <c r="N39" s="164">
        <f>IF(COUNTIFS(단위테스트결과!$C:$C,$A39,단위테스트결과!$O:$O,"=개선",단위테스트결과!$Q:$Q,"=수용",단위테스트결과!$U:$U,"=",단위테스트결과!$V:$V,"&lt;&gt;공통이관")+COUNTIFS(단위테스트결과!$C:$C,$A39,단위테스트결과!$O:$O,"=소스",단위테스트결과!$Q:$Q,"=수용",단위테스트결과!$U:$U,"=",단위테스트결과!$V:$V,"&lt;&gt;공통이관")=0,0,(SUMIFS(단위테스트결과!$AB:$AB,단위테스트결과!$C:$C,$A39,단위테스트결과!$O:$O,"=개선",단위테스트결과!$Q:$Q,"=수용",단위테스트결과!$U:$U,"=",단위테스트결과!$V:$V,"&lt;&gt;공통이관")+SUMIFS(단위테스트결과!$AB:$AB,단위테스트결과!$C:$C,$A39,단위테스트결과!$O:$O,"=개선",단위테스트결과!$Q:$Q,"=수용",단위테스트결과!$U:$U,"=",단위테스트결과!$V:$V,"&lt;&gt;공통이관"))/(COUNTIFS(단위테스트결과!$C:$C,$A39,단위테스트결과!$O:$O,"=개선",단위테스트결과!$Q:$Q,"=수용",단위테스트결과!$U:$U,"=",단위테스트결과!$V:$V,"&lt;&gt;공통이관")+COUNTIFS(단위테스트결과!$C:$C,$A39,단위테스트결과!$O:$O,"=개선",단위테스트결과!$Q:$Q,"=수용",단위테스트결과!$U:$U,"=",단위테스트결과!$V:$V,"&lt;&gt;공통이관")))</f>
        <v>0</v>
      </c>
      <c r="O39" s="163">
        <f>COUNTIFS(단위테스트결과!$C:$C,$A39,단위테스트결과!$O:$O,"=개선",단위테스트결과!$Q:$Q,"=수용",단위테스트결과!$U:$U,"&lt;&gt;",단위테스트결과!$V:$V,"=재접수")+COUNTIFS(단위테스트결과!$C:$C,$A39,단위테스트결과!$O:$O,"=소스",단위테스트결과!$Q:$Q,"=수용",단위테스트결과!$U:$U,"&lt;&gt;",단위테스트결과!$V:$V,"=재접수")</f>
        <v>0</v>
      </c>
      <c r="P39" s="163">
        <f>COUNTIFS(단위테스트결과!$C:$C,$A39,단위테스트결과!$O:$O,"=개선",단위테스트결과!$Q:$Q,"=수용",단위테스트결과!$U:$U,"=",단위테스트결과!$V:$V,"=공통이관")</f>
        <v>0</v>
      </c>
      <c r="Q39" s="165">
        <f ca="1">COUNTIFS(단위테스트결과!$C:$C,$A39,단위테스트결과!$L:$L,"&lt;="&amp;$M$1,단위테스트결과!$O:$O,"=개선",단위테스트결과!$Q:$Q,"="&amp;"")</f>
        <v>0</v>
      </c>
    </row>
    <row r="40" spans="1:17">
      <c r="A40" s="15" t="s">
        <v>257</v>
      </c>
      <c r="B40" s="15" t="s">
        <v>370</v>
      </c>
      <c r="C40" s="163">
        <f>COUNTIFS(단위테스트결과!$C:$C,$A40,단위테스트결과!$O:$O,"=개선",단위테스트결과!$Q:$Q,"=수용",단위테스트결과!$U:$U,"&lt;&gt;",단위테스트결과!$V:$V,"&lt;&gt;재접수",단위테스트결과!$AB:$AB,"&lt;=1")+COUNTIFS(단위테스트결과!$C:$C,$A40,단위테스트결과!$O:$O,"=소스",단위테스트결과!$Q:$Q,"=수용",단위테스트결과!$U:$U,"&lt;&gt;",단위테스트결과!$V:$V,"&lt;&gt;재접수",단위테스트결과!$AB:$AB,"&lt;=1")</f>
        <v>0</v>
      </c>
      <c r="D40" s="163">
        <f>COUNTIFS(단위테스트결과!$C:$C,$A40,단위테스트결과!$O:$O,"=개선",단위테스트결과!$Q:$Q,"=수용",단위테스트결과!$U:$U,"&lt;&gt;",단위테스트결과!$V:$V,"&lt;&gt;재접수",단위테스트결과!$AB:$AB,"=2") + COUNTIFS(단위테스트결과!$C:$C,$A40,단위테스트결과!$O:$O,"=개선",단위테스트결과!$Q:$Q,"=수용",단위테스트결과!$U:$U,"&lt;&gt;",단위테스트결과!$V:$V,"&lt;&gt;재접수",단위테스트결과!$AB:$AB,"=3") + COUNTIFS(단위테스트결과!$C:$C,$A40,단위테스트결과!$O:$O,"=소스",단위테스트결과!$Q:$Q,"=수용",단위테스트결과!$U:$U,"&lt;&gt;",단위테스트결과!$V:$V,"&lt;&gt;재접수",단위테스트결과!$AB:$AB,"=2") + COUNTIFS(단위테스트결과!$C:$C,$A40,단위테스트결과!$O:$O,"=소스",단위테스트결과!$Q:$Q,"=수용",단위테스트결과!$U:$U,"&lt;&gt;",단위테스트결과!$V:$V,"&lt;&gt;재접수",단위테스트결과!$AB:$AB,"=3")</f>
        <v>0</v>
      </c>
      <c r="E40" s="163">
        <f>COUNTIFS(단위테스트결과!$C:$C,$A40,단위테스트결과!$O:$O,"=개선",단위테스트결과!$Q:$Q,"=수용",단위테스트결과!$U:$U,"&lt;&gt;",단위테스트결과!$V:$V,"&lt;&gt;재접수",단위테스트결과!$AB:$AB,"=4") + COUNTIFS(단위테스트결과!$C:$C,$A40,단위테스트결과!$O:$O,"=개선",단위테스트결과!$Q:$Q,"=수용",단위테스트결과!$U:$U,"&lt;&gt;",단위테스트결과!$V:$V,"&lt;&gt;재접수",단위테스트결과!$AB:$AB,"=5") + COUNTIFS(단위테스트결과!$C:$C,$A40,단위테스트결과!$O:$O,"=소스",단위테스트결과!$Q:$Q,"=수용",단위테스트결과!$U:$U,"&lt;&gt;",단위테스트결과!$V:$V,"&lt;&gt;재접수",단위테스트결과!$AB:$AB,"=4") + COUNTIFS(단위테스트결과!$C:$C,$A40,단위테스트결과!$O:$O,"=소스",단위테스트결과!$Q:$Q,"=수용",단위테스트결과!$U:$U,"&lt;&gt;",단위테스트결과!$V:$V,"&lt;&gt;재접수",단위테스트결과!$AB:$AB,"=5")</f>
        <v>0</v>
      </c>
      <c r="F40" s="163">
        <f>COUNTIFS(단위테스트결과!$C:$C,$A40,단위테스트결과!$O:$O,"=개선",단위테스트결과!$Q:$Q,"=수용",단위테스트결과!$U:$U,"&lt;&gt;",단위테스트결과!$V:$V,"&lt;&gt;재접수",단위테스트결과!$AB:$AB,"&gt;=6") - COUNTIFS(단위테스트결과!$C:$C,$A40,단위테스트결과!$O:$O,"=개선",단위테스트결과!$Q:$Q,"=수용",단위테스트결과!$U:$U,"&lt;&gt;",단위테스트결과!$V:$V,"&lt;&gt;재접수",단위테스트결과!$AB:$AB,"&gt;10") + COUNTIFS(단위테스트결과!$C:$C,$A40,단위테스트결과!$O:$O,"=소스",단위테스트결과!$Q:$Q,"=수용",단위테스트결과!$U:$U,"&lt;&gt;",단위테스트결과!$V:$V,"&lt;&gt;재접수",단위테스트결과!$AB:$AB,"&gt;=6") - COUNTIFS(단위테스트결과!$C:$C,$A40,단위테스트결과!$O:$O,"=소스",단위테스트결과!$Q:$Q,"=수용",단위테스트결과!$U:$U,"&lt;&gt;",단위테스트결과!$V:$V,"&lt;&gt;재접수",단위테스트결과!$AB:$AB,"&gt;10")</f>
        <v>0</v>
      </c>
      <c r="G40" s="163">
        <f>COUNTIFS(단위테스트결과!$C:$C,$A40,단위테스트결과!$O:$O,"=개선",단위테스트결과!$Q:$Q,"=수용",단위테스트결과!$U:$U,"&lt;&gt;",단위테스트결과!$V:$V,"&lt;&gt;재접수",단위테스트결과!$AB:$AB,"&gt;10") + COUNTIFS(단위테스트결과!$C:$C,$A40,단위테스트결과!$O:$O,"=소스",단위테스트결과!$Q:$Q,"=수용",단위테스트결과!$U:$U,"&lt;&gt;",단위테스트결과!$V:$V,"&lt;&gt;재접수",단위테스트결과!$AB:$AB,"&gt;10")</f>
        <v>0</v>
      </c>
      <c r="H40" s="164">
        <f>IF(COUNTIFS(단위테스트결과!$C:$C,$A40,단위테스트결과!$O:$O,"=개선",단위테스트결과!$Q:$Q,"=수용",단위테스트결과!$U:$U,"&lt;&gt;",단위테스트결과!$V:$V,"&lt;&gt;재접수")+COUNTIFS(단위테스트결과!$C:$C,$A40,단위테스트결과!$O:$O,"=소스",단위테스트결과!$Q:$Q,"=수용",단위테스트결과!$U:$U,"&lt;&gt;",단위테스트결과!$V:$V,"&lt;&gt;재접수")=0,0,(SUMIFS(단위테스트결과!$AB:$AB,단위테스트결과!$C:$C,$A40,단위테스트결과!$O:$O,"=개선",단위테스트결과!$Q:$Q,"=수용",단위테스트결과!$U:$U,"&lt;&gt;",단위테스트결과!$V:$V,"&lt;&gt;재접수")+SUMIFS(단위테스트결과!$AB:$AB,단위테스트결과!$C:$C,$A40,단위테스트결과!$O:$O,"=소스",단위테스트결과!$Q:$Q,"=수용",단위테스트결과!$U:$U,"&lt;&gt;",단위테스트결과!$V:$V,"&lt;&gt;재접수"))/(COUNTIFS(단위테스트결과!$C:$C,$A40,단위테스트결과!$O:$O,"=개선",단위테스트결과!$Q:$Q,"=수용",단위테스트결과!$U:$U,"&lt;&gt;",단위테스트결과!$V:$V,"&lt;&gt;재접수")+COUNTIFS(단위테스트결과!$C:$C,$A40,단위테스트결과!$O:$O,"=개선",단위테스트결과!$Q:$Q,"=수용",단위테스트결과!$U:$U,"&lt;&gt;",단위테스트결과!$V:$V,"&lt;&gt;재접수")))</f>
        <v>0</v>
      </c>
      <c r="I40" s="163">
        <f>COUNTIFS(단위테스트결과!$C:$C,$A40,단위테스트결과!$O:$O,"=개선",단위테스트결과!$Q:$Q,"=수용",단위테스트결과!$U:$U,"=",단위테스트결과!$V:$V,"&lt;&gt;공통이관",단위테스트결과!$AB:$AB,"=1")+COUNTIFS(단위테스트결과!$C:$C,$A40,단위테스트결과!$O:$O,"=소스",단위테스트결과!$Q:$Q,"=수용",단위테스트결과!$U:$U,"=",단위테스트결과!$V:$V,"&lt;&gt;공통이관",단위테스트결과!$AB:$AB,"=1")</f>
        <v>0</v>
      </c>
      <c r="J40" s="163">
        <f>COUNTIFS(단위테스트결과!$C:$C,$A40,단위테스트결과!$O:$O,"=개선",단위테스트결과!$Q:$Q,"=수용",단위테스트결과!$U:$U,"=",단위테스트결과!$V:$V,"&lt;&gt;공통이관",단위테스트결과!$AB:$AB,"=2") + COUNTIFS(단위테스트결과!$C:$C,$A40,단위테스트결과!$O:$O,"=개선",단위테스트결과!$Q:$Q,"=수용",단위테스트결과!$U:$U,"=",단위테스트결과!$V:$V,"&lt;&gt;공통이관",단위테스트결과!$AB:$AB,"=3") + COUNTIFS(단위테스트결과!$C:$C,$A40,단위테스트결과!$O:$O,"=소스",단위테스트결과!$Q:$Q,"=수용",단위테스트결과!$U:$U,"=",단위테스트결과!$V:$V,"&lt;&gt;공통이관",단위테스트결과!$AB:$AB,"=2") + COUNTIFS(단위테스트결과!$C:$C,$A40,단위테스트결과!$O:$O,"=소스",단위테스트결과!$Q:$Q,"=수용",단위테스트결과!$U:$U,"=",단위테스트결과!$V:$V,"&lt;&gt;공통이관",단위테스트결과!$AB:$AB,"=3")</f>
        <v>0</v>
      </c>
      <c r="K40" s="163">
        <f>COUNTIFS(단위테스트결과!$C:$C,$A40,단위테스트결과!$O:$O,"=개선",단위테스트결과!$Q:$Q,"=수용",단위테스트결과!$U:$U,"=",단위테스트결과!$V:$V,"&lt;&gt;공통이관",단위테스트결과!$AB:$AB,"=4") + COUNTIFS(단위테스트결과!$C:$C,$A40,단위테스트결과!$O:$O,"=개선",단위테스트결과!$Q:$Q,"=수용",단위테스트결과!$U:$U,"=",단위테스트결과!$V:$V,"&lt;&gt;공통이관",단위테스트결과!$AB:$AB,"=5") + COUNTIFS(단위테스트결과!$C:$C,$A40,단위테스트결과!$O:$O,"=소스",단위테스트결과!$Q:$Q,"=수용",단위테스트결과!$U:$U,"=",단위테스트결과!$V:$V,"&lt;&gt;공통이관",단위테스트결과!$AB:$AB,"=4") + COUNTIFS(단위테스트결과!$C:$C,$A40,단위테스트결과!$O:$O,"=소스",단위테스트결과!$Q:$Q,"=수용",단위테스트결과!$U:$U,"=",단위테스트결과!$V:$V,"&lt;&gt;공통이관",단위테스트결과!$AB:$AB,"=5")</f>
        <v>0</v>
      </c>
      <c r="L40" s="163">
        <f>COUNTIFS(단위테스트결과!$C:$C,$A40,단위테스트결과!$O:$O,"=개선",단위테스트결과!$Q:$Q,"=수용",단위테스트결과!$U:$U,"=",단위테스트결과!$V:$V,"&lt;&gt;공통이관",단위테스트결과!$AB:$AB,"&gt;=6") - COUNTIFS(단위테스트결과!$C:$C,$A40,단위테스트결과!$O:$O,"=개선",단위테스트결과!$Q:$Q,"=수용",단위테스트결과!$U:$U,"=",단위테스트결과!$V:$V,"&lt;&gt;공통이관",단위테스트결과!$AB:$AB,"&gt;10") + COUNTIFS(단위테스트결과!$C:$C,$A40,단위테스트결과!$O:$O,"=소스",단위테스트결과!$Q:$Q,"=수용",단위테스트결과!$U:$U,"=",단위테스트결과!$V:$V,"&lt;&gt;공통이관",단위테스트결과!$AB:$AB,"&gt;=6") - COUNTIFS(단위테스트결과!$C:$C,$A40,단위테스트결과!$O:$O,"=소스",단위테스트결과!$Q:$Q,"=수용",단위테스트결과!$U:$U,"=",단위테스트결과!$V:$V,"&lt;&gt;공통이관",단위테스트결과!$AB:$AB,"&gt;10")</f>
        <v>0</v>
      </c>
      <c r="M40" s="163">
        <f>COUNTIFS(단위테스트결과!$C:$C,$A40,단위테스트결과!$O:$O,"=개선",단위테스트결과!$Q:$Q,"=수용",단위테스트결과!$U:$U,"=",단위테스트결과!$V:$V,"&lt;&gt;공통이관",단위테스트결과!$AB:$AB,"&gt;10") + COUNTIFS(단위테스트결과!$C:$C,$A40,단위테스트결과!$O:$O,"=소스",단위테스트결과!$Q:$Q,"=수용",단위테스트결과!$U:$U,"=",단위테스트결과!$V:$V,"&lt;&gt;공통이관",단위테스트결과!$AB:$AB,"&gt;10")</f>
        <v>0</v>
      </c>
      <c r="N40" s="164">
        <f>IF(COUNTIFS(단위테스트결과!$C:$C,$A40,단위테스트결과!$O:$O,"=개선",단위테스트결과!$Q:$Q,"=수용",단위테스트결과!$U:$U,"=",단위테스트결과!$V:$V,"&lt;&gt;공통이관")+COUNTIFS(단위테스트결과!$C:$C,$A40,단위테스트결과!$O:$O,"=소스",단위테스트결과!$Q:$Q,"=수용",단위테스트결과!$U:$U,"=",단위테스트결과!$V:$V,"&lt;&gt;공통이관")=0,0,(SUMIFS(단위테스트결과!$AB:$AB,단위테스트결과!$C:$C,$A40,단위테스트결과!$O:$O,"=개선",단위테스트결과!$Q:$Q,"=수용",단위테스트결과!$U:$U,"=",단위테스트결과!$V:$V,"&lt;&gt;공통이관")+SUMIFS(단위테스트결과!$AB:$AB,단위테스트결과!$C:$C,$A40,단위테스트결과!$O:$O,"=개선",단위테스트결과!$Q:$Q,"=수용",단위테스트결과!$U:$U,"=",단위테스트결과!$V:$V,"&lt;&gt;공통이관"))/(COUNTIFS(단위테스트결과!$C:$C,$A40,단위테스트결과!$O:$O,"=개선",단위테스트결과!$Q:$Q,"=수용",단위테스트결과!$U:$U,"=",단위테스트결과!$V:$V,"&lt;&gt;공통이관")+COUNTIFS(단위테스트결과!$C:$C,$A40,단위테스트결과!$O:$O,"=개선",단위테스트결과!$Q:$Q,"=수용",단위테스트결과!$U:$U,"=",단위테스트결과!$V:$V,"&lt;&gt;공통이관")))</f>
        <v>0</v>
      </c>
      <c r="O40" s="163">
        <f>COUNTIFS(단위테스트결과!$C:$C,$A40,단위테스트결과!$O:$O,"=개선",단위테스트결과!$Q:$Q,"=수용",단위테스트결과!$U:$U,"&lt;&gt;",단위테스트결과!$V:$V,"=재접수")+COUNTIFS(단위테스트결과!$C:$C,$A40,단위테스트결과!$O:$O,"=소스",단위테스트결과!$Q:$Q,"=수용",단위테스트결과!$U:$U,"&lt;&gt;",단위테스트결과!$V:$V,"=재접수")</f>
        <v>0</v>
      </c>
      <c r="P40" s="163">
        <f>COUNTIFS(단위테스트결과!$C:$C,$A40,단위테스트결과!$O:$O,"=개선",단위테스트결과!$Q:$Q,"=수용",단위테스트결과!$U:$U,"=",단위테스트결과!$V:$V,"=공통이관")</f>
        <v>0</v>
      </c>
      <c r="Q40" s="165">
        <f ca="1">COUNTIFS(단위테스트결과!$C:$C,$A40,단위테스트결과!$L:$L,"&lt;="&amp;$M$1,단위테스트결과!$O:$O,"=개선",단위테스트결과!$Q:$Q,"="&amp;"")</f>
        <v>0</v>
      </c>
    </row>
    <row r="41" spans="1:17">
      <c r="A41" s="15" t="s">
        <v>258</v>
      </c>
      <c r="B41" s="15" t="s">
        <v>342</v>
      </c>
      <c r="C41" s="163">
        <f>COUNTIFS(단위테스트결과!$C:$C,$A41,단위테스트결과!$O:$O,"=개선",단위테스트결과!$Q:$Q,"=수용",단위테스트결과!$U:$U,"&lt;&gt;",단위테스트결과!$V:$V,"&lt;&gt;재접수",단위테스트결과!$AB:$AB,"&lt;=1")+COUNTIFS(단위테스트결과!$C:$C,$A41,단위테스트결과!$O:$O,"=소스",단위테스트결과!$Q:$Q,"=수용",단위테스트결과!$U:$U,"&lt;&gt;",단위테스트결과!$V:$V,"&lt;&gt;재접수",단위테스트결과!$AB:$AB,"&lt;=1")</f>
        <v>0</v>
      </c>
      <c r="D41" s="163">
        <f>COUNTIFS(단위테스트결과!$C:$C,$A41,단위테스트결과!$O:$O,"=개선",단위테스트결과!$Q:$Q,"=수용",단위테스트결과!$U:$U,"&lt;&gt;",단위테스트결과!$V:$V,"&lt;&gt;재접수",단위테스트결과!$AB:$AB,"=2") + COUNTIFS(단위테스트결과!$C:$C,$A41,단위테스트결과!$O:$O,"=개선",단위테스트결과!$Q:$Q,"=수용",단위테스트결과!$U:$U,"&lt;&gt;",단위테스트결과!$V:$V,"&lt;&gt;재접수",단위테스트결과!$AB:$AB,"=3") + COUNTIFS(단위테스트결과!$C:$C,$A41,단위테스트결과!$O:$O,"=소스",단위테스트결과!$Q:$Q,"=수용",단위테스트결과!$U:$U,"&lt;&gt;",단위테스트결과!$V:$V,"&lt;&gt;재접수",단위테스트결과!$AB:$AB,"=2") + COUNTIFS(단위테스트결과!$C:$C,$A41,단위테스트결과!$O:$O,"=소스",단위테스트결과!$Q:$Q,"=수용",단위테스트결과!$U:$U,"&lt;&gt;",단위테스트결과!$V:$V,"&lt;&gt;재접수",단위테스트결과!$AB:$AB,"=3")</f>
        <v>0</v>
      </c>
      <c r="E41" s="163">
        <f>COUNTIFS(단위테스트결과!$C:$C,$A41,단위테스트결과!$O:$O,"=개선",단위테스트결과!$Q:$Q,"=수용",단위테스트결과!$U:$U,"&lt;&gt;",단위테스트결과!$V:$V,"&lt;&gt;재접수",단위테스트결과!$AB:$AB,"=4") + COUNTIFS(단위테스트결과!$C:$C,$A41,단위테스트결과!$O:$O,"=개선",단위테스트결과!$Q:$Q,"=수용",단위테스트결과!$U:$U,"&lt;&gt;",단위테스트결과!$V:$V,"&lt;&gt;재접수",단위테스트결과!$AB:$AB,"=5") + COUNTIFS(단위테스트결과!$C:$C,$A41,단위테스트결과!$O:$O,"=소스",단위테스트결과!$Q:$Q,"=수용",단위테스트결과!$U:$U,"&lt;&gt;",단위테스트결과!$V:$V,"&lt;&gt;재접수",단위테스트결과!$AB:$AB,"=4") + COUNTIFS(단위테스트결과!$C:$C,$A41,단위테스트결과!$O:$O,"=소스",단위테스트결과!$Q:$Q,"=수용",단위테스트결과!$U:$U,"&lt;&gt;",단위테스트결과!$V:$V,"&lt;&gt;재접수",단위테스트결과!$AB:$AB,"=5")</f>
        <v>0</v>
      </c>
      <c r="F41" s="163">
        <f>COUNTIFS(단위테스트결과!$C:$C,$A41,단위테스트결과!$O:$O,"=개선",단위테스트결과!$Q:$Q,"=수용",단위테스트결과!$U:$U,"&lt;&gt;",단위테스트결과!$V:$V,"&lt;&gt;재접수",단위테스트결과!$AB:$AB,"&gt;=6") - COUNTIFS(단위테스트결과!$C:$C,$A41,단위테스트결과!$O:$O,"=개선",단위테스트결과!$Q:$Q,"=수용",단위테스트결과!$U:$U,"&lt;&gt;",단위테스트결과!$V:$V,"&lt;&gt;재접수",단위테스트결과!$AB:$AB,"&gt;10") + COUNTIFS(단위테스트결과!$C:$C,$A41,단위테스트결과!$O:$O,"=소스",단위테스트결과!$Q:$Q,"=수용",단위테스트결과!$U:$U,"&lt;&gt;",단위테스트결과!$V:$V,"&lt;&gt;재접수",단위테스트결과!$AB:$AB,"&gt;=6") - COUNTIFS(단위테스트결과!$C:$C,$A41,단위테스트결과!$O:$O,"=소스",단위테스트결과!$Q:$Q,"=수용",단위테스트결과!$U:$U,"&lt;&gt;",단위테스트결과!$V:$V,"&lt;&gt;재접수",단위테스트결과!$AB:$AB,"&gt;10")</f>
        <v>0</v>
      </c>
      <c r="G41" s="163">
        <f>COUNTIFS(단위테스트결과!$C:$C,$A41,단위테스트결과!$O:$O,"=개선",단위테스트결과!$Q:$Q,"=수용",단위테스트결과!$U:$U,"&lt;&gt;",단위테스트결과!$V:$V,"&lt;&gt;재접수",단위테스트결과!$AB:$AB,"&gt;10") + COUNTIFS(단위테스트결과!$C:$C,$A41,단위테스트결과!$O:$O,"=소스",단위테스트결과!$Q:$Q,"=수용",단위테스트결과!$U:$U,"&lt;&gt;",단위테스트결과!$V:$V,"&lt;&gt;재접수",단위테스트결과!$AB:$AB,"&gt;10")</f>
        <v>0</v>
      </c>
      <c r="H41" s="164">
        <f>IF(COUNTIFS(단위테스트결과!$C:$C,$A41,단위테스트결과!$O:$O,"=개선",단위테스트결과!$Q:$Q,"=수용",단위테스트결과!$U:$U,"&lt;&gt;",단위테스트결과!$V:$V,"&lt;&gt;재접수")+COUNTIFS(단위테스트결과!$C:$C,$A41,단위테스트결과!$O:$O,"=소스",단위테스트결과!$Q:$Q,"=수용",단위테스트결과!$U:$U,"&lt;&gt;",단위테스트결과!$V:$V,"&lt;&gt;재접수")=0,0,(SUMIFS(단위테스트결과!$AB:$AB,단위테스트결과!$C:$C,$A41,단위테스트결과!$O:$O,"=개선",단위테스트결과!$Q:$Q,"=수용",단위테스트결과!$U:$U,"&lt;&gt;",단위테스트결과!$V:$V,"&lt;&gt;재접수")+SUMIFS(단위테스트결과!$AB:$AB,단위테스트결과!$C:$C,$A41,단위테스트결과!$O:$O,"=소스",단위테스트결과!$Q:$Q,"=수용",단위테스트결과!$U:$U,"&lt;&gt;",단위테스트결과!$V:$V,"&lt;&gt;재접수"))/(COUNTIFS(단위테스트결과!$C:$C,$A41,단위테스트결과!$O:$O,"=개선",단위테스트결과!$Q:$Q,"=수용",단위테스트결과!$U:$U,"&lt;&gt;",단위테스트결과!$V:$V,"&lt;&gt;재접수")+COUNTIFS(단위테스트결과!$C:$C,$A41,단위테스트결과!$O:$O,"=개선",단위테스트결과!$Q:$Q,"=수용",단위테스트결과!$U:$U,"&lt;&gt;",단위테스트결과!$V:$V,"&lt;&gt;재접수")))</f>
        <v>0</v>
      </c>
      <c r="I41" s="163">
        <f>COUNTIFS(단위테스트결과!$C:$C,$A41,단위테스트결과!$O:$O,"=개선",단위테스트결과!$Q:$Q,"=수용",단위테스트결과!$U:$U,"=",단위테스트결과!$V:$V,"&lt;&gt;공통이관",단위테스트결과!$AB:$AB,"=1")+COUNTIFS(단위테스트결과!$C:$C,$A41,단위테스트결과!$O:$O,"=소스",단위테스트결과!$Q:$Q,"=수용",단위테스트결과!$U:$U,"=",단위테스트결과!$V:$V,"&lt;&gt;공통이관",단위테스트결과!$AB:$AB,"=1")</f>
        <v>0</v>
      </c>
      <c r="J41" s="163">
        <f>COUNTIFS(단위테스트결과!$C:$C,$A41,단위테스트결과!$O:$O,"=개선",단위테스트결과!$Q:$Q,"=수용",단위테스트결과!$U:$U,"=",단위테스트결과!$V:$V,"&lt;&gt;공통이관",단위테스트결과!$AB:$AB,"=2") + COUNTIFS(단위테스트결과!$C:$C,$A41,단위테스트결과!$O:$O,"=개선",단위테스트결과!$Q:$Q,"=수용",단위테스트결과!$U:$U,"=",단위테스트결과!$V:$V,"&lt;&gt;공통이관",단위테스트결과!$AB:$AB,"=3") + COUNTIFS(단위테스트결과!$C:$C,$A41,단위테스트결과!$O:$O,"=소스",단위테스트결과!$Q:$Q,"=수용",단위테스트결과!$U:$U,"=",단위테스트결과!$V:$V,"&lt;&gt;공통이관",단위테스트결과!$AB:$AB,"=2") + COUNTIFS(단위테스트결과!$C:$C,$A41,단위테스트결과!$O:$O,"=소스",단위테스트결과!$Q:$Q,"=수용",단위테스트결과!$U:$U,"=",단위테스트결과!$V:$V,"&lt;&gt;공통이관",단위테스트결과!$AB:$AB,"=3")</f>
        <v>0</v>
      </c>
      <c r="K41" s="163">
        <f>COUNTIFS(단위테스트결과!$C:$C,$A41,단위테스트결과!$O:$O,"=개선",단위테스트결과!$Q:$Q,"=수용",단위테스트결과!$U:$U,"=",단위테스트결과!$V:$V,"&lt;&gt;공통이관",단위테스트결과!$AB:$AB,"=4") + COUNTIFS(단위테스트결과!$C:$C,$A41,단위테스트결과!$O:$O,"=개선",단위테스트결과!$Q:$Q,"=수용",단위테스트결과!$U:$U,"=",단위테스트결과!$V:$V,"&lt;&gt;공통이관",단위테스트결과!$AB:$AB,"=5") + COUNTIFS(단위테스트결과!$C:$C,$A41,단위테스트결과!$O:$O,"=소스",단위테스트결과!$Q:$Q,"=수용",단위테스트결과!$U:$U,"=",단위테스트결과!$V:$V,"&lt;&gt;공통이관",단위테스트결과!$AB:$AB,"=4") + COUNTIFS(단위테스트결과!$C:$C,$A41,단위테스트결과!$O:$O,"=소스",단위테스트결과!$Q:$Q,"=수용",단위테스트결과!$U:$U,"=",단위테스트결과!$V:$V,"&lt;&gt;공통이관",단위테스트결과!$AB:$AB,"=5")</f>
        <v>0</v>
      </c>
      <c r="L41" s="163">
        <f>COUNTIFS(단위테스트결과!$C:$C,$A41,단위테스트결과!$O:$O,"=개선",단위테스트결과!$Q:$Q,"=수용",단위테스트결과!$U:$U,"=",단위테스트결과!$V:$V,"&lt;&gt;공통이관",단위테스트결과!$AB:$AB,"&gt;=6") - COUNTIFS(단위테스트결과!$C:$C,$A41,단위테스트결과!$O:$O,"=개선",단위테스트결과!$Q:$Q,"=수용",단위테스트결과!$U:$U,"=",단위테스트결과!$V:$V,"&lt;&gt;공통이관",단위테스트결과!$AB:$AB,"&gt;10") + COUNTIFS(단위테스트결과!$C:$C,$A41,단위테스트결과!$O:$O,"=소스",단위테스트결과!$Q:$Q,"=수용",단위테스트결과!$U:$U,"=",단위테스트결과!$V:$V,"&lt;&gt;공통이관",단위테스트결과!$AB:$AB,"&gt;=6") - COUNTIFS(단위테스트결과!$C:$C,$A41,단위테스트결과!$O:$O,"=소스",단위테스트결과!$Q:$Q,"=수용",단위테스트결과!$U:$U,"=",단위테스트결과!$V:$V,"&lt;&gt;공통이관",단위테스트결과!$AB:$AB,"&gt;10")</f>
        <v>0</v>
      </c>
      <c r="M41" s="163">
        <f>COUNTIFS(단위테스트결과!$C:$C,$A41,단위테스트결과!$O:$O,"=개선",단위테스트결과!$Q:$Q,"=수용",단위테스트결과!$U:$U,"=",단위테스트결과!$V:$V,"&lt;&gt;공통이관",단위테스트결과!$AB:$AB,"&gt;10") + COUNTIFS(단위테스트결과!$C:$C,$A41,단위테스트결과!$O:$O,"=소스",단위테스트결과!$Q:$Q,"=수용",단위테스트결과!$U:$U,"=",단위테스트결과!$V:$V,"&lt;&gt;공통이관",단위테스트결과!$AB:$AB,"&gt;10")</f>
        <v>0</v>
      </c>
      <c r="N41" s="164">
        <f>IF(COUNTIFS(단위테스트결과!$C:$C,$A41,단위테스트결과!$O:$O,"=개선",단위테스트결과!$Q:$Q,"=수용",단위테스트결과!$U:$U,"=",단위테스트결과!$V:$V,"&lt;&gt;공통이관")+COUNTIFS(단위테스트결과!$C:$C,$A41,단위테스트결과!$O:$O,"=소스",단위테스트결과!$Q:$Q,"=수용",단위테스트결과!$U:$U,"=",단위테스트결과!$V:$V,"&lt;&gt;공통이관")=0,0,(SUMIFS(단위테스트결과!$AB:$AB,단위테스트결과!$C:$C,$A41,단위테스트결과!$O:$O,"=개선",단위테스트결과!$Q:$Q,"=수용",단위테스트결과!$U:$U,"=",단위테스트결과!$V:$V,"&lt;&gt;공통이관")+SUMIFS(단위테스트결과!$AB:$AB,단위테스트결과!$C:$C,$A41,단위테스트결과!$O:$O,"=개선",단위테스트결과!$Q:$Q,"=수용",단위테스트결과!$U:$U,"=",단위테스트결과!$V:$V,"&lt;&gt;공통이관"))/(COUNTIFS(단위테스트결과!$C:$C,$A41,단위테스트결과!$O:$O,"=개선",단위테스트결과!$Q:$Q,"=수용",단위테스트결과!$U:$U,"=",단위테스트결과!$V:$V,"&lt;&gt;공통이관")+COUNTIFS(단위테스트결과!$C:$C,$A41,단위테스트결과!$O:$O,"=개선",단위테스트결과!$Q:$Q,"=수용",단위테스트결과!$U:$U,"=",단위테스트결과!$V:$V,"&lt;&gt;공통이관")))</f>
        <v>0</v>
      </c>
      <c r="O41" s="163">
        <f>COUNTIFS(단위테스트결과!$C:$C,$A41,단위테스트결과!$O:$O,"=개선",단위테스트결과!$Q:$Q,"=수용",단위테스트결과!$U:$U,"&lt;&gt;",단위테스트결과!$V:$V,"=재접수")+COUNTIFS(단위테스트결과!$C:$C,$A41,단위테스트결과!$O:$O,"=소스",단위테스트결과!$Q:$Q,"=수용",단위테스트결과!$U:$U,"&lt;&gt;",단위테스트결과!$V:$V,"=재접수")</f>
        <v>0</v>
      </c>
      <c r="P41" s="163">
        <f>COUNTIFS(단위테스트결과!$C:$C,$A41,단위테스트결과!$O:$O,"=개선",단위테스트결과!$Q:$Q,"=수용",단위테스트결과!$U:$U,"=",단위테스트결과!$V:$V,"=공통이관")</f>
        <v>0</v>
      </c>
      <c r="Q41" s="165">
        <f ca="1">COUNTIFS(단위테스트결과!$C:$C,$A41,단위테스트결과!$L:$L,"&lt;="&amp;$M$1,단위테스트결과!$O:$O,"=개선",단위테스트결과!$Q:$Q,"="&amp;"")</f>
        <v>0</v>
      </c>
    </row>
    <row r="42" spans="1:17">
      <c r="A42" s="15" t="s">
        <v>366</v>
      </c>
      <c r="B42" s="15" t="s">
        <v>371</v>
      </c>
      <c r="C42" s="163">
        <f>COUNTIFS(단위테스트결과!$C:$C,$A42,단위테스트결과!$O:$O,"=개선",단위테스트결과!$Q:$Q,"=수용",단위테스트결과!$U:$U,"&lt;&gt;",단위테스트결과!$V:$V,"&lt;&gt;재접수",단위테스트결과!$AB:$AB,"&lt;=1")+COUNTIFS(단위테스트결과!$C:$C,$A42,단위테스트결과!$O:$O,"=소스",단위테스트결과!$Q:$Q,"=수용",단위테스트결과!$U:$U,"&lt;&gt;",단위테스트결과!$V:$V,"&lt;&gt;재접수",단위테스트결과!$AB:$AB,"&lt;=1")</f>
        <v>0</v>
      </c>
      <c r="D42" s="163">
        <f>COUNTIFS(단위테스트결과!$C:$C,$A42,단위테스트결과!$O:$O,"=개선",단위테스트결과!$Q:$Q,"=수용",단위테스트결과!$U:$U,"&lt;&gt;",단위테스트결과!$V:$V,"&lt;&gt;재접수",단위테스트결과!$AB:$AB,"=2") + COUNTIFS(단위테스트결과!$C:$C,$A42,단위테스트결과!$O:$O,"=개선",단위테스트결과!$Q:$Q,"=수용",단위테스트결과!$U:$U,"&lt;&gt;",단위테스트결과!$V:$V,"&lt;&gt;재접수",단위테스트결과!$AB:$AB,"=3") + COUNTIFS(단위테스트결과!$C:$C,$A42,단위테스트결과!$O:$O,"=소스",단위테스트결과!$Q:$Q,"=수용",단위테스트결과!$U:$U,"&lt;&gt;",단위테스트결과!$V:$V,"&lt;&gt;재접수",단위테스트결과!$AB:$AB,"=2") + COUNTIFS(단위테스트결과!$C:$C,$A42,단위테스트결과!$O:$O,"=소스",단위테스트결과!$Q:$Q,"=수용",단위테스트결과!$U:$U,"&lt;&gt;",단위테스트결과!$V:$V,"&lt;&gt;재접수",단위테스트결과!$AB:$AB,"=3")</f>
        <v>0</v>
      </c>
      <c r="E42" s="163">
        <f>COUNTIFS(단위테스트결과!$C:$C,$A42,단위테스트결과!$O:$O,"=개선",단위테스트결과!$Q:$Q,"=수용",단위테스트결과!$U:$U,"&lt;&gt;",단위테스트결과!$V:$V,"&lt;&gt;재접수",단위테스트결과!$AB:$AB,"=4") + COUNTIFS(단위테스트결과!$C:$C,$A42,단위테스트결과!$O:$O,"=개선",단위테스트결과!$Q:$Q,"=수용",단위테스트결과!$U:$U,"&lt;&gt;",단위테스트결과!$V:$V,"&lt;&gt;재접수",단위테스트결과!$AB:$AB,"=5") + COUNTIFS(단위테스트결과!$C:$C,$A42,단위테스트결과!$O:$O,"=소스",단위테스트결과!$Q:$Q,"=수용",단위테스트결과!$U:$U,"&lt;&gt;",단위테스트결과!$V:$V,"&lt;&gt;재접수",단위테스트결과!$AB:$AB,"=4") + COUNTIFS(단위테스트결과!$C:$C,$A42,단위테스트결과!$O:$O,"=소스",단위테스트결과!$Q:$Q,"=수용",단위테스트결과!$U:$U,"&lt;&gt;",단위테스트결과!$V:$V,"&lt;&gt;재접수",단위테스트결과!$AB:$AB,"=5")</f>
        <v>0</v>
      </c>
      <c r="F42" s="163">
        <f>COUNTIFS(단위테스트결과!$C:$C,$A42,단위테스트결과!$O:$O,"=개선",단위테스트결과!$Q:$Q,"=수용",단위테스트결과!$U:$U,"&lt;&gt;",단위테스트결과!$V:$V,"&lt;&gt;재접수",단위테스트결과!$AB:$AB,"&gt;=6") - COUNTIFS(단위테스트결과!$C:$C,$A42,단위테스트결과!$O:$O,"=개선",단위테스트결과!$Q:$Q,"=수용",단위테스트결과!$U:$U,"&lt;&gt;",단위테스트결과!$V:$V,"&lt;&gt;재접수",단위테스트결과!$AB:$AB,"&gt;10") + COUNTIFS(단위테스트결과!$C:$C,$A42,단위테스트결과!$O:$O,"=소스",단위테스트결과!$Q:$Q,"=수용",단위테스트결과!$U:$U,"&lt;&gt;",단위테스트결과!$V:$V,"&lt;&gt;재접수",단위테스트결과!$AB:$AB,"&gt;=6") - COUNTIFS(단위테스트결과!$C:$C,$A42,단위테스트결과!$O:$O,"=소스",단위테스트결과!$Q:$Q,"=수용",단위테스트결과!$U:$U,"&lt;&gt;",단위테스트결과!$V:$V,"&lt;&gt;재접수",단위테스트결과!$AB:$AB,"&gt;10")</f>
        <v>0</v>
      </c>
      <c r="G42" s="163">
        <f>COUNTIFS(단위테스트결과!$C:$C,$A42,단위테스트결과!$O:$O,"=개선",단위테스트결과!$Q:$Q,"=수용",단위테스트결과!$U:$U,"&lt;&gt;",단위테스트결과!$V:$V,"&lt;&gt;재접수",단위테스트결과!$AB:$AB,"&gt;10") + COUNTIFS(단위테스트결과!$C:$C,$A42,단위테스트결과!$O:$O,"=소스",단위테스트결과!$Q:$Q,"=수용",단위테스트결과!$U:$U,"&lt;&gt;",단위테스트결과!$V:$V,"&lt;&gt;재접수",단위테스트결과!$AB:$AB,"&gt;10")</f>
        <v>0</v>
      </c>
      <c r="H42" s="164">
        <f>IF(COUNTIFS(단위테스트결과!$C:$C,$A42,단위테스트결과!$O:$O,"=개선",단위테스트결과!$Q:$Q,"=수용",단위테스트결과!$U:$U,"&lt;&gt;",단위테스트결과!$V:$V,"&lt;&gt;재접수")+COUNTIFS(단위테스트결과!$C:$C,$A42,단위테스트결과!$O:$O,"=소스",단위테스트결과!$Q:$Q,"=수용",단위테스트결과!$U:$U,"&lt;&gt;",단위테스트결과!$V:$V,"&lt;&gt;재접수")=0,0,(SUMIFS(단위테스트결과!$AB:$AB,단위테스트결과!$C:$C,$A42,단위테스트결과!$O:$O,"=개선",단위테스트결과!$Q:$Q,"=수용",단위테스트결과!$U:$U,"&lt;&gt;",단위테스트결과!$V:$V,"&lt;&gt;재접수")+SUMIFS(단위테스트결과!$AB:$AB,단위테스트결과!$C:$C,$A42,단위테스트결과!$O:$O,"=소스",단위테스트결과!$Q:$Q,"=수용",단위테스트결과!$U:$U,"&lt;&gt;",단위테스트결과!$V:$V,"&lt;&gt;재접수"))/(COUNTIFS(단위테스트결과!$C:$C,$A42,단위테스트결과!$O:$O,"=개선",단위테스트결과!$Q:$Q,"=수용",단위테스트결과!$U:$U,"&lt;&gt;",단위테스트결과!$V:$V,"&lt;&gt;재접수")+COUNTIFS(단위테스트결과!$C:$C,$A42,단위테스트결과!$O:$O,"=개선",단위테스트결과!$Q:$Q,"=수용",단위테스트결과!$U:$U,"&lt;&gt;",단위테스트결과!$V:$V,"&lt;&gt;재접수")))</f>
        <v>0</v>
      </c>
      <c r="I42" s="163">
        <f>COUNTIFS(단위테스트결과!$C:$C,$A42,단위테스트결과!$O:$O,"=개선",단위테스트결과!$Q:$Q,"=수용",단위테스트결과!$U:$U,"=",단위테스트결과!$V:$V,"&lt;&gt;공통이관",단위테스트결과!$AB:$AB,"=1")+COUNTIFS(단위테스트결과!$C:$C,$A42,단위테스트결과!$O:$O,"=소스",단위테스트결과!$Q:$Q,"=수용",단위테스트결과!$U:$U,"=",단위테스트결과!$V:$V,"&lt;&gt;공통이관",단위테스트결과!$AB:$AB,"=1")</f>
        <v>0</v>
      </c>
      <c r="J42" s="163">
        <f>COUNTIFS(단위테스트결과!$C:$C,$A42,단위테스트결과!$O:$O,"=개선",단위테스트결과!$Q:$Q,"=수용",단위테스트결과!$U:$U,"=",단위테스트결과!$V:$V,"&lt;&gt;공통이관",단위테스트결과!$AB:$AB,"=2") + COUNTIFS(단위테스트결과!$C:$C,$A42,단위테스트결과!$O:$O,"=개선",단위테스트결과!$Q:$Q,"=수용",단위테스트결과!$U:$U,"=",단위테스트결과!$V:$V,"&lt;&gt;공통이관",단위테스트결과!$AB:$AB,"=3") + COUNTIFS(단위테스트결과!$C:$C,$A42,단위테스트결과!$O:$O,"=소스",단위테스트결과!$Q:$Q,"=수용",단위테스트결과!$U:$U,"=",단위테스트결과!$V:$V,"&lt;&gt;공통이관",단위테스트결과!$AB:$AB,"=2") + COUNTIFS(단위테스트결과!$C:$C,$A42,단위테스트결과!$O:$O,"=소스",단위테스트결과!$Q:$Q,"=수용",단위테스트결과!$U:$U,"=",단위테스트결과!$V:$V,"&lt;&gt;공통이관",단위테스트결과!$AB:$AB,"=3")</f>
        <v>0</v>
      </c>
      <c r="K42" s="163">
        <f>COUNTIFS(단위테스트결과!$C:$C,$A42,단위테스트결과!$O:$O,"=개선",단위테스트결과!$Q:$Q,"=수용",단위테스트결과!$U:$U,"=",단위테스트결과!$V:$V,"&lt;&gt;공통이관",단위테스트결과!$AB:$AB,"=4") + COUNTIFS(단위테스트결과!$C:$C,$A42,단위테스트결과!$O:$O,"=개선",단위테스트결과!$Q:$Q,"=수용",단위테스트결과!$U:$U,"=",단위테스트결과!$V:$V,"&lt;&gt;공통이관",단위테스트결과!$AB:$AB,"=5") + COUNTIFS(단위테스트결과!$C:$C,$A42,단위테스트결과!$O:$O,"=소스",단위테스트결과!$Q:$Q,"=수용",단위테스트결과!$U:$U,"=",단위테스트결과!$V:$V,"&lt;&gt;공통이관",단위테스트결과!$AB:$AB,"=4") + COUNTIFS(단위테스트결과!$C:$C,$A42,단위테스트결과!$O:$O,"=소스",단위테스트결과!$Q:$Q,"=수용",단위테스트결과!$U:$U,"=",단위테스트결과!$V:$V,"&lt;&gt;공통이관",단위테스트결과!$AB:$AB,"=5")</f>
        <v>0</v>
      </c>
      <c r="L42" s="163">
        <f>COUNTIFS(단위테스트결과!$C:$C,$A42,단위테스트결과!$O:$O,"=개선",단위테스트결과!$Q:$Q,"=수용",단위테스트결과!$U:$U,"=",단위테스트결과!$V:$V,"&lt;&gt;공통이관",단위테스트결과!$AB:$AB,"&gt;=6") - COUNTIFS(단위테스트결과!$C:$C,$A42,단위테스트결과!$O:$O,"=개선",단위테스트결과!$Q:$Q,"=수용",단위테스트결과!$U:$U,"=",단위테스트결과!$V:$V,"&lt;&gt;공통이관",단위테스트결과!$AB:$AB,"&gt;10") + COUNTIFS(단위테스트결과!$C:$C,$A42,단위테스트결과!$O:$O,"=소스",단위테스트결과!$Q:$Q,"=수용",단위테스트결과!$U:$U,"=",단위테스트결과!$V:$V,"&lt;&gt;공통이관",단위테스트결과!$AB:$AB,"&gt;=6") - COUNTIFS(단위테스트결과!$C:$C,$A42,단위테스트결과!$O:$O,"=소스",단위테스트결과!$Q:$Q,"=수용",단위테스트결과!$U:$U,"=",단위테스트결과!$V:$V,"&lt;&gt;공통이관",단위테스트결과!$AB:$AB,"&gt;10")</f>
        <v>0</v>
      </c>
      <c r="M42" s="163">
        <f>COUNTIFS(단위테스트결과!$C:$C,$A42,단위테스트결과!$O:$O,"=개선",단위테스트결과!$Q:$Q,"=수용",단위테스트결과!$U:$U,"=",단위테스트결과!$V:$V,"&lt;&gt;공통이관",단위테스트결과!$AB:$AB,"&gt;10") + COUNTIFS(단위테스트결과!$C:$C,$A42,단위테스트결과!$O:$O,"=소스",단위테스트결과!$Q:$Q,"=수용",단위테스트결과!$U:$U,"=",단위테스트결과!$V:$V,"&lt;&gt;공통이관",단위테스트결과!$AB:$AB,"&gt;10")</f>
        <v>0</v>
      </c>
      <c r="N42" s="164">
        <f>IF(COUNTIFS(단위테스트결과!$C:$C,$A42,단위테스트결과!$O:$O,"=개선",단위테스트결과!$Q:$Q,"=수용",단위테스트결과!$U:$U,"=",단위테스트결과!$V:$V,"&lt;&gt;공통이관")+COUNTIFS(단위테스트결과!$C:$C,$A42,단위테스트결과!$O:$O,"=소스",단위테스트결과!$Q:$Q,"=수용",단위테스트결과!$U:$U,"=",단위테스트결과!$V:$V,"&lt;&gt;공통이관")=0,0,(SUMIFS(단위테스트결과!$AB:$AB,단위테스트결과!$C:$C,$A42,단위테스트결과!$O:$O,"=개선",단위테스트결과!$Q:$Q,"=수용",단위테스트결과!$U:$U,"=",단위테스트결과!$V:$V,"&lt;&gt;공통이관")+SUMIFS(단위테스트결과!$AB:$AB,단위테스트결과!$C:$C,$A42,단위테스트결과!$O:$O,"=개선",단위테스트결과!$Q:$Q,"=수용",단위테스트결과!$U:$U,"=",단위테스트결과!$V:$V,"&lt;&gt;공통이관"))/(COUNTIFS(단위테스트결과!$C:$C,$A42,단위테스트결과!$O:$O,"=개선",단위테스트결과!$Q:$Q,"=수용",단위테스트결과!$U:$U,"=",단위테스트결과!$V:$V,"&lt;&gt;공통이관")+COUNTIFS(단위테스트결과!$C:$C,$A42,단위테스트결과!$O:$O,"=개선",단위테스트결과!$Q:$Q,"=수용",단위테스트결과!$U:$U,"=",단위테스트결과!$V:$V,"&lt;&gt;공통이관")))</f>
        <v>0</v>
      </c>
      <c r="O42" s="163">
        <f>COUNTIFS(단위테스트결과!$C:$C,$A42,단위테스트결과!$O:$O,"=개선",단위테스트결과!$Q:$Q,"=수용",단위테스트결과!$U:$U,"&lt;&gt;",단위테스트결과!$V:$V,"=재접수")+COUNTIFS(단위테스트결과!$C:$C,$A42,단위테스트결과!$O:$O,"=소스",단위테스트결과!$Q:$Q,"=수용",단위테스트결과!$U:$U,"&lt;&gt;",단위테스트결과!$V:$V,"=재접수")</f>
        <v>0</v>
      </c>
      <c r="P42" s="163">
        <f>COUNTIFS(단위테스트결과!$C:$C,$A42,단위테스트결과!$O:$O,"=개선",단위테스트결과!$Q:$Q,"=수용",단위테스트결과!$U:$U,"=",단위테스트결과!$V:$V,"=공통이관")</f>
        <v>0</v>
      </c>
      <c r="Q42" s="165">
        <f ca="1">COUNTIFS(단위테스트결과!$C:$C,$A42,단위테스트결과!$L:$L,"&lt;="&amp;$M$1,단위테스트결과!$O:$O,"=개선",단위테스트결과!$Q:$Q,"="&amp;"")</f>
        <v>0</v>
      </c>
    </row>
    <row r="43" spans="1:17">
      <c r="A43" s="235" t="s">
        <v>336</v>
      </c>
      <c r="B43" s="235"/>
      <c r="C43" s="166">
        <f>SUM(C35:C42)</f>
        <v>0</v>
      </c>
      <c r="D43" s="166">
        <f t="shared" ref="D43:G43" si="8">SUM(D35:D42)</f>
        <v>2</v>
      </c>
      <c r="E43" s="166">
        <f t="shared" si="8"/>
        <v>0</v>
      </c>
      <c r="F43" s="166">
        <f t="shared" si="8"/>
        <v>0</v>
      </c>
      <c r="G43" s="166">
        <f t="shared" si="8"/>
        <v>8</v>
      </c>
      <c r="H43" s="167">
        <f ca="1">IF(COUNTIFS(단위테스트결과!$L:$L,"&lt;="&amp;$M$1,단위테스트결과!$O:$O,"=개선",단위테스트결과!$Q:$Q,"=수용",단위테스트결과!$U:$U,"&lt;&gt;",단위테스트결과!$V:$V,"&lt;&gt;재접수")+COUNTIFS(단위테스트결과!$L:$L,"&lt;="&amp;$M$1,단위테스트결과!$O:$O,"=소스",단위테스트결과!$Q:$Q,"=수용",단위테스트결과!$U:$U,"&lt;&gt;",단위테스트결과!$V:$V,"&lt;&gt;재접수")=0,0,(SUMIFS(단위테스트결과!$AB:$AB,단위테스트결과!$L:$L,"&lt;="&amp;$M$1,단위테스트결과!$O:$O,"=개선",단위테스트결과!$Q:$Q,"=수용",단위테스트결과!$U:$U,"&lt;&gt;",단위테스트결과!$V:$V,"&lt;&gt;재접수")+SUMIFS(단위테스트결과!$AB:$AB,단위테스트결과!$L:$L,"&lt;="&amp;$M$1,단위테스트결과!$O:$O,"=소스",단위테스트결과!$Q:$Q,"=수용",단위테스트결과!$U:$U,"&lt;&gt;",단위테스트결과!$V:$V,"&lt;&gt;재접수"))/(COUNTIFS(단위테스트결과!$L:$L,"&lt;="&amp;$M$1,단위테스트결과!$O:$O,"=개선",단위테스트결과!$Q:$Q,"=수용",단위테스트결과!$U:$U,"&lt;&gt;",단위테스트결과!$V:$V,"&lt;&gt;재접수")+COUNTIFS(단위테스트결과!$L:$L,"&lt;="&amp;$M$1,단위테스트결과!$O:$O,"=소스",단위테스트결과!$Q:$Q,"=수용",단위테스트결과!$U:$U,"&lt;&gt;",단위테스트결과!$V:$V,"&lt;&gt;재접수")))</f>
        <v>3.375</v>
      </c>
      <c r="I43" s="166">
        <f ca="1">SUM(I35:I42)</f>
        <v>0</v>
      </c>
      <c r="J43" s="166">
        <f t="shared" ref="J43:M43" ca="1" si="9">SUM(J35:J42)</f>
        <v>0</v>
      </c>
      <c r="K43" s="166">
        <f t="shared" ca="1" si="9"/>
        <v>0</v>
      </c>
      <c r="L43" s="166">
        <f t="shared" ca="1" si="9"/>
        <v>0</v>
      </c>
      <c r="M43" s="166">
        <f t="shared" ca="1" si="9"/>
        <v>46</v>
      </c>
      <c r="N43" s="167">
        <f ca="1">IF(COUNTIFS(단위테스트결과!$L:$L,"&lt;="&amp;$M$1,단위테스트결과!$O:$O,"=개선",단위테스트결과!$Q:$Q,"=수용",단위테스트결과!$U:$U,"=",단위테스트결과!$V:$V,"&lt;&gt;공통이관")+COUNTIFS(단위테스트결과!$L:$L,"&lt;="&amp;$M$1,단위테스트결과!$O:$O,"=소스",단위테스트결과!$Q:$Q,"=수용",단위테스트결과!$U:$U,"=",단위테스트결과!$V:$V,"&lt;&gt;공통이관")=0,0,(SUMIFS(단위테스트결과!$AB:$AB,단위테스트결과!$L:$L,"&lt;="&amp;$M$1,단위테스트결과!$O:$O,"=개선",단위테스트결과!$Q:$Q,"=수용",단위테스트결과!$U:$U,"=",단위테스트결과!$V:$V,"&lt;&gt;공통이관")+SUMIFS(단위테스트결과!$AB:$AB,단위테스트결과!$L:$L,"&lt;="&amp;$M$1,단위테스트결과!$O:$O,"=소스",단위테스트결과!$Q:$Q,"=수용",단위테스트결과!$U:$U,"=",단위테스트결과!$V:$V,"&lt;&gt;공통이관"))/(COUNTIFS(단위테스트결과!$L:$L,"&lt;="&amp;$M$1,단위테스트결과!$O:$O,"=개선",단위테스트결과!$Q:$Q,"=수용",단위테스트결과!$U:$U,"=",단위테스트결과!$V:$V,"&lt;&gt;공통이관")+COUNTIFS(단위테스트결과!$L:$L,"&lt;="&amp;$M$1,단위테스트결과!$O:$O,"=소스",단위테스트결과!$Q:$Q,"=수용",단위테스트결과!$U:$U,"=",단위테스트결과!$V:$V,"&lt;&gt;공통이관")))</f>
        <v>142.15254237288136</v>
      </c>
      <c r="O43" s="166">
        <f>SUM(O35:O42)</f>
        <v>0</v>
      </c>
      <c r="P43" s="166">
        <f>SUM(P35:P42)</f>
        <v>3</v>
      </c>
      <c r="Q43" s="166">
        <f ca="1">SUM(Q35:Q42)</f>
        <v>0</v>
      </c>
    </row>
    <row r="44" spans="1:17">
      <c r="C44" s="168">
        <f>IF($H45=0,0,C43/$H45)</f>
        <v>0</v>
      </c>
      <c r="D44" s="168">
        <f t="shared" ref="D44:G44" si="10">IF($H45=0,0,D43/$H45)</f>
        <v>0.2</v>
      </c>
      <c r="E44" s="168">
        <f t="shared" si="10"/>
        <v>0</v>
      </c>
      <c r="F44" s="168">
        <f t="shared" si="10"/>
        <v>0</v>
      </c>
      <c r="G44" s="168">
        <f t="shared" si="10"/>
        <v>0.8</v>
      </c>
      <c r="H44" s="164"/>
      <c r="I44" s="168">
        <f ca="1">IF($N45=0,0,I43/$N45)</f>
        <v>0</v>
      </c>
      <c r="J44" s="168">
        <f t="shared" ref="J44:M44" ca="1" si="11">IF($N45=0,0,J43/$N45)</f>
        <v>0</v>
      </c>
      <c r="K44" s="168">
        <f t="shared" ca="1" si="11"/>
        <v>0</v>
      </c>
      <c r="L44" s="168">
        <f t="shared" ca="1" si="11"/>
        <v>0</v>
      </c>
      <c r="M44" s="168">
        <f t="shared" ca="1" si="11"/>
        <v>1</v>
      </c>
      <c r="N44" s="169"/>
      <c r="O44" s="163"/>
      <c r="P44" s="169"/>
      <c r="Q44" s="169"/>
    </row>
    <row r="45" spans="1:17" ht="15">
      <c r="C45" s="134"/>
      <c r="D45" s="134"/>
      <c r="E45" s="134"/>
      <c r="F45" s="134"/>
      <c r="G45" s="170" t="s">
        <v>362</v>
      </c>
      <c r="H45" s="134">
        <f>SUM(C43:G43)</f>
        <v>10</v>
      </c>
      <c r="I45" s="134"/>
      <c r="J45" s="134"/>
      <c r="K45" s="134"/>
      <c r="L45" s="134"/>
      <c r="M45" s="134" t="s">
        <v>363</v>
      </c>
      <c r="N45" s="134">
        <f ca="1">SUM(I43:M43)</f>
        <v>46</v>
      </c>
      <c r="P45" s="134">
        <f ca="1">N45+O43+P43</f>
        <v>49</v>
      </c>
      <c r="Q45" s="134">
        <f ca="1">P45+Q43</f>
        <v>49</v>
      </c>
    </row>
  </sheetData>
  <mergeCells count="57">
    <mergeCell ref="O2:O4"/>
    <mergeCell ref="P2:P4"/>
    <mergeCell ref="Q2:Q4"/>
    <mergeCell ref="K3:K4"/>
    <mergeCell ref="L3:L4"/>
    <mergeCell ref="M3:M4"/>
    <mergeCell ref="N3:N4"/>
    <mergeCell ref="H3:H4"/>
    <mergeCell ref="I3:I4"/>
    <mergeCell ref="J3:J4"/>
    <mergeCell ref="A2:B4"/>
    <mergeCell ref="C2:H2"/>
    <mergeCell ref="I2:N2"/>
    <mergeCell ref="C3:C4"/>
    <mergeCell ref="D3:D4"/>
    <mergeCell ref="E3:E4"/>
    <mergeCell ref="F3:F4"/>
    <mergeCell ref="G3:G4"/>
    <mergeCell ref="H18:H19"/>
    <mergeCell ref="I18:I19"/>
    <mergeCell ref="J18:J19"/>
    <mergeCell ref="A13:B13"/>
    <mergeCell ref="A17:B19"/>
    <mergeCell ref="C17:H17"/>
    <mergeCell ref="I17:N17"/>
    <mergeCell ref="C18:C19"/>
    <mergeCell ref="D18:D19"/>
    <mergeCell ref="E18:E19"/>
    <mergeCell ref="F18:F19"/>
    <mergeCell ref="G18:G19"/>
    <mergeCell ref="P32:P34"/>
    <mergeCell ref="Q32:Q34"/>
    <mergeCell ref="K18:K19"/>
    <mergeCell ref="L18:L19"/>
    <mergeCell ref="M18:M19"/>
    <mergeCell ref="N18:N19"/>
    <mergeCell ref="O17:O19"/>
    <mergeCell ref="P17:P19"/>
    <mergeCell ref="Q17:Q19"/>
    <mergeCell ref="A28:B28"/>
    <mergeCell ref="A32:B34"/>
    <mergeCell ref="C32:H32"/>
    <mergeCell ref="I32:N32"/>
    <mergeCell ref="O32:O34"/>
    <mergeCell ref="M33:M34"/>
    <mergeCell ref="N33:N34"/>
    <mergeCell ref="C33:C34"/>
    <mergeCell ref="D33:D34"/>
    <mergeCell ref="E33:E34"/>
    <mergeCell ref="F33:F34"/>
    <mergeCell ref="G33:G34"/>
    <mergeCell ref="H33:H34"/>
    <mergeCell ref="A43:B43"/>
    <mergeCell ref="I33:I34"/>
    <mergeCell ref="J33:J34"/>
    <mergeCell ref="K33:K34"/>
    <mergeCell ref="L33:L34"/>
  </mergeCells>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selection activeCell="I7" sqref="I7"/>
    </sheetView>
  </sheetViews>
  <sheetFormatPr defaultRowHeight="13.5"/>
  <cols>
    <col min="13" max="13" width="32.109375" customWidth="1"/>
  </cols>
  <sheetData>
    <row r="1" spans="1:26" s="67" customFormat="1" ht="27">
      <c r="A1" s="59" t="s">
        <v>26</v>
      </c>
      <c r="B1" s="59" t="s">
        <v>27</v>
      </c>
      <c r="C1" s="93" t="s">
        <v>28</v>
      </c>
      <c r="D1" s="93" t="s">
        <v>29</v>
      </c>
      <c r="E1" s="59" t="s">
        <v>30</v>
      </c>
      <c r="F1" s="59" t="s">
        <v>31</v>
      </c>
      <c r="G1" s="59" t="s">
        <v>32</v>
      </c>
      <c r="H1" s="59" t="s">
        <v>33</v>
      </c>
      <c r="I1" s="41" t="s">
        <v>86</v>
      </c>
      <c r="J1" s="41" t="s">
        <v>87</v>
      </c>
      <c r="K1" s="59" t="s">
        <v>34</v>
      </c>
      <c r="L1" s="59" t="s">
        <v>35</v>
      </c>
      <c r="M1" s="71" t="s">
        <v>36</v>
      </c>
      <c r="N1" s="7" t="s">
        <v>37</v>
      </c>
      <c r="O1" s="7" t="s">
        <v>38</v>
      </c>
      <c r="P1" s="7" t="s">
        <v>39</v>
      </c>
      <c r="Q1" s="7" t="s">
        <v>40</v>
      </c>
      <c r="R1" s="104" t="s">
        <v>41</v>
      </c>
      <c r="S1" s="90" t="s">
        <v>42</v>
      </c>
      <c r="T1" s="104" t="s">
        <v>43</v>
      </c>
      <c r="U1" s="104" t="s">
        <v>44</v>
      </c>
      <c r="V1" s="6" t="s">
        <v>45</v>
      </c>
      <c r="W1" s="6" t="s">
        <v>178</v>
      </c>
      <c r="X1" s="41" t="s">
        <v>46</v>
      </c>
      <c r="Y1" s="67" t="s">
        <v>134</v>
      </c>
      <c r="Z1" s="67" t="s">
        <v>135</v>
      </c>
    </row>
    <row r="2" spans="1:26" s="112" customFormat="1" ht="78" customHeight="1">
      <c r="A2" s="94">
        <v>169</v>
      </c>
      <c r="B2" s="94" t="s">
        <v>114</v>
      </c>
      <c r="C2" s="69" t="s">
        <v>125</v>
      </c>
      <c r="D2" s="69"/>
      <c r="E2" s="69" t="s">
        <v>126</v>
      </c>
      <c r="F2" s="77" t="s">
        <v>127</v>
      </c>
      <c r="G2" s="64" t="s">
        <v>131</v>
      </c>
      <c r="H2" s="79" t="s">
        <v>138</v>
      </c>
      <c r="I2" s="83"/>
      <c r="J2" s="83"/>
      <c r="K2" s="74" t="s">
        <v>139</v>
      </c>
      <c r="L2" s="79" t="s">
        <v>225</v>
      </c>
      <c r="M2" s="79" t="s">
        <v>226</v>
      </c>
      <c r="N2" s="111" t="s">
        <v>149</v>
      </c>
      <c r="O2" s="83" t="s">
        <v>48</v>
      </c>
      <c r="P2" s="83" t="s">
        <v>9</v>
      </c>
      <c r="Q2" s="83" t="s">
        <v>119</v>
      </c>
      <c r="R2" s="83" t="s">
        <v>65</v>
      </c>
      <c r="S2" s="79" t="s">
        <v>154</v>
      </c>
      <c r="T2" s="83" t="s">
        <v>215</v>
      </c>
      <c r="U2" s="83" t="s">
        <v>215</v>
      </c>
      <c r="V2" s="85" t="s">
        <v>224</v>
      </c>
      <c r="W2" s="107"/>
      <c r="X2" s="108"/>
      <c r="Y2" s="112">
        <v>1</v>
      </c>
      <c r="Z2" s="112">
        <v>-5</v>
      </c>
    </row>
    <row r="3" spans="1:26" s="112" customFormat="1" ht="27">
      <c r="A3" s="94">
        <v>184</v>
      </c>
      <c r="B3" s="114" t="s">
        <v>114</v>
      </c>
      <c r="C3" s="75" t="s">
        <v>130</v>
      </c>
      <c r="D3" s="76" t="s">
        <v>144</v>
      </c>
      <c r="E3" s="78" t="s">
        <v>142</v>
      </c>
      <c r="F3" s="78" t="s">
        <v>148</v>
      </c>
      <c r="G3" s="76" t="s">
        <v>129</v>
      </c>
      <c r="H3" s="74" t="s">
        <v>138</v>
      </c>
      <c r="I3" s="83"/>
      <c r="J3" s="83"/>
      <c r="K3" s="74" t="s">
        <v>139</v>
      </c>
      <c r="L3" s="79" t="s">
        <v>225</v>
      </c>
      <c r="M3" s="87" t="s">
        <v>227</v>
      </c>
      <c r="N3" s="111" t="s">
        <v>168</v>
      </c>
      <c r="O3" s="83" t="s">
        <v>122</v>
      </c>
      <c r="P3" s="83" t="s">
        <v>121</v>
      </c>
      <c r="Q3" s="83" t="s">
        <v>119</v>
      </c>
      <c r="R3" s="83" t="s">
        <v>65</v>
      </c>
      <c r="S3" s="79" t="s">
        <v>154</v>
      </c>
      <c r="T3" s="83" t="s">
        <v>170</v>
      </c>
      <c r="U3" s="83" t="s">
        <v>170</v>
      </c>
      <c r="V3" s="85" t="s">
        <v>224</v>
      </c>
      <c r="W3" s="107"/>
      <c r="X3" s="108" t="s">
        <v>174</v>
      </c>
      <c r="Y3" s="112">
        <v>1</v>
      </c>
      <c r="Z3" s="112">
        <v>-31</v>
      </c>
    </row>
    <row r="4" spans="1:26" s="112" customFormat="1" ht="54">
      <c r="A4" s="94">
        <v>191</v>
      </c>
      <c r="B4" s="114" t="s">
        <v>114</v>
      </c>
      <c r="C4" s="75" t="s">
        <v>130</v>
      </c>
      <c r="D4" s="76" t="s">
        <v>144</v>
      </c>
      <c r="E4" s="78" t="s">
        <v>230</v>
      </c>
      <c r="F4" s="78" t="s">
        <v>166</v>
      </c>
      <c r="G4" s="76" t="s">
        <v>145</v>
      </c>
      <c r="H4" s="74" t="s">
        <v>138</v>
      </c>
      <c r="I4" s="83"/>
      <c r="J4" s="83"/>
      <c r="K4" s="74" t="s">
        <v>139</v>
      </c>
      <c r="L4" s="79" t="s">
        <v>225</v>
      </c>
      <c r="M4" s="79" t="s">
        <v>228</v>
      </c>
      <c r="N4" s="111" t="s">
        <v>168</v>
      </c>
      <c r="O4" s="83" t="s">
        <v>122</v>
      </c>
      <c r="P4" s="83" t="s">
        <v>121</v>
      </c>
      <c r="Q4" s="83" t="s">
        <v>119</v>
      </c>
      <c r="R4" s="83" t="s">
        <v>128</v>
      </c>
      <c r="S4" s="79" t="s">
        <v>141</v>
      </c>
      <c r="T4" s="83" t="s">
        <v>159</v>
      </c>
      <c r="U4" s="83" t="s">
        <v>159</v>
      </c>
      <c r="V4" s="85" t="s">
        <v>224</v>
      </c>
      <c r="W4" s="107"/>
      <c r="X4" s="108" t="s">
        <v>167</v>
      </c>
      <c r="Y4" s="112">
        <v>1</v>
      </c>
      <c r="Z4" s="112">
        <v>-62</v>
      </c>
    </row>
    <row r="5" spans="1:26" s="112" customFormat="1" ht="56.25" customHeight="1">
      <c r="A5" s="79">
        <v>334</v>
      </c>
      <c r="B5" s="114" t="s">
        <v>61</v>
      </c>
      <c r="C5" s="79" t="s">
        <v>125</v>
      </c>
      <c r="D5" s="79"/>
      <c r="E5" s="79"/>
      <c r="F5" s="79" t="s">
        <v>160</v>
      </c>
      <c r="G5" s="76" t="s">
        <v>131</v>
      </c>
      <c r="H5" s="74" t="s">
        <v>138</v>
      </c>
      <c r="I5" s="83"/>
      <c r="J5" s="83"/>
      <c r="K5" s="79" t="s">
        <v>153</v>
      </c>
      <c r="L5" s="79" t="s">
        <v>225</v>
      </c>
      <c r="M5" s="79" t="s">
        <v>231</v>
      </c>
      <c r="N5" s="111" t="s">
        <v>168</v>
      </c>
      <c r="O5" s="83" t="s">
        <v>18</v>
      </c>
      <c r="P5" s="105" t="s">
        <v>10</v>
      </c>
      <c r="Q5" s="105" t="s">
        <v>119</v>
      </c>
      <c r="R5" s="83" t="s">
        <v>120</v>
      </c>
      <c r="S5" s="79" t="s">
        <v>154</v>
      </c>
      <c r="T5" s="83" t="s">
        <v>179</v>
      </c>
      <c r="U5" s="83" t="s">
        <v>179</v>
      </c>
      <c r="V5" s="85" t="s">
        <v>224</v>
      </c>
      <c r="W5" s="83"/>
      <c r="X5" s="70"/>
      <c r="Y5" s="112">
        <v>1</v>
      </c>
      <c r="Z5" s="112">
        <v>-29</v>
      </c>
    </row>
    <row r="6" spans="1:26" s="112" customFormat="1" ht="54.75" customHeight="1">
      <c r="A6" s="79">
        <v>357</v>
      </c>
      <c r="B6" s="75" t="s">
        <v>61</v>
      </c>
      <c r="C6" s="75" t="s">
        <v>69</v>
      </c>
      <c r="D6" s="75" t="s">
        <v>143</v>
      </c>
      <c r="E6" s="78" t="s">
        <v>163</v>
      </c>
      <c r="F6" s="78" t="s">
        <v>164</v>
      </c>
      <c r="G6" s="76" t="s">
        <v>147</v>
      </c>
      <c r="H6" s="79" t="s">
        <v>250</v>
      </c>
      <c r="I6" s="83"/>
      <c r="J6" s="83"/>
      <c r="K6" s="79" t="s">
        <v>153</v>
      </c>
      <c r="L6" s="79" t="s">
        <v>225</v>
      </c>
      <c r="M6" s="86" t="s">
        <v>232</v>
      </c>
      <c r="N6" s="111" t="s">
        <v>168</v>
      </c>
      <c r="O6" s="82" t="s">
        <v>18</v>
      </c>
      <c r="P6" s="105" t="s">
        <v>10</v>
      </c>
      <c r="Q6" s="105" t="s">
        <v>20</v>
      </c>
      <c r="R6" s="82" t="s">
        <v>151</v>
      </c>
      <c r="S6" s="69" t="s">
        <v>141</v>
      </c>
      <c r="T6" s="83" t="s">
        <v>170</v>
      </c>
      <c r="U6" s="83" t="s">
        <v>170</v>
      </c>
      <c r="V6" s="85" t="s">
        <v>224</v>
      </c>
      <c r="W6" s="82"/>
      <c r="X6" s="5" t="s">
        <v>175</v>
      </c>
      <c r="Y6" s="112">
        <v>1</v>
      </c>
      <c r="Z6" s="112">
        <v>-31</v>
      </c>
    </row>
    <row r="7" spans="1:26" s="112" customFormat="1" ht="121.5" customHeight="1">
      <c r="A7" s="96">
        <v>389</v>
      </c>
      <c r="B7" s="116" t="s">
        <v>114</v>
      </c>
      <c r="C7" s="116" t="s">
        <v>137</v>
      </c>
      <c r="D7" s="116" t="s">
        <v>158</v>
      </c>
      <c r="E7" s="95" t="s">
        <v>136</v>
      </c>
      <c r="F7" s="116" t="s">
        <v>156</v>
      </c>
      <c r="G7" s="79" t="s">
        <v>128</v>
      </c>
      <c r="H7" s="79" t="s">
        <v>138</v>
      </c>
      <c r="I7" s="83"/>
      <c r="J7" s="83"/>
      <c r="K7" s="79" t="s">
        <v>169</v>
      </c>
      <c r="L7" s="79" t="s">
        <v>225</v>
      </c>
      <c r="M7" s="79" t="s">
        <v>233</v>
      </c>
      <c r="N7" s="111" t="s">
        <v>168</v>
      </c>
      <c r="O7" s="115" t="s">
        <v>122</v>
      </c>
      <c r="P7" s="115" t="s">
        <v>121</v>
      </c>
      <c r="Q7" s="115" t="s">
        <v>119</v>
      </c>
      <c r="R7" s="83" t="s">
        <v>120</v>
      </c>
      <c r="S7" s="79" t="s">
        <v>154</v>
      </c>
      <c r="T7" s="83" t="s">
        <v>177</v>
      </c>
      <c r="U7" s="83" t="s">
        <v>177</v>
      </c>
      <c r="V7" s="85" t="s">
        <v>224</v>
      </c>
      <c r="W7" s="83"/>
      <c r="X7" s="70" t="s">
        <v>176</v>
      </c>
      <c r="Y7" s="112">
        <v>1</v>
      </c>
      <c r="Z7" s="112">
        <v>-30</v>
      </c>
    </row>
    <row r="8" spans="1:26" s="112" customFormat="1" ht="46.5" customHeight="1">
      <c r="A8" s="79">
        <v>404</v>
      </c>
      <c r="B8" s="116" t="s">
        <v>114</v>
      </c>
      <c r="C8" s="79" t="s">
        <v>66</v>
      </c>
      <c r="D8" s="79"/>
      <c r="E8" s="79" t="s">
        <v>180</v>
      </c>
      <c r="F8" s="117" t="s">
        <v>171</v>
      </c>
      <c r="G8" s="79" t="s">
        <v>173</v>
      </c>
      <c r="H8" s="79" t="s">
        <v>138</v>
      </c>
      <c r="I8" s="83"/>
      <c r="J8" s="83"/>
      <c r="K8" s="79" t="s">
        <v>172</v>
      </c>
      <c r="L8" s="79" t="s">
        <v>225</v>
      </c>
      <c r="M8" s="91" t="s">
        <v>190</v>
      </c>
      <c r="N8" s="111" t="s">
        <v>168</v>
      </c>
      <c r="O8" s="115" t="s">
        <v>122</v>
      </c>
      <c r="P8" s="115" t="s">
        <v>121</v>
      </c>
      <c r="Q8" s="115" t="s">
        <v>119</v>
      </c>
      <c r="R8" s="83" t="s">
        <v>65</v>
      </c>
      <c r="S8" s="79" t="s">
        <v>152</v>
      </c>
      <c r="T8" s="83" t="s">
        <v>179</v>
      </c>
      <c r="U8" s="83" t="s">
        <v>179</v>
      </c>
      <c r="V8" s="85" t="s">
        <v>229</v>
      </c>
      <c r="W8" s="83" t="s">
        <v>225</v>
      </c>
      <c r="X8" s="70"/>
      <c r="Y8" s="112">
        <v>1</v>
      </c>
      <c r="Z8" s="112">
        <v>-29</v>
      </c>
    </row>
    <row r="9" spans="1:26" s="112" customFormat="1" ht="78" customHeight="1">
      <c r="A9" s="79">
        <v>407</v>
      </c>
      <c r="B9" s="116" t="s">
        <v>114</v>
      </c>
      <c r="C9" s="79" t="s">
        <v>66</v>
      </c>
      <c r="D9" s="79"/>
      <c r="E9" s="79" t="s">
        <v>180</v>
      </c>
      <c r="F9" s="117" t="s">
        <v>171</v>
      </c>
      <c r="G9" s="79" t="s">
        <v>173</v>
      </c>
      <c r="H9" s="79" t="s">
        <v>138</v>
      </c>
      <c r="I9" s="115"/>
      <c r="J9" s="115"/>
      <c r="K9" s="79" t="s">
        <v>172</v>
      </c>
      <c r="L9" s="79" t="s">
        <v>225</v>
      </c>
      <c r="M9" s="91" t="s">
        <v>212</v>
      </c>
      <c r="N9" s="111" t="s">
        <v>149</v>
      </c>
      <c r="O9" s="83" t="s">
        <v>48</v>
      </c>
      <c r="P9" s="83" t="s">
        <v>118</v>
      </c>
      <c r="Q9" s="83" t="s">
        <v>119</v>
      </c>
      <c r="R9" s="83" t="s">
        <v>65</v>
      </c>
      <c r="S9" s="79" t="s">
        <v>181</v>
      </c>
      <c r="T9" s="83" t="s">
        <v>179</v>
      </c>
      <c r="U9" s="83" t="s">
        <v>179</v>
      </c>
      <c r="V9" s="85" t="s">
        <v>229</v>
      </c>
      <c r="W9" s="83" t="s">
        <v>225</v>
      </c>
      <c r="X9" s="70" t="s">
        <v>213</v>
      </c>
      <c r="Y9" s="112">
        <v>1</v>
      </c>
      <c r="Z9" s="112">
        <v>-29</v>
      </c>
    </row>
    <row r="10" spans="1:26" s="112" customFormat="1" ht="27">
      <c r="A10" s="79">
        <v>467</v>
      </c>
      <c r="B10" s="119" t="s">
        <v>61</v>
      </c>
      <c r="C10" s="75" t="s">
        <v>130</v>
      </c>
      <c r="D10" s="79"/>
      <c r="E10" s="79"/>
      <c r="F10" s="120" t="s">
        <v>183</v>
      </c>
      <c r="G10" s="113" t="s">
        <v>115</v>
      </c>
      <c r="H10" s="79" t="s">
        <v>56</v>
      </c>
      <c r="I10" s="83"/>
      <c r="J10" s="83"/>
      <c r="K10" s="79" t="s">
        <v>172</v>
      </c>
      <c r="L10" s="79" t="s">
        <v>225</v>
      </c>
      <c r="M10" s="99" t="s">
        <v>185</v>
      </c>
      <c r="N10" s="111" t="s">
        <v>149</v>
      </c>
      <c r="O10" s="83" t="s">
        <v>48</v>
      </c>
      <c r="P10" s="118" t="s">
        <v>118</v>
      </c>
      <c r="Q10" s="83" t="s">
        <v>20</v>
      </c>
      <c r="R10" s="83" t="s">
        <v>120</v>
      </c>
      <c r="S10" s="79" t="s">
        <v>154</v>
      </c>
      <c r="T10" s="83" t="s">
        <v>217</v>
      </c>
      <c r="U10" s="83" t="s">
        <v>217</v>
      </c>
      <c r="V10" s="83" t="s">
        <v>229</v>
      </c>
      <c r="W10" s="83" t="s">
        <v>225</v>
      </c>
      <c r="X10" s="70"/>
      <c r="Y10" s="112">
        <v>1</v>
      </c>
      <c r="Z10" s="112">
        <v>0</v>
      </c>
    </row>
    <row r="11" spans="1:26" s="112" customFormat="1" ht="27">
      <c r="A11" s="79">
        <v>478</v>
      </c>
      <c r="B11" s="119" t="s">
        <v>61</v>
      </c>
      <c r="C11" s="75" t="s">
        <v>130</v>
      </c>
      <c r="D11" s="79"/>
      <c r="E11" s="79"/>
      <c r="F11" s="120" t="s">
        <v>150</v>
      </c>
      <c r="G11" s="113" t="s">
        <v>182</v>
      </c>
      <c r="H11" s="79" t="s">
        <v>56</v>
      </c>
      <c r="I11" s="83"/>
      <c r="J11" s="83"/>
      <c r="K11" s="79" t="s">
        <v>172</v>
      </c>
      <c r="L11" s="79" t="s">
        <v>225</v>
      </c>
      <c r="M11" s="99" t="s">
        <v>186</v>
      </c>
      <c r="N11" s="111" t="s">
        <v>149</v>
      </c>
      <c r="O11" s="83" t="s">
        <v>48</v>
      </c>
      <c r="P11" s="118" t="s">
        <v>118</v>
      </c>
      <c r="Q11" s="83" t="s">
        <v>20</v>
      </c>
      <c r="R11" s="83" t="s">
        <v>120</v>
      </c>
      <c r="S11" s="79" t="s">
        <v>154</v>
      </c>
      <c r="T11" s="83" t="s">
        <v>217</v>
      </c>
      <c r="U11" s="83" t="s">
        <v>217</v>
      </c>
      <c r="V11" s="83" t="s">
        <v>229</v>
      </c>
      <c r="W11" s="83" t="s">
        <v>225</v>
      </c>
      <c r="X11" s="70"/>
      <c r="Y11" s="112">
        <v>1</v>
      </c>
      <c r="Z11" s="112">
        <v>0</v>
      </c>
    </row>
    <row r="12" spans="1:26" s="112" customFormat="1" ht="27">
      <c r="A12" s="79">
        <v>479</v>
      </c>
      <c r="B12" s="119" t="s">
        <v>61</v>
      </c>
      <c r="C12" s="75" t="s">
        <v>130</v>
      </c>
      <c r="D12" s="79"/>
      <c r="E12" s="79"/>
      <c r="F12" s="120" t="s">
        <v>150</v>
      </c>
      <c r="G12" s="113" t="s">
        <v>182</v>
      </c>
      <c r="H12" s="79" t="s">
        <v>56</v>
      </c>
      <c r="I12" s="83"/>
      <c r="J12" s="83"/>
      <c r="K12" s="79" t="s">
        <v>172</v>
      </c>
      <c r="L12" s="79" t="s">
        <v>225</v>
      </c>
      <c r="M12" s="99" t="s">
        <v>234</v>
      </c>
      <c r="N12" s="111" t="s">
        <v>149</v>
      </c>
      <c r="O12" s="83" t="s">
        <v>48</v>
      </c>
      <c r="P12" s="118" t="s">
        <v>118</v>
      </c>
      <c r="Q12" s="83" t="s">
        <v>20</v>
      </c>
      <c r="R12" s="83" t="s">
        <v>120</v>
      </c>
      <c r="S12" s="79" t="s">
        <v>154</v>
      </c>
      <c r="T12" s="83" t="s">
        <v>217</v>
      </c>
      <c r="U12" s="83" t="s">
        <v>217</v>
      </c>
      <c r="V12" s="83" t="s">
        <v>229</v>
      </c>
      <c r="W12" s="83" t="s">
        <v>225</v>
      </c>
      <c r="X12" s="70"/>
      <c r="Y12" s="112">
        <v>1</v>
      </c>
      <c r="Z12" s="112">
        <v>0</v>
      </c>
    </row>
    <row r="13" spans="1:26" s="112" customFormat="1" ht="27">
      <c r="A13" s="79">
        <v>493</v>
      </c>
      <c r="B13" s="119" t="s">
        <v>61</v>
      </c>
      <c r="C13" s="75" t="s">
        <v>130</v>
      </c>
      <c r="D13" s="79"/>
      <c r="E13" s="79"/>
      <c r="F13" s="120" t="s">
        <v>184</v>
      </c>
      <c r="G13" s="113" t="s">
        <v>120</v>
      </c>
      <c r="H13" s="79" t="s">
        <v>56</v>
      </c>
      <c r="I13" s="83"/>
      <c r="J13" s="83"/>
      <c r="K13" s="79" t="s">
        <v>172</v>
      </c>
      <c r="L13" s="79" t="s">
        <v>225</v>
      </c>
      <c r="M13" s="98" t="s">
        <v>187</v>
      </c>
      <c r="N13" s="111" t="s">
        <v>149</v>
      </c>
      <c r="O13" s="83" t="s">
        <v>48</v>
      </c>
      <c r="P13" s="118" t="s">
        <v>118</v>
      </c>
      <c r="Q13" s="83" t="s">
        <v>20</v>
      </c>
      <c r="R13" s="83" t="s">
        <v>120</v>
      </c>
      <c r="S13" s="79" t="s">
        <v>154</v>
      </c>
      <c r="T13" s="83" t="s">
        <v>217</v>
      </c>
      <c r="U13" s="83" t="s">
        <v>217</v>
      </c>
      <c r="V13" s="83" t="s">
        <v>229</v>
      </c>
      <c r="W13" s="83" t="s">
        <v>225</v>
      </c>
      <c r="X13" s="70"/>
      <c r="Y13" s="112">
        <v>1</v>
      </c>
      <c r="Z13" s="112">
        <v>0</v>
      </c>
    </row>
    <row r="14" spans="1:26" s="112" customFormat="1" ht="40.5">
      <c r="A14" s="79">
        <v>495</v>
      </c>
      <c r="B14" s="119" t="s">
        <v>61</v>
      </c>
      <c r="C14" s="75" t="s">
        <v>130</v>
      </c>
      <c r="D14" s="79"/>
      <c r="E14" s="79"/>
      <c r="F14" s="120" t="s">
        <v>184</v>
      </c>
      <c r="G14" s="113" t="s">
        <v>120</v>
      </c>
      <c r="H14" s="79" t="s">
        <v>56</v>
      </c>
      <c r="I14" s="83"/>
      <c r="J14" s="83"/>
      <c r="K14" s="79" t="s">
        <v>172</v>
      </c>
      <c r="L14" s="79" t="s">
        <v>225</v>
      </c>
      <c r="M14" s="98" t="s">
        <v>188</v>
      </c>
      <c r="N14" s="111" t="s">
        <v>149</v>
      </c>
      <c r="O14" s="83" t="s">
        <v>48</v>
      </c>
      <c r="P14" s="118" t="s">
        <v>118</v>
      </c>
      <c r="Q14" s="83" t="s">
        <v>20</v>
      </c>
      <c r="R14" s="83" t="s">
        <v>120</v>
      </c>
      <c r="S14" s="79" t="s">
        <v>154</v>
      </c>
      <c r="T14" s="83" t="s">
        <v>217</v>
      </c>
      <c r="U14" s="83" t="s">
        <v>217</v>
      </c>
      <c r="V14" s="83" t="s">
        <v>229</v>
      </c>
      <c r="W14" s="83" t="s">
        <v>225</v>
      </c>
      <c r="X14" s="70"/>
      <c r="Y14" s="112">
        <v>1</v>
      </c>
      <c r="Z14" s="112">
        <v>0</v>
      </c>
    </row>
    <row r="15" spans="1:26" s="112" customFormat="1" ht="40.5">
      <c r="A15" s="79">
        <v>496</v>
      </c>
      <c r="B15" s="114" t="s">
        <v>61</v>
      </c>
      <c r="C15" s="75" t="s">
        <v>130</v>
      </c>
      <c r="D15" s="79"/>
      <c r="E15" s="79"/>
      <c r="F15" s="120" t="s">
        <v>184</v>
      </c>
      <c r="G15" s="113" t="s">
        <v>120</v>
      </c>
      <c r="H15" s="79" t="s">
        <v>56</v>
      </c>
      <c r="I15" s="83"/>
      <c r="J15" s="83"/>
      <c r="K15" s="79" t="s">
        <v>172</v>
      </c>
      <c r="L15" s="79" t="s">
        <v>225</v>
      </c>
      <c r="M15" s="98" t="s">
        <v>189</v>
      </c>
      <c r="N15" s="111" t="s">
        <v>149</v>
      </c>
      <c r="O15" s="83" t="s">
        <v>48</v>
      </c>
      <c r="P15" s="118" t="s">
        <v>118</v>
      </c>
      <c r="Q15" s="83" t="s">
        <v>20</v>
      </c>
      <c r="R15" s="83" t="s">
        <v>120</v>
      </c>
      <c r="S15" s="79" t="s">
        <v>154</v>
      </c>
      <c r="T15" s="83" t="s">
        <v>217</v>
      </c>
      <c r="U15" s="83" t="s">
        <v>217</v>
      </c>
      <c r="V15" s="83" t="s">
        <v>229</v>
      </c>
      <c r="W15" s="83" t="s">
        <v>225</v>
      </c>
      <c r="X15" s="70"/>
      <c r="Y15" s="112">
        <v>1</v>
      </c>
      <c r="Z15" s="112">
        <v>0</v>
      </c>
    </row>
    <row r="16" spans="1:26" s="112" customFormat="1" ht="27">
      <c r="A16" s="79">
        <v>506</v>
      </c>
      <c r="B16" s="114" t="s">
        <v>61</v>
      </c>
      <c r="C16" s="79" t="s">
        <v>68</v>
      </c>
      <c r="D16" s="79"/>
      <c r="E16" s="79"/>
      <c r="F16" s="121" t="s">
        <v>127</v>
      </c>
      <c r="G16" s="113" t="s">
        <v>162</v>
      </c>
      <c r="H16" s="79" t="s">
        <v>56</v>
      </c>
      <c r="I16" s="83"/>
      <c r="J16" s="83"/>
      <c r="K16" s="79" t="s">
        <v>172</v>
      </c>
      <c r="L16" s="79" t="s">
        <v>225</v>
      </c>
      <c r="M16" s="100" t="s">
        <v>191</v>
      </c>
      <c r="N16" s="111" t="s">
        <v>149</v>
      </c>
      <c r="O16" s="83" t="s">
        <v>48</v>
      </c>
      <c r="P16" s="122" t="s">
        <v>118</v>
      </c>
      <c r="Q16" s="83" t="s">
        <v>20</v>
      </c>
      <c r="R16" s="83" t="s">
        <v>120</v>
      </c>
      <c r="S16" s="79" t="s">
        <v>154</v>
      </c>
      <c r="T16" s="83" t="s">
        <v>217</v>
      </c>
      <c r="U16" s="83" t="s">
        <v>217</v>
      </c>
      <c r="V16" s="83" t="s">
        <v>229</v>
      </c>
      <c r="W16" s="83" t="s">
        <v>225</v>
      </c>
      <c r="X16" s="70"/>
      <c r="Y16" s="112">
        <v>1</v>
      </c>
      <c r="Z16" s="112">
        <v>0</v>
      </c>
    </row>
    <row r="17" spans="1:26" s="112" customFormat="1" ht="54">
      <c r="A17" s="79">
        <v>507</v>
      </c>
      <c r="B17" s="114" t="s">
        <v>61</v>
      </c>
      <c r="C17" s="79" t="s">
        <v>68</v>
      </c>
      <c r="D17" s="79"/>
      <c r="E17" s="79"/>
      <c r="F17" s="121" t="s">
        <v>127</v>
      </c>
      <c r="G17" s="113" t="s">
        <v>162</v>
      </c>
      <c r="H17" s="79" t="s">
        <v>56</v>
      </c>
      <c r="I17" s="83"/>
      <c r="J17" s="83"/>
      <c r="K17" s="79" t="s">
        <v>172</v>
      </c>
      <c r="L17" s="79" t="s">
        <v>225</v>
      </c>
      <c r="M17" s="100" t="s">
        <v>236</v>
      </c>
      <c r="N17" s="111" t="s">
        <v>149</v>
      </c>
      <c r="O17" s="83" t="s">
        <v>48</v>
      </c>
      <c r="P17" s="122" t="s">
        <v>118</v>
      </c>
      <c r="Q17" s="83" t="s">
        <v>20</v>
      </c>
      <c r="R17" s="83" t="s">
        <v>120</v>
      </c>
      <c r="S17" s="79" t="s">
        <v>154</v>
      </c>
      <c r="T17" s="83" t="s">
        <v>217</v>
      </c>
      <c r="U17" s="83" t="s">
        <v>217</v>
      </c>
      <c r="V17" s="83" t="s">
        <v>224</v>
      </c>
      <c r="W17" s="83"/>
      <c r="X17" s="70"/>
      <c r="Y17" s="112">
        <v>1</v>
      </c>
      <c r="Z17" s="112">
        <v>0</v>
      </c>
    </row>
    <row r="18" spans="1:26" s="112" customFormat="1">
      <c r="A18" s="79">
        <v>509</v>
      </c>
      <c r="B18" s="114" t="s">
        <v>61</v>
      </c>
      <c r="C18" s="79" t="s">
        <v>68</v>
      </c>
      <c r="D18" s="79"/>
      <c r="E18" s="79"/>
      <c r="F18" s="121" t="s">
        <v>127</v>
      </c>
      <c r="G18" s="113" t="s">
        <v>162</v>
      </c>
      <c r="H18" s="79" t="s">
        <v>56</v>
      </c>
      <c r="I18" s="83"/>
      <c r="J18" s="83"/>
      <c r="K18" s="79" t="s">
        <v>172</v>
      </c>
      <c r="L18" s="79" t="s">
        <v>225</v>
      </c>
      <c r="M18" s="101" t="s">
        <v>192</v>
      </c>
      <c r="N18" s="111" t="s">
        <v>149</v>
      </c>
      <c r="O18" s="83" t="s">
        <v>48</v>
      </c>
      <c r="P18" s="122" t="s">
        <v>118</v>
      </c>
      <c r="Q18" s="83" t="s">
        <v>20</v>
      </c>
      <c r="R18" s="83" t="s">
        <v>120</v>
      </c>
      <c r="S18" s="79" t="s">
        <v>154</v>
      </c>
      <c r="T18" s="83" t="s">
        <v>217</v>
      </c>
      <c r="U18" s="83" t="s">
        <v>217</v>
      </c>
      <c r="V18" s="83" t="s">
        <v>229</v>
      </c>
      <c r="W18" s="83" t="s">
        <v>225</v>
      </c>
      <c r="X18" s="70"/>
      <c r="Y18" s="112">
        <v>1</v>
      </c>
      <c r="Z18" s="112">
        <v>0</v>
      </c>
    </row>
    <row r="19" spans="1:26" s="112" customFormat="1" ht="27">
      <c r="A19" s="79">
        <v>524</v>
      </c>
      <c r="B19" s="114" t="s">
        <v>61</v>
      </c>
      <c r="C19" s="79" t="s">
        <v>68</v>
      </c>
      <c r="D19" s="79"/>
      <c r="E19" s="79"/>
      <c r="F19" s="121" t="s">
        <v>124</v>
      </c>
      <c r="G19" s="113" t="s">
        <v>128</v>
      </c>
      <c r="H19" s="79" t="s">
        <v>56</v>
      </c>
      <c r="I19" s="83"/>
      <c r="J19" s="83"/>
      <c r="K19" s="79" t="s">
        <v>172</v>
      </c>
      <c r="L19" s="79" t="s">
        <v>225</v>
      </c>
      <c r="M19" s="100" t="s">
        <v>193</v>
      </c>
      <c r="N19" s="111" t="s">
        <v>149</v>
      </c>
      <c r="O19" s="83" t="s">
        <v>48</v>
      </c>
      <c r="P19" s="122" t="s">
        <v>118</v>
      </c>
      <c r="Q19" s="83" t="s">
        <v>20</v>
      </c>
      <c r="R19" s="83" t="s">
        <v>120</v>
      </c>
      <c r="S19" s="79" t="s">
        <v>154</v>
      </c>
      <c r="T19" s="83" t="s">
        <v>217</v>
      </c>
      <c r="U19" s="83" t="s">
        <v>217</v>
      </c>
      <c r="V19" s="83" t="s">
        <v>229</v>
      </c>
      <c r="W19" s="83" t="s">
        <v>225</v>
      </c>
      <c r="X19" s="70"/>
      <c r="Y19" s="112">
        <v>1</v>
      </c>
      <c r="Z19" s="112">
        <v>0</v>
      </c>
    </row>
    <row r="20" spans="1:26" s="112" customFormat="1" ht="40.5">
      <c r="A20" s="79">
        <v>525</v>
      </c>
      <c r="B20" s="114" t="s">
        <v>61</v>
      </c>
      <c r="C20" s="79" t="s">
        <v>66</v>
      </c>
      <c r="D20" s="79"/>
      <c r="E20" s="79"/>
      <c r="F20" s="121" t="s">
        <v>165</v>
      </c>
      <c r="G20" s="113" t="s">
        <v>128</v>
      </c>
      <c r="H20" s="79" t="s">
        <v>56</v>
      </c>
      <c r="I20" s="83"/>
      <c r="J20" s="83"/>
      <c r="K20" s="79" t="s">
        <v>172</v>
      </c>
      <c r="L20" s="79" t="s">
        <v>225</v>
      </c>
      <c r="M20" s="100" t="s">
        <v>194</v>
      </c>
      <c r="N20" s="111" t="s">
        <v>149</v>
      </c>
      <c r="O20" s="83" t="s">
        <v>48</v>
      </c>
      <c r="P20" s="122" t="s">
        <v>118</v>
      </c>
      <c r="Q20" s="83" t="s">
        <v>20</v>
      </c>
      <c r="R20" s="83" t="s">
        <v>120</v>
      </c>
      <c r="S20" s="79" t="s">
        <v>154</v>
      </c>
      <c r="T20" s="83" t="s">
        <v>217</v>
      </c>
      <c r="U20" s="83" t="s">
        <v>217</v>
      </c>
      <c r="V20" s="83" t="s">
        <v>229</v>
      </c>
      <c r="W20" s="83" t="s">
        <v>225</v>
      </c>
      <c r="X20" s="70"/>
      <c r="Y20" s="112">
        <v>1</v>
      </c>
      <c r="Z20" s="112">
        <v>0</v>
      </c>
    </row>
    <row r="21" spans="1:26" s="112" customFormat="1" ht="27">
      <c r="A21" s="79">
        <v>552</v>
      </c>
      <c r="B21" s="79" t="s">
        <v>114</v>
      </c>
      <c r="C21" s="5" t="s">
        <v>210</v>
      </c>
      <c r="D21" s="79"/>
      <c r="E21" s="79"/>
      <c r="F21" s="5" t="s">
        <v>196</v>
      </c>
      <c r="G21" s="79" t="s">
        <v>128</v>
      </c>
      <c r="H21" s="79" t="s">
        <v>56</v>
      </c>
      <c r="I21" s="83"/>
      <c r="J21" s="83"/>
      <c r="K21" s="79" t="s">
        <v>172</v>
      </c>
      <c r="L21" s="79" t="s">
        <v>225</v>
      </c>
      <c r="M21" s="5" t="s">
        <v>197</v>
      </c>
      <c r="N21" s="111" t="s">
        <v>149</v>
      </c>
      <c r="O21" s="83" t="s">
        <v>117</v>
      </c>
      <c r="P21" s="83" t="s">
        <v>157</v>
      </c>
      <c r="Q21" s="83" t="s">
        <v>20</v>
      </c>
      <c r="R21" s="83" t="s">
        <v>120</v>
      </c>
      <c r="S21" s="79" t="s">
        <v>154</v>
      </c>
      <c r="T21" s="83" t="s">
        <v>217</v>
      </c>
      <c r="U21" s="83" t="s">
        <v>217</v>
      </c>
      <c r="V21" s="83" t="s">
        <v>229</v>
      </c>
      <c r="W21" s="83" t="s">
        <v>225</v>
      </c>
      <c r="X21" s="70"/>
      <c r="Y21" s="112">
        <v>1</v>
      </c>
      <c r="Z21" s="112">
        <v>0</v>
      </c>
    </row>
    <row r="22" spans="1:26" s="112" customFormat="1" ht="40.5">
      <c r="A22" s="79">
        <v>566</v>
      </c>
      <c r="B22" s="79" t="s">
        <v>114</v>
      </c>
      <c r="C22" s="79" t="s">
        <v>137</v>
      </c>
      <c r="D22" s="79"/>
      <c r="E22" s="79"/>
      <c r="F22" s="79" t="s">
        <v>156</v>
      </c>
      <c r="G22" s="79" t="s">
        <v>128</v>
      </c>
      <c r="H22" s="79" t="s">
        <v>56</v>
      </c>
      <c r="I22" s="83"/>
      <c r="J22" s="83"/>
      <c r="K22" s="79" t="s">
        <v>195</v>
      </c>
      <c r="L22" s="79" t="s">
        <v>225</v>
      </c>
      <c r="M22" s="79" t="s">
        <v>198</v>
      </c>
      <c r="N22" s="111" t="s">
        <v>149</v>
      </c>
      <c r="O22" s="83" t="s">
        <v>117</v>
      </c>
      <c r="P22" s="85" t="s">
        <v>157</v>
      </c>
      <c r="Q22" s="83" t="s">
        <v>20</v>
      </c>
      <c r="R22" s="83" t="s">
        <v>120</v>
      </c>
      <c r="S22" s="79" t="s">
        <v>154</v>
      </c>
      <c r="T22" s="83" t="s">
        <v>217</v>
      </c>
      <c r="U22" s="83" t="s">
        <v>217</v>
      </c>
      <c r="V22" s="83" t="s">
        <v>229</v>
      </c>
      <c r="W22" s="83" t="s">
        <v>225</v>
      </c>
      <c r="X22" s="70"/>
      <c r="Y22" s="112">
        <v>1</v>
      </c>
      <c r="Z22" s="112">
        <v>0</v>
      </c>
    </row>
    <row r="23" spans="1:26" s="112" customFormat="1" ht="40.5">
      <c r="A23" s="79">
        <v>582</v>
      </c>
      <c r="B23" s="75" t="s">
        <v>61</v>
      </c>
      <c r="C23" s="123" t="s">
        <v>67</v>
      </c>
      <c r="D23" s="69"/>
      <c r="E23" s="69"/>
      <c r="F23" s="124" t="s">
        <v>199</v>
      </c>
      <c r="G23" s="79" t="s">
        <v>128</v>
      </c>
      <c r="H23" s="69" t="s">
        <v>56</v>
      </c>
      <c r="I23" s="82"/>
      <c r="J23" s="82"/>
      <c r="K23" s="69" t="s">
        <v>172</v>
      </c>
      <c r="L23" s="79" t="s">
        <v>225</v>
      </c>
      <c r="M23" s="102" t="s">
        <v>237</v>
      </c>
      <c r="N23" s="111" t="s">
        <v>149</v>
      </c>
      <c r="O23" s="82" t="s">
        <v>117</v>
      </c>
      <c r="P23" s="125" t="s">
        <v>118</v>
      </c>
      <c r="Q23" s="83" t="s">
        <v>20</v>
      </c>
      <c r="R23" s="83" t="s">
        <v>120</v>
      </c>
      <c r="S23" s="79" t="s">
        <v>154</v>
      </c>
      <c r="T23" s="83" t="s">
        <v>217</v>
      </c>
      <c r="U23" s="83" t="s">
        <v>217</v>
      </c>
      <c r="V23" s="83" t="s">
        <v>224</v>
      </c>
      <c r="W23" s="83"/>
      <c r="X23" s="70"/>
      <c r="Y23" s="112">
        <v>1</v>
      </c>
      <c r="Z23" s="112">
        <v>0</v>
      </c>
    </row>
    <row r="24" spans="1:26" s="112" customFormat="1" ht="40.5">
      <c r="A24" s="79">
        <v>583</v>
      </c>
      <c r="B24" s="75" t="s">
        <v>61</v>
      </c>
      <c r="C24" s="123" t="s">
        <v>67</v>
      </c>
      <c r="D24" s="69"/>
      <c r="E24" s="69"/>
      <c r="F24" s="124" t="s">
        <v>199</v>
      </c>
      <c r="G24" s="79" t="s">
        <v>128</v>
      </c>
      <c r="H24" s="69" t="s">
        <v>56</v>
      </c>
      <c r="I24" s="82"/>
      <c r="J24" s="82"/>
      <c r="K24" s="69" t="s">
        <v>172</v>
      </c>
      <c r="L24" s="79" t="s">
        <v>225</v>
      </c>
      <c r="M24" s="102" t="s">
        <v>200</v>
      </c>
      <c r="N24" s="111" t="s">
        <v>149</v>
      </c>
      <c r="O24" s="82" t="s">
        <v>117</v>
      </c>
      <c r="P24" s="125" t="s">
        <v>118</v>
      </c>
      <c r="Q24" s="83" t="s">
        <v>20</v>
      </c>
      <c r="R24" s="83" t="s">
        <v>120</v>
      </c>
      <c r="S24" s="79" t="s">
        <v>154</v>
      </c>
      <c r="T24" s="83" t="s">
        <v>217</v>
      </c>
      <c r="U24" s="83" t="s">
        <v>217</v>
      </c>
      <c r="V24" s="83" t="s">
        <v>229</v>
      </c>
      <c r="W24" s="83" t="s">
        <v>225</v>
      </c>
      <c r="X24" s="70"/>
      <c r="Y24" s="112">
        <v>1</v>
      </c>
      <c r="Z24" s="112">
        <v>0</v>
      </c>
    </row>
    <row r="25" spans="1:26" s="112" customFormat="1" ht="27">
      <c r="A25" s="79">
        <v>584</v>
      </c>
      <c r="B25" s="75" t="s">
        <v>61</v>
      </c>
      <c r="C25" s="123" t="s">
        <v>67</v>
      </c>
      <c r="D25" s="69"/>
      <c r="E25" s="69"/>
      <c r="F25" s="124" t="s">
        <v>161</v>
      </c>
      <c r="G25" s="79" t="s">
        <v>128</v>
      </c>
      <c r="H25" s="69" t="s">
        <v>56</v>
      </c>
      <c r="I25" s="82"/>
      <c r="J25" s="82"/>
      <c r="K25" s="69" t="s">
        <v>172</v>
      </c>
      <c r="L25" s="79" t="s">
        <v>225</v>
      </c>
      <c r="M25" s="97" t="s">
        <v>238</v>
      </c>
      <c r="N25" s="111" t="s">
        <v>149</v>
      </c>
      <c r="O25" s="82" t="s">
        <v>117</v>
      </c>
      <c r="P25" s="125" t="s">
        <v>118</v>
      </c>
      <c r="Q25" s="83" t="s">
        <v>20</v>
      </c>
      <c r="R25" s="83" t="s">
        <v>120</v>
      </c>
      <c r="S25" s="79" t="s">
        <v>154</v>
      </c>
      <c r="T25" s="83" t="s">
        <v>217</v>
      </c>
      <c r="U25" s="83" t="s">
        <v>217</v>
      </c>
      <c r="V25" s="83" t="s">
        <v>224</v>
      </c>
      <c r="W25" s="83"/>
      <c r="X25" s="70"/>
      <c r="Y25" s="112">
        <v>1</v>
      </c>
      <c r="Z25" s="112">
        <v>0</v>
      </c>
    </row>
    <row r="26" spans="1:26" s="112" customFormat="1" ht="40.5">
      <c r="A26" s="79">
        <v>596</v>
      </c>
      <c r="B26" s="75" t="s">
        <v>61</v>
      </c>
      <c r="C26" s="123" t="s">
        <v>67</v>
      </c>
      <c r="D26" s="69"/>
      <c r="E26" s="69"/>
      <c r="F26" s="124" t="s">
        <v>140</v>
      </c>
      <c r="G26" s="79" t="s">
        <v>128</v>
      </c>
      <c r="H26" s="69" t="s">
        <v>56</v>
      </c>
      <c r="I26" s="82"/>
      <c r="J26" s="82"/>
      <c r="K26" s="69" t="s">
        <v>172</v>
      </c>
      <c r="L26" s="79" t="s">
        <v>225</v>
      </c>
      <c r="M26" s="102" t="s">
        <v>201</v>
      </c>
      <c r="N26" s="111" t="s">
        <v>149</v>
      </c>
      <c r="O26" s="82" t="s">
        <v>117</v>
      </c>
      <c r="P26" s="125" t="s">
        <v>118</v>
      </c>
      <c r="Q26" s="83" t="s">
        <v>20</v>
      </c>
      <c r="R26" s="83" t="s">
        <v>120</v>
      </c>
      <c r="S26" s="79" t="s">
        <v>154</v>
      </c>
      <c r="T26" s="83" t="s">
        <v>217</v>
      </c>
      <c r="U26" s="83" t="s">
        <v>217</v>
      </c>
      <c r="V26" s="83" t="s">
        <v>229</v>
      </c>
      <c r="W26" s="83" t="s">
        <v>225</v>
      </c>
      <c r="X26" s="70"/>
      <c r="Y26" s="112">
        <v>1</v>
      </c>
      <c r="Z26" s="112">
        <v>0</v>
      </c>
    </row>
    <row r="27" spans="1:26" s="112" customFormat="1" ht="40.5">
      <c r="A27" s="79">
        <v>597</v>
      </c>
      <c r="B27" s="75" t="s">
        <v>61</v>
      </c>
      <c r="C27" s="123" t="s">
        <v>67</v>
      </c>
      <c r="D27" s="69"/>
      <c r="E27" s="69"/>
      <c r="F27" s="124" t="s">
        <v>140</v>
      </c>
      <c r="G27" s="79" t="s">
        <v>128</v>
      </c>
      <c r="H27" s="69" t="s">
        <v>56</v>
      </c>
      <c r="I27" s="82"/>
      <c r="J27" s="82"/>
      <c r="K27" s="69" t="s">
        <v>172</v>
      </c>
      <c r="L27" s="79" t="s">
        <v>225</v>
      </c>
      <c r="M27" s="102" t="s">
        <v>202</v>
      </c>
      <c r="N27" s="111" t="s">
        <v>149</v>
      </c>
      <c r="O27" s="82" t="s">
        <v>117</v>
      </c>
      <c r="P27" s="125" t="s">
        <v>118</v>
      </c>
      <c r="Q27" s="83" t="s">
        <v>20</v>
      </c>
      <c r="R27" s="83" t="s">
        <v>120</v>
      </c>
      <c r="S27" s="79" t="s">
        <v>154</v>
      </c>
      <c r="T27" s="83" t="s">
        <v>217</v>
      </c>
      <c r="U27" s="83" t="s">
        <v>217</v>
      </c>
      <c r="V27" s="83" t="s">
        <v>229</v>
      </c>
      <c r="W27" s="83" t="s">
        <v>225</v>
      </c>
      <c r="X27" s="70"/>
      <c r="Y27" s="112">
        <v>1</v>
      </c>
      <c r="Z27" s="112">
        <v>0</v>
      </c>
    </row>
    <row r="28" spans="1:26" s="112" customFormat="1" ht="59.25" customHeight="1">
      <c r="A28" s="69">
        <v>613</v>
      </c>
      <c r="B28" s="75" t="s">
        <v>61</v>
      </c>
      <c r="C28" s="123" t="s">
        <v>67</v>
      </c>
      <c r="D28" s="5"/>
      <c r="E28" s="69"/>
      <c r="F28" s="5" t="s">
        <v>203</v>
      </c>
      <c r="G28" s="79" t="s">
        <v>128</v>
      </c>
      <c r="H28" s="69" t="s">
        <v>56</v>
      </c>
      <c r="I28" s="82"/>
      <c r="J28" s="82"/>
      <c r="K28" s="69" t="s">
        <v>172</v>
      </c>
      <c r="L28" s="79" t="s">
        <v>225</v>
      </c>
      <c r="M28" s="5" t="s">
        <v>239</v>
      </c>
      <c r="N28" s="111" t="s">
        <v>149</v>
      </c>
      <c r="O28" s="82" t="s">
        <v>117</v>
      </c>
      <c r="P28" s="82" t="s">
        <v>157</v>
      </c>
      <c r="Q28" s="83" t="s">
        <v>20</v>
      </c>
      <c r="R28" s="83" t="s">
        <v>120</v>
      </c>
      <c r="S28" s="79" t="s">
        <v>154</v>
      </c>
      <c r="T28" s="83" t="s">
        <v>217</v>
      </c>
      <c r="U28" s="83" t="s">
        <v>217</v>
      </c>
      <c r="V28" s="83" t="s">
        <v>235</v>
      </c>
      <c r="W28" s="82"/>
      <c r="X28" s="5"/>
      <c r="Y28" s="112">
        <v>1</v>
      </c>
      <c r="Z28" s="112">
        <v>0</v>
      </c>
    </row>
    <row r="29" spans="1:26" s="112" customFormat="1" ht="81.75" customHeight="1">
      <c r="A29" s="69">
        <v>614</v>
      </c>
      <c r="B29" s="75" t="s">
        <v>61</v>
      </c>
      <c r="C29" s="123" t="s">
        <v>67</v>
      </c>
      <c r="D29" s="5"/>
      <c r="E29" s="69"/>
      <c r="F29" s="5" t="s">
        <v>203</v>
      </c>
      <c r="G29" s="79" t="s">
        <v>128</v>
      </c>
      <c r="H29" s="69" t="s">
        <v>56</v>
      </c>
      <c r="I29" s="82"/>
      <c r="J29" s="82"/>
      <c r="K29" s="69" t="s">
        <v>172</v>
      </c>
      <c r="L29" s="79" t="s">
        <v>225</v>
      </c>
      <c r="M29" s="5" t="s">
        <v>240</v>
      </c>
      <c r="N29" s="111" t="s">
        <v>149</v>
      </c>
      <c r="O29" s="82" t="s">
        <v>117</v>
      </c>
      <c r="P29" s="82" t="s">
        <v>157</v>
      </c>
      <c r="Q29" s="83" t="s">
        <v>20</v>
      </c>
      <c r="R29" s="83" t="s">
        <v>120</v>
      </c>
      <c r="S29" s="79" t="s">
        <v>154</v>
      </c>
      <c r="T29" s="83" t="s">
        <v>217</v>
      </c>
      <c r="U29" s="83" t="s">
        <v>217</v>
      </c>
      <c r="V29" s="83" t="s">
        <v>224</v>
      </c>
      <c r="W29" s="82"/>
      <c r="X29" s="5"/>
      <c r="Y29" s="112">
        <v>1</v>
      </c>
      <c r="Z29" s="112">
        <v>0</v>
      </c>
    </row>
    <row r="30" spans="1:26" s="112" customFormat="1" ht="54">
      <c r="A30" s="69">
        <v>619</v>
      </c>
      <c r="B30" s="75" t="s">
        <v>61</v>
      </c>
      <c r="C30" s="123" t="s">
        <v>67</v>
      </c>
      <c r="D30" s="5"/>
      <c r="E30" s="69"/>
      <c r="F30" s="5" t="s">
        <v>204</v>
      </c>
      <c r="G30" s="79" t="s">
        <v>128</v>
      </c>
      <c r="H30" s="69" t="s">
        <v>56</v>
      </c>
      <c r="I30" s="82"/>
      <c r="J30" s="82"/>
      <c r="K30" s="69" t="s">
        <v>172</v>
      </c>
      <c r="L30" s="79" t="s">
        <v>225</v>
      </c>
      <c r="M30" s="5" t="s">
        <v>242</v>
      </c>
      <c r="N30" s="111" t="s">
        <v>149</v>
      </c>
      <c r="O30" s="82" t="s">
        <v>117</v>
      </c>
      <c r="P30" s="82" t="s">
        <v>157</v>
      </c>
      <c r="Q30" s="83" t="s">
        <v>20</v>
      </c>
      <c r="R30" s="83" t="s">
        <v>120</v>
      </c>
      <c r="S30" s="79" t="s">
        <v>154</v>
      </c>
      <c r="T30" s="83" t="s">
        <v>217</v>
      </c>
      <c r="U30" s="83" t="s">
        <v>217</v>
      </c>
      <c r="V30" s="83" t="s">
        <v>224</v>
      </c>
      <c r="W30" s="82"/>
      <c r="X30" s="5"/>
      <c r="Y30" s="112">
        <v>1</v>
      </c>
      <c r="Z30" s="112">
        <v>0</v>
      </c>
    </row>
    <row r="31" spans="1:26" s="112" customFormat="1" ht="54">
      <c r="A31" s="69">
        <v>635</v>
      </c>
      <c r="B31" s="75" t="s">
        <v>61</v>
      </c>
      <c r="C31" s="123" t="s">
        <v>67</v>
      </c>
      <c r="D31" s="5"/>
      <c r="E31" s="69"/>
      <c r="F31" s="5" t="s">
        <v>204</v>
      </c>
      <c r="G31" s="79" t="s">
        <v>128</v>
      </c>
      <c r="H31" s="69" t="s">
        <v>56</v>
      </c>
      <c r="I31" s="82"/>
      <c r="J31" s="82"/>
      <c r="K31" s="69" t="s">
        <v>172</v>
      </c>
      <c r="L31" s="79" t="s">
        <v>225</v>
      </c>
      <c r="M31" s="5" t="s">
        <v>243</v>
      </c>
      <c r="N31" s="111" t="s">
        <v>149</v>
      </c>
      <c r="O31" s="82" t="s">
        <v>117</v>
      </c>
      <c r="P31" s="82" t="s">
        <v>157</v>
      </c>
      <c r="Q31" s="83" t="s">
        <v>20</v>
      </c>
      <c r="R31" s="83" t="s">
        <v>120</v>
      </c>
      <c r="S31" s="79" t="s">
        <v>154</v>
      </c>
      <c r="T31" s="83" t="s">
        <v>217</v>
      </c>
      <c r="U31" s="83" t="s">
        <v>217</v>
      </c>
      <c r="V31" s="83" t="s">
        <v>224</v>
      </c>
      <c r="W31" s="82"/>
      <c r="X31" s="5"/>
      <c r="Y31" s="112">
        <v>1</v>
      </c>
      <c r="Z31" s="112">
        <v>0</v>
      </c>
    </row>
    <row r="32" spans="1:26" s="112" customFormat="1" ht="27">
      <c r="A32" s="69">
        <v>636</v>
      </c>
      <c r="B32" s="75" t="s">
        <v>61</v>
      </c>
      <c r="C32" s="123" t="s">
        <v>67</v>
      </c>
      <c r="D32" s="5"/>
      <c r="E32" s="69"/>
      <c r="F32" s="5" t="s">
        <v>204</v>
      </c>
      <c r="G32" s="79" t="s">
        <v>128</v>
      </c>
      <c r="H32" s="69" t="s">
        <v>56</v>
      </c>
      <c r="I32" s="82"/>
      <c r="J32" s="82"/>
      <c r="K32" s="69" t="s">
        <v>172</v>
      </c>
      <c r="L32" s="79" t="s">
        <v>225</v>
      </c>
      <c r="M32" s="5" t="s">
        <v>206</v>
      </c>
      <c r="N32" s="111" t="s">
        <v>149</v>
      </c>
      <c r="O32" s="82" t="s">
        <v>117</v>
      </c>
      <c r="P32" s="82" t="s">
        <v>157</v>
      </c>
      <c r="Q32" s="83" t="s">
        <v>20</v>
      </c>
      <c r="R32" s="83" t="s">
        <v>120</v>
      </c>
      <c r="S32" s="79" t="s">
        <v>154</v>
      </c>
      <c r="T32" s="83" t="s">
        <v>217</v>
      </c>
      <c r="U32" s="83" t="s">
        <v>217</v>
      </c>
      <c r="V32" s="83" t="s">
        <v>229</v>
      </c>
      <c r="W32" s="83" t="s">
        <v>225</v>
      </c>
      <c r="X32" s="5"/>
      <c r="Y32" s="112">
        <v>1</v>
      </c>
      <c r="Z32" s="112">
        <v>0</v>
      </c>
    </row>
    <row r="33" spans="1:26" s="112" customFormat="1" ht="81">
      <c r="A33" s="69">
        <v>641</v>
      </c>
      <c r="B33" s="75" t="s">
        <v>61</v>
      </c>
      <c r="C33" s="123" t="s">
        <v>67</v>
      </c>
      <c r="D33" s="5"/>
      <c r="E33" s="69"/>
      <c r="F33" s="5" t="s">
        <v>205</v>
      </c>
      <c r="G33" s="79" t="s">
        <v>128</v>
      </c>
      <c r="H33" s="69" t="s">
        <v>56</v>
      </c>
      <c r="I33" s="82"/>
      <c r="J33" s="82"/>
      <c r="K33" s="69" t="s">
        <v>172</v>
      </c>
      <c r="L33" s="79" t="s">
        <v>225</v>
      </c>
      <c r="M33" s="5" t="s">
        <v>244</v>
      </c>
      <c r="N33" s="111" t="s">
        <v>149</v>
      </c>
      <c r="O33" s="82" t="s">
        <v>117</v>
      </c>
      <c r="P33" s="82" t="s">
        <v>157</v>
      </c>
      <c r="Q33" s="83" t="s">
        <v>20</v>
      </c>
      <c r="R33" s="83" t="s">
        <v>120</v>
      </c>
      <c r="S33" s="79" t="s">
        <v>154</v>
      </c>
      <c r="T33" s="83" t="s">
        <v>217</v>
      </c>
      <c r="U33" s="83" t="s">
        <v>217</v>
      </c>
      <c r="V33" s="83" t="s">
        <v>224</v>
      </c>
      <c r="W33" s="82"/>
      <c r="X33" s="5"/>
      <c r="Y33" s="112">
        <v>1</v>
      </c>
      <c r="Z33" s="112">
        <v>0</v>
      </c>
    </row>
    <row r="34" spans="1:26" s="112" customFormat="1" ht="27">
      <c r="A34" s="69">
        <v>646</v>
      </c>
      <c r="B34" s="75" t="s">
        <v>61</v>
      </c>
      <c r="C34" s="123" t="s">
        <v>67</v>
      </c>
      <c r="D34" s="5"/>
      <c r="E34" s="69"/>
      <c r="F34" s="5" t="s">
        <v>205</v>
      </c>
      <c r="G34" s="79" t="s">
        <v>128</v>
      </c>
      <c r="H34" s="69" t="s">
        <v>56</v>
      </c>
      <c r="I34" s="82"/>
      <c r="J34" s="82"/>
      <c r="K34" s="69" t="s">
        <v>172</v>
      </c>
      <c r="L34" s="79" t="s">
        <v>225</v>
      </c>
      <c r="M34" s="5" t="s">
        <v>241</v>
      </c>
      <c r="N34" s="111" t="s">
        <v>149</v>
      </c>
      <c r="O34" s="82" t="s">
        <v>117</v>
      </c>
      <c r="P34" s="82" t="s">
        <v>157</v>
      </c>
      <c r="Q34" s="83" t="s">
        <v>20</v>
      </c>
      <c r="R34" s="83" t="s">
        <v>120</v>
      </c>
      <c r="S34" s="79" t="s">
        <v>154</v>
      </c>
      <c r="T34" s="83" t="s">
        <v>217</v>
      </c>
      <c r="U34" s="83" t="s">
        <v>217</v>
      </c>
      <c r="V34" s="83" t="s">
        <v>229</v>
      </c>
      <c r="W34" s="82" t="s">
        <v>225</v>
      </c>
      <c r="X34" s="5"/>
      <c r="Y34" s="112">
        <v>1</v>
      </c>
      <c r="Z34" s="112">
        <v>0</v>
      </c>
    </row>
    <row r="35" spans="1:26" s="112" customFormat="1" ht="51.75" customHeight="1">
      <c r="A35" s="69">
        <v>649</v>
      </c>
      <c r="B35" s="75" t="s">
        <v>61</v>
      </c>
      <c r="C35" s="123" t="s">
        <v>67</v>
      </c>
      <c r="D35" s="5"/>
      <c r="E35" s="69"/>
      <c r="F35" s="5" t="s">
        <v>205</v>
      </c>
      <c r="G35" s="79" t="s">
        <v>128</v>
      </c>
      <c r="H35" s="69" t="s">
        <v>56</v>
      </c>
      <c r="I35" s="82"/>
      <c r="J35" s="82"/>
      <c r="K35" s="69" t="s">
        <v>172</v>
      </c>
      <c r="L35" s="79" t="s">
        <v>225</v>
      </c>
      <c r="M35" s="5" t="s">
        <v>207</v>
      </c>
      <c r="N35" s="111" t="s">
        <v>149</v>
      </c>
      <c r="O35" s="82" t="s">
        <v>117</v>
      </c>
      <c r="P35" s="82" t="s">
        <v>157</v>
      </c>
      <c r="Q35" s="83" t="s">
        <v>20</v>
      </c>
      <c r="R35" s="83" t="s">
        <v>120</v>
      </c>
      <c r="S35" s="79" t="s">
        <v>154</v>
      </c>
      <c r="T35" s="83" t="s">
        <v>217</v>
      </c>
      <c r="U35" s="83" t="s">
        <v>217</v>
      </c>
      <c r="V35" s="83" t="s">
        <v>229</v>
      </c>
      <c r="W35" s="82" t="s">
        <v>225</v>
      </c>
      <c r="X35" s="5"/>
      <c r="Y35" s="112">
        <v>1</v>
      </c>
      <c r="Z35" s="112">
        <v>0</v>
      </c>
    </row>
    <row r="36" spans="1:26" s="112" customFormat="1" ht="27">
      <c r="A36" s="69">
        <v>651</v>
      </c>
      <c r="B36" s="75" t="s">
        <v>61</v>
      </c>
      <c r="C36" s="123" t="s">
        <v>67</v>
      </c>
      <c r="D36" s="5"/>
      <c r="E36" s="69"/>
      <c r="F36" s="5" t="s">
        <v>205</v>
      </c>
      <c r="G36" s="79" t="s">
        <v>128</v>
      </c>
      <c r="H36" s="69" t="s">
        <v>56</v>
      </c>
      <c r="I36" s="82"/>
      <c r="J36" s="82"/>
      <c r="K36" s="69" t="s">
        <v>172</v>
      </c>
      <c r="L36" s="79" t="s">
        <v>225</v>
      </c>
      <c r="M36" s="5" t="s">
        <v>208</v>
      </c>
      <c r="N36" s="111" t="s">
        <v>149</v>
      </c>
      <c r="O36" s="82" t="s">
        <v>117</v>
      </c>
      <c r="P36" s="82" t="s">
        <v>157</v>
      </c>
      <c r="Q36" s="83" t="s">
        <v>20</v>
      </c>
      <c r="R36" s="83" t="s">
        <v>120</v>
      </c>
      <c r="S36" s="79" t="s">
        <v>154</v>
      </c>
      <c r="T36" s="83" t="s">
        <v>217</v>
      </c>
      <c r="U36" s="83" t="s">
        <v>217</v>
      </c>
      <c r="V36" s="83" t="s">
        <v>229</v>
      </c>
      <c r="W36" s="82" t="s">
        <v>225</v>
      </c>
      <c r="X36" s="5"/>
      <c r="Y36" s="112">
        <v>1</v>
      </c>
      <c r="Z36" s="112">
        <v>0</v>
      </c>
    </row>
    <row r="37" spans="1:26" s="112" customFormat="1" ht="40.5">
      <c r="A37" s="69">
        <v>652</v>
      </c>
      <c r="B37" s="79" t="s">
        <v>114</v>
      </c>
      <c r="C37" s="123" t="s">
        <v>67</v>
      </c>
      <c r="D37" s="79"/>
      <c r="E37" s="79"/>
      <c r="F37" s="79" t="s">
        <v>209</v>
      </c>
      <c r="G37" s="79" t="s">
        <v>128</v>
      </c>
      <c r="H37" s="79" t="s">
        <v>138</v>
      </c>
      <c r="I37" s="83"/>
      <c r="J37" s="83"/>
      <c r="K37" s="79" t="s">
        <v>169</v>
      </c>
      <c r="L37" s="79" t="s">
        <v>225</v>
      </c>
      <c r="M37" s="79" t="s">
        <v>245</v>
      </c>
      <c r="N37" s="111" t="s">
        <v>149</v>
      </c>
      <c r="O37" s="83" t="s">
        <v>117</v>
      </c>
      <c r="P37" s="83" t="s">
        <v>118</v>
      </c>
      <c r="Q37" s="83" t="s">
        <v>20</v>
      </c>
      <c r="R37" s="83" t="s">
        <v>120</v>
      </c>
      <c r="S37" s="79" t="s">
        <v>154</v>
      </c>
      <c r="T37" s="83" t="s">
        <v>217</v>
      </c>
      <c r="U37" s="83" t="s">
        <v>217</v>
      </c>
      <c r="V37" s="83" t="s">
        <v>224</v>
      </c>
      <c r="W37" s="83"/>
      <c r="X37" s="70"/>
      <c r="Y37" s="112">
        <v>1</v>
      </c>
      <c r="Z37" s="112">
        <v>0</v>
      </c>
    </row>
    <row r="38" spans="1:26" s="112" customFormat="1" ht="27">
      <c r="A38" s="69">
        <v>653</v>
      </c>
      <c r="B38" s="79" t="s">
        <v>114</v>
      </c>
      <c r="C38" s="123" t="s">
        <v>67</v>
      </c>
      <c r="D38" s="79"/>
      <c r="E38" s="79"/>
      <c r="F38" s="79" t="s">
        <v>211</v>
      </c>
      <c r="G38" s="79" t="s">
        <v>128</v>
      </c>
      <c r="H38" s="79" t="s">
        <v>138</v>
      </c>
      <c r="I38" s="83"/>
      <c r="J38" s="83"/>
      <c r="K38" s="79" t="s">
        <v>172</v>
      </c>
      <c r="L38" s="79" t="s">
        <v>225</v>
      </c>
      <c r="M38" s="5" t="s">
        <v>246</v>
      </c>
      <c r="N38" s="111" t="s">
        <v>149</v>
      </c>
      <c r="O38" s="83" t="s">
        <v>117</v>
      </c>
      <c r="P38" s="83" t="s">
        <v>157</v>
      </c>
      <c r="Q38" s="83" t="s">
        <v>20</v>
      </c>
      <c r="R38" s="83" t="s">
        <v>120</v>
      </c>
      <c r="S38" s="79" t="s">
        <v>154</v>
      </c>
      <c r="T38" s="83" t="s">
        <v>217</v>
      </c>
      <c r="U38" s="83" t="s">
        <v>217</v>
      </c>
      <c r="V38" s="83" t="s">
        <v>229</v>
      </c>
      <c r="W38" s="83" t="s">
        <v>225</v>
      </c>
      <c r="X38" s="70"/>
      <c r="Y38" s="112">
        <v>1</v>
      </c>
      <c r="Z38" s="112">
        <v>0</v>
      </c>
    </row>
    <row r="39" spans="1:26" s="112" customFormat="1" ht="40.5">
      <c r="A39" s="69">
        <v>657</v>
      </c>
      <c r="B39" s="79" t="s">
        <v>114</v>
      </c>
      <c r="C39" s="123" t="s">
        <v>67</v>
      </c>
      <c r="D39" s="79"/>
      <c r="E39" s="79"/>
      <c r="F39" s="79" t="s">
        <v>146</v>
      </c>
      <c r="G39" s="79" t="s">
        <v>128</v>
      </c>
      <c r="H39" s="79" t="s">
        <v>138</v>
      </c>
      <c r="I39" s="83"/>
      <c r="J39" s="83"/>
      <c r="K39" s="79" t="s">
        <v>172</v>
      </c>
      <c r="L39" s="79" t="s">
        <v>225</v>
      </c>
      <c r="M39" s="5" t="s">
        <v>247</v>
      </c>
      <c r="N39" s="111" t="s">
        <v>149</v>
      </c>
      <c r="O39" s="83" t="s">
        <v>117</v>
      </c>
      <c r="P39" s="83" t="s">
        <v>157</v>
      </c>
      <c r="Q39" s="83"/>
      <c r="R39" s="83" t="s">
        <v>120</v>
      </c>
      <c r="S39" s="79" t="s">
        <v>154</v>
      </c>
      <c r="T39" s="83" t="s">
        <v>217</v>
      </c>
      <c r="U39" s="83" t="s">
        <v>217</v>
      </c>
      <c r="V39" s="83" t="s">
        <v>224</v>
      </c>
      <c r="W39" s="83"/>
      <c r="X39" s="70"/>
      <c r="Y39" s="112">
        <v>1</v>
      </c>
      <c r="Z39" s="112">
        <v>0</v>
      </c>
    </row>
    <row r="40" spans="1:26" s="66" customFormat="1" ht="58.5" customHeight="1">
      <c r="A40" s="69">
        <v>682</v>
      </c>
      <c r="B40" s="69" t="s">
        <v>114</v>
      </c>
      <c r="C40" s="128" t="s">
        <v>210</v>
      </c>
      <c r="D40" s="128"/>
      <c r="E40" s="128"/>
      <c r="F40" s="79" t="s">
        <v>214</v>
      </c>
      <c r="G40" s="69" t="s">
        <v>128</v>
      </c>
      <c r="H40" s="69" t="s">
        <v>138</v>
      </c>
      <c r="I40" s="60"/>
      <c r="J40" s="60"/>
      <c r="K40" s="128" t="s">
        <v>195</v>
      </c>
      <c r="L40" s="79" t="s">
        <v>225</v>
      </c>
      <c r="M40" s="79" t="s">
        <v>223</v>
      </c>
      <c r="N40" s="111" t="s">
        <v>149</v>
      </c>
      <c r="O40" s="60" t="s">
        <v>117</v>
      </c>
      <c r="P40" s="60" t="s">
        <v>9</v>
      </c>
      <c r="Q40" s="83" t="s">
        <v>20</v>
      </c>
      <c r="R40" s="83" t="s">
        <v>120</v>
      </c>
      <c r="S40" s="79" t="s">
        <v>154</v>
      </c>
      <c r="T40" s="83" t="s">
        <v>217</v>
      </c>
      <c r="U40" s="83" t="s">
        <v>217</v>
      </c>
      <c r="V40" s="83" t="s">
        <v>229</v>
      </c>
      <c r="W40" s="83" t="s">
        <v>225</v>
      </c>
      <c r="X40" s="129"/>
      <c r="Y40" s="66">
        <v>1</v>
      </c>
      <c r="Z40" s="66">
        <v>0</v>
      </c>
    </row>
    <row r="41" spans="1:26" s="66" customFormat="1">
      <c r="A41" s="69">
        <v>684</v>
      </c>
      <c r="B41" s="79" t="s">
        <v>61</v>
      </c>
      <c r="C41" s="79" t="s">
        <v>67</v>
      </c>
      <c r="D41" s="79"/>
      <c r="E41" s="79"/>
      <c r="F41" s="79" t="s">
        <v>156</v>
      </c>
      <c r="G41" s="69" t="s">
        <v>128</v>
      </c>
      <c r="H41" s="69" t="s">
        <v>138</v>
      </c>
      <c r="I41" s="126"/>
      <c r="J41" s="126"/>
      <c r="K41" s="69" t="s">
        <v>172</v>
      </c>
      <c r="L41" s="79" t="s">
        <v>225</v>
      </c>
      <c r="M41" s="79" t="s">
        <v>218</v>
      </c>
      <c r="N41" s="79" t="s">
        <v>149</v>
      </c>
      <c r="O41" s="79" t="s">
        <v>117</v>
      </c>
      <c r="P41" s="79" t="s">
        <v>9</v>
      </c>
      <c r="Q41" s="83" t="s">
        <v>20</v>
      </c>
      <c r="R41" s="83" t="s">
        <v>120</v>
      </c>
      <c r="S41" s="79" t="s">
        <v>154</v>
      </c>
      <c r="T41" s="83" t="s">
        <v>217</v>
      </c>
      <c r="U41" s="83" t="s">
        <v>217</v>
      </c>
      <c r="V41" s="83" t="s">
        <v>229</v>
      </c>
      <c r="W41" s="83" t="s">
        <v>225</v>
      </c>
      <c r="X41" s="127"/>
      <c r="Y41" s="66">
        <v>1</v>
      </c>
      <c r="Z41" s="66">
        <v>0</v>
      </c>
    </row>
    <row r="42" spans="1:26" s="66" customFormat="1" ht="40.5">
      <c r="A42" s="69">
        <v>686</v>
      </c>
      <c r="B42" s="79" t="s">
        <v>61</v>
      </c>
      <c r="C42" s="79" t="s">
        <v>66</v>
      </c>
      <c r="D42" s="79"/>
      <c r="E42" s="79"/>
      <c r="F42" s="79" t="s">
        <v>221</v>
      </c>
      <c r="G42" s="69" t="s">
        <v>128</v>
      </c>
      <c r="H42" s="69" t="s">
        <v>138</v>
      </c>
      <c r="I42" s="126"/>
      <c r="J42" s="126"/>
      <c r="K42" s="69" t="s">
        <v>172</v>
      </c>
      <c r="L42" s="79" t="s">
        <v>225</v>
      </c>
      <c r="M42" s="79" t="s">
        <v>219</v>
      </c>
      <c r="N42" s="79" t="s">
        <v>149</v>
      </c>
      <c r="O42" s="79" t="s">
        <v>117</v>
      </c>
      <c r="P42" s="79" t="s">
        <v>9</v>
      </c>
      <c r="Q42" s="83" t="s">
        <v>20</v>
      </c>
      <c r="R42" s="83" t="s">
        <v>120</v>
      </c>
      <c r="S42" s="79" t="s">
        <v>154</v>
      </c>
      <c r="T42" s="83" t="s">
        <v>217</v>
      </c>
      <c r="U42" s="83" t="s">
        <v>217</v>
      </c>
      <c r="V42" s="83" t="s">
        <v>229</v>
      </c>
      <c r="W42" s="83" t="s">
        <v>225</v>
      </c>
      <c r="X42" s="127"/>
      <c r="Y42" s="66">
        <v>1</v>
      </c>
      <c r="Z42" s="66">
        <v>0</v>
      </c>
    </row>
    <row r="43" spans="1:26" s="66" customFormat="1" ht="40.5">
      <c r="A43" s="69">
        <v>688</v>
      </c>
      <c r="B43" s="79" t="s">
        <v>61</v>
      </c>
      <c r="C43" s="79" t="s">
        <v>66</v>
      </c>
      <c r="D43" s="79"/>
      <c r="E43" s="79"/>
      <c r="F43" s="79" t="s">
        <v>222</v>
      </c>
      <c r="G43" s="69" t="s">
        <v>128</v>
      </c>
      <c r="H43" s="69" t="s">
        <v>138</v>
      </c>
      <c r="I43" s="126"/>
      <c r="J43" s="126"/>
      <c r="K43" s="69" t="s">
        <v>172</v>
      </c>
      <c r="L43" s="79" t="s">
        <v>225</v>
      </c>
      <c r="M43" s="79" t="s">
        <v>220</v>
      </c>
      <c r="N43" s="79" t="s">
        <v>149</v>
      </c>
      <c r="O43" s="79" t="s">
        <v>117</v>
      </c>
      <c r="P43" s="79" t="s">
        <v>9</v>
      </c>
      <c r="Q43" s="83" t="s">
        <v>20</v>
      </c>
      <c r="R43" s="83" t="s">
        <v>120</v>
      </c>
      <c r="S43" s="79" t="s">
        <v>154</v>
      </c>
      <c r="T43" s="83" t="s">
        <v>217</v>
      </c>
      <c r="U43" s="83" t="s">
        <v>217</v>
      </c>
      <c r="V43" s="83" t="s">
        <v>229</v>
      </c>
      <c r="W43" s="83" t="s">
        <v>225</v>
      </c>
      <c r="X43" s="127"/>
      <c r="Y43" s="66">
        <v>1</v>
      </c>
      <c r="Z43" s="66">
        <v>0</v>
      </c>
    </row>
    <row r="44" spans="1:26" s="66" customFormat="1" ht="27">
      <c r="A44" s="79">
        <v>695</v>
      </c>
      <c r="B44" s="79" t="s">
        <v>61</v>
      </c>
      <c r="C44" s="79" t="s">
        <v>66</v>
      </c>
      <c r="D44" s="79"/>
      <c r="E44" s="79"/>
      <c r="F44" s="79" t="s">
        <v>221</v>
      </c>
      <c r="G44" s="83" t="s">
        <v>65</v>
      </c>
      <c r="H44" s="83" t="s">
        <v>138</v>
      </c>
      <c r="I44" s="83"/>
      <c r="J44" s="79"/>
      <c r="K44" s="83" t="s">
        <v>216</v>
      </c>
      <c r="L44" s="79" t="s">
        <v>225</v>
      </c>
      <c r="M44" s="79" t="s">
        <v>248</v>
      </c>
      <c r="N44" s="79" t="s">
        <v>149</v>
      </c>
      <c r="O44" s="79" t="s">
        <v>117</v>
      </c>
      <c r="P44" s="79" t="s">
        <v>9</v>
      </c>
      <c r="Q44" s="83" t="s">
        <v>20</v>
      </c>
      <c r="R44" s="83" t="s">
        <v>120</v>
      </c>
      <c r="S44" s="79" t="s">
        <v>154</v>
      </c>
      <c r="T44" s="83" t="s">
        <v>217</v>
      </c>
      <c r="U44" s="83" t="s">
        <v>217</v>
      </c>
      <c r="V44" s="83" t="s">
        <v>224</v>
      </c>
      <c r="W44" s="60"/>
      <c r="X44" s="129"/>
      <c r="Y44" s="66">
        <v>1</v>
      </c>
      <c r="Z44" s="66">
        <v>0</v>
      </c>
    </row>
    <row r="45" spans="1:26" s="66" customFormat="1" ht="27">
      <c r="A45" s="79">
        <v>697</v>
      </c>
      <c r="B45" s="79" t="s">
        <v>61</v>
      </c>
      <c r="C45" s="79" t="s">
        <v>66</v>
      </c>
      <c r="D45" s="79"/>
      <c r="E45" s="79"/>
      <c r="F45" s="79" t="s">
        <v>155</v>
      </c>
      <c r="G45" s="83" t="s">
        <v>65</v>
      </c>
      <c r="H45" s="83" t="s">
        <v>138</v>
      </c>
      <c r="I45" s="83"/>
      <c r="J45" s="79"/>
      <c r="K45" s="83" t="s">
        <v>216</v>
      </c>
      <c r="L45" s="79" t="s">
        <v>225</v>
      </c>
      <c r="M45" s="79" t="s">
        <v>249</v>
      </c>
      <c r="N45" s="79" t="s">
        <v>149</v>
      </c>
      <c r="O45" s="79" t="s">
        <v>117</v>
      </c>
      <c r="P45" s="79" t="s">
        <v>9</v>
      </c>
      <c r="Q45" s="83" t="s">
        <v>20</v>
      </c>
      <c r="R45" s="83" t="s">
        <v>120</v>
      </c>
      <c r="S45" s="79" t="s">
        <v>154</v>
      </c>
      <c r="T45" s="83" t="s">
        <v>217</v>
      </c>
      <c r="U45" s="83" t="s">
        <v>217</v>
      </c>
      <c r="V45" s="83" t="s">
        <v>224</v>
      </c>
      <c r="W45" s="60"/>
      <c r="X45" s="129"/>
      <c r="Y45" s="66">
        <v>1</v>
      </c>
      <c r="Z45" s="66">
        <v>0</v>
      </c>
    </row>
  </sheetData>
  <customSheetViews>
    <customSheetView guid="{D93202E6-38CC-4E75-A408-4484C3F20DF1}" state="hidden">
      <selection activeCell="I7" sqref="I7"/>
      <pageMargins left="0.7" right="0.7" top="0.75" bottom="0.75" header="0.3" footer="0.3"/>
    </customSheetView>
    <customSheetView guid="{90B2B1E7-0267-4E5F-8E8A-15943946C5AF}" state="hidden">
      <selection activeCell="I7" sqref="I7"/>
      <pageMargins left="0.7" right="0.7" top="0.75" bottom="0.75" header="0.3" footer="0.3"/>
    </customSheetView>
    <customSheetView guid="{25FB7779-49CD-4E49-A141-983ED37C32C4}" state="hidden">
      <selection activeCell="I7" sqref="I7"/>
      <pageMargins left="0.7" right="0.7" top="0.75" bottom="0.75" header="0.3" footer="0.3"/>
      <pageSetup paperSize="9" orientation="portrait" r:id="rId1"/>
    </customSheetView>
    <customSheetView guid="{FAF62816-01DF-4FD8-8E8C-9791E41B8C1B}" state="hidden">
      <selection activeCell="I7" sqref="I7"/>
      <pageMargins left="0.7" right="0.7" top="0.75" bottom="0.75" header="0.3" footer="0.3"/>
      <pageSetup paperSize="9" orientation="portrait" r:id="rId2"/>
    </customSheetView>
    <customSheetView guid="{2B7D8A67-BFD3-44E0-82AE-EB3E7E42016A}" state="hidden">
      <selection activeCell="I7" sqref="I7"/>
      <pageMargins left="0.7" right="0.7" top="0.75" bottom="0.75" header="0.3" footer="0.3"/>
    </customSheetView>
    <customSheetView guid="{5BE4F515-800B-4084-8263-E7802E308FEA}" state="hidden">
      <selection activeCell="I7" sqref="I7"/>
      <pageMargins left="0.7" right="0.7" top="0.75" bottom="0.75" header="0.3" footer="0.3"/>
    </customSheetView>
    <customSheetView guid="{66643B29-9EEB-461A-A991-7DC8CC9EAD93}" state="hidden">
      <selection activeCell="I7" sqref="I7"/>
      <pageMargins left="0.7" right="0.7" top="0.75" bottom="0.75" header="0.3" footer="0.3"/>
    </customSheetView>
    <customSheetView guid="{891D980B-3994-429D-854D-7CC6770C5563}" state="hidden">
      <selection activeCell="I7" sqref="I7"/>
      <pageMargins left="0.7" right="0.7" top="0.75" bottom="0.75" header="0.3" footer="0.3"/>
    </customSheetView>
  </customSheetViews>
  <phoneticPr fontId="18" type="noConversion"/>
  <pageMargins left="0.7" right="0.7" top="0.75" bottom="0.75" header="0.3" footer="0.3"/>
  <pageSetup paperSize="9" orientation="portrait" copies="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이름이 지정된 범위</vt:lpstr>
      </vt:variant>
      <vt:variant>
        <vt:i4>1</vt:i4>
      </vt:variant>
    </vt:vector>
  </HeadingPairs>
  <TitlesOfParts>
    <vt:vector size="8" baseType="lpstr">
      <vt:lpstr>단위테스트결과</vt:lpstr>
      <vt:lpstr>Sheet1</vt:lpstr>
      <vt:lpstr>Sheet3</vt:lpstr>
      <vt:lpstr>결함조치현황</vt:lpstr>
      <vt:lpstr>담당자별-결함조치</vt:lpstr>
      <vt:lpstr>진척일현황</vt:lpstr>
      <vt:lpstr>Sheet2</vt:lpstr>
      <vt:lpstr>단위테스트결과!Print_Titles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결함관리대장</dc:title>
  <dc:creator>pc</dc:creator>
  <cp:lastModifiedBy>jklee</cp:lastModifiedBy>
  <cp:lastPrinted>2015-05-15T05:19:35Z</cp:lastPrinted>
  <dcterms:created xsi:type="dcterms:W3CDTF">1998-09-20T07:20:14Z</dcterms:created>
  <dcterms:modified xsi:type="dcterms:W3CDTF">2017-12-19T00:52:47Z</dcterms:modified>
</cp:coreProperties>
</file>