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32" headerRowCount="1" totalsRowCount="0" totalsRowShown="0">
  <x:autoFilter ref="A5:AN83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55" headerRowCount="1" totalsRowCount="0" totalsRowShown="0">
  <x:autoFilter ref="A5:E5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1" headerRowCount="1" totalsRowCount="0" totalsRowShown="0">
  <x:autoFilter ref="A5:C23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991" headerRowCount="1" totalsRowCount="0" totalsRowShown="0">
  <x:autoFilter ref="A5:F99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32" headerRowCount="1" totalsRowCount="0" totalsRowShown="0">
  <x:autoFilter ref="A5:J83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t3; finished item</x:v>
      </x:c>
      <x:c r="AF24" s="4" t="str">
        <x:v>From current item description. Proposed uses retain their existing approval status.</x:v>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t4; finished item</x:v>
      </x:c>
      <x:c r="AF112" s="4" t="str">
        <x:v>From current item description. Proposed uses retain their existing approval status.</x:v>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t2; finished item</x:v>
      </x:c>
      <x:c r="AF114" s="4" t="str">
        <x:v>From current item description. Proposed uses retain their existing approval status.</x:v>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t3; finished item</x:v>
      </x:c>
      <x:c r="AF115" s="4" t="str">
        <x:v>From current item description. Proposed uses retain their existing approval status.</x:v>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t3; finished item</x:v>
      </x:c>
      <x:c r="AF116" s="4" t="str">
        <x:v>From current item description. Proposed uses retain their existing approval status.</x:v>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t3; finished item</x:v>
      </x:c>
      <x:c r="AF117" s="4" t="str">
        <x:v>From current item description. Proposed uses retain their existing approval status.</x:v>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t1; finished item</x:v>
      </x:c>
      <x:c r="AF118" s="4" t="str">
        <x:v>From current item description. Proposed uses retain their existing approval status.</x:v>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t3; finished item</x:v>
      </x:c>
      <x:c r="AF119" s="4" t="str">
        <x:v>From current item description. Proposed uses retain their existing approval status.</x:v>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t4; finished item</x:v>
      </x:c>
      <x:c r="AF120" s="4" t="str">
        <x:v>From current item description. Proposed uses retain their existing approval status.</x:v>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t3; finished item</x:v>
      </x:c>
      <x:c r="AF126" s="4" t="str">
        <x:v>From current item description. Proposed uses retain their existing approval status.</x:v>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t3; finished item</x:v>
      </x:c>
      <x:c r="AF127" s="4" t="str">
        <x:v>From current item description. Proposed uses retain their existing approval status.</x:v>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t2; finished item</x:v>
      </x:c>
      <x:c r="AF128" s="4" t="str">
        <x:v>From current item description. Proposed uses retain their existing approval status.</x:v>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t3; finished item</x:v>
      </x:c>
      <x:c r="AF129" s="4" t="str">
        <x:v>From current item description. Proposed uses retain their existing approval status.</x:v>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t4; finished item</x:v>
      </x:c>
      <x:c r="AF130" s="4" t="str">
        <x:v>From current item description. Proposed uses retain their existing approval status.</x:v>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t4; finished item</x:v>
      </x:c>
      <x:c r="AF131" s="4" t="str">
        <x:v>From current item description. Proposed uses retain their existing approval status.</x:v>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t3; finished item</x:v>
      </x:c>
      <x:c r="AF140" s="4" t="str">
        <x:v>From current item description. Proposed uses retain their existing approval status.</x:v>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t3; finished item</x:v>
      </x:c>
      <x:c r="AF152" s="4" t="str">
        <x:v>From current item description. Proposed uses retain their existing approval status.</x:v>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t2; finished item</x:v>
      </x:c>
      <x:c r="AF153" s="4" t="str">
        <x:v>From current item description. Proposed uses retain their existing approval status.</x:v>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t2;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t1;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t1;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t1;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t1;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t3;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t2;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t2;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t1;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t1;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t3;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t2;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t2;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t3;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t3;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t3;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t4;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t4;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t3;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t3;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t3;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t3;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t3;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t3;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t3;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t4;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t4;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t3;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t4;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t3;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t3;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t2;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t4;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t3;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t3;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t3;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t3;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t3;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Salvage feedstock</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feedstock;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Salvage feedstock</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feedstock;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Salvage feedstock</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feedstock;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Salvage feedstock</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feedstock;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Salvage feedstock</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feedstock;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Salvage feedstock</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feedstock;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Salvage feedstock</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feedstock;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Salvage feedstock</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feedstock;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Salvage feedstock</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feedstock;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Salvage feedstock</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feedstock;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Salvage feedstock</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feedstock;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Salvage feedstock</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feedstock;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Salvage feedstock</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feedstock;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Salvage feedstock</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feedstock;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Salvage feedstock</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feedstock;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Salvage feedstock</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feedstock;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Salvage feedstock</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feedstock;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Salvage feedstock</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feedstock;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Salvage feedstock</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feedstock;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t3;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t2;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t3;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t2; finished item</x:v>
      </x:c>
      <x:c r="AF398" s="4" t="str">
        <x:v>Forging hammers and anvils explicitly requested by the author; detailed construction unresolved.</x:v>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t2; finished item</x:v>
      </x:c>
      <x:c r="AF399" s="4" t="str">
        <x:v>Forging hammers and anvils explicitly requested by the author; detailed construction unresolved.</x:v>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t3; finished item</x:v>
      </x:c>
      <x:c r="AF400" s="4" t="str">
        <x:v>Supporting smithing tool proposed for review; not separately established game canon.</x:v>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t3; finished item</x:v>
      </x:c>
      <x:c r="AF401" s="4" t="str">
        <x:v>Supporting smithing tool proposed for review; not separately established game canon.</x:v>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t2; finished item</x:v>
      </x:c>
      <x:c r="AF402" s="4" t="str">
        <x:v>Supporting smithing tool proposed for review; not separately established game canon.</x:v>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t2; finished item</x:v>
      </x:c>
      <x:c r="AF403" s="4" t="str">
        <x:v>Supporting smithing tool proposed for review; not separately established game canon.</x:v>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t2; finished item</x:v>
      </x:c>
      <x:c r="AF404" s="4" t="str">
        <x:v>Supporting smithing tool proposed for review; not separately established game canon.</x:v>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t2; finished item</x:v>
      </x:c>
      <x:c r="AF405" s="4" t="str">
        <x:v>Supporting smithing tool proposed for review; not separately established game canon.</x:v>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t3; finished item</x:v>
      </x:c>
      <x:c r="AF406" s="4" t="str">
        <x:v>Supporting smithing tool proposed for review; not separately established game canon.</x:v>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t3; finished item</x:v>
      </x:c>
      <x:c r="AF407" s="4" t="str">
        <x:v>Supporting smithing tool proposed for review; not separately established game canon.</x:v>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str">
        <x:v>Equipment</x:v>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equipment; lore-informed stock / fitted part; tool; finished item; manufactured / unresolved; animal husbandry; mixed / unresolved; solid part; proposal; domestic shell-trimming scraper; animal husbandry; not applicable; not applicable; t2; finished item</x:v>
      </x:c>
      <x:c r="AF513" s="4" t="str">
        <x:v>New source-informed working item; primary category follows the resource/processing/recovery split.</x:v>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str">
        <x:v>Equipment</x:v>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equipment; tool; tool; finished item; manufactured / unresolved; fabrication; metal; assembly; proposal; hand-cranked metal drill; collection expansion; tool; not applicable; t3; finished item</x:v>
      </x:c>
      <x:c r="AF548" s="4" t="str">
        <x:v>Collection expansion classification. Distinct type, use and material family; new item proposal unless author direction is marked.</x:v>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t="str">
        <x:v>proposal.collection.adjustable_screw_vise</x:v>
      </x:c>
      <x:c r="B549" s="4" t="str">
        <x:v>Adjustable screw vise</x:v>
      </x:c>
      <x:c r="C549" s="4" t="str">
        <x:v>Not applicable</x:v>
      </x:c>
      <x:c r="D549" s="4" t="str">
        <x:v>Equipment</x:v>
      </x:c>
      <x:c r="E549" s="4" t="str">
        <x:v>Tool</x:v>
      </x:c>
      <x:c r="F549" s="4" t="str">
        <x:v>New proposal</x:v>
      </x:c>
      <x:c r="G549" s="4" t="str">
        <x:v>Holds irregular parts during filing and fitting</x:v>
      </x:c>
      <x:c r="H549" s="4" t="str">
        <x:v>None</x:v>
      </x:c>
      <x:c r="I549" s="4" t="str">
        <x:v>Physical inventory / cargo item; dimensions and packing unresolved</x:v>
      </x:c>
      <x:c r="J549" s="4"/>
      <x:c r="K549" s="4"/>
      <x:c r="L549" s="4" t="str">
        <x:v>Candidate preparation: design.collection.adjustable_screw_vise. Full inputs are in Crafting browser.</x:v>
      </x:c>
      <x:c r="M549" s="4" t="str">
        <x:v>Candidate workshop or contained preparation route; detailed tools, quantities and conditions unresolved</x:v>
      </x:c>
      <x:c r="N549" s="4" t="str">
        <x:v>Not implemented</x:v>
      </x:c>
      <x:c r="O549" s="4" t="str">
        <x:v>Specific dimensions, yield, fit, performance and service conditions remain open.</x:v>
      </x:c>
      <x:c r="P549" s="4"/>
      <x:c r="Q549" s="4"/>
      <x:c r="R549" s="4"/>
      <x:c r="S549" s="4"/>
      <x:c r="T549" s="4"/>
      <x:c r="U549" s="4" t="str">
        <x:v>Candidate inputs are partial. Resolve tools, supporting materials, energy, recovery and compatibility before recipes become craftable.</x:v>
      </x:c>
      <x:c r="V549" s="4" t="str">
        <x:v>adjustable screw vise; collection expansion; tool</x:v>
      </x:c>
      <x:c r="W549" s="4" t="str">
        <x:v>New item proposal, October 15, 2026. Setting reference (source proposal): https://github.com/sleepyseamonster/Arc-Dust/blob/f6f98515c005dc3c73cccd9cbc031691745740c6/02-Arc-Dust-Worldbuilding/world/materials/industrial-material-palette.md</x:v>
      </x:c>
      <x:c r="X549" s="4" t="str">
        <x:v>Tool</x:v>
      </x:c>
      <x:c r="Y549" s="4" t="str">
        <x:v>Finished item</x:v>
      </x:c>
      <x:c r="Z549" s="4" t="str">
        <x:v>Manufactured / unresolved</x:v>
      </x:c>
      <x:c r="AA549" s="4" t="str">
        <x:v>Fabrication</x:v>
      </x:c>
      <x:c r="AB549" s="4" t="str">
        <x:v>Metal</x:v>
      </x:c>
      <x:c r="AC549" s="4" t="str">
        <x:v>Assembly</x:v>
      </x:c>
      <x:c r="AD549" s="4" t="str">
        <x:v>Proposal</x:v>
      </x:c>
      <x:c r="AE549" s="4" t="str">
        <x:f>LOWER(A549&amp;"; "&amp;B549&amp;"; "&amp;D549&amp;"; "&amp;E549&amp;"; "&amp;X549&amp;"; "&amp;Y549&amp;"; "&amp;Z549&amp;"; "&amp;AA549&amp;"; "&amp;AB549&amp;"; "&amp;AC549&amp;"; "&amp;AD549&amp;"; "&amp;V549&amp;"; "&amp;C549&amp;"; "&amp;AH549&amp;"; "&amp;AI549)</x:f>
        <x:v>proposal.collection.adjustable_screw_vise; adjustable screw vise; equipment; tool; tool; finished item; manufactured / unresolved; fabrication; metal; assembly; proposal; adjustable screw vise; collection expansion; tool; not applicable; t3; finished item</x:v>
      </x:c>
      <x:c r="AF549" s="4" t="str">
        <x:v>Collection expansion classification. Distinct type, use and material family; new item proposal unless author direction is marked.</x:v>
      </x:c>
      <x:c r="AG549" s="4" t="str">
        <x:v>Finished endpoint or currency. Material tier is separate from finished input tier.</x:v>
      </x:c>
      <x:c r="AH549" s="4" t="str">
        <x:v>T3</x:v>
      </x:c>
      <x:c r="AI549" s="4" t="str">
        <x:v>Finished item</x:v>
      </x:c>
      <x:c r="AJ549" s="4" t="n">
        <x:f>COUNTIFS('Material routes'!$D$6:$D$2205,A549,'Material routes'!$C$6:$C$2205,"Output")</x:f>
        <x:v>1</x:v>
      </x:c>
      <x:c r="AK549" s="4" t="n">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t="n">
        <x:f>COUNTIFS('Material routes'!$D$6:$D$2205,A549,'Material routes'!$C$6:$C$2205,"Tool candidate")</x:f>
        <x:v>0</x:v>
      </x:c>
      <x:c r="AM549" s="4" t="str">
        <x:f>IF(AJ549&gt;0,"Route listed; review status/completeness",IF(C549="T0","Raw entry feed; no production route","No production route listed"))</x:f>
        <x:v>Route listed; review status/completeness</x:v>
      </x:c>
      <x:c r="AN549" s="4" t="n">
        <x:f>IF(C549="T0",0,IF(C549="T1",1,IF(C549="T2",2,IF(C549="T3",3,IF(C549="T4",4,IF(C549="Unassigned",98,99))))))</x:f>
        <x:v>99</x:v>
      </x:c>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str">
        <x:v>Equipment</x:v>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equipment; tool; tool; finished item; manufactured / unresolved; fabrication; metal; assembly; proposal; husk-sheet cutting shears; collection expansion; tool; not applicable; t3; finished item</x:v>
      </x:c>
      <x:c r="AF550" s="4" t="str">
        <x:v>Collection expansion classification. Distinct type, use and material family; new item proposal unless author direction is marked.</x:v>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str">
        <x:v>Equipment</x:v>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equipment; wearable; wearable; finished item; manufactured / unresolved; protection; husk fiber; garment; proposal; husk-fiber face wrap; collection expansion; wearable; not applicable; t3; finished item</x:v>
      </x:c>
      <x:c r="AF556" s="4" t="str">
        <x:v>Collection expansion classification. Distinct type, use and material family; new item proposal unless author direction is marked.</x:v>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str">
        <x:v>Equipment</x:v>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equipment; wearable; wearable; finished item; manufactured / unresolved; protection; metal; garment; proposal; chainmail shoulder mantle; collection expansion; wearable; not applicable; t4; finished item</x:v>
      </x:c>
      <x:c r="AF557" s="4" t="str">
        <x:v>Collection expansion classification. Distinct type, use and material family; new item proposal unless author direction is marked.</x:v>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str">
        <x:v>Equipment</x:v>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equipment; wearable; wearable; finished item; manufactured / unresolved; protection; shell / chitin; garment; proposal; shell-rib gaiters; collection expansion; wearable; not applicable; t1; finished item</x:v>
      </x:c>
      <x:c r="AF558" s="4" t="str">
        <x:v>Collection expansion classification. Distinct type, use and material family; new item proposal unless author direction is marked.</x:v>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str">
        <x:v>Equipment</x:v>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equipment; wearable; wearable; finished item; manufactured / unresolved; equipment mounting; hide; garment; proposal; minimal-hide tool belt; collection expansion; wearable; not applicable; t2; finished item</x:v>
      </x:c>
      <x:c r="AF559" s="4" t="str">
        <x:v>Collection expansion classification. Distinct type, use and material family; new item proposal unless author direction is marked.</x:v>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str">
        <x:v>Equipment</x:v>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equipment; wearable; wearable; finished item; manufactured / unresolved; protection; husk fiber; garment; proposal; pressed-husk apron; collection expansion; wearable; not applicable; t3; finished item</x:v>
      </x:c>
      <x:c r="AF560" s="4" t="str">
        <x:v>Collection expansion classification. Distinct type, use and material family; new item proposal unless author direction is marked.</x:v>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str">
        <x:v>Equipment</x:v>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equipment; wearable; wearable; finished item; manufactured / unresolved; sun shading; mineral; garment; proposal; mica-brim sun visor; collection expansion; wearable; not applicable; t2; finished item</x:v>
      </x:c>
      <x:c r="AF561" s="4" t="str">
        <x:v>Collection expansion classification. Distinct type, use and material family; new item proposal unless author direction is marked.</x:v>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str">
        <x:v>Equipment</x:v>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equipment; traversal device; traversal device; finished item; manufactured / unresolved; traversal; mixed / unresolved; assembly; proposal; cable-grip canyon ascender; collection expansion; traversal device; not applicable; t4; finished item</x:v>
      </x:c>
      <x:c r="AF708" s="4" t="str">
        <x:v>Collection expansion classification. Distinct type, use and material family; new item proposal unless author direction is marked. October 15 audit: classification/handling clarified; item identity, design status and material tier preserved.</x:v>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str">
        <x:v>Equipment</x:v>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equipment; traversal device; traversal device; finished item; manufactured / unresolved; traversal; mixed / unresolved; assembly; proposal; braked canyon descent trolley; collection expansion; traversal device; not applicable; t4; finished item</x:v>
      </x:c>
      <x:c r="AF709" s="4" t="str">
        <x:v>Collection expansion classification. Distinct type, use and material family; new item proposal unless author direction is marked. October 15 audit: classification/handling clarified; item identity, design status and material tier preserved.</x:v>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str">
        <x:v>Equipment</x:v>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equipment; traversal device; traversal device; finished item; manufactured / unresolved; traversal; metal and shell; assembly; proposal; shell-runner cargo sled; collection expansion; traversal device; not applicable; t3; finished item</x:v>
      </x:c>
      <x:c r="AF710" s="4" t="str">
        <x:v>Collection expansion classification. Distinct type, use and material family; new item proposal unless author direction is marked.</x:v>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str">
        <x:v>Equipment</x:v>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equipment; shield; shield; finished item; manufactured / unresolved; defensive combat; metal; assembly; proposal; round iron buckler; collection expansion; shield; not applicable; t2; finished item</x:v>
      </x:c>
      <x:c r="AF744" s="4" t="str">
        <x:v>Collection expansion classification. Distinct type, use and material family; new item proposal unless author direction is marked. October 15 audit: classification/handling clarified; item identity, design status and material tier preserved.</x:v>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str">
        <x:v>Equipment</x:v>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equipment; shield; shield; finished item; manufactured / unresolved; defensive combat; metal; assembly; proposal; riveted steel round shield; collection expansion; shield; not applicable; t2; finished item</x:v>
      </x:c>
      <x:c r="AF745" s="4" t="str">
        <x:v>Collection expansion classification. Distinct type, use and material family; new item proposal unless author direction is marked. October 15 audit: classification/handling clarified; item identity, design status and material tier preserved.</x:v>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str">
        <x:v>Equipment</x:v>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equipment; shield; shield; finished item; manufactured / unresolved; defensive combat; metal and shell; assembly; proposal; broad chitin shield; collection expansion; shield; not applicable; t2; finished item</x:v>
      </x:c>
      <x:c r="AF746" s="4" t="str">
        <x:v>Collection expansion classification. Distinct type, use and material family; new item proposal unless author direction is marked.</x:v>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str">
        <x:v>Equipment</x:v>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equipment; shield; shield; finished item; manufactured / unresolved; defensive combat; faunal fiber and shell; assembly; proposal; shell-rib oval shield; collection expansion; shield; not applicable; t1; finished item</x:v>
      </x:c>
      <x:c r="AF747" s="4" t="str">
        <x:v>Collection expansion classification. Distinct type, use and material family; new item proposal unless author direction is marked. October 15 audit: classification/handling clarified; item identity, design status and material tier preserved.</x:v>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str">
        <x:v>Equipment</x:v>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equipment; shield; shield; finished item; manufactured / unresolved; defensive combat; metal; assembly; proposal; tall iron pavise; collection expansion; shield; not applicable; t3; finished item</x:v>
      </x:c>
      <x:c r="AF748" s="4" t="str">
        <x:v>Collection expansion classification. Distinct type, use and material family; new item proposal unless author direction is marked. October 15 audit: classification/handling clarified; item identity, design status and material tier preserved.</x:v>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str">
        <x:v>Equipment</x:v>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equipment; shield; shield; finished item; manufactured / unresolved; defensive combat; wing membrane and frame; assembly; proposal; folding wing-frame screen shield; collection expansion; shield; not applicable; t4; finished item</x:v>
      </x:c>
      <x:c r="AF749" s="4" t="str">
        <x:v>Collection expansion classification. Distinct type, use and material family; new item proposal unless author direction is marked. October 15 audit: classification/handling clarified; item identity, design status and material tier preserved.</x:v>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str">
        <x:v>Equipment</x:v>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equipment; shield; shield; finished item; manufactured / unresolved; defensive combat; ceramic and metal; assembly; proposal; ceramic-faced shield; collection expansion; shield; not applicable; unassigned; finished item</x:v>
      </x:c>
      <x:c r="AF750" s="4" t="str">
        <x:v>Collection expansion classification. Distinct type, use and material family; new item proposal unless author direction is marked. October 15 audit: classification/handling clarified; item identity, design status and material tier preserved.</x:v>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str">
        <x:v>Equipment</x:v>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equipment; shield; shield; finished item; manufactured / unresolved; defensive combat; mixed / unresolved; assembly; proposal; layered husk shield; collection expansion; shield; not applicable; t3; finished item</x:v>
      </x:c>
      <x:c r="AF751" s="4" t="str">
        <x:v>Collection expansion classification. Distinct type, use and material family; new item proposal unless author direction is marked. October 15 audit: classification/handling clarified; item identity, design status and material tier preserved.</x:v>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str">
        <x:v>Equipment</x:v>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equipment; shield; shield; finished item; manufactured / unresolved; defensive combat; metal and shell; assembly; proposal; steel-rimmed shell shield; collection expansion; shield; not applicable; t2; finished item</x:v>
      </x:c>
      <x:c r="AF752" s="4" t="str">
        <x:v>Collection expansion classification. Distinct type, use and material family; new item proposal unless author direction is marked.</x:v>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str">
        <x:v>Equipment</x:v>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equipment; shield; shield; finished item; manufactured / unresolved; defensive combat; metal; assembly; proposal; hook-edged catch shield; collection expansion; shield; not applicable; t2; finished item</x:v>
      </x:c>
      <x:c r="AF753" s="4" t="str">
        <x:v>Collection expansion classification. Distinct type, use and material family; new item proposal unless author direction is marked. October 15 audit: classification/handling clarified; item identity, design status and material tier preserved.</x:v>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str">
        <x:v>Equipment</x:v>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equipment; shield; shield; finished item; manufactured / unresolved; defensive combat; mixed / unresolved; assembly; proposal; elbow-strapped work shield; collection expansion; shield; not applicable; t3; finished item</x:v>
      </x:c>
      <x:c r="AF754" s="4" t="str">
        <x:v>Collection expansion classification. Distinct type, use and material family; new item proposal unless author direction is marked. October 15 audit: classification/handling clarified; item identity, design status and material tier preserved.</x:v>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str">
        <x:v>Equipment</x:v>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equipment; shield; shield; finished item; manufactured / unresolved; defensive combat; metal; assembly; proposal; knee-braced ground shield; collection expansion; shield; not applicable; t3; finished item</x:v>
      </x:c>
      <x:c r="AF755" s="4" t="str">
        <x:v>Collection expansion classification. Distinct type, use and material family; new item proposal unless author direction is marked. October 15 audit: classification/handling clarified; item identity, design status and material tier preserved.</x:v>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str">
        <x:v>Equipment</x:v>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equipment; shield; shield; finished item; manufactured / unresolved; defensive combat; metal and shell; assembly; proposal; segmented tower shield; collection expansion; shield; not applicable; t3; finished item</x:v>
      </x:c>
      <x:c r="AF756" s="4" t="str">
        <x:v>Collection expansion classification. Distinct type, use and material family; new item proposal unless author direction is marked.</x:v>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str">
        <x:v>Equipment</x:v>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equipment; shield; shield; finished item; manufactured / unresolved; defensive combat; mixed / unresolved; assembly; proposal; mica-slit observation shield; collection expansion; shield; not applicable; t2; finished item</x:v>
      </x:c>
      <x:c r="AF757" s="4" t="str">
        <x:v>Collection expansion classification. Distinct type, use and material family; new item proposal unless author direction is marked. October 15 audit: classification/handling clarified; item identity, design status and material tier preserved.</x:v>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str">
        <x:v>Equipment</x:v>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equipment; shield; shield; finished item; manufactured / unresolved; defensive combat; shell / chitin; assembly; proposal; grit-shedding curved shield; collection expansion; shield; not applicable; t1; finished item</x:v>
      </x:c>
      <x:c r="AF758" s="4" t="str">
        <x:v>Collection expansion classification. Distinct type, use and material family; new item proposal unless author direction is marked. October 15 audit: classification/handling clarified; item identity, design status and material tier preserved.</x:v>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str">
        <x:v>Equipment</x:v>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equipment; shield; shield; finished item; manufactured / unresolved; defensive combat; mixed / unresolved; assembly; proposal; insulated-handle shield; collection expansion; shield; not applicable; t3; finished item</x:v>
      </x:c>
      <x:c r="AF759" s="4" t="str">
        <x:v>Collection expansion classification. Distinct type, use and material family; new item proposal unless author direction is marked. October 15 audit: classification/handling clarified; item identity, design status and material tier preserved.</x:v>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str">
        <x:v>Equipment</x:v>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equipment; shield; shield; finished item; manufactured / unresolved; defensive combat; mixed / unresolved; assembly; proposal; ceremonial inlay shield; collection expansion; shield; not applicable; t4; finished item</x:v>
      </x:c>
      <x:c r="AF760" s="4" t="str">
        <x:v>Collection expansion classification. Distinct type, use and material family; new item proposal unless author direction is marked. October 15 audit: classification/handling clarified; item identity, design status and material tier preserved.</x:v>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str">
        <x:v>Equipment</x:v>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equipment; shield; shield; finished item; manufactured / unresolved; defensive combat; metal; assembly; proposal; magnet-clamp utility shield; collection expansion; shield; not applicable; unassigned; finished item</x:v>
      </x:c>
      <x:c r="AF761" s="4" t="str">
        <x:v>Collection expansion classification. Distinct type, use and material family; new item proposal unless author direction is marked. October 15 audit: classification/handling clarified; item identity, design status and material tier preserved.</x:v>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str">
        <x:v>Equipment</x:v>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equipment; shield; shield; finished item; manufactured / unresolved; defensive combat; metal and shell; assembly; proposal; replaceable-scale shield; collection expansion; shield; not applicable; t3; finished item</x:v>
      </x:c>
      <x:c r="AF762" s="4" t="str">
        <x:v>Collection expansion classification. Distinct type, use and material family; new item proposal unless author direction is marked.</x:v>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str">
        <x:v>Equipment</x:v>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equipment; ancient recovery; shield; recovered part; ancient technology; defensive combat; ancient composite; assembly; proposal; ancient plasteel guard shield; collection expansion; shield; not applicable; not applicable; finished item</x:v>
      </x:c>
      <x:c r="AF763" s="4" t="str">
        <x:v>Collection expansion classification. Distinct type, use and material family; new item proposal unless author direction is marked.</x:v>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str">
        <x:v>Equipment</x:v>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equipment; crafting audit support item; tool; finished item; manufactured / unresolved; fabrication; metal; assembly; proposal; metalworking hand saw; crafting audit; not applicable; t3; finished item</x:v>
      </x:c>
      <x:c r="AF829" s="4" t="str">
        <x:v>New support/source proposal from item-chain audit; not accepted source canon.</x:v>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str">
        <x:v>Equipment</x:v>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equipment; crafting audit support item; tool; finished item; manufactured / unresolved; electrical work; metal; assembly; proposal; workshop winding mandrel; crafting audit; not applicable; t2; finished item</x:v>
      </x:c>
      <x:c r="AF830" s="4" t="str">
        <x:v>New support/source proposal from item-chain audit; not accepted source canon.</x:v>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str">
        <x:v>Equipment</x:v>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equipment; crafting audit support item; tool; finished item; manufactured / unresolved; food preparation; faunal fiber and shell; assembly; proposal; food preparation screen; crafting audit; not applicable; t1; finished item</x:v>
      </x:c>
      <x:c r="AF831" s="4" t="str">
        <x:v>New support/source proposal from item-chain audit; not accepted source canon.</x:v>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str">
        <x:v>Equipment</x:v>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equipment; crafting audit support item; tool; finished item; manufactured / unresolved; glass and ceramics; metal; assembly; proposal; metal glassworking blowpipe; crafting audit; not applicable; t3; finished item</x:v>
      </x:c>
      <x:c r="AF832" s="4" t="str">
        <x:v>New support/source proposal from item-chain audit; not accepted source canon.</x:v>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128</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13</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50</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str">
        <x:v>Salvage feedstock</x:v>
      </x:c>
      <x:c r="B52" s="4" t="n">
        <x:f>COUNTIF(Items!$D$6:$D$1005,A52)</x:f>
        <x:v>19</x:v>
      </x:c>
      <x:c r="C52" s="4" t="str">
        <x:v>Discarded industrial scrap treated as entry feed, before selected reprocessing.</x:v>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t="n">
        <x:f>COUNTIF(Items!$D$6:$D$1005,A54)</x:f>
        <x:v>27</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str">
        <x:v>Mineral resources, Biological resources, Processing agents, Manufactured stock, Salvage feedstock, Recovered mechanisms and Ancient salvage replace the broad active Resources bucket. Existing item types, origin, processing stage, primary use, material tier and source status remain separate. Active primary categories total sixteen.</x:v>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str">
        <x:v>Salvage feedstock</x:v>
      </x:c>
      <x:c r="C20" s="4" t="str">
        <x:v>Discarded industrial scrap treated as entry feed, before selected reprocessing.</x:v>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 feedstock</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 feedstock</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 feedstock</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 feedstock</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 feedstock</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 feedstock</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 feedstock</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 feedstock</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 feedstock</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 feedstock</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 feedstock</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 feedstock</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 feedstock</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 feedstock</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 feedstock</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 feedstock</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 feedstock</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 feedstock</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 feedstock</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 feedstock</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 feedstock</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 feedstock</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 feedstock</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 feedstock</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 feedstock</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 feedstock</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 feedstock</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 feedstock</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Equipment</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Equipment</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t="str">
        <x:v>proposal.collection.adjustable_screw_vise</x:v>
      </x:c>
      <x:c r="B708" s="4" t="str">
        <x:f>IFERROR(INDEX('Items'!$B$6:$B$1005,MATCH(A708,'Items'!$A$6:$A$1005,0)),"MISSING ID")</x:f>
        <x:v>Adjustable screw vise</x:v>
      </x:c>
      <x:c r="C708" s="4" t="str">
        <x:f>IFERROR(INDEX('Items'!$D$6:$D$1005,MATCH(A708,'Items'!$A$6:$A$1005,0)),"MISSING ID")</x:f>
        <x:v>Equipment</x:v>
      </x:c>
      <x:c r="D708" s="4" t="str">
        <x:v>Primary</x:v>
      </x:c>
      <x:c r="E708" s="4" t="str">
        <x:f>IFERROR(INDEX('Items'!$AA$6:$AA$1005,MATCH(A708,'Items'!$A$6:$A$1005,0)),"MISSING ID")</x:f>
        <x:v>Fabrication</x:v>
      </x:c>
      <x:c r="F708" s="4" t="str">
        <x:v>Collection proposal: Holds irregular parts during filing and fitting</x:v>
      </x:c>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Equipment</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Equipment</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Equipment</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Equipment</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Equipment</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Equipment</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Equipment</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Equipment</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Equipment</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Equipment</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Equipment</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Equipment</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Equipment</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Equipment</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Equipment</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Equipment</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Equipment</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Equipment</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Equipment</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Equipment</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Equipment</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Equipment</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Equipment</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Equipment</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Equipment</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Equipment</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Equipment</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Equipment</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Equipment</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Equipment</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Equipment</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Equipment</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Equipment</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Equipment</x:v>
      </x:c>
      <x:c r="D991" s="4" t="str">
        <x:v>Primary</x:v>
      </x:c>
      <x:c r="E991" s="4" t="str">
        <x:f>IFERROR(INDEX('Items'!$AA$6:$AA$1005,MATCH(A991,'Items'!$A$6:$A$1005,0)),"MISSING ID")</x:f>
        <x:v>Glass and ceramics</x:v>
      </x:c>
      <x:c r="F991" s="4" t="str">
        <x:v>Primary use from October 15 chain audit.</x:v>
      </x:c>
    </x:row>
  </x:sheetData>
  <x:dataValidations count="3">
    <x:dataValidation type="list" sqref="D6:D1005">
      <x:formula1>"Primary,Secondary"</x:formula1>
    </x:dataValidation>
    <x:dataValidation type="list" sqref="A6:A1505">
      <x:formula1>'Items'!$A$6:$A$832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 feedstock</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 feedstock</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 feedstock</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 feedstock</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Equipment</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Equipment</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t="str">
        <x:v>design.collection.adjustable_screw_vise.in.1</x:v>
      </x:c>
      <x:c r="B813" s="4" t="str">
        <x:v>design.collection.adjustable_screw_vise</x:v>
      </x:c>
      <x:c r="C813" s="4" t="str">
        <x:v>Ingredient candidate</x:v>
      </x:c>
      <x:c r="D813" s="4" t="str">
        <x:v>proposal.natural.iron_stock</x:v>
      </x:c>
      <x:c r="E813" s="4" t="str">
        <x:f>IFERROR(INDEX('Items'!$B$6:$B$1005,MATCH(D813,'Items'!$A$6:$A$1005,0)),"MISSING ID")</x:f>
        <x:v>Worked iron stock</x:v>
      </x:c>
      <x:c r="F813" s="4" t="str">
        <x:f>IFERROR(INDEX('Items'!$C$6:$C$1005,MATCH(D813,'Items'!$A$6:$A$1005,0)),"MISSING ID")</x:f>
        <x:v>T2</x:v>
      </x:c>
      <x:c r="G813" s="4" t="str">
        <x:f>IFERROR(INDEX('Items'!$D$6:$D$1005,MATCH(D813,'Items'!$A$6:$A$1005,0)),"MISSING ID")</x:f>
        <x:v>Manufactured stock</x:v>
      </x:c>
      <x:c r="H813" s="4" t="str">
        <x:f>IFERROR(INDEX('Items'!$X$6:$X$1005,MATCH(D813,'Items'!$A$6:$A$1005,0)),"MISSING ID")</x:f>
        <x:v>Processed material</x:v>
      </x:c>
      <x:c r="I813" s="4"/>
      <x:c r="J813" s="4" t="str">
        <x:v>Unspecified</x:v>
      </x:c>
      <x:c r="K813" s="4" t="str">
        <x:f>IFERROR(INDEX('Crafting recipes'!$D$6:$D$1005,MATCH(B813,'Crafting recipes'!$A$6:$A$1005,0)),"MISSING ID")</x:f>
        <x:v>Proposal</x:v>
      </x:c>
      <x:c r="L813" s="4" t="str">
        <x:f>IFERROR(INDEX('Items'!$AD$6:$AD$1005,MATCH(D813,'Items'!$A$6:$A$1005,0)),"MISSING ID")</x:f>
        <x:v>Proposal</x:v>
      </x:c>
      <x:c r="M813" s="4" t="str">
        <x:f>IFERROR(INDEX('Crafting recipes'!$E$6:$E$1005,MATCH(B813,'Crafting recipes'!$A$6:$A$1005,0)),"MISSING ID")</x:f>
        <x:v>Partial proposal</x:v>
      </x:c>
      <x:c r="N813" s="4" t="str">
        <x:v>Candidate source or part only. Quantity, grade and method remain open.</x:v>
      </x:c>
      <x:c r="O813" s="4" t="str">
        <x:v>Collection expansion, October 15, 2026. New game proposal.</x:v>
      </x:c>
      <x:c r="P813" s="4" t="n">
        <x:f>IF(OR(C813="Ingredient candidate",C813="Consumed input",C813="Contained input",C813="Transform input"),IF(F813="T0",0,IF(F813="T1",1,IF(F813="T2",2,IF(F813="T3",3,IF(F813="T4",4,-1))))),-1)</x:f>
        <x:v>2</x:v>
      </x:c>
      <x:c r="Q813" s="4" t="n">
        <x:f>IF(AND(OR(C813="Ingredient candidate",C813="Consumed input",C813="Contained input",C813="Transform input"),P813=-1),1,0)</x:f>
        <x:v>0</x:v>
      </x:c>
    </x:row>
    <x:row r="814" ht="64" customHeight="1">
      <x:c r="A814" s="4" t="str">
        <x:v>design.collection.adjustable_screw_vise.in.2</x:v>
      </x:c>
      <x:c r="B814" s="4" t="str">
        <x:v>design.collection.adjustable_screw_vise</x:v>
      </x:c>
      <x:c r="C814" s="4" t="str">
        <x:v>Ingredient candidate</x:v>
      </x:c>
      <x:c r="D814" s="4" t="str">
        <x:v>proposal.lore.threaded_fittings</x:v>
      </x:c>
      <x:c r="E814" s="4" t="str">
        <x:f>IFERROR(INDEX('Items'!$B$6:$B$1005,MATCH(D814,'Items'!$A$6:$A$1005,0)),"MISSING ID")</x:f>
        <x:v>Threaded metal fitting blanks</x:v>
      </x:c>
      <x:c r="F814" s="4" t="str">
        <x:f>IFERROR(INDEX('Items'!$C$6:$C$1005,MATCH(D814,'Items'!$A$6:$A$1005,0)),"MISSING ID")</x:f>
        <x:v>T3</x:v>
      </x:c>
      <x:c r="G814" s="4" t="str">
        <x:f>IFERROR(INDEX('Items'!$D$6:$D$1005,MATCH(D814,'Items'!$A$6:$A$1005,0)),"MISSING ID")</x:f>
        <x:v>Crafting components</x:v>
      </x:c>
      <x:c r="H814" s="4" t="str">
        <x:f>IFERROR(INDEX('Items'!$X$6:$X$1005,MATCH(D814,'Items'!$A$6:$A$1005,0)),"MISSING ID")</x:f>
        <x:v>Crafting component</x:v>
      </x:c>
      <x:c r="I814" s="4"/>
      <x:c r="J814" s="4" t="str">
        <x:v>Unspecified</x:v>
      </x:c>
      <x:c r="K814" s="4" t="str">
        <x:f>IFERROR(INDEX('Crafting recipes'!$D$6:$D$1005,MATCH(B814,'Crafting recipes'!$A$6:$A$1005,0)),"MISSING ID")</x:f>
        <x:v>Proposal</x:v>
      </x:c>
      <x:c r="L814" s="4" t="str">
        <x:f>IFERROR(INDEX('Items'!$AD$6:$AD$1005,MATCH(D814,'Items'!$A$6:$A$1005,0)),"MISSING ID")</x:f>
        <x:v>Proposal</x:v>
      </x:c>
      <x:c r="M814" s="4" t="str">
        <x:f>IFERROR(INDEX('Crafting recipes'!$E$6:$E$1005,MATCH(B814,'Crafting recipes'!$A$6:$A$1005,0)),"MISSING ID")</x:f>
        <x:v>Partial proposal</x:v>
      </x:c>
      <x:c r="N814" s="4" t="str">
        <x:v>Candidate source or part only. Quantity, grade and method remain open.</x:v>
      </x:c>
      <x:c r="O814" s="4" t="str">
        <x:v>Collection expansion, October 15, 2026. New game proposal.</x:v>
      </x:c>
      <x:c r="P814" s="4" t="n">
        <x:f>IF(OR(C814="Ingredient candidate",C814="Consumed input",C814="Contained input",C814="Transform input"),IF(F814="T0",0,IF(F814="T1",1,IF(F814="T2",2,IF(F814="T3",3,IF(F814="T4",4,-1))))),-1)</x:f>
        <x:v>3</x:v>
      </x:c>
      <x:c r="Q814" s="4" t="n">
        <x:f>IF(AND(OR(C814="Ingredient candidate",C814="Consumed input",C814="Contained input",C814="Transform input"),P814=-1),1,0)</x:f>
        <x:v>0</x:v>
      </x:c>
    </x:row>
    <x:row r="815" ht="64" customHeight="1">
      <x:c r="A815" s="4" t="str">
        <x:v>design.collection.adjustable_screw_vise.out</x:v>
      </x:c>
      <x:c r="B815" s="4" t="str">
        <x:v>design.collection.adjustable_screw_vise</x:v>
      </x:c>
      <x:c r="C815" s="4" t="str">
        <x:v>Output</x:v>
      </x:c>
      <x:c r="D815" s="4" t="str">
        <x:v>proposal.collection.adjustable_screw_vise</x:v>
      </x:c>
      <x:c r="E815" s="4" t="str">
        <x:f>IFERROR(INDEX('Items'!$B$6:$B$1005,MATCH(D815,'Items'!$A$6:$A$1005,0)),"MISSING ID")</x:f>
        <x:v>Adjustable screw vise</x:v>
      </x:c>
      <x:c r="F815" s="4" t="str">
        <x:f>IFERROR(INDEX('Items'!$C$6:$C$1005,MATCH(D815,'Items'!$A$6:$A$1005,0)),"MISSING ID")</x:f>
        <x:v>Not applicable</x:v>
      </x:c>
      <x:c r="G815" s="4" t="str">
        <x:f>IFERROR(INDEX('Items'!$D$6:$D$1005,MATCH(D815,'Items'!$A$6:$A$1005,0)),"MISSING ID")</x:f>
        <x:v>Equipment</x:v>
      </x:c>
      <x:c r="H815" s="4" t="str">
        <x:f>IFERROR(INDEX('Items'!$X$6:$X$1005,MATCH(D815,'Items'!$A$6:$A$1005,0)),"MISSING ID")</x:f>
        <x:v>Tool</x:v>
      </x:c>
      <x:c r="I815" s="4"/>
      <x:c r="J815" s="4" t="str">
        <x:v>Unspecified</x:v>
      </x:c>
      <x:c r="K815" s="4" t="str">
        <x:f>IFERROR(INDEX('Crafting recipes'!$D$6:$D$1005,MATCH(B815,'Crafting recipes'!$A$6:$A$1005,0)),"MISSING ID")</x:f>
        <x:v>Proposal</x:v>
      </x:c>
      <x:c r="L815" s="4" t="str">
        <x:f>IFERROR(INDEX('Items'!$AD$6:$AD$1005,MATCH(D815,'Items'!$A$6:$A$1005,0)),"MISSING ID")</x:f>
        <x:v>Proposal</x:v>
      </x:c>
      <x:c r="M815" s="4" t="str">
        <x:f>IFERROR(INDEX('Crafting recipes'!$E$6:$E$1005,MATCH(B815,'Crafting recipes'!$A$6:$A$1005,0)),"MISSING ID")</x:f>
        <x:v>Partial proposal</x:v>
      </x:c>
      <x:c r="N815" s="4" t="str">
        <x:v>Candidate source or part only. Quantity, grade and method remain open.</x:v>
      </x:c>
      <x:c r="O815" s="4" t="str">
        <x:v>Collection expansion, October 15, 2026. New game proposal.</x:v>
      </x:c>
      <x:c r="P815" s="4" t="n">
        <x:f>IF(OR(C815="Ingredient candidate",C815="Consumed input",C815="Contained input",C815="Transform input"),IF(F815="T0",0,IF(F815="T1",1,IF(F815="T2",2,IF(F815="T3",3,IF(F815="T4",4,-1))))),-1)</x:f>
        <x:v>-1</x:v>
      </x:c>
      <x:c r="Q815" s="4" t="n">
        <x:f>IF(AND(OR(C815="Ingredient candidate",C815="Consumed input",C815="Contained input",C815="Transform input"),P815=-1),1,0)</x:f>
        <x:v>0</x:v>
      </x:c>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Equipment</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Equipment</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Equipment</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Equipment</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Equipment</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Equipment</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Equipment</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Equipment</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Equipment</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Equipment</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Equipment</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Equipment</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Equipment</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Equipment</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Equipment</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Equipment</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Equipment</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Equipment</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Equipment</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Equipment</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Equipment</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Equipment</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Equipment</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Equipment</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Equipment</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Equipment</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Equipment</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Equipment</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Equipment</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Equipment</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Equipment</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Equipment</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Equipment</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 feedstock</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Equipment</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 feedstock</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Equipment</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Equipment</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Equipment</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Equipment</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Equipment</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Equipment</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Equipment</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Equipment</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Equipment</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Equipment</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Equipment</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Equipment</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Equipment</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Equipment</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Equipment</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Equipment</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Equipment</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Equipment</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Equipment</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Equipment</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Equipment</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Equipment</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Equipment</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Equipment</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Equipment</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Equipment</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Equipment</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Equipment</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Equipment</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Equipment</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Equipment</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Equipment</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Equipment</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Equipment</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Equipment</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Equipment</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Equipment</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Equipment</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Equipment</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Equipment</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Equipment</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Equipment</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Equipment</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Equipment</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Equipment</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Equipment</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Equipment</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Equipment</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Equipment</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Equipment</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Equipment</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Equipment</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Equipment</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Equipment</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Equipment</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Equipment</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Equipment</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Equipment</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Equipment</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Equipment</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Equipment</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Equipment</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Equipment</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Equipment</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Equipment</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Equipment</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Equipment</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Equipment</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Equipment</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Equipment</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Equipment</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Equipment</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Equipment</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Equipment</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Equipment</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Equipment</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Equipment</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Equipment</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Equipment</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Equipment</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Equipment</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Equipment</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Equipment</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Equipment</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Equipment</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Equipment</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Equipment</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Equipment</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Equipment</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Equipment</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Equipment</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Equipment</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Equipment</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Equipment</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Equipment</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Equipment</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Equipment</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t="str">
        <x:v>design.collection.adjustable_screw_vise.audit.extra.5</x:v>
      </x:c>
      <x:c r="B1989" s="4" t="str">
        <x:v>design.collection.adjustable_screw_vise</x:v>
      </x:c>
      <x:c r="C1989" s="4" t="str">
        <x:v>Ingredient candidate</x:v>
      </x:c>
      <x:c r="D1989" s="4" t="str">
        <x:v>proposal.audit.threaded_drive_screw</x:v>
      </x:c>
      <x:c r="E1989" s="4" t="str">
        <x:f>IFERROR(INDEX('Items'!$B$6:$B$1005,MATCH(D1989,'Items'!$A$6:$A$1005,0)),"MISSING ID")</x:f>
        <x:v>Threaded drive screw</x:v>
      </x:c>
      <x:c r="F1989" s="4" t="str">
        <x:f>IFERROR(INDEX('Items'!$C$6:$C$1005,MATCH(D1989,'Items'!$A$6:$A$1005,0)),"MISSING ID")</x:f>
        <x:v>T3</x:v>
      </x:c>
      <x:c r="G1989" s="4" t="str">
        <x:f>IFERROR(INDEX('Items'!$D$6:$D$1005,MATCH(D1989,'Items'!$A$6:$A$1005,0)),"MISSING ID")</x:f>
        <x:v>Crafting components</x:v>
      </x:c>
      <x:c r="H1989" s="4" t="str">
        <x:f>IFERROR(INDEX('Items'!$X$6:$X$1005,MATCH(D1989,'Items'!$A$6:$A$1005,0)),"MISSING ID")</x:f>
        <x:v>Machine part</x:v>
      </x:c>
      <x:c r="I1989" s="4"/>
      <x:c r="J1989" s="4" t="str">
        <x:v>Unspecified</x:v>
      </x:c>
      <x:c r="K1989" s="4" t="str">
        <x:f>IFERROR(INDEX('Crafting recipes'!$D$6:$D$1005,MATCH(B1989,'Crafting recipes'!$A$6:$A$1005,0)),"MISSING ID")</x:f>
        <x:v>Proposal</x:v>
      </x:c>
      <x:c r="L1989" s="4" t="str">
        <x:f>IFERROR(INDEX('Items'!$AD$6:$AD$1005,MATCH(D1989,'Items'!$A$6:$A$1005,0)),"MISSING ID")</x:f>
        <x:v>Proposal</x:v>
      </x:c>
      <x:c r="M1989" s="4" t="str">
        <x:f>IFERROR(INDEX('Crafting recipes'!$E$6:$E$1005,MATCH(B1989,'Crafting recipes'!$A$6:$A$1005,0)),"MISSING ID")</x:f>
        <x:v>Partial proposal</x:v>
      </x:c>
      <x:c r="N1989" s="4" t="str">
        <x:v>Partial audit candidate; quantity, fit and performance remain unresolved.</x:v>
      </x:c>
      <x:c r="O19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9" s="4" t="n">
        <x:f>IF(OR(C1989="Ingredient candidate",C1989="Consumed input",C1989="Contained input",C1989="Transform input"),IF(F1989="T0",0,IF(F1989="T1",1,IF(F1989="T2",2,IF(F1989="T3",3,IF(F1989="T4",4,-1))))),-1)</x:f>
        <x:v>3</x:v>
      </x:c>
      <x:c r="Q1989" s="4" t="n">
        <x:f>IF(AND(OR(C1989="Ingredient candidate",C1989="Consumed input",C1989="Contained input",C1989="Transform input"),P1989=-1),1,0)</x:f>
        <x:v>0</x:v>
      </x:c>
    </x:row>
    <x:row r="1990" ht="64" customHeight="1">
      <x:c r="A1990" s="4" t="str">
        <x:v>design.collection.adjustable_screw_vise.audit.extra.6</x:v>
      </x:c>
      <x:c r="B1990" s="4" t="str">
        <x:v>design.collection.adjustable_screw_vise</x:v>
      </x:c>
      <x:c r="C1990" s="4" t="str">
        <x:v>Ingredient candidate</x:v>
      </x:c>
      <x:c r="D1990" s="4" t="str">
        <x:v>proposal.collection.metal_piston_head</x:v>
      </x:c>
      <x:c r="E1990" s="4" t="str">
        <x:f>IFERROR(INDEX('Items'!$B$6:$B$1005,MATCH(D1990,'Items'!$A$6:$A$1005,0)),"MISSING ID")</x:f>
        <x:v>Metal piston head</x:v>
      </x:c>
      <x:c r="F1990" s="4" t="str">
        <x:f>IFERROR(INDEX('Items'!$C$6:$C$1005,MATCH(D1990,'Items'!$A$6:$A$1005,0)),"MISSING ID")</x:f>
        <x:v>T3</x:v>
      </x:c>
      <x:c r="G1990" s="4" t="str">
        <x:f>IFERROR(INDEX('Items'!$D$6:$D$1005,MATCH(D1990,'Items'!$A$6:$A$1005,0)),"MISSING ID")</x:f>
        <x:v>Crafting components</x:v>
      </x:c>
      <x:c r="H1990" s="4" t="str">
        <x:f>IFERROR(INDEX('Items'!$X$6:$X$1005,MATCH(D1990,'Items'!$A$6:$A$1005,0)),"MISSING ID")</x:f>
        <x:v>Machine part</x:v>
      </x:c>
      <x:c r="I1990" s="4"/>
      <x:c r="J1990" s="4" t="str">
        <x:v>Unspecified</x:v>
      </x:c>
      <x:c r="K1990" s="4" t="str">
        <x:f>IFERROR(INDEX('Crafting recipes'!$D$6:$D$1005,MATCH(B1990,'Crafting recipes'!$A$6:$A$1005,0)),"MISSING ID")</x:f>
        <x:v>Proposal</x:v>
      </x:c>
      <x:c r="L1990" s="4" t="str">
        <x:f>IFERROR(INDEX('Items'!$AD$6:$AD$1005,MATCH(D1990,'Items'!$A$6:$A$1005,0)),"MISSING ID")</x:f>
        <x:v>Proposal</x:v>
      </x:c>
      <x:c r="M1990" s="4" t="str">
        <x:f>IFERROR(INDEX('Crafting recipes'!$E$6:$E$1005,MATCH(B1990,'Crafting recipes'!$A$6:$A$1005,0)),"MISSING ID")</x:f>
        <x:v>Partial proposal</x:v>
      </x:c>
      <x:c r="N1990" s="4" t="str">
        <x:v>Partial audit candidate; quantity, fit and performance remain unresolved.</x:v>
      </x:c>
      <x:c r="O19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0" s="4" t="n">
        <x:f>IF(OR(C1990="Ingredient candidate",C1990="Consumed input",C1990="Contained input",C1990="Transform input"),IF(F1990="T0",0,IF(F1990="T1",1,IF(F1990="T2",2,IF(F1990="T3",3,IF(F1990="T4",4,-1))))),-1)</x:f>
        <x:v>3</x:v>
      </x:c>
      <x:c r="Q1990" s="4" t="n">
        <x:f>IF(AND(OR(C1990="Ingredient candidate",C1990="Consumed input",C1990="Contained input",C1990="Transform input"),P1990=-1),1,0)</x:f>
        <x:v>0</x:v>
      </x:c>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Equipment</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Equipment</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Equipment</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Equipment</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Equipment</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Equipment</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Equipment</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Equipment</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Equipment</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Equipment</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'Items'!$A$6:$A$832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t="str">
        <x:v>design.collection.adjustable_screw_vise</x:v>
      </x:c>
      <x:c r="B276" s="4" t="str">
        <x:v>Adjustable screw vise candidate preparation</x:v>
      </x:c>
      <x:c r="C276" s="4" t="str">
        <x:v>Finished-item crafting</x:v>
      </x:c>
      <x:c r="D276" s="4" t="str">
        <x:v>Proposal</x:v>
      </x:c>
      <x:c r="E276" s="4" t="str">
        <x:v>Partial proposal</x:v>
      </x:c>
      <x:c r="F276" s="4" t="str">
        <x:v>Holds irregular parts during filing and fitting</x:v>
      </x:c>
      <x:c r="G276" s="4" t="str">
        <x:v>Forge hearth, Anvil, Forging hammer, Smithing tongs, Metalworking file and Hand-cranked metal drill as applicable. Existing workshop bootstrap and controlled heating/cooling required; no free-water quench assumed.</x:v>
      </x:c>
      <x:c r="H276" s="4" t="str">
        <x:f>IF(I276=0,"Unassigned",IF(SUMIFS('Material routes'!$Q$6:$Q$2205,'Material routes'!$B$6:$B$2205,A276)&gt;0,"Unassigned","T"&amp;_xlfn.MAXIFS('Material routes'!$P$6:$P$2205,'Material routes'!$B$6:$B$2205,A276)))</x:f>
        <x:v>T3</x:v>
      </x:c>
      <x:c r="I276" s="4" t="n">
        <x:f>SUM(COUNTIFS('Material routes'!$B$6:$B$2205,A276,'Material routes'!$C$6:$C$2205,"Ingredient candidate"),COUNTIFS('Material routes'!$B$6:$B$2205,A276,'Material routes'!$C$6:$C$2205,"Consumed input"),COUNTIFS('Material routes'!$B$6:$B$2205,A276,'Material routes'!$C$6:$C$2205,"Contained input"),COUNTIFS('Material routes'!$B$6:$B$2205,A276,'Material routes'!$C$6:$C$2205,"Transform input"))</x:f>
        <x:v>4</x:v>
      </x:c>
      <x:c r="J276" s="4" t="n">
        <x:f>COUNTIFS('Material routes'!$B$6:$B$2205,A276,'Material routes'!$C$6:$C$2205,"Output")</x:f>
        <x:v>1</x:v>
      </x:c>
      <x:c r="K276" s="4" t="n">
        <x:f>COUNTIFS('Material routes'!$B$6:$B$2205,A276,'Material routes'!$C$6:$C$2205,"Tool candidate")</x:f>
        <x:v>0</x:v>
      </x:c>
      <x:c r="L276" s="4" t="str">
        <x:v>New item proposal, October 15, 2026. Setting reference (source proposal): https://github.com/sleepyseamonster/Arc-Dust/blob/f6f98515c005dc3c73cccd9cbc031691745740c6/02-Arc-Dust-Worldbuilding/world/materials/industrial-material-palette.md</x:v>
      </x:c>
      <x:c r="M276" s="4" t="str">
        <x:v>Quantities, output yield, supporting inputs and compatibility remain undefined. October 15 audit: candidate inputs / reusable prerequisites clarified. Structural coverage is not a qualified manufacturing recipe.</x:v>
      </x:c>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 feedstock</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 feedstock</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 feedstock</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 feedstock</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Equipment</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Equipment</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Equipment</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Equipment</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Equipment</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Equipment</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Equipment</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Equipment</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Equipment</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Equipment</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Equipment</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Equipment</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Equipment</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Equipment</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Equipment</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Equipment</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t="str">
        <x:f>IFERROR(INDEX('Material routes'!$E$6:$E$2205,MATCH(U543,'Material routes'!$A$6:$A$2205,0)),"MISSING ID")</x:f>
        <x:v>Worked iron stock</x:v>
      </x:c>
      <x:c r="B543" s="4" t="str">
        <x:f>IFERROR(INDEX('Material routes'!$F$6:$F$2205,MATCH(U543,'Material routes'!$A$6:$A$2205,0)),"MISSING ID")</x:f>
        <x:v>T2</x:v>
      </x:c>
      <x:c r="C543" s="4" t="str">
        <x:f>IFERROR(INDEX('Material routes'!$H$6:$H$2205,MATCH(U543,'Material routes'!$A$6:$A$2205,0)),"MISSING ID")</x:f>
        <x:v>Processed material</x:v>
      </x:c>
      <x:c r="D543" s="4" t="str">
        <x:f>IFERROR(INDEX('Material routes'!$G$6:$G$2205,MATCH(U543,'Material routes'!$A$6:$A$2205,0)),"MISSING ID")</x:f>
        <x:v>Manufactured stock</x:v>
      </x:c>
      <x:c r="E543" s="4" t="str">
        <x:f>IFERROR(INDEX('Material routes'!$C$6:$C$2205,MATCH(U543,'Material routes'!$A$6:$A$2205,0)),"MISSING ID")</x:f>
        <x:v>Ingredient candidate</x:v>
      </x:c>
      <x:c r="F543" s="4" t="str">
        <x:f>IFERROR(INDEX('Material routes'!$E$6:$E$2205,MATCH(V543,'Material routes'!$A$6:$A$2205,0)),"MISSING ID")</x:f>
        <x:v>Adjustable screw vise</x:v>
      </x:c>
      <x:c r="G543" s="4" t="str">
        <x:f>IFERROR(INDEX('Material routes'!$F$6:$F$2205,MATCH(V543,'Material routes'!$A$6:$A$2205,0)),"MISSING ID")</x:f>
        <x:v>Not applicable</x:v>
      </x:c>
      <x:c r="H543" s="4" t="str">
        <x:f>IFERROR(INDEX('Material routes'!$H$6:$H$2205,MATCH(V543,'Material routes'!$A$6:$A$2205,0)),"MISSING ID")</x:f>
        <x:v>Tool</x:v>
      </x:c>
      <x:c r="I543" s="4" t="str">
        <x:f>IFERROR(INDEX('Material routes'!$G$6:$G$2205,MATCH(V543,'Material routes'!$A$6:$A$2205,0)),"MISSING ID")</x:f>
        <x:v>Equipment</x:v>
      </x:c>
      <x:c r="J543" s="4" t="str">
        <x:f>IFERROR(INDEX('Material routes'!$B$6:$B$2205,MATCH(U543,'Material routes'!$A$6:$A$2205,0)),"MISSING ID")</x:f>
        <x:v>design.collection.adjustable_screw_vise</x:v>
      </x:c>
      <x:c r="K543" s="4" t="str">
        <x:f>IFERROR(INDEX('Crafting recipes'!$C$6:$C$1005,MATCH(J543,'Crafting recipes'!$A$6:$A$1005,0)),"MISSING ID")</x:f>
        <x:v>Finished-item crafting</x:v>
      </x:c>
      <x:c r="L543" s="4" t="str">
        <x:f>IFERROR(INDEX('Material routes'!$K$6:$K$2205,MATCH(U543,'Material routes'!$A$6:$A$2205,0)),"MISSING ID")</x:f>
        <x:v>Proposal</x:v>
      </x:c>
      <x:c r="M543" s="4" t="str">
        <x:f>IFERROR(INDEX('Material routes'!$M$6:$M$2205,MATCH(U543,'Material routes'!$A$6:$A$2205,0)),"MISSING ID")</x:f>
        <x:v>Partial proposal</x:v>
      </x:c>
      <x:c r="N543" s="4"/>
      <x:c r="O543" s="4" t="str">
        <x:f>IFERROR(INDEX('Material routes'!$J$6:$J$2205,MATCH(U543,'Material routes'!$A$6:$A$2205,0)),"MISSING ID")</x:f>
        <x:v>Unspecified</x:v>
      </x:c>
      <x:c r="P543" s="4"/>
      <x:c r="Q543" s="4" t="str">
        <x:f>IFERROR(INDEX('Material routes'!$J$6:$J$2205,MATCH(V543,'Material routes'!$A$6:$A$2205,0)),"MISSING ID")</x:f>
        <x:v>Unspecified</x:v>
      </x:c>
      <x:c r="R543" s="4" t="str">
        <x:f>IF(L543="Withheld","Withheld premise",IF(E543="Tool candidate","Reusable prerequisite",IF(K543="Raw entry preparation","Entry-resource preparation",IF(G543="Not applicable",IF(IFERROR(INDEX('Items'!$AI$6:$AI$1005,MATCH(T543,'Items'!$A$6:$A$1005,0)),"MISSING ID")="Finished item","Finished endpoint",IF(IFERROR(INDEX('Items'!$AI$6:$AI$1005,MATCH(T543,'Items'!$A$6:$A$1005,0)),"MISSING ID")="Currency","Currency / no refinement tier","Recovered output / tier not applicable")),IF(OR(IFERROR(INDEX('Crafting recipes'!$H$6:$H$1005,MATCH(J543,'Crafting recipes'!$A$6:$A$1005,0)),"MISSING ID")="Unassigned",G543="Unassigned"),"Tier unresolved",IF(IFERROR(VALUE(RIGHT(G543,1))-VALUE(RIGHT(IFERROR(INDEX('Crafting recipes'!$H$6:$H$1005,MATCH(J543,'Crafting recipes'!$A$6:$A$1005,0)),"MISSING ID"),1)),0)=1,IF(B543=IFERROR(INDEX('Crafting recipes'!$H$6:$H$1005,MATCH(J543,'Crafting recipes'!$A$6:$A$1005,0)),"MISSING ID"),"Advances one material tier","Lower-tier ingredient; route advances one tier"),"Needs tier review"))))))</x:f>
        <x:v>Finished endpoint</x:v>
      </x:c>
      <x:c r="S543" s="4" t="str">
        <x:f>IFERROR(INDEX('Material routes'!$D$6:$D$2205,MATCH(U543,'Material routes'!$A$6:$A$2205,0)),"MISSING ID")</x:f>
        <x:v>proposal.natural.iron_stock</x:v>
      </x:c>
      <x:c r="T543" s="4" t="str">
        <x:f>IFERROR(INDEX('Material routes'!$D$6:$D$2205,MATCH(V543,'Material routes'!$A$6:$A$2205,0)),"MISSING ID")</x:f>
        <x:v>proposal.collection.adjustable_screw_vise</x:v>
      </x:c>
      <x:c r="U543" s="4" t="str">
        <x:v>design.collection.adjustable_screw_vise.in.1</x:v>
      </x:c>
      <x:c r="V543" s="4" t="str">
        <x:v>design.collection.adjustable_screw_vise.out</x:v>
      </x:c>
    </x:row>
    <x:row r="544" ht="64" customHeight="1">
      <x:c r="A544" s="4" t="str">
        <x:f>IFERROR(INDEX('Material routes'!$E$6:$E$2205,MATCH(U544,'Material routes'!$A$6:$A$2205,0)),"MISSING ID")</x:f>
        <x:v>Threaded metal fitting blanks</x:v>
      </x:c>
      <x:c r="B544" s="4" t="str">
        <x:f>IFERROR(INDEX('Material routes'!$F$6:$F$2205,MATCH(U544,'Material routes'!$A$6:$A$2205,0)),"MISSING ID")</x:f>
        <x:v>T3</x:v>
      </x:c>
      <x:c r="C544" s="4" t="str">
        <x:f>IFERROR(INDEX('Material routes'!$H$6:$H$2205,MATCH(U544,'Material routes'!$A$6:$A$2205,0)),"MISSING ID")</x:f>
        <x:v>Crafting component</x:v>
      </x:c>
      <x:c r="D544" s="4" t="str">
        <x:f>IFERROR(INDEX('Material routes'!$G$6:$G$2205,MATCH(U544,'Material routes'!$A$6:$A$2205,0)),"MISSING ID")</x:f>
        <x:v>Crafting components</x:v>
      </x:c>
      <x:c r="E544" s="4" t="str">
        <x:f>IFERROR(INDEX('Material routes'!$C$6:$C$2205,MATCH(U544,'Material routes'!$A$6:$A$2205,0)),"MISSING ID")</x:f>
        <x:v>Ingredient candidate</x:v>
      </x:c>
      <x:c r="F544" s="4" t="str">
        <x:f>IFERROR(INDEX('Material routes'!$E$6:$E$2205,MATCH(V544,'Material routes'!$A$6:$A$2205,0)),"MISSING ID")</x:f>
        <x:v>Adjustable screw vise</x:v>
      </x:c>
      <x:c r="G544" s="4" t="str">
        <x:f>IFERROR(INDEX('Material routes'!$F$6:$F$2205,MATCH(V544,'Material routes'!$A$6:$A$2205,0)),"MISSING ID")</x:f>
        <x:v>Not applicable</x:v>
      </x:c>
      <x:c r="H544" s="4" t="str">
        <x:f>IFERROR(INDEX('Material routes'!$H$6:$H$2205,MATCH(V544,'Material routes'!$A$6:$A$2205,0)),"MISSING ID")</x:f>
        <x:v>Tool</x:v>
      </x:c>
      <x:c r="I544" s="4" t="str">
        <x:f>IFERROR(INDEX('Material routes'!$G$6:$G$2205,MATCH(V544,'Material routes'!$A$6:$A$2205,0)),"MISSING ID")</x:f>
        <x:v>Equipment</x:v>
      </x:c>
      <x:c r="J544" s="4" t="str">
        <x:f>IFERROR(INDEX('Material routes'!$B$6:$B$2205,MATCH(U544,'Material routes'!$A$6:$A$2205,0)),"MISSING ID")</x:f>
        <x:v>design.collection.adjustable_screw_vise</x:v>
      </x:c>
      <x:c r="K544" s="4" t="str">
        <x:f>IFERROR(INDEX('Crafting recipes'!$C$6:$C$1005,MATCH(J544,'Crafting recipes'!$A$6:$A$1005,0)),"MISSING ID")</x:f>
        <x:v>Finished-item crafting</x:v>
      </x:c>
      <x:c r="L544" s="4" t="str">
        <x:f>IFERROR(INDEX('Material routes'!$K$6:$K$2205,MATCH(U544,'Material routes'!$A$6:$A$2205,0)),"MISSING ID")</x:f>
        <x:v>Proposal</x:v>
      </x:c>
      <x:c r="M544" s="4" t="str">
        <x:f>IFERROR(INDEX('Material routes'!$M$6:$M$2205,MATCH(U544,'Material routes'!$A$6:$A$2205,0)),"MISSING ID")</x:f>
        <x:v>Partial proposal</x:v>
      </x:c>
      <x:c r="N544" s="4"/>
      <x:c r="O544" s="4" t="str">
        <x:f>IFERROR(INDEX('Material routes'!$J$6:$J$2205,MATCH(U544,'Material routes'!$A$6:$A$2205,0)),"MISSING ID")</x:f>
        <x:v>Unspecified</x:v>
      </x:c>
      <x:c r="P544" s="4"/>
      <x:c r="Q544" s="4" t="str">
        <x:f>IFERROR(INDEX('Material routes'!$J$6:$J$2205,MATCH(V544,'Material routes'!$A$6:$A$2205,0)),"MISSING ID")</x:f>
        <x:v>Unspecified</x:v>
      </x:c>
      <x:c r="R544" s="4" t="str">
        <x:f>IF(L544="Withheld","Withheld premise",IF(E544="Tool candidate","Reusable prerequisite",IF(K544="Raw entry preparation","Entry-resource preparation",IF(G544="Not applicable",IF(IFERROR(INDEX('Items'!$AI$6:$AI$1005,MATCH(T544,'Items'!$A$6:$A$1005,0)),"MISSING ID")="Finished item","Finished endpoint",IF(IFERROR(INDEX('Items'!$AI$6:$AI$1005,MATCH(T544,'Items'!$A$6:$A$1005,0)),"MISSING ID")="Currency","Currency / no refinement tier","Recovered output / tier not applicable")),IF(OR(IFERROR(INDEX('Crafting recipes'!$H$6:$H$1005,MATCH(J544,'Crafting recipes'!$A$6:$A$1005,0)),"MISSING ID")="Unassigned",G544="Unassigned"),"Tier unresolved",IF(IFERROR(VALUE(RIGHT(G544,1))-VALUE(RIGHT(IFERROR(INDEX('Crafting recipes'!$H$6:$H$1005,MATCH(J544,'Crafting recipes'!$A$6:$A$1005,0)),"MISSING ID"),1)),0)=1,IF(B544=IFERROR(INDEX('Crafting recipes'!$H$6:$H$1005,MATCH(J544,'Crafting recipes'!$A$6:$A$1005,0)),"MISSING ID"),"Advances one material tier","Lower-tier ingredient; route advances one tier"),"Needs tier review"))))))</x:f>
        <x:v>Finished endpoint</x:v>
      </x:c>
      <x:c r="S544" s="4" t="str">
        <x:f>IFERROR(INDEX('Material routes'!$D$6:$D$2205,MATCH(U544,'Material routes'!$A$6:$A$2205,0)),"MISSING ID")</x:f>
        <x:v>proposal.lore.threaded_fittings</x:v>
      </x:c>
      <x:c r="T544" s="4" t="str">
        <x:f>IFERROR(INDEX('Material routes'!$D$6:$D$2205,MATCH(V544,'Material routes'!$A$6:$A$2205,0)),"MISSING ID")</x:f>
        <x:v>proposal.collection.adjustable_screw_vise</x:v>
      </x:c>
      <x:c r="U544" s="4" t="str">
        <x:v>design.collection.adjustable_screw_vise.in.2</x:v>
      </x:c>
      <x:c r="V544" s="4" t="str">
        <x:v>design.collection.adjustable_screw_vise.out</x:v>
      </x:c>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Equipment</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Equipment</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Equipment</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Equipment</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Equipment</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Equipment</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Equipment</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Equipment</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Equipment</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Equipment</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Equipment</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Equipment</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Equipment</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Equipment</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Equipment</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Equipment</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Equipment</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Equipment</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Equipment</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Equipment</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Equipment</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Equipment</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Equipment</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Equipment</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Equipment</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Equipment</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Equipment</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Equipment</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Equipment</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Equipment</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Equipment</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Equipment</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Equipment</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Equipment</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Equipment</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Equipment</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Equipment</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Equipment</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Equipment</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Equipment</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Equipment</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Equipment</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Equipment</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Equipment</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Equipment</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Equipment</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Equipment</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Equipment</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Equipment</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Equipment</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Equipment</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Equipment</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Equipment</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Equipment</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Equipment</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Equipment</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Equipment</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Equipment</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Equipment</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Equipment</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Equipment</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Equipment</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 feedstock</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Equipment</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 feedstock</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Equipment</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Equipment</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Equipment</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Equipment</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Equipment</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Equipment</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Equipment</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Equipment</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Equipment</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Equipment</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Equipment</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Equipment</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Equipment</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Equipment</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Equipment</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Equipment</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Equipment</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Equipment</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Equipment</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Equipment</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Equipment</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Equipment</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Equipment</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Equipment</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Equipment</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Equipment</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Equipment</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Equipment</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Equipment</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Equipment</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Equipment</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Equipment</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Equipment</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Equipment</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Equipment</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Equipment</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Equipment</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Equipment</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Equipment</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Equipment</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Equipment</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Equipment</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Equipment</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Equipment</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Equipment</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Equipment</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Equipment</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Equipment</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Equipment</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Equipment</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Equipment</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Equipment</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Equipment</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Equipment</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Equipment</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Equipment</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Equipment</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Equipment</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Equipment</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Equipment</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Equipment</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Equipment</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Equipment</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Equipment</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Equipment</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Equipment</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Equipment</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Equipment</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Equipment</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Equipment</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Equipment</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Equipment</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Equipment</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Equipment</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Equipment</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Equipment</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Equipment</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Equipment</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Equipment</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Equipment</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Equipment</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Equipment</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Equipment</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Equipment</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Equipment</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Equipment</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Equipment</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Equipment</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Equipment</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Equipment</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Equipment</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Equipment</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Equipment</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Equipment</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Equipment</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Equipment</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Equipment</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Equipment</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Equipment</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Equipment</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Equipment</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Equipment</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Equipment</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Equipment</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Equipment</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Equipment</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Equipment</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Equipment</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Equipment</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Equipment</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Equipment</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Equipment</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Equipment</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Equipment</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Equipment</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Equipment</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Equipment</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Equipment</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Equipment</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Equipment</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Equipment</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Equipment</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Equipment</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Equipment</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Equipment</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Equipment</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Equipment</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Equipment</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Equipment</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Equipment</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Equipment</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Equipment</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Equipment</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Equipment</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Equipment</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Equipment</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Equipment</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Equipment</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Equipment</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Equipment</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Equipment</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Equipment</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Equipment</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Equipment</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Equipment</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Equipment</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Equipment</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Equipment</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Equipment</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Equipment</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Equipment</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Equipment</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Equipment</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Equipment</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Equipment</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Equipment</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Equipment</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Equipment</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Equipment</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Equipment</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Equipment</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Equipment</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Equipment</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Equipment</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Equipment</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Equipment</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Equipment</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Equipment</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Equipment</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Equipment</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Equipment</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Equipment</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Equipment</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Equipment</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Equipment</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Equipment</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Equipment</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Equipment</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Equipment</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Equipment</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Equipment</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Equipment</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Equipment</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Equipment</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Equipment</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Equipment</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Equipment</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Equipment</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Equipment</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Equipment</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Equipment</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Equipment</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Equipment</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Equipment</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Equipment</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Equipment</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Equipment</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Equipment</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Equipment</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Equipment</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Equipment</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Equipment</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Equipment</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Equipment</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Equipment</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Equipment</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Equipment</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Equipment</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Equipment</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Equipment</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Equipment</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Equipment</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Equipment</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Equipment</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Equipment</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Equipment</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Equipment</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Equipment</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Equipment</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Equipment</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Equipment</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Equipment</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Equipment</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Equipment</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Equipment</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Equipment</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Equipment</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Equipment</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Equipment</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Equipment</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Equipment</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Equipment</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Equipment</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Equipment</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Equipment</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Equipment</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Equipment</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Equipment</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Equipment</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Equipment</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Equipment</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Equipment</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Equipment</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Equipment</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Equipment</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Equipment</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Equipment</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Equipment</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Equipment</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Equipment</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Equipment</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Equipment</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Equipment</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Equipment</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Equipment</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t="str">
        <x:f>IFERROR(INDEX('Material routes'!$E$6:$E$2205,MATCH(U1334,'Material routes'!$A$6:$A$2205,0)),"MISSING ID")</x:f>
        <x:v>Threaded drive screw</x:v>
      </x:c>
      <x:c r="B1334" s="4" t="str">
        <x:f>IFERROR(INDEX('Material routes'!$F$6:$F$2205,MATCH(U1334,'Material routes'!$A$6:$A$2205,0)),"MISSING ID")</x:f>
        <x:v>T3</x:v>
      </x:c>
      <x:c r="C1334" s="4" t="str">
        <x:f>IFERROR(INDEX('Material routes'!$H$6:$H$2205,MATCH(U1334,'Material routes'!$A$6:$A$2205,0)),"MISSING ID")</x:f>
        <x:v>Machine part</x:v>
      </x:c>
      <x:c r="D1334" s="4" t="str">
        <x:f>IFERROR(INDEX('Material routes'!$G$6:$G$2205,MATCH(U1334,'Material routes'!$A$6:$A$2205,0)),"MISSING ID")</x:f>
        <x:v>Crafting components</x:v>
      </x:c>
      <x:c r="E1334" s="4" t="str">
        <x:f>IFERROR(INDEX('Material routes'!$C$6:$C$2205,MATCH(U1334,'Material routes'!$A$6:$A$2205,0)),"MISSING ID")</x:f>
        <x:v>Ingredient candidate</x:v>
      </x:c>
      <x:c r="F1334" s="4" t="str">
        <x:f>IFERROR(INDEX('Material routes'!$E$6:$E$2205,MATCH(V1334,'Material routes'!$A$6:$A$2205,0)),"MISSING ID")</x:f>
        <x:v>Adjustable screw vise</x:v>
      </x:c>
      <x:c r="G1334" s="4" t="str">
        <x:f>IFERROR(INDEX('Material routes'!$F$6:$F$2205,MATCH(V1334,'Material routes'!$A$6:$A$2205,0)),"MISSING ID")</x:f>
        <x:v>Not applicable</x:v>
      </x:c>
      <x:c r="H1334" s="4" t="str">
        <x:f>IFERROR(INDEX('Material routes'!$H$6:$H$2205,MATCH(V1334,'Material routes'!$A$6:$A$2205,0)),"MISSING ID")</x:f>
        <x:v>Tool</x:v>
      </x:c>
      <x:c r="I1334" s="4" t="str">
        <x:f>IFERROR(INDEX('Material routes'!$G$6:$G$2205,MATCH(V1334,'Material routes'!$A$6:$A$2205,0)),"MISSING ID")</x:f>
        <x:v>Equipment</x:v>
      </x:c>
      <x:c r="J1334" s="4" t="str">
        <x:f>IFERROR(INDEX('Material routes'!$B$6:$B$2205,MATCH(U1334,'Material routes'!$A$6:$A$2205,0)),"MISSING ID")</x:f>
        <x:v>design.collection.adjustable_screw_vise</x:v>
      </x:c>
      <x:c r="K1334" s="4" t="str">
        <x:f>IFERROR(INDEX('Crafting recipes'!$C$6:$C$1005,MATCH(J1334,'Crafting recipes'!$A$6:$A$1005,0)),"MISSING ID")</x:f>
        <x:v>Finished-item crafting</x:v>
      </x:c>
      <x:c r="L1334" s="4" t="str">
        <x:f>IFERROR(INDEX('Material routes'!$K$6:$K$2205,MATCH(U1334,'Material routes'!$A$6:$A$2205,0)),"MISSING ID")</x:f>
        <x:v>Proposal</x:v>
      </x:c>
      <x:c r="M1334" s="4" t="str">
        <x:f>IFERROR(INDEX('Material routes'!$M$6:$M$2205,MATCH(U1334,'Material routes'!$A$6:$A$2205,0)),"MISSING ID")</x:f>
        <x:v>Partial proposal</x:v>
      </x:c>
      <x:c r="N1334" s="4"/>
      <x:c r="O1334" s="4" t="str">
        <x:f>IFERROR(INDEX('Material routes'!$J$6:$J$2205,MATCH(U1334,'Material routes'!$A$6:$A$2205,0)),"MISSING ID")</x:f>
        <x:v>Unspecified</x:v>
      </x:c>
      <x:c r="P1334" s="4"/>
      <x:c r="Q1334" s="4" t="str">
        <x:f>IFERROR(INDEX('Material routes'!$J$6:$J$2205,MATCH(V1334,'Material routes'!$A$6:$A$2205,0)),"MISSING ID")</x:f>
        <x:v>Unspecified</x:v>
      </x:c>
      <x:c r="R1334" s="4" t="str">
        <x:f>IF(L1334="Withheld","Withheld premise",IF(E1334="Tool candidate","Reusable prerequisite",IF(K1334="Raw entry preparation","Entry-resource preparation",IF(G1334="Not applicable",IF(IFERROR(INDEX('Items'!$AI$6:$AI$1005,MATCH(T1334,'Items'!$A$6:$A$1005,0)),"MISSING ID")="Finished item","Finished endpoint",IF(IFERROR(INDEX('Items'!$AI$6:$AI$1005,MATCH(T1334,'Items'!$A$6:$A$1005,0)),"MISSING ID")="Currency","Currency / no refinement tier","Recovered output / tier not applicable")),IF(OR(IFERROR(INDEX('Crafting recipes'!$H$6:$H$1005,MATCH(J1334,'Crafting recipes'!$A$6:$A$1005,0)),"MISSING ID")="Unassigned",G1334="Unassigned"),"Tier unresolved",IF(IFERROR(VALUE(RIGHT(G1334,1))-VALUE(RIGHT(IFERROR(INDEX('Crafting recipes'!$H$6:$H$1005,MATCH(J1334,'Crafting recipes'!$A$6:$A$1005,0)),"MISSING ID"),1)),0)=1,IF(B1334=IFERROR(INDEX('Crafting recipes'!$H$6:$H$1005,MATCH(J1334,'Crafting recipes'!$A$6:$A$1005,0)),"MISSING ID"),"Advances one material tier","Lower-tier ingredient; route advances one tier"),"Needs tier review"))))))</x:f>
        <x:v>Finished endpoint</x:v>
      </x:c>
      <x:c r="S1334" s="4" t="str">
        <x:f>IFERROR(INDEX('Material routes'!$D$6:$D$2205,MATCH(U1334,'Material routes'!$A$6:$A$2205,0)),"MISSING ID")</x:f>
        <x:v>proposal.audit.threaded_drive_screw</x:v>
      </x:c>
      <x:c r="T1334" s="4" t="str">
        <x:f>IFERROR(INDEX('Material routes'!$D$6:$D$2205,MATCH(V1334,'Material routes'!$A$6:$A$2205,0)),"MISSING ID")</x:f>
        <x:v>proposal.collection.adjustable_screw_vise</x:v>
      </x:c>
      <x:c r="U1334" s="4" t="str">
        <x:v>design.collection.adjustable_screw_vise.audit.extra.5</x:v>
      </x:c>
      <x:c r="V1334" s="4" t="str">
        <x:v>design.collection.adjustable_screw_vise.out</x:v>
      </x:c>
    </x:row>
    <x:row r="1335" ht="64" customHeight="1">
      <x:c r="A1335" s="4" t="str">
        <x:f>IFERROR(INDEX('Material routes'!$E$6:$E$2205,MATCH(U1335,'Material routes'!$A$6:$A$2205,0)),"MISSING ID")</x:f>
        <x:v>Metal piston head</x:v>
      </x:c>
      <x:c r="B1335" s="4" t="str">
        <x:f>IFERROR(INDEX('Material routes'!$F$6:$F$2205,MATCH(U1335,'Material routes'!$A$6:$A$2205,0)),"MISSING ID")</x:f>
        <x:v>T3</x:v>
      </x:c>
      <x:c r="C1335" s="4" t="str">
        <x:f>IFERROR(INDEX('Material routes'!$H$6:$H$2205,MATCH(U1335,'Material routes'!$A$6:$A$2205,0)),"MISSING ID")</x:f>
        <x:v>Machine part</x:v>
      </x:c>
      <x:c r="D1335" s="4" t="str">
        <x:f>IFERROR(INDEX('Material routes'!$G$6:$G$2205,MATCH(U1335,'Material routes'!$A$6:$A$2205,0)),"MISSING ID")</x:f>
        <x:v>Crafting components</x:v>
      </x:c>
      <x:c r="E1335" s="4" t="str">
        <x:f>IFERROR(INDEX('Material routes'!$C$6:$C$2205,MATCH(U1335,'Material routes'!$A$6:$A$2205,0)),"MISSING ID")</x:f>
        <x:v>Ingredient candidate</x:v>
      </x:c>
      <x:c r="F1335" s="4" t="str">
        <x:f>IFERROR(INDEX('Material routes'!$E$6:$E$2205,MATCH(V1335,'Material routes'!$A$6:$A$2205,0)),"MISSING ID")</x:f>
        <x:v>Adjustable screw vise</x:v>
      </x:c>
      <x:c r="G1335" s="4" t="str">
        <x:f>IFERROR(INDEX('Material routes'!$F$6:$F$2205,MATCH(V1335,'Material routes'!$A$6:$A$2205,0)),"MISSING ID")</x:f>
        <x:v>Not applicable</x:v>
      </x:c>
      <x:c r="H1335" s="4" t="str">
        <x:f>IFERROR(INDEX('Material routes'!$H$6:$H$2205,MATCH(V1335,'Material routes'!$A$6:$A$2205,0)),"MISSING ID")</x:f>
        <x:v>Tool</x:v>
      </x:c>
      <x:c r="I1335" s="4" t="str">
        <x:f>IFERROR(INDEX('Material routes'!$G$6:$G$2205,MATCH(V1335,'Material routes'!$A$6:$A$2205,0)),"MISSING ID")</x:f>
        <x:v>Equipment</x:v>
      </x:c>
      <x:c r="J1335" s="4" t="str">
        <x:f>IFERROR(INDEX('Material routes'!$B$6:$B$2205,MATCH(U1335,'Material routes'!$A$6:$A$2205,0)),"MISSING ID")</x:f>
        <x:v>design.collection.adjustable_screw_vise</x:v>
      </x:c>
      <x:c r="K1335" s="4" t="str">
        <x:f>IFERROR(INDEX('Crafting recipes'!$C$6:$C$1005,MATCH(J1335,'Crafting recipes'!$A$6:$A$1005,0)),"MISSING ID")</x:f>
        <x:v>Finished-item crafting</x:v>
      </x:c>
      <x:c r="L1335" s="4" t="str">
        <x:f>IFERROR(INDEX('Material routes'!$K$6:$K$2205,MATCH(U1335,'Material routes'!$A$6:$A$2205,0)),"MISSING ID")</x:f>
        <x:v>Proposal</x:v>
      </x:c>
      <x:c r="M1335" s="4" t="str">
        <x:f>IFERROR(INDEX('Material routes'!$M$6:$M$2205,MATCH(U1335,'Material routes'!$A$6:$A$2205,0)),"MISSING ID")</x:f>
        <x:v>Partial proposal</x:v>
      </x:c>
      <x:c r="N1335" s="4"/>
      <x:c r="O1335" s="4" t="str">
        <x:f>IFERROR(INDEX('Material routes'!$J$6:$J$2205,MATCH(U1335,'Material routes'!$A$6:$A$2205,0)),"MISSING ID")</x:f>
        <x:v>Unspecified</x:v>
      </x:c>
      <x:c r="P1335" s="4"/>
      <x:c r="Q1335" s="4" t="str">
        <x:f>IFERROR(INDEX('Material routes'!$J$6:$J$2205,MATCH(V1335,'Material routes'!$A$6:$A$2205,0)),"MISSING ID")</x:f>
        <x:v>Unspecified</x:v>
      </x:c>
      <x:c r="R1335" s="4" t="str">
        <x:f>IF(L1335="Withheld","Withheld premise",IF(E1335="Tool candidate","Reusable prerequisite",IF(K1335="Raw entry preparation","Entry-resource preparation",IF(G1335="Not applicable",IF(IFERROR(INDEX('Items'!$AI$6:$AI$1005,MATCH(T1335,'Items'!$A$6:$A$1005,0)),"MISSING ID")="Finished item","Finished endpoint",IF(IFERROR(INDEX('Items'!$AI$6:$AI$1005,MATCH(T1335,'Items'!$A$6:$A$1005,0)),"MISSING ID")="Currency","Currency / no refinement tier","Recovered output / tier not applicable")),IF(OR(IFERROR(INDEX('Crafting recipes'!$H$6:$H$1005,MATCH(J1335,'Crafting recipes'!$A$6:$A$1005,0)),"MISSING ID")="Unassigned",G1335="Unassigned"),"Tier unresolved",IF(IFERROR(VALUE(RIGHT(G1335,1))-VALUE(RIGHT(IFERROR(INDEX('Crafting recipes'!$H$6:$H$1005,MATCH(J1335,'Crafting recipes'!$A$6:$A$1005,0)),"MISSING ID"),1)),0)=1,IF(B1335=IFERROR(INDEX('Crafting recipes'!$H$6:$H$1005,MATCH(J1335,'Crafting recipes'!$A$6:$A$1005,0)),"MISSING ID"),"Advances one material tier","Lower-tier ingredient; route advances one tier"),"Needs tier review"))))))</x:f>
        <x:v>Finished endpoint</x:v>
      </x:c>
      <x:c r="S1335" s="4" t="str">
        <x:f>IFERROR(INDEX('Material routes'!$D$6:$D$2205,MATCH(U1335,'Material routes'!$A$6:$A$2205,0)),"MISSING ID")</x:f>
        <x:v>proposal.collection.metal_piston_head</x:v>
      </x:c>
      <x:c r="T1335" s="4" t="str">
        <x:f>IFERROR(INDEX('Material routes'!$D$6:$D$2205,MATCH(V1335,'Material routes'!$A$6:$A$2205,0)),"MISSING ID")</x:f>
        <x:v>proposal.collection.adjustable_screw_vise</x:v>
      </x:c>
      <x:c r="U1335" s="4" t="str">
        <x:v>design.collection.adjustable_screw_vise.audit.extra.6</x:v>
      </x:c>
      <x:c r="V1335" s="4" t="str">
        <x:v>design.collection.adjustable_screw_vise.out</x:v>
      </x:c>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Equipment</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Equipment</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Equipment</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Equipment</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Equipment</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Equipment</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Equipment</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Equipment</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Equipment</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Equipment</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Equipment</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Equipment</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Equipment</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Equipment</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Equipment</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Equipment</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Equipment</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Equipment</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Equipment</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Equipment</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t="n">
        <x:f>COUNTIFS(Items!$X$6:$X$1005,B6,Items!$AD$6:$AD$1005,"&lt;&gt;Withheld assumption")</x:f>
        <x:v>115</x:v>
      </x:c>
      <x:c r="E6" s="14" t="n">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t="n">
        <x:f>COUNTIFS(Items!$X$6:$X$1005,B9,Items!$AD$6:$AD$1005,"&lt;&gt;Withheld assumption")</x:f>
        <x:v>54</x:v>
      </x:c>
      <x:c r="E9" s="14" t="n">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t="n">
        <x:f>COUNTIFS(Items!$X$6:$X$1005,B11,Items!$AD$6:$AD$1005,"&lt;&gt;Withheld assumption")</x:f>
        <x:v>20</x:v>
      </x:c>
      <x:c r="E11" s="14" t="n">
        <x:f>MAX(0,C11-D11)</x:f>
        <x:v>0</x:v>
      </x:c>
      <x:c r="F11" s="4" t="str">
        <x:v>Distinct primary item type; no double-counting with machine parts or other types.</x:v>
      </x:c>
    </x:row>
    <x:row r="12" ht="64" customHeight="1">
      <x:c r="A12" s="4" t="str">
        <x:v>Armors</x:v>
      </x:c>
      <x:c r="B12" s="4" t="str">
        <x:v>Armor</x:v>
      </x:c>
      <x:c r="C12" s="14" t="n">
        <x:v>20</x:v>
      </x:c>
      <x:c r="D12" s="14" t="n">
        <x:f>COUNTIFS(Items!$X$6:$X$1005,B12,Items!$AD$6:$AD$1005,"&lt;&gt;Withheld assumption")</x:f>
        <x:v>20</x:v>
      </x:c>
      <x:c r="E12" s="14" t="n">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t="n">
        <x:f>COUNTIFS(Items!$X$6:$X$1005,B14,Items!$AD$6:$AD$1005,"&lt;&gt;Withheld assumption")</x:f>
        <x:v>20</x:v>
      </x:c>
      <x:c r="E14" s="14" t="n">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t="n">
        <x:f>COUNTIFS(Items!$X$6:$X$1005,B16,Items!$AD$6:$AD$1005,"&lt;&gt;Withheld assumption")</x:f>
        <x:v>10</x:v>
      </x:c>
      <x:c r="E16" s="14" t="n">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t="n">
        <x:f>COUNTIFS(Items!$X$6:$X$1005,B19,Items!$AD$6:$AD$1005,"&lt;&gt;Withheld assumption")</x:f>
        <x:v>10</x:v>
      </x:c>
      <x:c r="E19" s="14" t="n">
        <x:f>MAX(0,C19-D19)</x:f>
        <x:v>0</x:v>
      </x:c>
      <x:c r="F19" s="4" t="str">
        <x:v>Distinct primary item type; no double-counting with machine parts or other types.</x:v>
      </x:c>
    </x:row>
    <x:row r="20" ht="64" customHeight="1">
      <x:c r="A20" s="4" t="str">
        <x:v>Documents</x:v>
      </x:c>
      <x:c r="B20" s="4" t="str">
        <x:v>Document</x:v>
      </x:c>
      <x:c r="C20" s="14" t="n">
        <x:v>10</x:v>
      </x:c>
      <x:c r="D20" s="14" t="n">
        <x:f>COUNTIFS(Items!$X$6:$X$1005,B20,Items!$AD$6:$AD$1005,"&lt;&gt;Withheld assumption")</x:f>
        <x:v>10</x:v>
      </x:c>
      <x:c r="E20" s="14" t="n">
        <x:f>MAX(0,C20-D20)</x:f>
        <x:v>0</x:v>
      </x:c>
      <x:c r="F20" s="4" t="str">
        <x:v>Distinct primary item type; no double-counting with machine parts or other types.</x:v>
      </x:c>
    </x:row>
    <x:row r="21" ht="64" customHeight="1">
      <x:c r="A21" s="4" t="str">
        <x:v>Machine parts</x:v>
      </x:c>
      <x:c r="B21" s="4" t="str">
        <x:v>Machine part</x:v>
      </x:c>
      <x:c r="C21" s="14" t="n">
        <x:v>50</x:v>
      </x:c>
      <x:c r="D21" s="14" t="n">
        <x:f>COUNTIFS(Items!$X$6:$X$1005,B21,Items!$AD$6:$AD$1005,"&lt;&gt;Withheld assumption")</x:f>
        <x:v>57</x:v>
      </x:c>
      <x:c r="E21" s="14" t="n">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t="n">
        <x:f>COUNTIFS(Items!$X$6:$X$1005,B32,Items!$AD$6:$AD$1005,"&lt;&gt;Withheld assumption")-COUNTIFS(Items!$X$6:$X$1005,B32,Items!$A$6:$A$1005,"tool.popup_camp",Items!$AD$6:$AD$1005,"&lt;&gt;Withheld assumption")</x:f>
        <x:v>10</x:v>
      </x:c>
      <x:c r="E32" s="14" t="n">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'Items'!$A$6:$A$832</x:formula1>
    </x:dataValidation>
    <x:dataValidation type="list" sqref="E6:E1005">
      <x:formula1>'Items'!$A$6:$A$832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t="str">
        <x:v>proposal.collection.adjustable_screw_vise</x:v>
      </x:c>
      <x:c r="B549" s="4" t="str">
        <x:f>IFERROR(INDEX(Items!$B$6:$B$1005,MATCH(A549,Items!$A$6:$A$1005,0)),"MISSING ID")</x:f>
        <x:v>Adjustable screw vise</x:v>
      </x:c>
      <x:c r="C549" s="4" t="str">
        <x:f>IFERROR(INDEX(Items!$X$6:$X$1005,MATCH(A549,Items!$A$6:$A$1005,0)),"MISSING ID")</x:f>
        <x:v>Tool</x:v>
      </x:c>
      <x:c r="D549" s="4" t="str">
        <x:f>IFERROR(INDEX(Items!$C$6:$C$1005,MATCH(A549,Items!$A$6:$A$1005,0)),"MISSING ID")</x:f>
        <x:v>Not applicable</x:v>
      </x:c>
      <x:c r="E549" s="4" t="str">
        <x:v>Finished endpoint</x:v>
      </x:c>
      <x:c r="F549" s="14" t="n">
        <x:f>IFERROR(INDEX(Items!$AJ$6:$AJ$1005,MATCH(A549,Items!$A$6:$A$1005,0)),"MISSING ID")</x:f>
        <x:v>1</x:v>
      </x:c>
      <x:c r="G549" s="4" t="str">
        <x:v>Traced to cataloged T0 and/or recovered feeds</x:v>
      </x:c>
      <x:c r="H549" s="4" t="str">
        <x:v>Forge hearth, Anvil, Forging hammer, Smithing tongs, Metalworking file and Hand-cranked metal drill as applicable. Existing workshop bootstrap and controlled heating/cooling required; no free-water quench assumed.</x:v>
      </x:c>
      <x:c r="I549" s="4" t="str">
        <x:v>Candidate path traced</x:v>
      </x:c>
      <x:c r="J549" s="4" t="str">
        <x:v>Dimensions, grade, process qualification, quantity and yield remain open.</x:v>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sheetData>
  <x:pageMargins left="0.7" right="0.7" top="0.75" bottom="0.75" header="0.3" footer="0.3"/>
  <x:tableParts count="1">
    <x:tablePart xmlns:r="http://schemas.openxmlformats.org/officeDocument/2006/relationships" r:id="Ra4aae25d32d1426c"/>
  </x:tableParts>
</x:worksheet>
</file>