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cl943\Documents\Analysis\R\palaeoenvironment\proxies\"/>
    </mc:Choice>
  </mc:AlternateContent>
  <bookViews>
    <workbookView xWindow="-108" yWindow="-108" windowWidth="23256" windowHeight="12456"/>
  </bookViews>
  <sheets>
    <sheet name="cleaned_table" sheetId="14" r:id="rId1"/>
    <sheet name="Foraminifera #" sheetId="5" r:id="rId2"/>
    <sheet name="ST26 %" sheetId="4" r:id="rId3"/>
    <sheet name="ANNA" sheetId="1" r:id="rId4"/>
    <sheet name="PAST" sheetId="6" r:id="rId5"/>
    <sheet name="Reverse PAST" sheetId="8" r:id="rId6"/>
    <sheet name="PAST data" sheetId="9" r:id="rId7"/>
    <sheet name="Figures" sheetId="10" r:id="rId8"/>
    <sheet name="ST_26Forams_script" sheetId="12" r:id="rId9"/>
    <sheet name="PAST_script" sheetId="13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4" l="1"/>
  <c r="T5" i="14"/>
  <c r="T6" i="14"/>
  <c r="T7" i="14"/>
  <c r="T8" i="14"/>
  <c r="T9" i="14"/>
  <c r="T10" i="14"/>
  <c r="T11" i="14"/>
  <c r="T12" i="14"/>
  <c r="T13" i="14"/>
  <c r="T14" i="14"/>
  <c r="T17" i="14"/>
  <c r="T18" i="14"/>
  <c r="T20" i="14"/>
  <c r="T21" i="14"/>
  <c r="T22" i="14"/>
  <c r="T23" i="14"/>
  <c r="T24" i="14"/>
  <c r="T25" i="14"/>
  <c r="T26" i="14"/>
  <c r="T27" i="14"/>
  <c r="T3" i="14"/>
  <c r="S8" i="14" l="1"/>
  <c r="S3" i="14"/>
  <c r="S27" i="14"/>
  <c r="S26" i="14"/>
  <c r="S25" i="14"/>
  <c r="S24" i="14"/>
  <c r="S23" i="14"/>
  <c r="S22" i="14"/>
  <c r="S21" i="14"/>
  <c r="S20" i="14"/>
  <c r="B19" i="14"/>
  <c r="T19" i="14" s="1"/>
  <c r="S18" i="14"/>
  <c r="S17" i="14"/>
  <c r="B16" i="14"/>
  <c r="T16" i="14" s="1"/>
  <c r="B15" i="14"/>
  <c r="T15" i="14" s="1"/>
  <c r="S14" i="14"/>
  <c r="S13" i="14"/>
  <c r="S12" i="14"/>
  <c r="S11" i="14"/>
  <c r="S10" i="14"/>
  <c r="S9" i="14"/>
  <c r="S7" i="14"/>
  <c r="S6" i="14"/>
  <c r="S5" i="14"/>
  <c r="S4" i="14"/>
  <c r="S16" i="14" l="1"/>
  <c r="S15" i="14"/>
  <c r="S19" i="14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8" i="5"/>
  <c r="BL2" i="5"/>
  <c r="BL3" i="5" l="1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K2" i="5"/>
  <c r="AJ17" i="5"/>
  <c r="BM3" i="5" l="1"/>
  <c r="BM4" i="5"/>
  <c r="BM5" i="5"/>
  <c r="BM6" i="5"/>
  <c r="BM7" i="5"/>
  <c r="BM2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N23" i="4" l="1"/>
  <c r="BN24" i="4"/>
  <c r="BN25" i="4"/>
  <c r="BN26" i="4"/>
  <c r="BM23" i="4"/>
  <c r="BM24" i="4"/>
  <c r="BM25" i="4"/>
  <c r="BM26" i="4"/>
  <c r="BL23" i="4"/>
  <c r="BL24" i="4"/>
  <c r="BL25" i="4"/>
  <c r="BL26" i="4"/>
  <c r="BK23" i="4"/>
  <c r="BK24" i="4"/>
  <c r="BK25" i="4"/>
  <c r="BK26" i="4"/>
  <c r="BE23" i="4"/>
  <c r="BE24" i="4"/>
  <c r="BE25" i="4"/>
  <c r="BE26" i="4"/>
  <c r="BF23" i="4"/>
  <c r="BF24" i="4"/>
  <c r="BF25" i="4"/>
  <c r="BF26" i="4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B35" i="6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F22" i="5"/>
  <c r="H22" i="5"/>
  <c r="I22" i="5"/>
  <c r="J22" i="5" s="1"/>
  <c r="BE19" i="5"/>
  <c r="I19" i="5" s="1"/>
  <c r="AJ19" i="5"/>
  <c r="F19" i="5"/>
  <c r="AW35" i="5"/>
  <c r="AX35" i="5"/>
  <c r="AP35" i="5"/>
  <c r="L35" i="5"/>
  <c r="K35" i="5"/>
  <c r="BH20" i="5"/>
  <c r="BE27" i="5"/>
  <c r="BE28" i="5"/>
  <c r="BE29" i="5"/>
  <c r="BE30" i="5"/>
  <c r="BE31" i="5"/>
  <c r="BE32" i="5"/>
  <c r="BE33" i="5"/>
  <c r="BE34" i="5"/>
  <c r="BN18" i="4" l="1"/>
  <c r="BL18" i="4"/>
  <c r="BK18" i="4"/>
  <c r="BE18" i="4"/>
  <c r="BF18" i="4"/>
  <c r="BM18" i="4"/>
  <c r="AF15" i="4"/>
  <c r="AN15" i="4"/>
  <c r="AV15" i="4"/>
  <c r="H15" i="4"/>
  <c r="P15" i="4"/>
  <c r="X15" i="4"/>
  <c r="Q15" i="4"/>
  <c r="AX15" i="4"/>
  <c r="R15" i="4"/>
  <c r="AI15" i="4"/>
  <c r="AQ15" i="4"/>
  <c r="AY15" i="4"/>
  <c r="K15" i="4"/>
  <c r="S15" i="4"/>
  <c r="AA15" i="4"/>
  <c r="AJ15" i="4"/>
  <c r="AR15" i="4"/>
  <c r="L15" i="4"/>
  <c r="T15" i="4"/>
  <c r="AB15" i="4"/>
  <c r="AK15" i="4"/>
  <c r="AE15" i="4"/>
  <c r="U15" i="4"/>
  <c r="AO15" i="4"/>
  <c r="Y15" i="4"/>
  <c r="J15" i="4"/>
  <c r="BA15" i="4"/>
  <c r="AS15" i="4"/>
  <c r="M15" i="4"/>
  <c r="AC15" i="4"/>
  <c r="I15" i="4"/>
  <c r="AH15" i="4"/>
  <c r="Z15" i="4"/>
  <c r="BB15" i="4"/>
  <c r="AL15" i="4"/>
  <c r="AT15" i="4"/>
  <c r="F15" i="4"/>
  <c r="N15" i="4"/>
  <c r="V15" i="4"/>
  <c r="AD15" i="4"/>
  <c r="AM15" i="4"/>
  <c r="AU15" i="4"/>
  <c r="G15" i="4"/>
  <c r="O15" i="4"/>
  <c r="W15" i="4"/>
  <c r="AG15" i="4"/>
  <c r="AW15" i="4"/>
  <c r="J19" i="5"/>
  <c r="AP15" i="4"/>
  <c r="AZ15" i="4"/>
  <c r="G35" i="5"/>
  <c r="BH18" i="5"/>
  <c r="BE18" i="5"/>
  <c r="AJ18" i="5"/>
  <c r="F18" i="5"/>
  <c r="BA35" i="5"/>
  <c r="BB35" i="5"/>
  <c r="BC35" i="5"/>
  <c r="BD35" i="5"/>
  <c r="BF35" i="5"/>
  <c r="BG35" i="5"/>
  <c r="AF35" i="5"/>
  <c r="AG35" i="5"/>
  <c r="AH35" i="5"/>
  <c r="AI35" i="5"/>
  <c r="AK35" i="5"/>
  <c r="AL35" i="5"/>
  <c r="AM35" i="5"/>
  <c r="AN35" i="5"/>
  <c r="AO35" i="5"/>
  <c r="AQ35" i="5"/>
  <c r="AR35" i="5"/>
  <c r="AS35" i="5"/>
  <c r="AT35" i="5"/>
  <c r="AU35" i="5"/>
  <c r="AV35" i="5"/>
  <c r="AY35" i="5"/>
  <c r="AZ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BH8" i="5"/>
  <c r="BE8" i="5"/>
  <c r="AJ8" i="5"/>
  <c r="AJ16" i="5"/>
  <c r="BH15" i="5"/>
  <c r="BH17" i="5"/>
  <c r="BH19" i="5"/>
  <c r="BC15" i="4" s="1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AJ4" i="5"/>
  <c r="BH5" i="5"/>
  <c r="BK15" i="4" l="1"/>
  <c r="BE15" i="4"/>
  <c r="BL15" i="4"/>
  <c r="BF15" i="4"/>
  <c r="BM15" i="4"/>
  <c r="BN15" i="4"/>
  <c r="H19" i="5"/>
  <c r="H18" i="5"/>
  <c r="I18" i="5"/>
  <c r="I8" i="5"/>
  <c r="H8" i="5"/>
  <c r="BE6" i="5"/>
  <c r="BH3" i="5"/>
  <c r="BH4" i="5"/>
  <c r="BH6" i="5"/>
  <c r="BH7" i="5"/>
  <c r="BH16" i="5"/>
  <c r="BH9" i="5"/>
  <c r="BH10" i="5"/>
  <c r="BH11" i="5"/>
  <c r="BH12" i="5"/>
  <c r="BH13" i="5"/>
  <c r="BH14" i="5"/>
  <c r="BH2" i="5"/>
  <c r="BE3" i="5"/>
  <c r="BE4" i="5"/>
  <c r="BE5" i="5"/>
  <c r="BE7" i="5"/>
  <c r="BE16" i="5"/>
  <c r="BE9" i="5"/>
  <c r="BE10" i="5"/>
  <c r="BE11" i="5"/>
  <c r="BE12" i="5"/>
  <c r="BE13" i="5"/>
  <c r="BE14" i="5"/>
  <c r="BE15" i="5"/>
  <c r="BE17" i="5"/>
  <c r="BE20" i="5"/>
  <c r="BE21" i="5"/>
  <c r="BE22" i="5"/>
  <c r="BE23" i="5"/>
  <c r="BE24" i="5"/>
  <c r="BE25" i="5"/>
  <c r="BE26" i="5"/>
  <c r="BE2" i="5"/>
  <c r="AJ3" i="5"/>
  <c r="AJ5" i="5"/>
  <c r="AJ6" i="5"/>
  <c r="AJ7" i="5"/>
  <c r="AJ9" i="5"/>
  <c r="AJ10" i="5"/>
  <c r="AJ11" i="5"/>
  <c r="AJ12" i="5"/>
  <c r="AJ13" i="5"/>
  <c r="AJ14" i="5"/>
  <c r="AJ15" i="5"/>
  <c r="AJ20" i="5"/>
  <c r="AJ2" i="5"/>
  <c r="AJ26" i="5"/>
  <c r="AJ27" i="5"/>
  <c r="AJ28" i="5"/>
  <c r="AJ29" i="5"/>
  <c r="AJ30" i="5"/>
  <c r="AJ31" i="5"/>
  <c r="AJ32" i="5"/>
  <c r="AJ33" i="5"/>
  <c r="AJ34" i="5"/>
  <c r="AJ22" i="5"/>
  <c r="AJ23" i="5"/>
  <c r="AJ24" i="5"/>
  <c r="AJ25" i="5"/>
  <c r="AJ21" i="5"/>
  <c r="L2" i="1"/>
  <c r="L3" i="1"/>
  <c r="I5" i="1"/>
  <c r="K5" i="1"/>
  <c r="L5" i="1"/>
  <c r="P5" i="1"/>
  <c r="I7" i="1"/>
  <c r="K7" i="1"/>
  <c r="L7" i="1"/>
  <c r="P7" i="1"/>
  <c r="I9" i="1"/>
  <c r="K9" i="1"/>
  <c r="L9" i="1"/>
  <c r="P9" i="1"/>
  <c r="I10" i="1"/>
  <c r="K10" i="1"/>
  <c r="L10" i="1"/>
  <c r="P10" i="1"/>
  <c r="I12" i="1"/>
  <c r="K12" i="1"/>
  <c r="L12" i="1"/>
  <c r="P12" i="1"/>
  <c r="I13" i="1"/>
  <c r="K13" i="1"/>
  <c r="L13" i="1"/>
  <c r="P13" i="1"/>
  <c r="I15" i="1"/>
  <c r="K15" i="1"/>
  <c r="L15" i="1"/>
  <c r="P15" i="1"/>
  <c r="I16" i="1"/>
  <c r="K16" i="1"/>
  <c r="L16" i="1"/>
  <c r="P16" i="1"/>
  <c r="I18" i="1"/>
  <c r="K18" i="1"/>
  <c r="L18" i="1"/>
  <c r="P18" i="1"/>
  <c r="I19" i="1"/>
  <c r="K19" i="1"/>
  <c r="L19" i="1"/>
  <c r="P19" i="1"/>
  <c r="I20" i="1"/>
  <c r="K20" i="1"/>
  <c r="L20" i="1"/>
  <c r="P20" i="1"/>
  <c r="R20" i="1"/>
  <c r="I21" i="1"/>
  <c r="K21" i="1"/>
  <c r="L21" i="1"/>
  <c r="P21" i="1"/>
  <c r="I22" i="1"/>
  <c r="K22" i="1"/>
  <c r="L22" i="1"/>
  <c r="P22" i="1"/>
  <c r="I24" i="1"/>
  <c r="K24" i="1"/>
  <c r="L24" i="1"/>
  <c r="P24" i="1"/>
  <c r="I25" i="1"/>
  <c r="K25" i="1"/>
  <c r="L25" i="1"/>
  <c r="P25" i="1"/>
  <c r="I27" i="1"/>
  <c r="K27" i="1"/>
  <c r="L27" i="1"/>
  <c r="P27" i="1"/>
  <c r="I28" i="1"/>
  <c r="K28" i="1"/>
  <c r="L28" i="1"/>
  <c r="P28" i="1"/>
  <c r="I30" i="1"/>
  <c r="K30" i="1"/>
  <c r="L30" i="1"/>
  <c r="P30" i="1"/>
  <c r="I29" i="1"/>
  <c r="K29" i="1"/>
  <c r="R29" i="1" s="1"/>
  <c r="L29" i="1"/>
  <c r="M29" i="1"/>
  <c r="P29" i="1"/>
  <c r="S29" i="1"/>
  <c r="T29" i="1"/>
  <c r="U29" i="1"/>
  <c r="V29" i="1"/>
  <c r="W29" i="1"/>
  <c r="X29" i="1"/>
  <c r="Z29" i="1" s="1"/>
  <c r="AA29" i="1" s="1"/>
  <c r="Y29" i="1"/>
  <c r="AD29" i="1"/>
  <c r="I31" i="1"/>
  <c r="K31" i="1"/>
  <c r="L31" i="1"/>
  <c r="P31" i="1"/>
  <c r="I33" i="1"/>
  <c r="K33" i="1"/>
  <c r="L33" i="1"/>
  <c r="P33" i="1"/>
  <c r="I34" i="1"/>
  <c r="K34" i="1"/>
  <c r="L34" i="1"/>
  <c r="P34" i="1"/>
  <c r="I35" i="1"/>
  <c r="K35" i="1"/>
  <c r="L35" i="1"/>
  <c r="M35" i="1"/>
  <c r="P35" i="1"/>
  <c r="R35" i="1"/>
  <c r="I36" i="1"/>
  <c r="K36" i="1"/>
  <c r="L36" i="1"/>
  <c r="P36" i="1"/>
  <c r="I37" i="1"/>
  <c r="K37" i="1"/>
  <c r="L37" i="1"/>
  <c r="P37" i="1"/>
  <c r="I39" i="1"/>
  <c r="K39" i="1"/>
  <c r="L39" i="1"/>
  <c r="P39" i="1"/>
  <c r="I40" i="1"/>
  <c r="K40" i="1"/>
  <c r="L40" i="1"/>
  <c r="P40" i="1"/>
  <c r="I42" i="1"/>
  <c r="K42" i="1"/>
  <c r="L42" i="1"/>
  <c r="P42" i="1"/>
  <c r="I43" i="1"/>
  <c r="K43" i="1"/>
  <c r="L43" i="1"/>
  <c r="P43" i="1"/>
  <c r="I45" i="1"/>
  <c r="K45" i="1"/>
  <c r="L45" i="1"/>
  <c r="P45" i="1"/>
  <c r="I46" i="1"/>
  <c r="K46" i="1"/>
  <c r="L46" i="1"/>
  <c r="P46" i="1"/>
  <c r="I47" i="1"/>
  <c r="K47" i="1"/>
  <c r="L47" i="1"/>
  <c r="M47" i="1"/>
  <c r="P47" i="1"/>
  <c r="R47" i="1"/>
  <c r="W47" i="1"/>
  <c r="Z47" i="1"/>
  <c r="AB47" i="1" s="1"/>
  <c r="AC47" i="1" s="1"/>
  <c r="I48" i="1"/>
  <c r="K48" i="1"/>
  <c r="L48" i="1"/>
  <c r="P48" i="1"/>
  <c r="I49" i="1"/>
  <c r="K49" i="1"/>
  <c r="L49" i="1"/>
  <c r="P49" i="1"/>
  <c r="I369" i="1"/>
  <c r="K369" i="1"/>
  <c r="L369" i="1"/>
  <c r="P369" i="1"/>
  <c r="I370" i="1"/>
  <c r="K370" i="1"/>
  <c r="L370" i="1"/>
  <c r="P370" i="1"/>
  <c r="I371" i="1"/>
  <c r="K371" i="1"/>
  <c r="L371" i="1"/>
  <c r="M371" i="1"/>
  <c r="P371" i="1"/>
  <c r="R371" i="1" s="1"/>
  <c r="V371" i="1"/>
  <c r="W371" i="1" s="1"/>
  <c r="Z371" i="1"/>
  <c r="AA371" i="1" s="1"/>
  <c r="AB371" i="1"/>
  <c r="AC371" i="1"/>
  <c r="I372" i="1"/>
  <c r="K372" i="1"/>
  <c r="L372" i="1"/>
  <c r="P372" i="1"/>
  <c r="I373" i="1"/>
  <c r="K373" i="1"/>
  <c r="L373" i="1"/>
  <c r="P373" i="1"/>
  <c r="I374" i="1"/>
  <c r="K374" i="1"/>
  <c r="R374" i="1" s="1"/>
  <c r="L374" i="1"/>
  <c r="M374" i="1" s="1"/>
  <c r="P374" i="1"/>
  <c r="I375" i="1"/>
  <c r="K375" i="1"/>
  <c r="L375" i="1"/>
  <c r="P375" i="1"/>
  <c r="I376" i="1"/>
  <c r="K376" i="1"/>
  <c r="L376" i="1"/>
  <c r="P376" i="1"/>
  <c r="I377" i="1"/>
  <c r="K377" i="1"/>
  <c r="R377" i="1" s="1"/>
  <c r="L377" i="1"/>
  <c r="P377" i="1"/>
  <c r="I378" i="1"/>
  <c r="K378" i="1"/>
  <c r="L378" i="1"/>
  <c r="P378" i="1"/>
  <c r="I379" i="1"/>
  <c r="K379" i="1"/>
  <c r="L379" i="1"/>
  <c r="P379" i="1"/>
  <c r="I380" i="1"/>
  <c r="K380" i="1"/>
  <c r="L380" i="1"/>
  <c r="R380" i="1"/>
  <c r="E382" i="1"/>
  <c r="F382" i="1"/>
  <c r="AG382" i="1"/>
  <c r="AH382" i="1"/>
  <c r="AI382" i="1"/>
  <c r="I363" i="1"/>
  <c r="K363" i="1"/>
  <c r="L363" i="1"/>
  <c r="P363" i="1"/>
  <c r="I364" i="1"/>
  <c r="K364" i="1"/>
  <c r="L364" i="1"/>
  <c r="P364" i="1"/>
  <c r="I365" i="1"/>
  <c r="K365" i="1"/>
  <c r="L365" i="1"/>
  <c r="M365" i="1"/>
  <c r="P365" i="1"/>
  <c r="R365" i="1" s="1"/>
  <c r="I366" i="1"/>
  <c r="K366" i="1"/>
  <c r="L366" i="1"/>
  <c r="P366" i="1"/>
  <c r="I367" i="1"/>
  <c r="K367" i="1"/>
  <c r="L367" i="1"/>
  <c r="P367" i="1"/>
  <c r="I357" i="1"/>
  <c r="K357" i="1"/>
  <c r="L357" i="1"/>
  <c r="P357" i="1"/>
  <c r="I358" i="1"/>
  <c r="K358" i="1"/>
  <c r="L358" i="1"/>
  <c r="P358" i="1"/>
  <c r="I359" i="1"/>
  <c r="K359" i="1"/>
  <c r="L359" i="1"/>
  <c r="M359" i="1" s="1"/>
  <c r="P359" i="1"/>
  <c r="R359" i="1"/>
  <c r="I360" i="1"/>
  <c r="K360" i="1"/>
  <c r="L360" i="1"/>
  <c r="P360" i="1"/>
  <c r="I361" i="1"/>
  <c r="K361" i="1"/>
  <c r="L361" i="1"/>
  <c r="P361" i="1"/>
  <c r="I351" i="1"/>
  <c r="K351" i="1"/>
  <c r="L351" i="1"/>
  <c r="P351" i="1"/>
  <c r="I352" i="1"/>
  <c r="K352" i="1"/>
  <c r="L352" i="1"/>
  <c r="P352" i="1"/>
  <c r="I353" i="1"/>
  <c r="K353" i="1"/>
  <c r="R353" i="1" s="1"/>
  <c r="L353" i="1"/>
  <c r="M353" i="1" s="1"/>
  <c r="P353" i="1"/>
  <c r="I354" i="1"/>
  <c r="K354" i="1"/>
  <c r="L354" i="1"/>
  <c r="P354" i="1"/>
  <c r="I355" i="1"/>
  <c r="K355" i="1"/>
  <c r="L355" i="1"/>
  <c r="P355" i="1"/>
  <c r="I345" i="1"/>
  <c r="K345" i="1"/>
  <c r="L345" i="1"/>
  <c r="P345" i="1"/>
  <c r="I346" i="1"/>
  <c r="K346" i="1"/>
  <c r="L346" i="1"/>
  <c r="P346" i="1"/>
  <c r="I347" i="1"/>
  <c r="K347" i="1"/>
  <c r="R347" i="1" s="1"/>
  <c r="L347" i="1"/>
  <c r="M347" i="1" s="1"/>
  <c r="P347" i="1"/>
  <c r="V347" i="1"/>
  <c r="W347" i="1" s="1"/>
  <c r="Z347" i="1"/>
  <c r="AA347" i="1"/>
  <c r="AB347" i="1"/>
  <c r="AC347" i="1" s="1"/>
  <c r="I348" i="1"/>
  <c r="K348" i="1"/>
  <c r="L348" i="1"/>
  <c r="P348" i="1"/>
  <c r="I349" i="1"/>
  <c r="K349" i="1"/>
  <c r="L349" i="1"/>
  <c r="P349" i="1"/>
  <c r="I339" i="1"/>
  <c r="K339" i="1"/>
  <c r="L339" i="1"/>
  <c r="P339" i="1"/>
  <c r="I340" i="1"/>
  <c r="K340" i="1"/>
  <c r="L340" i="1"/>
  <c r="P340" i="1"/>
  <c r="I341" i="1"/>
  <c r="K341" i="1"/>
  <c r="L341" i="1"/>
  <c r="M341" i="1" s="1"/>
  <c r="P341" i="1"/>
  <c r="R341" i="1"/>
  <c r="I342" i="1"/>
  <c r="K342" i="1"/>
  <c r="L342" i="1"/>
  <c r="P342" i="1"/>
  <c r="I343" i="1"/>
  <c r="K343" i="1"/>
  <c r="L343" i="1"/>
  <c r="P343" i="1"/>
  <c r="I333" i="1"/>
  <c r="K333" i="1"/>
  <c r="L333" i="1"/>
  <c r="P333" i="1"/>
  <c r="I334" i="1"/>
  <c r="K334" i="1"/>
  <c r="L334" i="1"/>
  <c r="P334" i="1"/>
  <c r="I335" i="1"/>
  <c r="K335" i="1"/>
  <c r="R335" i="1" s="1"/>
  <c r="L335" i="1"/>
  <c r="M335" i="1" s="1"/>
  <c r="P335" i="1"/>
  <c r="I336" i="1"/>
  <c r="K336" i="1"/>
  <c r="L336" i="1"/>
  <c r="P336" i="1"/>
  <c r="I337" i="1"/>
  <c r="K337" i="1"/>
  <c r="L337" i="1"/>
  <c r="P337" i="1"/>
  <c r="I327" i="1"/>
  <c r="K327" i="1"/>
  <c r="L327" i="1"/>
  <c r="P327" i="1"/>
  <c r="I328" i="1"/>
  <c r="K328" i="1"/>
  <c r="L328" i="1"/>
  <c r="P328" i="1"/>
  <c r="I329" i="1"/>
  <c r="K329" i="1"/>
  <c r="R329" i="1" s="1"/>
  <c r="L329" i="1"/>
  <c r="M329" i="1" s="1"/>
  <c r="P329" i="1"/>
  <c r="I330" i="1"/>
  <c r="K330" i="1"/>
  <c r="L330" i="1"/>
  <c r="P330" i="1"/>
  <c r="I331" i="1"/>
  <c r="K331" i="1"/>
  <c r="L331" i="1"/>
  <c r="P331" i="1"/>
  <c r="I321" i="1"/>
  <c r="K321" i="1"/>
  <c r="L321" i="1"/>
  <c r="P321" i="1"/>
  <c r="I322" i="1"/>
  <c r="K322" i="1"/>
  <c r="L322" i="1"/>
  <c r="P322" i="1"/>
  <c r="I323" i="1"/>
  <c r="K323" i="1"/>
  <c r="L323" i="1"/>
  <c r="M323" i="1"/>
  <c r="P323" i="1"/>
  <c r="R323" i="1" s="1"/>
  <c r="V323" i="1"/>
  <c r="W323" i="1" s="1"/>
  <c r="Z323" i="1"/>
  <c r="AA323" i="1" s="1"/>
  <c r="AB323" i="1"/>
  <c r="AC323" i="1"/>
  <c r="I324" i="1"/>
  <c r="K324" i="1"/>
  <c r="L324" i="1"/>
  <c r="P324" i="1"/>
  <c r="I325" i="1"/>
  <c r="K325" i="1"/>
  <c r="L325" i="1"/>
  <c r="P325" i="1"/>
  <c r="I316" i="1"/>
  <c r="K316" i="1"/>
  <c r="L316" i="1"/>
  <c r="P316" i="1"/>
  <c r="I317" i="1"/>
  <c r="K317" i="1"/>
  <c r="L317" i="1"/>
  <c r="M317" i="1"/>
  <c r="P317" i="1"/>
  <c r="R317" i="1" s="1"/>
  <c r="I318" i="1"/>
  <c r="K318" i="1"/>
  <c r="L318" i="1"/>
  <c r="P318" i="1"/>
  <c r="I319" i="1"/>
  <c r="K319" i="1"/>
  <c r="L319" i="1"/>
  <c r="P319" i="1"/>
  <c r="I309" i="1"/>
  <c r="K309" i="1"/>
  <c r="L309" i="1"/>
  <c r="P309" i="1"/>
  <c r="I310" i="1"/>
  <c r="K310" i="1"/>
  <c r="L310" i="1"/>
  <c r="P310" i="1"/>
  <c r="I311" i="1"/>
  <c r="K311" i="1"/>
  <c r="L311" i="1"/>
  <c r="M311" i="1" s="1"/>
  <c r="P311" i="1"/>
  <c r="R311" i="1"/>
  <c r="I312" i="1"/>
  <c r="K312" i="1"/>
  <c r="L312" i="1"/>
  <c r="P312" i="1"/>
  <c r="I313" i="1"/>
  <c r="K313" i="1"/>
  <c r="L313" i="1"/>
  <c r="P313" i="1"/>
  <c r="I303" i="1"/>
  <c r="K303" i="1"/>
  <c r="L303" i="1"/>
  <c r="P303" i="1"/>
  <c r="I304" i="1"/>
  <c r="K304" i="1"/>
  <c r="L304" i="1"/>
  <c r="P304" i="1"/>
  <c r="I305" i="1"/>
  <c r="K305" i="1"/>
  <c r="R305" i="1" s="1"/>
  <c r="L305" i="1"/>
  <c r="M305" i="1" s="1"/>
  <c r="P305" i="1"/>
  <c r="V305" i="1"/>
  <c r="AB305" i="1" s="1"/>
  <c r="AC305" i="1" s="1"/>
  <c r="W305" i="1"/>
  <c r="Z305" i="1"/>
  <c r="AA305" i="1" s="1"/>
  <c r="I306" i="1"/>
  <c r="K306" i="1"/>
  <c r="L306" i="1"/>
  <c r="P306" i="1"/>
  <c r="I307" i="1"/>
  <c r="K307" i="1"/>
  <c r="L307" i="1"/>
  <c r="P307" i="1"/>
  <c r="I297" i="1"/>
  <c r="K297" i="1"/>
  <c r="L297" i="1"/>
  <c r="P297" i="1"/>
  <c r="I298" i="1"/>
  <c r="K298" i="1"/>
  <c r="L298" i="1"/>
  <c r="P298" i="1"/>
  <c r="I299" i="1"/>
  <c r="K299" i="1"/>
  <c r="L299" i="1"/>
  <c r="M299" i="1"/>
  <c r="P299" i="1"/>
  <c r="R299" i="1" s="1"/>
  <c r="I300" i="1"/>
  <c r="K300" i="1"/>
  <c r="L300" i="1"/>
  <c r="P300" i="1"/>
  <c r="I301" i="1"/>
  <c r="K301" i="1"/>
  <c r="L301" i="1"/>
  <c r="P301" i="1"/>
  <c r="I291" i="1"/>
  <c r="K291" i="1"/>
  <c r="L291" i="1"/>
  <c r="P291" i="1"/>
  <c r="I292" i="1"/>
  <c r="K292" i="1"/>
  <c r="L292" i="1"/>
  <c r="P292" i="1"/>
  <c r="I293" i="1"/>
  <c r="K293" i="1"/>
  <c r="L293" i="1"/>
  <c r="M293" i="1" s="1"/>
  <c r="P293" i="1"/>
  <c r="R293" i="1"/>
  <c r="I294" i="1"/>
  <c r="K294" i="1"/>
  <c r="L294" i="1"/>
  <c r="P294" i="1"/>
  <c r="I295" i="1"/>
  <c r="K295" i="1"/>
  <c r="L295" i="1"/>
  <c r="P295" i="1"/>
  <c r="I285" i="1"/>
  <c r="K285" i="1"/>
  <c r="L285" i="1"/>
  <c r="P285" i="1"/>
  <c r="I286" i="1"/>
  <c r="K286" i="1"/>
  <c r="L286" i="1"/>
  <c r="P286" i="1"/>
  <c r="I287" i="1"/>
  <c r="K287" i="1"/>
  <c r="R287" i="1" s="1"/>
  <c r="L287" i="1"/>
  <c r="M287" i="1" s="1"/>
  <c r="P287" i="1"/>
  <c r="I288" i="1"/>
  <c r="K288" i="1"/>
  <c r="L288" i="1"/>
  <c r="P288" i="1"/>
  <c r="I289" i="1"/>
  <c r="K289" i="1"/>
  <c r="L289" i="1"/>
  <c r="P289" i="1"/>
  <c r="I279" i="1"/>
  <c r="K279" i="1"/>
  <c r="L279" i="1"/>
  <c r="P279" i="1"/>
  <c r="I280" i="1"/>
  <c r="K280" i="1"/>
  <c r="L280" i="1"/>
  <c r="P280" i="1"/>
  <c r="I281" i="1"/>
  <c r="K281" i="1"/>
  <c r="R281" i="1" s="1"/>
  <c r="L281" i="1"/>
  <c r="M281" i="1" s="1"/>
  <c r="P281" i="1"/>
  <c r="V281" i="1"/>
  <c r="W281" i="1" s="1"/>
  <c r="Z281" i="1"/>
  <c r="AA281" i="1"/>
  <c r="AB281" i="1"/>
  <c r="AC281" i="1" s="1"/>
  <c r="I282" i="1"/>
  <c r="K282" i="1"/>
  <c r="L282" i="1"/>
  <c r="P282" i="1"/>
  <c r="I283" i="1"/>
  <c r="K283" i="1"/>
  <c r="L283" i="1"/>
  <c r="P283" i="1"/>
  <c r="I273" i="1"/>
  <c r="K273" i="1"/>
  <c r="L273" i="1"/>
  <c r="P273" i="1"/>
  <c r="I274" i="1"/>
  <c r="K274" i="1"/>
  <c r="L274" i="1"/>
  <c r="P274" i="1"/>
  <c r="I275" i="1"/>
  <c r="K275" i="1"/>
  <c r="L275" i="1"/>
  <c r="M275" i="1" s="1"/>
  <c r="P275" i="1"/>
  <c r="R275" i="1"/>
  <c r="I276" i="1"/>
  <c r="K276" i="1"/>
  <c r="L276" i="1"/>
  <c r="P276" i="1"/>
  <c r="I277" i="1"/>
  <c r="K277" i="1"/>
  <c r="L277" i="1"/>
  <c r="P277" i="1"/>
  <c r="I267" i="1"/>
  <c r="K267" i="1"/>
  <c r="L267" i="1"/>
  <c r="P267" i="1"/>
  <c r="I268" i="1"/>
  <c r="K268" i="1"/>
  <c r="L268" i="1"/>
  <c r="P268" i="1"/>
  <c r="I269" i="1"/>
  <c r="K269" i="1"/>
  <c r="R269" i="1" s="1"/>
  <c r="L269" i="1"/>
  <c r="M269" i="1" s="1"/>
  <c r="P269" i="1"/>
  <c r="I270" i="1"/>
  <c r="K270" i="1"/>
  <c r="L270" i="1"/>
  <c r="P270" i="1"/>
  <c r="I271" i="1"/>
  <c r="K271" i="1"/>
  <c r="L271" i="1"/>
  <c r="P271" i="1"/>
  <c r="I255" i="1"/>
  <c r="K255" i="1"/>
  <c r="L255" i="1"/>
  <c r="P255" i="1"/>
  <c r="I256" i="1"/>
  <c r="K256" i="1"/>
  <c r="L256" i="1"/>
  <c r="P256" i="1"/>
  <c r="I257" i="1"/>
  <c r="K257" i="1"/>
  <c r="R257" i="1" s="1"/>
  <c r="L257" i="1"/>
  <c r="M257" i="1" s="1"/>
  <c r="P257" i="1"/>
  <c r="I258" i="1"/>
  <c r="K258" i="1"/>
  <c r="L258" i="1"/>
  <c r="P258" i="1"/>
  <c r="I259" i="1"/>
  <c r="K259" i="1"/>
  <c r="L259" i="1"/>
  <c r="P259" i="1"/>
  <c r="I260" i="1"/>
  <c r="K260" i="1"/>
  <c r="L260" i="1"/>
  <c r="P260" i="1"/>
  <c r="R260" i="1"/>
  <c r="I261" i="1"/>
  <c r="K261" i="1"/>
  <c r="L261" i="1"/>
  <c r="P261" i="1"/>
  <c r="I262" i="1"/>
  <c r="K262" i="1"/>
  <c r="L262" i="1"/>
  <c r="P262" i="1"/>
  <c r="I263" i="1"/>
  <c r="K263" i="1"/>
  <c r="L263" i="1"/>
  <c r="M263" i="1"/>
  <c r="P263" i="1"/>
  <c r="R263" i="1"/>
  <c r="V263" i="1"/>
  <c r="AB263" i="1" s="1"/>
  <c r="AC263" i="1" s="1"/>
  <c r="W263" i="1"/>
  <c r="Z263" i="1"/>
  <c r="AA263" i="1"/>
  <c r="I264" i="1"/>
  <c r="K264" i="1"/>
  <c r="L264" i="1"/>
  <c r="P264" i="1"/>
  <c r="I265" i="1"/>
  <c r="K265" i="1"/>
  <c r="L265" i="1"/>
  <c r="P265" i="1"/>
  <c r="I249" i="1"/>
  <c r="K249" i="1"/>
  <c r="L249" i="1"/>
  <c r="P249" i="1"/>
  <c r="I250" i="1"/>
  <c r="K250" i="1"/>
  <c r="L250" i="1"/>
  <c r="P250" i="1"/>
  <c r="I251" i="1"/>
  <c r="K251" i="1"/>
  <c r="R251" i="1" s="1"/>
  <c r="L251" i="1"/>
  <c r="M251" i="1"/>
  <c r="P251" i="1"/>
  <c r="I252" i="1"/>
  <c r="K252" i="1"/>
  <c r="L252" i="1"/>
  <c r="P252" i="1"/>
  <c r="I253" i="1"/>
  <c r="K253" i="1"/>
  <c r="L253" i="1"/>
  <c r="P253" i="1"/>
  <c r="I243" i="1"/>
  <c r="K243" i="1"/>
  <c r="L243" i="1"/>
  <c r="P243" i="1"/>
  <c r="I244" i="1"/>
  <c r="K244" i="1"/>
  <c r="L244" i="1"/>
  <c r="P244" i="1"/>
  <c r="I245" i="1"/>
  <c r="K245" i="1"/>
  <c r="L245" i="1"/>
  <c r="M245" i="1"/>
  <c r="P245" i="1"/>
  <c r="R245" i="1"/>
  <c r="I246" i="1"/>
  <c r="K246" i="1"/>
  <c r="L246" i="1"/>
  <c r="P246" i="1"/>
  <c r="I247" i="1"/>
  <c r="K247" i="1"/>
  <c r="L247" i="1"/>
  <c r="P247" i="1"/>
  <c r="I237" i="1"/>
  <c r="K237" i="1"/>
  <c r="L237" i="1"/>
  <c r="P237" i="1"/>
  <c r="I238" i="1"/>
  <c r="K238" i="1"/>
  <c r="L238" i="1"/>
  <c r="P238" i="1"/>
  <c r="I239" i="1"/>
  <c r="K239" i="1"/>
  <c r="L239" i="1"/>
  <c r="M239" i="1" s="1"/>
  <c r="P239" i="1"/>
  <c r="R239" i="1"/>
  <c r="V239" i="1"/>
  <c r="AB239" i="1" s="1"/>
  <c r="AC239" i="1" s="1"/>
  <c r="W239" i="1"/>
  <c r="Z239" i="1"/>
  <c r="AA239" i="1"/>
  <c r="I240" i="1"/>
  <c r="K240" i="1"/>
  <c r="L240" i="1"/>
  <c r="P240" i="1"/>
  <c r="I241" i="1"/>
  <c r="K241" i="1"/>
  <c r="L241" i="1"/>
  <c r="P241" i="1"/>
  <c r="I231" i="1"/>
  <c r="K231" i="1"/>
  <c r="L231" i="1"/>
  <c r="P231" i="1"/>
  <c r="I232" i="1"/>
  <c r="K232" i="1"/>
  <c r="L232" i="1"/>
  <c r="P232" i="1"/>
  <c r="I233" i="1"/>
  <c r="K233" i="1"/>
  <c r="R233" i="1" s="1"/>
  <c r="L233" i="1"/>
  <c r="M233" i="1"/>
  <c r="P233" i="1"/>
  <c r="I234" i="1"/>
  <c r="K234" i="1"/>
  <c r="L234" i="1"/>
  <c r="P234" i="1"/>
  <c r="I235" i="1"/>
  <c r="K235" i="1"/>
  <c r="L235" i="1"/>
  <c r="P235" i="1"/>
  <c r="I225" i="1"/>
  <c r="K225" i="1"/>
  <c r="L225" i="1"/>
  <c r="P225" i="1"/>
  <c r="I226" i="1"/>
  <c r="K226" i="1"/>
  <c r="L226" i="1"/>
  <c r="P226" i="1"/>
  <c r="I227" i="1"/>
  <c r="K227" i="1"/>
  <c r="L227" i="1"/>
  <c r="M227" i="1"/>
  <c r="P227" i="1"/>
  <c r="R227" i="1"/>
  <c r="I228" i="1"/>
  <c r="K228" i="1"/>
  <c r="L228" i="1"/>
  <c r="P228" i="1"/>
  <c r="I229" i="1"/>
  <c r="K229" i="1"/>
  <c r="L229" i="1"/>
  <c r="P229" i="1"/>
  <c r="I219" i="1"/>
  <c r="K219" i="1"/>
  <c r="L219" i="1"/>
  <c r="P219" i="1"/>
  <c r="I220" i="1"/>
  <c r="K220" i="1"/>
  <c r="L220" i="1"/>
  <c r="P220" i="1"/>
  <c r="I221" i="1"/>
  <c r="K221" i="1"/>
  <c r="L221" i="1"/>
  <c r="M221" i="1" s="1"/>
  <c r="P221" i="1"/>
  <c r="R221" i="1"/>
  <c r="V221" i="1"/>
  <c r="AB221" i="1" s="1"/>
  <c r="AC221" i="1" s="1"/>
  <c r="W221" i="1"/>
  <c r="Z221" i="1"/>
  <c r="AA221" i="1"/>
  <c r="I222" i="1"/>
  <c r="K222" i="1"/>
  <c r="L222" i="1"/>
  <c r="P222" i="1"/>
  <c r="I223" i="1"/>
  <c r="K223" i="1"/>
  <c r="L223" i="1"/>
  <c r="P223" i="1"/>
  <c r="I213" i="1"/>
  <c r="K213" i="1"/>
  <c r="L213" i="1"/>
  <c r="P213" i="1"/>
  <c r="I214" i="1"/>
  <c r="K214" i="1"/>
  <c r="L214" i="1"/>
  <c r="P214" i="1"/>
  <c r="I215" i="1"/>
  <c r="K215" i="1"/>
  <c r="R215" i="1" s="1"/>
  <c r="L215" i="1"/>
  <c r="M215" i="1"/>
  <c r="P215" i="1"/>
  <c r="I216" i="1"/>
  <c r="K216" i="1"/>
  <c r="L216" i="1"/>
  <c r="P216" i="1"/>
  <c r="I217" i="1"/>
  <c r="K217" i="1"/>
  <c r="L217" i="1"/>
  <c r="P217" i="1"/>
  <c r="I207" i="1"/>
  <c r="K207" i="1"/>
  <c r="L207" i="1"/>
  <c r="P207" i="1"/>
  <c r="I208" i="1"/>
  <c r="K208" i="1"/>
  <c r="L208" i="1"/>
  <c r="P208" i="1"/>
  <c r="I209" i="1"/>
  <c r="K209" i="1"/>
  <c r="L209" i="1"/>
  <c r="M209" i="1"/>
  <c r="P209" i="1"/>
  <c r="R209" i="1"/>
  <c r="I210" i="1"/>
  <c r="K210" i="1"/>
  <c r="L210" i="1"/>
  <c r="P210" i="1"/>
  <c r="I211" i="1"/>
  <c r="K211" i="1"/>
  <c r="L211" i="1"/>
  <c r="P211" i="1"/>
  <c r="I201" i="1"/>
  <c r="K201" i="1"/>
  <c r="L201" i="1"/>
  <c r="P201" i="1"/>
  <c r="I202" i="1"/>
  <c r="K202" i="1"/>
  <c r="L202" i="1"/>
  <c r="P202" i="1"/>
  <c r="I203" i="1"/>
  <c r="K203" i="1"/>
  <c r="L203" i="1"/>
  <c r="M203" i="1" s="1"/>
  <c r="P203" i="1"/>
  <c r="R203" i="1"/>
  <c r="S203" i="1"/>
  <c r="T203" i="1"/>
  <c r="V203" i="1" s="1"/>
  <c r="U203" i="1"/>
  <c r="X203" i="1"/>
  <c r="Y203" i="1"/>
  <c r="Z203" i="1"/>
  <c r="AA203" i="1"/>
  <c r="AD203" i="1"/>
  <c r="I204" i="1"/>
  <c r="K204" i="1"/>
  <c r="L204" i="1"/>
  <c r="P204" i="1"/>
  <c r="I205" i="1"/>
  <c r="K205" i="1"/>
  <c r="L205" i="1"/>
  <c r="P205" i="1"/>
  <c r="I195" i="1"/>
  <c r="K195" i="1"/>
  <c r="L195" i="1"/>
  <c r="P195" i="1"/>
  <c r="I196" i="1"/>
  <c r="K196" i="1"/>
  <c r="L196" i="1"/>
  <c r="P196" i="1"/>
  <c r="I197" i="1"/>
  <c r="K197" i="1"/>
  <c r="L197" i="1"/>
  <c r="M197" i="1"/>
  <c r="P197" i="1"/>
  <c r="R197" i="1"/>
  <c r="I198" i="1"/>
  <c r="K198" i="1"/>
  <c r="L198" i="1"/>
  <c r="P198" i="1"/>
  <c r="I199" i="1"/>
  <c r="K199" i="1"/>
  <c r="L199" i="1"/>
  <c r="P199" i="1"/>
  <c r="I189" i="1"/>
  <c r="K189" i="1"/>
  <c r="L189" i="1"/>
  <c r="P189" i="1"/>
  <c r="I190" i="1"/>
  <c r="K190" i="1"/>
  <c r="L190" i="1"/>
  <c r="P190" i="1"/>
  <c r="I191" i="1"/>
  <c r="K191" i="1"/>
  <c r="L191" i="1"/>
  <c r="M191" i="1" s="1"/>
  <c r="P191" i="1"/>
  <c r="R191" i="1"/>
  <c r="I192" i="1"/>
  <c r="K192" i="1"/>
  <c r="L192" i="1"/>
  <c r="P192" i="1"/>
  <c r="I193" i="1"/>
  <c r="K193" i="1"/>
  <c r="L193" i="1"/>
  <c r="P193" i="1"/>
  <c r="I183" i="1"/>
  <c r="K183" i="1"/>
  <c r="L183" i="1"/>
  <c r="P183" i="1"/>
  <c r="I184" i="1"/>
  <c r="K184" i="1"/>
  <c r="L184" i="1"/>
  <c r="P184" i="1"/>
  <c r="I185" i="1"/>
  <c r="K185" i="1"/>
  <c r="R185" i="1" s="1"/>
  <c r="L185" i="1"/>
  <c r="M185" i="1"/>
  <c r="P185" i="1"/>
  <c r="I186" i="1"/>
  <c r="K186" i="1"/>
  <c r="L186" i="1"/>
  <c r="P186" i="1"/>
  <c r="I187" i="1"/>
  <c r="K187" i="1"/>
  <c r="L187" i="1"/>
  <c r="P187" i="1"/>
  <c r="I177" i="1"/>
  <c r="K177" i="1"/>
  <c r="L177" i="1"/>
  <c r="P177" i="1"/>
  <c r="I178" i="1"/>
  <c r="K178" i="1"/>
  <c r="L178" i="1"/>
  <c r="P178" i="1"/>
  <c r="I179" i="1"/>
  <c r="K179" i="1"/>
  <c r="R179" i="1" s="1"/>
  <c r="L179" i="1"/>
  <c r="M179" i="1"/>
  <c r="P179" i="1"/>
  <c r="I180" i="1"/>
  <c r="K180" i="1"/>
  <c r="L180" i="1"/>
  <c r="P180" i="1"/>
  <c r="I181" i="1"/>
  <c r="K181" i="1"/>
  <c r="L181" i="1"/>
  <c r="P181" i="1"/>
  <c r="I171" i="1"/>
  <c r="K171" i="1"/>
  <c r="L171" i="1"/>
  <c r="P171" i="1"/>
  <c r="I172" i="1"/>
  <c r="K172" i="1"/>
  <c r="L172" i="1"/>
  <c r="P172" i="1"/>
  <c r="I173" i="1"/>
  <c r="K173" i="1"/>
  <c r="L173" i="1"/>
  <c r="M173" i="1"/>
  <c r="P173" i="1"/>
  <c r="R173" i="1"/>
  <c r="I174" i="1"/>
  <c r="K174" i="1"/>
  <c r="L174" i="1"/>
  <c r="P174" i="1"/>
  <c r="I175" i="1"/>
  <c r="K175" i="1"/>
  <c r="L175" i="1"/>
  <c r="P175" i="1"/>
  <c r="I165" i="1"/>
  <c r="K165" i="1"/>
  <c r="L165" i="1"/>
  <c r="P165" i="1"/>
  <c r="I166" i="1"/>
  <c r="K166" i="1"/>
  <c r="L166" i="1"/>
  <c r="P166" i="1"/>
  <c r="I167" i="1"/>
  <c r="K167" i="1"/>
  <c r="L167" i="1"/>
  <c r="M167" i="1" s="1"/>
  <c r="P167" i="1"/>
  <c r="R167" i="1"/>
  <c r="V167" i="1"/>
  <c r="AB167" i="1" s="1"/>
  <c r="AC167" i="1" s="1"/>
  <c r="W167" i="1"/>
  <c r="Z167" i="1"/>
  <c r="AA167" i="1"/>
  <c r="I168" i="1"/>
  <c r="K168" i="1"/>
  <c r="L168" i="1"/>
  <c r="P168" i="1"/>
  <c r="I159" i="1"/>
  <c r="K159" i="1"/>
  <c r="L159" i="1"/>
  <c r="P159" i="1"/>
  <c r="I160" i="1"/>
  <c r="K160" i="1"/>
  <c r="L160" i="1"/>
  <c r="P160" i="1"/>
  <c r="I161" i="1"/>
  <c r="K161" i="1"/>
  <c r="L161" i="1"/>
  <c r="M161" i="1" s="1"/>
  <c r="P161" i="1"/>
  <c r="R161" i="1"/>
  <c r="I162" i="1"/>
  <c r="K162" i="1"/>
  <c r="L162" i="1"/>
  <c r="P162" i="1"/>
  <c r="I163" i="1"/>
  <c r="K163" i="1"/>
  <c r="L163" i="1"/>
  <c r="P163" i="1"/>
  <c r="I153" i="1"/>
  <c r="K153" i="1"/>
  <c r="L153" i="1"/>
  <c r="P153" i="1"/>
  <c r="I154" i="1"/>
  <c r="K154" i="1"/>
  <c r="L154" i="1"/>
  <c r="P154" i="1"/>
  <c r="I155" i="1"/>
  <c r="K155" i="1"/>
  <c r="R155" i="1" s="1"/>
  <c r="L155" i="1"/>
  <c r="M155" i="1"/>
  <c r="P155" i="1"/>
  <c r="I156" i="1"/>
  <c r="K156" i="1"/>
  <c r="L156" i="1"/>
  <c r="P156" i="1"/>
  <c r="I157" i="1"/>
  <c r="K157" i="1"/>
  <c r="L157" i="1"/>
  <c r="P157" i="1"/>
  <c r="I147" i="1"/>
  <c r="K147" i="1"/>
  <c r="L147" i="1"/>
  <c r="P147" i="1"/>
  <c r="I148" i="1"/>
  <c r="K148" i="1"/>
  <c r="L148" i="1"/>
  <c r="P148" i="1"/>
  <c r="I149" i="1"/>
  <c r="K149" i="1"/>
  <c r="R149" i="1" s="1"/>
  <c r="L149" i="1"/>
  <c r="M149" i="1"/>
  <c r="P149" i="1"/>
  <c r="I150" i="1"/>
  <c r="K150" i="1"/>
  <c r="L150" i="1"/>
  <c r="P150" i="1"/>
  <c r="I151" i="1"/>
  <c r="K151" i="1"/>
  <c r="L151" i="1"/>
  <c r="P151" i="1"/>
  <c r="I135" i="1"/>
  <c r="K135" i="1"/>
  <c r="L135" i="1"/>
  <c r="P135" i="1"/>
  <c r="I136" i="1"/>
  <c r="K136" i="1"/>
  <c r="L136" i="1"/>
  <c r="P136" i="1"/>
  <c r="I137" i="1"/>
  <c r="K137" i="1"/>
  <c r="L137" i="1"/>
  <c r="M137" i="1"/>
  <c r="P137" i="1"/>
  <c r="R137" i="1"/>
  <c r="I138" i="1"/>
  <c r="K138" i="1"/>
  <c r="L138" i="1"/>
  <c r="P138" i="1"/>
  <c r="I139" i="1"/>
  <c r="K139" i="1"/>
  <c r="L139" i="1"/>
  <c r="P139" i="1"/>
  <c r="I140" i="1"/>
  <c r="K140" i="1"/>
  <c r="R140" i="1" s="1"/>
  <c r="L140" i="1"/>
  <c r="P140" i="1"/>
  <c r="I141" i="1"/>
  <c r="K141" i="1"/>
  <c r="L141" i="1"/>
  <c r="P141" i="1"/>
  <c r="I142" i="1"/>
  <c r="K142" i="1"/>
  <c r="L142" i="1"/>
  <c r="P142" i="1"/>
  <c r="I143" i="1"/>
  <c r="K143" i="1"/>
  <c r="R143" i="1" s="1"/>
  <c r="L143" i="1"/>
  <c r="M143" i="1" s="1"/>
  <c r="P143" i="1"/>
  <c r="I144" i="1"/>
  <c r="K144" i="1"/>
  <c r="L144" i="1"/>
  <c r="P144" i="1"/>
  <c r="I145" i="1"/>
  <c r="K145" i="1"/>
  <c r="L145" i="1"/>
  <c r="P145" i="1"/>
  <c r="I129" i="1"/>
  <c r="K129" i="1"/>
  <c r="L129" i="1"/>
  <c r="P129" i="1"/>
  <c r="I130" i="1"/>
  <c r="K130" i="1"/>
  <c r="L130" i="1"/>
  <c r="P130" i="1"/>
  <c r="I131" i="1"/>
  <c r="K131" i="1"/>
  <c r="L131" i="1"/>
  <c r="M131" i="1"/>
  <c r="P131" i="1"/>
  <c r="R131" i="1" s="1"/>
  <c r="I132" i="1"/>
  <c r="K132" i="1"/>
  <c r="L132" i="1"/>
  <c r="P132" i="1"/>
  <c r="I133" i="1"/>
  <c r="K133" i="1"/>
  <c r="L133" i="1"/>
  <c r="P133" i="1"/>
  <c r="I123" i="1"/>
  <c r="K123" i="1"/>
  <c r="L123" i="1"/>
  <c r="P123" i="1"/>
  <c r="I124" i="1"/>
  <c r="K124" i="1"/>
  <c r="L124" i="1"/>
  <c r="P124" i="1"/>
  <c r="I125" i="1"/>
  <c r="K125" i="1"/>
  <c r="L125" i="1"/>
  <c r="M125" i="1" s="1"/>
  <c r="P125" i="1"/>
  <c r="R125" i="1"/>
  <c r="I126" i="1"/>
  <c r="K126" i="1"/>
  <c r="L126" i="1"/>
  <c r="P126" i="1"/>
  <c r="I127" i="1"/>
  <c r="K127" i="1"/>
  <c r="L127" i="1"/>
  <c r="P127" i="1"/>
  <c r="I117" i="1"/>
  <c r="K117" i="1"/>
  <c r="L117" i="1"/>
  <c r="P117" i="1"/>
  <c r="I118" i="1"/>
  <c r="K118" i="1"/>
  <c r="L118" i="1"/>
  <c r="P118" i="1"/>
  <c r="I119" i="1"/>
  <c r="K119" i="1"/>
  <c r="R119" i="1" s="1"/>
  <c r="L119" i="1"/>
  <c r="M119" i="1" s="1"/>
  <c r="P119" i="1"/>
  <c r="I120" i="1"/>
  <c r="K120" i="1"/>
  <c r="L120" i="1"/>
  <c r="P120" i="1"/>
  <c r="I121" i="1"/>
  <c r="K121" i="1"/>
  <c r="L121" i="1"/>
  <c r="P121" i="1"/>
  <c r="I111" i="1"/>
  <c r="K111" i="1"/>
  <c r="L111" i="1"/>
  <c r="P111" i="1"/>
  <c r="I112" i="1"/>
  <c r="K112" i="1"/>
  <c r="L112" i="1"/>
  <c r="P112" i="1"/>
  <c r="I113" i="1"/>
  <c r="K113" i="1"/>
  <c r="R113" i="1" s="1"/>
  <c r="L113" i="1"/>
  <c r="M113" i="1" s="1"/>
  <c r="P113" i="1"/>
  <c r="I114" i="1"/>
  <c r="K114" i="1"/>
  <c r="L114" i="1"/>
  <c r="P114" i="1"/>
  <c r="I115" i="1"/>
  <c r="K115" i="1"/>
  <c r="L115" i="1"/>
  <c r="P115" i="1"/>
  <c r="I105" i="1"/>
  <c r="K105" i="1"/>
  <c r="L105" i="1"/>
  <c r="P105" i="1"/>
  <c r="I106" i="1"/>
  <c r="K106" i="1"/>
  <c r="L106" i="1"/>
  <c r="P106" i="1"/>
  <c r="I107" i="1"/>
  <c r="K107" i="1"/>
  <c r="L107" i="1"/>
  <c r="M107" i="1"/>
  <c r="P107" i="1"/>
  <c r="R107" i="1" s="1"/>
  <c r="I108" i="1"/>
  <c r="K108" i="1"/>
  <c r="L108" i="1"/>
  <c r="P108" i="1"/>
  <c r="I109" i="1"/>
  <c r="K109" i="1"/>
  <c r="L109" i="1"/>
  <c r="P109" i="1"/>
  <c r="I99" i="1"/>
  <c r="K99" i="1"/>
  <c r="L99" i="1"/>
  <c r="P99" i="1"/>
  <c r="I100" i="1"/>
  <c r="K100" i="1"/>
  <c r="L100" i="1"/>
  <c r="P100" i="1"/>
  <c r="I101" i="1"/>
  <c r="K101" i="1"/>
  <c r="L101" i="1"/>
  <c r="M101" i="1" s="1"/>
  <c r="P101" i="1"/>
  <c r="R101" i="1"/>
  <c r="I102" i="1"/>
  <c r="K102" i="1"/>
  <c r="L102" i="1"/>
  <c r="P102" i="1"/>
  <c r="I103" i="1"/>
  <c r="K103" i="1"/>
  <c r="L103" i="1"/>
  <c r="P103" i="1"/>
  <c r="I93" i="1"/>
  <c r="K93" i="1"/>
  <c r="L93" i="1"/>
  <c r="P93" i="1"/>
  <c r="I94" i="1"/>
  <c r="K94" i="1"/>
  <c r="L94" i="1"/>
  <c r="P94" i="1"/>
  <c r="I95" i="1"/>
  <c r="K95" i="1"/>
  <c r="R95" i="1" s="1"/>
  <c r="L95" i="1"/>
  <c r="M95" i="1" s="1"/>
  <c r="P95" i="1"/>
  <c r="I96" i="1"/>
  <c r="K96" i="1"/>
  <c r="L96" i="1"/>
  <c r="P96" i="1"/>
  <c r="I97" i="1"/>
  <c r="K97" i="1"/>
  <c r="L97" i="1"/>
  <c r="P97" i="1"/>
  <c r="I87" i="1"/>
  <c r="K87" i="1"/>
  <c r="L87" i="1"/>
  <c r="P87" i="1"/>
  <c r="I88" i="1"/>
  <c r="K88" i="1"/>
  <c r="L88" i="1"/>
  <c r="P88" i="1"/>
  <c r="I89" i="1"/>
  <c r="K89" i="1"/>
  <c r="R89" i="1" s="1"/>
  <c r="L89" i="1"/>
  <c r="M89" i="1" s="1"/>
  <c r="P89" i="1"/>
  <c r="I90" i="1"/>
  <c r="K90" i="1"/>
  <c r="L90" i="1"/>
  <c r="P90" i="1"/>
  <c r="I91" i="1"/>
  <c r="K91" i="1"/>
  <c r="L91" i="1"/>
  <c r="P91" i="1"/>
  <c r="I81" i="1"/>
  <c r="K81" i="1"/>
  <c r="L81" i="1"/>
  <c r="P81" i="1"/>
  <c r="I82" i="1"/>
  <c r="K82" i="1"/>
  <c r="L82" i="1"/>
  <c r="P82" i="1"/>
  <c r="I83" i="1"/>
  <c r="K83" i="1"/>
  <c r="L83" i="1"/>
  <c r="M83" i="1"/>
  <c r="P83" i="1"/>
  <c r="R83" i="1" s="1"/>
  <c r="I84" i="1"/>
  <c r="K84" i="1"/>
  <c r="L84" i="1"/>
  <c r="P84" i="1"/>
  <c r="I85" i="1"/>
  <c r="K85" i="1"/>
  <c r="L85" i="1"/>
  <c r="P85" i="1"/>
  <c r="I75" i="1"/>
  <c r="K75" i="1"/>
  <c r="L75" i="1"/>
  <c r="P75" i="1"/>
  <c r="I76" i="1"/>
  <c r="K76" i="1"/>
  <c r="L76" i="1"/>
  <c r="P76" i="1"/>
  <c r="I77" i="1"/>
  <c r="K77" i="1"/>
  <c r="L77" i="1"/>
  <c r="M77" i="1" s="1"/>
  <c r="P77" i="1"/>
  <c r="R77" i="1"/>
  <c r="I78" i="1"/>
  <c r="K78" i="1"/>
  <c r="L78" i="1"/>
  <c r="P78" i="1"/>
  <c r="I79" i="1"/>
  <c r="K79" i="1"/>
  <c r="L79" i="1"/>
  <c r="P79" i="1"/>
  <c r="I69" i="1"/>
  <c r="K69" i="1"/>
  <c r="L69" i="1"/>
  <c r="P69" i="1"/>
  <c r="I70" i="1"/>
  <c r="K70" i="1"/>
  <c r="L70" i="1"/>
  <c r="P70" i="1"/>
  <c r="I71" i="1"/>
  <c r="K71" i="1"/>
  <c r="R71" i="1" s="1"/>
  <c r="L71" i="1"/>
  <c r="M71" i="1" s="1"/>
  <c r="P71" i="1"/>
  <c r="I72" i="1"/>
  <c r="K72" i="1"/>
  <c r="L72" i="1"/>
  <c r="P72" i="1"/>
  <c r="I73" i="1"/>
  <c r="K73" i="1"/>
  <c r="L73" i="1"/>
  <c r="P73" i="1"/>
  <c r="I63" i="1"/>
  <c r="K63" i="1"/>
  <c r="L63" i="1"/>
  <c r="P63" i="1"/>
  <c r="I64" i="1"/>
  <c r="K64" i="1"/>
  <c r="L64" i="1"/>
  <c r="P64" i="1"/>
  <c r="I65" i="1"/>
  <c r="K65" i="1"/>
  <c r="R65" i="1" s="1"/>
  <c r="L65" i="1"/>
  <c r="M65" i="1" s="1"/>
  <c r="P65" i="1"/>
  <c r="I66" i="1"/>
  <c r="K66" i="1"/>
  <c r="L66" i="1"/>
  <c r="P66" i="1"/>
  <c r="I67" i="1"/>
  <c r="K67" i="1"/>
  <c r="L67" i="1"/>
  <c r="P67" i="1"/>
  <c r="I58" i="1"/>
  <c r="K58" i="1"/>
  <c r="L58" i="1"/>
  <c r="P58" i="1"/>
  <c r="I59" i="1"/>
  <c r="K59" i="1"/>
  <c r="R59" i="1" s="1"/>
  <c r="L59" i="1"/>
  <c r="M59" i="1" s="1"/>
  <c r="P59" i="1"/>
  <c r="I60" i="1"/>
  <c r="K60" i="1"/>
  <c r="L60" i="1"/>
  <c r="P60" i="1"/>
  <c r="I61" i="1"/>
  <c r="K61" i="1"/>
  <c r="L61" i="1"/>
  <c r="P61" i="1"/>
  <c r="I51" i="1"/>
  <c r="K51" i="1"/>
  <c r="L51" i="1"/>
  <c r="P51" i="1"/>
  <c r="I52" i="1"/>
  <c r="K52" i="1"/>
  <c r="L52" i="1"/>
  <c r="P52" i="1"/>
  <c r="I53" i="1"/>
  <c r="K53" i="1"/>
  <c r="R53" i="1" s="1"/>
  <c r="L53" i="1"/>
  <c r="M53" i="1" s="1"/>
  <c r="P53" i="1"/>
  <c r="I54" i="1"/>
  <c r="K54" i="1"/>
  <c r="L54" i="1"/>
  <c r="P54" i="1"/>
  <c r="I55" i="1"/>
  <c r="K55" i="1"/>
  <c r="L55" i="1"/>
  <c r="P55" i="1"/>
  <c r="I23" i="1"/>
  <c r="K23" i="1"/>
  <c r="L23" i="1"/>
  <c r="M23" i="1"/>
  <c r="P23" i="1"/>
  <c r="R23" i="1" s="1"/>
  <c r="I57" i="1"/>
  <c r="K57" i="1"/>
  <c r="L57" i="1"/>
  <c r="P57" i="1"/>
  <c r="I41" i="1"/>
  <c r="K41" i="1"/>
  <c r="R41" i="1" s="1"/>
  <c r="L41" i="1"/>
  <c r="M41" i="1" s="1"/>
  <c r="P41" i="1"/>
  <c r="I169" i="1"/>
  <c r="K169" i="1"/>
  <c r="L169" i="1"/>
  <c r="P169" i="1"/>
  <c r="I315" i="1"/>
  <c r="K315" i="1"/>
  <c r="L315" i="1"/>
  <c r="P315" i="1"/>
  <c r="Y86" i="1"/>
  <c r="U86" i="1"/>
  <c r="X86" i="1"/>
  <c r="T86" i="1"/>
  <c r="S86" i="1"/>
  <c r="V320" i="1"/>
  <c r="I11" i="5" l="1"/>
  <c r="BC7" i="4" s="1"/>
  <c r="H11" i="5"/>
  <c r="BH35" i="5"/>
  <c r="AE4" i="4"/>
  <c r="AR4" i="4"/>
  <c r="AS4" i="4"/>
  <c r="AK4" i="4"/>
  <c r="AR14" i="4"/>
  <c r="AK14" i="4"/>
  <c r="AS14" i="4"/>
  <c r="BA14" i="4"/>
  <c r="R14" i="4"/>
  <c r="W14" i="4"/>
  <c r="F14" i="4"/>
  <c r="AL14" i="4"/>
  <c r="AT14" i="4"/>
  <c r="BB14" i="4"/>
  <c r="M14" i="4"/>
  <c r="AM14" i="4"/>
  <c r="AU14" i="4"/>
  <c r="G14" i="4"/>
  <c r="N14" i="4"/>
  <c r="T14" i="4"/>
  <c r="AF14" i="4"/>
  <c r="AN14" i="4"/>
  <c r="AV14" i="4"/>
  <c r="H14" i="4"/>
  <c r="O14" i="4"/>
  <c r="X14" i="4"/>
  <c r="AD14" i="4"/>
  <c r="AC14" i="4"/>
  <c r="AG14" i="4"/>
  <c r="AO14" i="4"/>
  <c r="AW14" i="4"/>
  <c r="I14" i="4"/>
  <c r="Y14" i="4"/>
  <c r="AH14" i="4"/>
  <c r="AP14" i="4"/>
  <c r="AX14" i="4"/>
  <c r="J14" i="4"/>
  <c r="U14" i="4"/>
  <c r="Z14" i="4"/>
  <c r="AJ14" i="4"/>
  <c r="L14" i="4"/>
  <c r="AI14" i="4"/>
  <c r="AQ14" i="4"/>
  <c r="AY14" i="4"/>
  <c r="K14" i="4"/>
  <c r="P14" i="4"/>
  <c r="V14" i="4"/>
  <c r="AA14" i="4"/>
  <c r="Q14" i="4"/>
  <c r="AB14" i="4"/>
  <c r="S14" i="4"/>
  <c r="BC14" i="4"/>
  <c r="AZ14" i="4"/>
  <c r="AE14" i="4"/>
  <c r="I28" i="5"/>
  <c r="H28" i="5"/>
  <c r="I27" i="5"/>
  <c r="J27" i="5" s="1"/>
  <c r="H27" i="5"/>
  <c r="I34" i="5"/>
  <c r="H34" i="5"/>
  <c r="I26" i="5"/>
  <c r="H26" i="5"/>
  <c r="I21" i="5"/>
  <c r="H21" i="5"/>
  <c r="I33" i="5"/>
  <c r="H33" i="5"/>
  <c r="H25" i="5"/>
  <c r="I25" i="5"/>
  <c r="H29" i="5"/>
  <c r="I29" i="5"/>
  <c r="J29" i="5" s="1"/>
  <c r="H20" i="5"/>
  <c r="I20" i="5"/>
  <c r="I32" i="5"/>
  <c r="H32" i="5"/>
  <c r="I24" i="5"/>
  <c r="H24" i="5"/>
  <c r="I31" i="5"/>
  <c r="H31" i="5"/>
  <c r="I23" i="5"/>
  <c r="H23" i="5"/>
  <c r="H30" i="5"/>
  <c r="I30" i="5"/>
  <c r="J30" i="5" s="1"/>
  <c r="I17" i="5"/>
  <c r="H17" i="5"/>
  <c r="BC4" i="4"/>
  <c r="AZ4" i="4"/>
  <c r="BE35" i="5"/>
  <c r="H4" i="4"/>
  <c r="O4" i="4"/>
  <c r="X4" i="4"/>
  <c r="AD4" i="4"/>
  <c r="AL4" i="4"/>
  <c r="AT4" i="4"/>
  <c r="I4" i="4"/>
  <c r="Y4" i="4"/>
  <c r="AM4" i="4"/>
  <c r="AU4" i="4"/>
  <c r="J4" i="4"/>
  <c r="U4" i="4"/>
  <c r="Z4" i="4"/>
  <c r="AF4" i="4"/>
  <c r="AN4" i="4"/>
  <c r="AV4" i="4"/>
  <c r="K4" i="4"/>
  <c r="P4" i="4"/>
  <c r="V4" i="4"/>
  <c r="AA4" i="4"/>
  <c r="AG4" i="4"/>
  <c r="AO4" i="4"/>
  <c r="AW4" i="4"/>
  <c r="L4" i="4"/>
  <c r="Q4" i="4"/>
  <c r="AB4" i="4"/>
  <c r="AH4" i="4"/>
  <c r="AP4" i="4"/>
  <c r="AX4" i="4"/>
  <c r="F4" i="4"/>
  <c r="M4" i="4"/>
  <c r="S4" i="4"/>
  <c r="AC4" i="4"/>
  <c r="AJ4" i="4"/>
  <c r="N4" i="4"/>
  <c r="R4" i="4"/>
  <c r="AQ4" i="4"/>
  <c r="T4" i="4"/>
  <c r="W4" i="4"/>
  <c r="AY4" i="4"/>
  <c r="BA4" i="4"/>
  <c r="AI4" i="4"/>
  <c r="BB4" i="4"/>
  <c r="G4" i="4"/>
  <c r="AJ35" i="5"/>
  <c r="H16" i="5"/>
  <c r="I16" i="5"/>
  <c r="J16" i="5" s="1"/>
  <c r="H2" i="5"/>
  <c r="I15" i="5"/>
  <c r="J18" i="5"/>
  <c r="H14" i="5"/>
  <c r="H10" i="5"/>
  <c r="H5" i="5"/>
  <c r="H13" i="5"/>
  <c r="H9" i="5"/>
  <c r="H12" i="5"/>
  <c r="I5" i="5"/>
  <c r="J5" i="5" s="1"/>
  <c r="I14" i="5"/>
  <c r="I10" i="5"/>
  <c r="H15" i="5"/>
  <c r="I13" i="5"/>
  <c r="I9" i="5"/>
  <c r="I12" i="5"/>
  <c r="J8" i="5"/>
  <c r="I2" i="5"/>
  <c r="K2" i="4" s="1"/>
  <c r="W203" i="1"/>
  <c r="AB203" i="1"/>
  <c r="AC203" i="1" s="1"/>
  <c r="AB29" i="1"/>
  <c r="AC29" i="1" s="1"/>
  <c r="AA47" i="1"/>
  <c r="AB320" i="1"/>
  <c r="AC320" i="1" s="1"/>
  <c r="W320" i="1"/>
  <c r="Z320" i="1"/>
  <c r="AA320" i="1" s="1"/>
  <c r="Z248" i="1"/>
  <c r="AA248" i="1" s="1"/>
  <c r="V248" i="1"/>
  <c r="W248" i="1" s="1"/>
  <c r="Z368" i="1"/>
  <c r="AA368" i="1" s="1"/>
  <c r="V368" i="1"/>
  <c r="W368" i="1" s="1"/>
  <c r="Z170" i="1"/>
  <c r="AA170" i="1" s="1"/>
  <c r="V170" i="1"/>
  <c r="W170" i="1" s="1"/>
  <c r="Z134" i="1"/>
  <c r="AA134" i="1" s="1"/>
  <c r="V134" i="1"/>
  <c r="V86" i="1"/>
  <c r="W86" i="1" s="1"/>
  <c r="Z86" i="1"/>
  <c r="AA86" i="1" s="1"/>
  <c r="Z32" i="1"/>
  <c r="AA32" i="1" s="1"/>
  <c r="V32" i="1"/>
  <c r="BF4" i="4" l="1"/>
  <c r="BK4" i="4"/>
  <c r="BF14" i="4"/>
  <c r="BM14" i="4"/>
  <c r="BE14" i="4"/>
  <c r="BL14" i="4"/>
  <c r="BM4" i="4"/>
  <c r="BL4" i="4"/>
  <c r="BE4" i="4"/>
  <c r="BN14" i="4"/>
  <c r="BN4" i="4"/>
  <c r="BK14" i="4"/>
  <c r="AZ7" i="4"/>
  <c r="BA7" i="4"/>
  <c r="AK7" i="4"/>
  <c r="AS7" i="4"/>
  <c r="F7" i="4"/>
  <c r="N7" i="4"/>
  <c r="V7" i="4"/>
  <c r="AD7" i="4"/>
  <c r="P7" i="4"/>
  <c r="H7" i="4"/>
  <c r="AF7" i="4"/>
  <c r="AN7" i="4"/>
  <c r="AV7" i="4"/>
  <c r="I7" i="4"/>
  <c r="Q7" i="4"/>
  <c r="Y7" i="4"/>
  <c r="AX7" i="4"/>
  <c r="AA7" i="4"/>
  <c r="AL7" i="4"/>
  <c r="AT7" i="4"/>
  <c r="W7" i="4"/>
  <c r="AU7" i="4"/>
  <c r="AG7" i="4"/>
  <c r="AO7" i="4"/>
  <c r="AW7" i="4"/>
  <c r="J7" i="4"/>
  <c r="R7" i="4"/>
  <c r="Z7" i="4"/>
  <c r="J11" i="5"/>
  <c r="AH7" i="4"/>
  <c r="AP7" i="4"/>
  <c r="K7" i="4"/>
  <c r="S7" i="4"/>
  <c r="G7" i="4"/>
  <c r="AI7" i="4"/>
  <c r="AQ7" i="4"/>
  <c r="AY7" i="4"/>
  <c r="L7" i="4"/>
  <c r="T7" i="4"/>
  <c r="AB7" i="4"/>
  <c r="AJ7" i="4"/>
  <c r="AR7" i="4"/>
  <c r="M7" i="4"/>
  <c r="U7" i="4"/>
  <c r="AC7" i="4"/>
  <c r="BB7" i="4"/>
  <c r="O7" i="4"/>
  <c r="AM7" i="4"/>
  <c r="X7" i="4"/>
  <c r="AE7" i="4"/>
  <c r="AE2" i="4"/>
  <c r="AR2" i="4"/>
  <c r="AS2" i="4"/>
  <c r="AK2" i="4"/>
  <c r="BC8" i="4"/>
  <c r="AS8" i="4"/>
  <c r="AK8" i="4"/>
  <c r="AR8" i="4"/>
  <c r="AE10" i="4"/>
  <c r="AR10" i="4"/>
  <c r="AS10" i="4"/>
  <c r="AK10" i="4"/>
  <c r="AE21" i="4"/>
  <c r="AK21" i="4"/>
  <c r="AR21" i="4"/>
  <c r="AS21" i="4"/>
  <c r="AZ17" i="4"/>
  <c r="AK17" i="4"/>
  <c r="AR17" i="4"/>
  <c r="AS17" i="4"/>
  <c r="AZ11" i="4"/>
  <c r="AK11" i="4"/>
  <c r="AR11" i="4"/>
  <c r="AS11" i="4"/>
  <c r="AZ20" i="4"/>
  <c r="AS20" i="4"/>
  <c r="AR20" i="4"/>
  <c r="AK20" i="4"/>
  <c r="AE5" i="4"/>
  <c r="AR5" i="4"/>
  <c r="AS5" i="4"/>
  <c r="AK5" i="4"/>
  <c r="AZ16" i="4"/>
  <c r="AR16" i="4"/>
  <c r="AK16" i="4"/>
  <c r="AS16" i="4"/>
  <c r="AE19" i="4"/>
  <c r="AS19" i="4"/>
  <c r="AR19" i="4"/>
  <c r="AK19" i="4"/>
  <c r="AE9" i="4"/>
  <c r="AS9" i="4"/>
  <c r="AK9" i="4"/>
  <c r="AR9" i="4"/>
  <c r="AE3" i="4"/>
  <c r="AK3" i="4"/>
  <c r="AR3" i="4"/>
  <c r="AS3" i="4"/>
  <c r="AZ12" i="4"/>
  <c r="AK12" i="4"/>
  <c r="AR12" i="4"/>
  <c r="AS12" i="4"/>
  <c r="AE6" i="4"/>
  <c r="AR6" i="4"/>
  <c r="AK6" i="4"/>
  <c r="AS6" i="4"/>
  <c r="AZ13" i="4"/>
  <c r="AS13" i="4"/>
  <c r="AK13" i="4"/>
  <c r="AR13" i="4"/>
  <c r="AZ22" i="4"/>
  <c r="AK22" i="4"/>
  <c r="AS22" i="4"/>
  <c r="AR22" i="4"/>
  <c r="AL13" i="4"/>
  <c r="AT13" i="4"/>
  <c r="BB13" i="4"/>
  <c r="I13" i="4"/>
  <c r="Y13" i="4"/>
  <c r="AM13" i="4"/>
  <c r="AU13" i="4"/>
  <c r="J13" i="4"/>
  <c r="U13" i="4"/>
  <c r="Z13" i="4"/>
  <c r="AF13" i="4"/>
  <c r="AN13" i="4"/>
  <c r="AV13" i="4"/>
  <c r="K13" i="4"/>
  <c r="P13" i="4"/>
  <c r="V13" i="4"/>
  <c r="AA13" i="4"/>
  <c r="AG13" i="4"/>
  <c r="AO13" i="4"/>
  <c r="AW13" i="4"/>
  <c r="L13" i="4"/>
  <c r="Q13" i="4"/>
  <c r="AB13" i="4"/>
  <c r="AH13" i="4"/>
  <c r="AP13" i="4"/>
  <c r="AX13" i="4"/>
  <c r="R13" i="4"/>
  <c r="W13" i="4"/>
  <c r="AI13" i="4"/>
  <c r="AQ13" i="4"/>
  <c r="AY13" i="4"/>
  <c r="F13" i="4"/>
  <c r="M13" i="4"/>
  <c r="S13" i="4"/>
  <c r="AC13" i="4"/>
  <c r="H13" i="4"/>
  <c r="O13" i="4"/>
  <c r="X13" i="4"/>
  <c r="AJ13" i="4"/>
  <c r="G13" i="4"/>
  <c r="N13" i="4"/>
  <c r="T13" i="4"/>
  <c r="BA13" i="4"/>
  <c r="AD13" i="4"/>
  <c r="BC13" i="4"/>
  <c r="J26" i="5"/>
  <c r="F22" i="4"/>
  <c r="M22" i="4"/>
  <c r="S22" i="4"/>
  <c r="AC22" i="4"/>
  <c r="AJ22" i="4"/>
  <c r="T22" i="4"/>
  <c r="BA22" i="4"/>
  <c r="O22" i="4"/>
  <c r="G22" i="4"/>
  <c r="AL22" i="4"/>
  <c r="X22" i="4"/>
  <c r="I22" i="4"/>
  <c r="Y22" i="4"/>
  <c r="AM22" i="4"/>
  <c r="AU22" i="4"/>
  <c r="J22" i="4"/>
  <c r="U22" i="4"/>
  <c r="AF22" i="4"/>
  <c r="AV22" i="4"/>
  <c r="R22" i="4"/>
  <c r="AY22" i="4"/>
  <c r="AD22" i="4"/>
  <c r="Z22" i="4"/>
  <c r="AN22" i="4"/>
  <c r="H22" i="4"/>
  <c r="K22" i="4"/>
  <c r="P22" i="4"/>
  <c r="V22" i="4"/>
  <c r="AA22" i="4"/>
  <c r="AG22" i="4"/>
  <c r="AO22" i="4"/>
  <c r="AW22" i="4"/>
  <c r="W22" i="4"/>
  <c r="AQ22" i="4"/>
  <c r="N22" i="4"/>
  <c r="BB22" i="4"/>
  <c r="L22" i="4"/>
  <c r="Q22" i="4"/>
  <c r="AB22" i="4"/>
  <c r="AH22" i="4"/>
  <c r="AP22" i="4"/>
  <c r="AX22" i="4"/>
  <c r="AI22" i="4"/>
  <c r="AT22" i="4"/>
  <c r="BC22" i="4"/>
  <c r="BC6" i="4"/>
  <c r="AE22" i="4"/>
  <c r="J17" i="5"/>
  <c r="AE13" i="4"/>
  <c r="AZ6" i="4"/>
  <c r="L6" i="4"/>
  <c r="Q6" i="4"/>
  <c r="AB6" i="4"/>
  <c r="AH6" i="4"/>
  <c r="AP6" i="4"/>
  <c r="AX6" i="4"/>
  <c r="AY6" i="4"/>
  <c r="AJ6" i="4"/>
  <c r="R6" i="4"/>
  <c r="AQ6" i="4"/>
  <c r="F6" i="4"/>
  <c r="M6" i="4"/>
  <c r="S6" i="4"/>
  <c r="G6" i="4"/>
  <c r="N6" i="4"/>
  <c r="T6" i="4"/>
  <c r="BA6" i="4"/>
  <c r="X6" i="4"/>
  <c r="AL6" i="4"/>
  <c r="BB6" i="4"/>
  <c r="AW6" i="4"/>
  <c r="H6" i="4"/>
  <c r="O6" i="4"/>
  <c r="AD6" i="4"/>
  <c r="AT6" i="4"/>
  <c r="AG6" i="4"/>
  <c r="W6" i="4"/>
  <c r="AC6" i="4"/>
  <c r="I6" i="4"/>
  <c r="Y6" i="4"/>
  <c r="AM6" i="4"/>
  <c r="AU6" i="4"/>
  <c r="K6" i="4"/>
  <c r="V6" i="4"/>
  <c r="AO6" i="4"/>
  <c r="AI6" i="4"/>
  <c r="J6" i="4"/>
  <c r="U6" i="4"/>
  <c r="Z6" i="4"/>
  <c r="AF6" i="4"/>
  <c r="AN6" i="4"/>
  <c r="AV6" i="4"/>
  <c r="P6" i="4"/>
  <c r="AA6" i="4"/>
  <c r="J10" i="5"/>
  <c r="J20" i="5"/>
  <c r="AJ16" i="4"/>
  <c r="I16" i="4"/>
  <c r="Y16" i="4"/>
  <c r="BA16" i="4"/>
  <c r="J16" i="4"/>
  <c r="U16" i="4"/>
  <c r="AL16" i="4"/>
  <c r="AT16" i="4"/>
  <c r="BB16" i="4"/>
  <c r="K16" i="4"/>
  <c r="P16" i="4"/>
  <c r="V16" i="4"/>
  <c r="AA16" i="4"/>
  <c r="AM16" i="4"/>
  <c r="AU16" i="4"/>
  <c r="L16" i="4"/>
  <c r="Q16" i="4"/>
  <c r="AB16" i="4"/>
  <c r="AF16" i="4"/>
  <c r="AN16" i="4"/>
  <c r="AV16" i="4"/>
  <c r="R16" i="4"/>
  <c r="W16" i="4"/>
  <c r="AG16" i="4"/>
  <c r="AO16" i="4"/>
  <c r="AW16" i="4"/>
  <c r="F16" i="4"/>
  <c r="M16" i="4"/>
  <c r="S16" i="4"/>
  <c r="AC16" i="4"/>
  <c r="AQ16" i="4"/>
  <c r="O16" i="4"/>
  <c r="X16" i="4"/>
  <c r="Z16" i="4"/>
  <c r="AH16" i="4"/>
  <c r="AP16" i="4"/>
  <c r="AX16" i="4"/>
  <c r="G16" i="4"/>
  <c r="N16" i="4"/>
  <c r="T16" i="4"/>
  <c r="AI16" i="4"/>
  <c r="AY16" i="4"/>
  <c r="H16" i="4"/>
  <c r="AD16" i="4"/>
  <c r="BC16" i="4"/>
  <c r="AE16" i="4"/>
  <c r="AE20" i="4"/>
  <c r="AZ2" i="4"/>
  <c r="AZ21" i="4"/>
  <c r="AE17" i="4"/>
  <c r="J13" i="5"/>
  <c r="J9" i="4"/>
  <c r="U9" i="4"/>
  <c r="Z9" i="4"/>
  <c r="AF9" i="4"/>
  <c r="AN9" i="4"/>
  <c r="AV9" i="4"/>
  <c r="K9" i="4"/>
  <c r="P9" i="4"/>
  <c r="V9" i="4"/>
  <c r="AA9" i="4"/>
  <c r="AG9" i="4"/>
  <c r="AO9" i="4"/>
  <c r="AW9" i="4"/>
  <c r="L9" i="4"/>
  <c r="Q9" i="4"/>
  <c r="AB9" i="4"/>
  <c r="AH9" i="4"/>
  <c r="AP9" i="4"/>
  <c r="AX9" i="4"/>
  <c r="R9" i="4"/>
  <c r="W9" i="4"/>
  <c r="AI9" i="4"/>
  <c r="AQ9" i="4"/>
  <c r="AY9" i="4"/>
  <c r="G9" i="4"/>
  <c r="N9" i="4"/>
  <c r="T9" i="4"/>
  <c r="BA9" i="4"/>
  <c r="AD9" i="4"/>
  <c r="S9" i="4"/>
  <c r="BB9" i="4"/>
  <c r="AJ9" i="4"/>
  <c r="F9" i="4"/>
  <c r="AL9" i="4"/>
  <c r="H9" i="4"/>
  <c r="AM9" i="4"/>
  <c r="AC9" i="4"/>
  <c r="I9" i="4"/>
  <c r="X9" i="4"/>
  <c r="M9" i="4"/>
  <c r="Y9" i="4"/>
  <c r="AT9" i="4"/>
  <c r="O9" i="4"/>
  <c r="AU9" i="4"/>
  <c r="R3" i="4"/>
  <c r="W3" i="4"/>
  <c r="AI3" i="4"/>
  <c r="AQ3" i="4"/>
  <c r="AY3" i="4"/>
  <c r="F3" i="4"/>
  <c r="M3" i="4"/>
  <c r="S3" i="4"/>
  <c r="AC3" i="4"/>
  <c r="AJ3" i="4"/>
  <c r="G3" i="4"/>
  <c r="N3" i="4"/>
  <c r="T3" i="4"/>
  <c r="BA3" i="4"/>
  <c r="H3" i="4"/>
  <c r="O3" i="4"/>
  <c r="X3" i="4"/>
  <c r="AD3" i="4"/>
  <c r="AL3" i="4"/>
  <c r="AT3" i="4"/>
  <c r="BB3" i="4"/>
  <c r="I3" i="4"/>
  <c r="Y3" i="4"/>
  <c r="AM3" i="4"/>
  <c r="AU3" i="4"/>
  <c r="J3" i="4"/>
  <c r="K3" i="4"/>
  <c r="P3" i="4"/>
  <c r="V3" i="4"/>
  <c r="AA3" i="4"/>
  <c r="AG3" i="4"/>
  <c r="AO3" i="4"/>
  <c r="AW3" i="4"/>
  <c r="L3" i="4"/>
  <c r="AH3" i="4"/>
  <c r="AN3" i="4"/>
  <c r="Q3" i="4"/>
  <c r="AP3" i="4"/>
  <c r="U3" i="4"/>
  <c r="AV3" i="4"/>
  <c r="AX3" i="4"/>
  <c r="Z3" i="4"/>
  <c r="AB3" i="4"/>
  <c r="AF3" i="4"/>
  <c r="BC3" i="4"/>
  <c r="K12" i="4"/>
  <c r="P12" i="4"/>
  <c r="V12" i="4"/>
  <c r="AA12" i="4"/>
  <c r="AG12" i="4"/>
  <c r="AO12" i="4"/>
  <c r="AW12" i="4"/>
  <c r="L12" i="4"/>
  <c r="Q12" i="4"/>
  <c r="AB12" i="4"/>
  <c r="AH12" i="4"/>
  <c r="AP12" i="4"/>
  <c r="AX12" i="4"/>
  <c r="R12" i="4"/>
  <c r="W12" i="4"/>
  <c r="AI12" i="4"/>
  <c r="AQ12" i="4"/>
  <c r="AY12" i="4"/>
  <c r="F12" i="4"/>
  <c r="M12" i="4"/>
  <c r="S12" i="4"/>
  <c r="AC12" i="4"/>
  <c r="AJ12" i="4"/>
  <c r="H12" i="4"/>
  <c r="O12" i="4"/>
  <c r="X12" i="4"/>
  <c r="AD12" i="4"/>
  <c r="AL12" i="4"/>
  <c r="AT12" i="4"/>
  <c r="BB12" i="4"/>
  <c r="G12" i="4"/>
  <c r="U12" i="4"/>
  <c r="AM12" i="4"/>
  <c r="I12" i="4"/>
  <c r="AN12" i="4"/>
  <c r="J12" i="4"/>
  <c r="Y12" i="4"/>
  <c r="N12" i="4"/>
  <c r="Z12" i="4"/>
  <c r="AU12" i="4"/>
  <c r="AV12" i="4"/>
  <c r="BA12" i="4"/>
  <c r="T12" i="4"/>
  <c r="AF12" i="4"/>
  <c r="AE12" i="4"/>
  <c r="BC9" i="4"/>
  <c r="J15" i="5"/>
  <c r="H11" i="4"/>
  <c r="O11" i="4"/>
  <c r="X11" i="4"/>
  <c r="AD11" i="4"/>
  <c r="AL11" i="4"/>
  <c r="AT11" i="4"/>
  <c r="BB11" i="4"/>
  <c r="I11" i="4"/>
  <c r="Y11" i="4"/>
  <c r="AM11" i="4"/>
  <c r="AU11" i="4"/>
  <c r="J11" i="4"/>
  <c r="U11" i="4"/>
  <c r="Z11" i="4"/>
  <c r="AF11" i="4"/>
  <c r="AN11" i="4"/>
  <c r="AV11" i="4"/>
  <c r="K11" i="4"/>
  <c r="P11" i="4"/>
  <c r="V11" i="4"/>
  <c r="AA11" i="4"/>
  <c r="AG11" i="4"/>
  <c r="AO11" i="4"/>
  <c r="AW11" i="4"/>
  <c r="R11" i="4"/>
  <c r="W11" i="4"/>
  <c r="AI11" i="4"/>
  <c r="AQ11" i="4"/>
  <c r="AY11" i="4"/>
  <c r="T11" i="4"/>
  <c r="AJ11" i="4"/>
  <c r="F11" i="4"/>
  <c r="S11" i="4"/>
  <c r="G11" i="4"/>
  <c r="AP11" i="4"/>
  <c r="L11" i="4"/>
  <c r="M11" i="4"/>
  <c r="AB11" i="4"/>
  <c r="AH11" i="4"/>
  <c r="N11" i="4"/>
  <c r="AC11" i="4"/>
  <c r="AX11" i="4"/>
  <c r="Q11" i="4"/>
  <c r="BA11" i="4"/>
  <c r="BC11" i="4"/>
  <c r="AE11" i="4"/>
  <c r="AE8" i="4"/>
  <c r="J14" i="5"/>
  <c r="R10" i="4"/>
  <c r="W10" i="4"/>
  <c r="AI10" i="4"/>
  <c r="AQ10" i="4"/>
  <c r="AY10" i="4"/>
  <c r="F10" i="4"/>
  <c r="M10" i="4"/>
  <c r="S10" i="4"/>
  <c r="AC10" i="4"/>
  <c r="AJ10" i="4"/>
  <c r="G10" i="4"/>
  <c r="N10" i="4"/>
  <c r="T10" i="4"/>
  <c r="BA10" i="4"/>
  <c r="H10" i="4"/>
  <c r="O10" i="4"/>
  <c r="X10" i="4"/>
  <c r="AD10" i="4"/>
  <c r="AL10" i="4"/>
  <c r="AT10" i="4"/>
  <c r="BB10" i="4"/>
  <c r="J10" i="4"/>
  <c r="U10" i="4"/>
  <c r="Z10" i="4"/>
  <c r="AF10" i="4"/>
  <c r="AN10" i="4"/>
  <c r="AV10" i="4"/>
  <c r="Q10" i="4"/>
  <c r="AG10" i="4"/>
  <c r="AH10" i="4"/>
  <c r="V10" i="4"/>
  <c r="AM10" i="4"/>
  <c r="I10" i="4"/>
  <c r="AO10" i="4"/>
  <c r="K10" i="4"/>
  <c r="Y10" i="4"/>
  <c r="AP10" i="4"/>
  <c r="P10" i="4"/>
  <c r="L10" i="4"/>
  <c r="AA10" i="4"/>
  <c r="AU10" i="4"/>
  <c r="AB10" i="4"/>
  <c r="AW10" i="4"/>
  <c r="AX10" i="4"/>
  <c r="AZ3" i="4"/>
  <c r="J23" i="5"/>
  <c r="I19" i="4"/>
  <c r="Y19" i="4"/>
  <c r="AM19" i="4"/>
  <c r="AU19" i="4"/>
  <c r="J19" i="4"/>
  <c r="U19" i="4"/>
  <c r="Z19" i="4"/>
  <c r="AF19" i="4"/>
  <c r="AN19" i="4"/>
  <c r="AV19" i="4"/>
  <c r="K19" i="4"/>
  <c r="P19" i="4"/>
  <c r="V19" i="4"/>
  <c r="AA19" i="4"/>
  <c r="AG19" i="4"/>
  <c r="AO19" i="4"/>
  <c r="AW19" i="4"/>
  <c r="L19" i="4"/>
  <c r="Q19" i="4"/>
  <c r="AB19" i="4"/>
  <c r="AH19" i="4"/>
  <c r="AP19" i="4"/>
  <c r="AX19" i="4"/>
  <c r="F19" i="4"/>
  <c r="M19" i="4"/>
  <c r="S19" i="4"/>
  <c r="AC19" i="4"/>
  <c r="AJ19" i="4"/>
  <c r="X19" i="4"/>
  <c r="N19" i="4"/>
  <c r="AT19" i="4"/>
  <c r="H19" i="4"/>
  <c r="O19" i="4"/>
  <c r="AY19" i="4"/>
  <c r="R19" i="4"/>
  <c r="AD19" i="4"/>
  <c r="BA19" i="4"/>
  <c r="T19" i="4"/>
  <c r="AI19" i="4"/>
  <c r="BB19" i="4"/>
  <c r="G19" i="4"/>
  <c r="W19" i="4"/>
  <c r="AL19" i="4"/>
  <c r="AQ19" i="4"/>
  <c r="BC19" i="4"/>
  <c r="J9" i="5"/>
  <c r="L5" i="4"/>
  <c r="Q5" i="4"/>
  <c r="AB5" i="4"/>
  <c r="AH5" i="4"/>
  <c r="BF5" i="4" s="1"/>
  <c r="AP5" i="4"/>
  <c r="AX5" i="4"/>
  <c r="R5" i="4"/>
  <c r="W5" i="4"/>
  <c r="AI5" i="4"/>
  <c r="AQ5" i="4"/>
  <c r="AY5" i="4"/>
  <c r="F5" i="4"/>
  <c r="M5" i="4"/>
  <c r="S5" i="4"/>
  <c r="AC5" i="4"/>
  <c r="AJ5" i="4"/>
  <c r="G5" i="4"/>
  <c r="N5" i="4"/>
  <c r="T5" i="4"/>
  <c r="BA5" i="4"/>
  <c r="I5" i="4"/>
  <c r="Y5" i="4"/>
  <c r="AM5" i="4"/>
  <c r="AU5" i="4"/>
  <c r="K5" i="4"/>
  <c r="Z5" i="4"/>
  <c r="AT5" i="4"/>
  <c r="O5" i="4"/>
  <c r="AA5" i="4"/>
  <c r="AV5" i="4"/>
  <c r="AO5" i="4"/>
  <c r="AD5" i="4"/>
  <c r="AW5" i="4"/>
  <c r="X5" i="4"/>
  <c r="P5" i="4"/>
  <c r="AF5" i="4"/>
  <c r="BB5" i="4"/>
  <c r="J5" i="4"/>
  <c r="AG5" i="4"/>
  <c r="U5" i="4"/>
  <c r="AL5" i="4"/>
  <c r="H5" i="4"/>
  <c r="V5" i="4"/>
  <c r="AN5" i="4"/>
  <c r="BC12" i="4"/>
  <c r="AZ10" i="4"/>
  <c r="AZ5" i="4"/>
  <c r="AZ9" i="4"/>
  <c r="J2" i="5"/>
  <c r="AY2" i="4"/>
  <c r="AQ2" i="4"/>
  <c r="AI2" i="4"/>
  <c r="W2" i="4"/>
  <c r="R2" i="4"/>
  <c r="I2" i="4"/>
  <c r="AX2" i="4"/>
  <c r="AP2" i="4"/>
  <c r="AH2" i="4"/>
  <c r="AB2" i="4"/>
  <c r="Q2" i="4"/>
  <c r="J2" i="4"/>
  <c r="AC2" i="4"/>
  <c r="L2" i="4"/>
  <c r="BE2" i="4" s="1"/>
  <c r="AW2" i="4"/>
  <c r="AO2" i="4"/>
  <c r="AG2" i="4"/>
  <c r="AA2" i="4"/>
  <c r="V2" i="4"/>
  <c r="P2" i="4"/>
  <c r="H2" i="4"/>
  <c r="S2" i="4"/>
  <c r="AV2" i="4"/>
  <c r="AN2" i="4"/>
  <c r="AF2" i="4"/>
  <c r="Z2" i="4"/>
  <c r="G2" i="4"/>
  <c r="AU2" i="4"/>
  <c r="AM2" i="4"/>
  <c r="Y2" i="4"/>
  <c r="F2" i="4"/>
  <c r="M2" i="4"/>
  <c r="BB2" i="4"/>
  <c r="AT2" i="4"/>
  <c r="AL2" i="4"/>
  <c r="AD2" i="4"/>
  <c r="X2" i="4"/>
  <c r="U2" i="4"/>
  <c r="O2" i="4"/>
  <c r="BA2" i="4"/>
  <c r="T2" i="4"/>
  <c r="N2" i="4"/>
  <c r="AJ2" i="4"/>
  <c r="J21" i="5"/>
  <c r="F17" i="4"/>
  <c r="M17" i="4"/>
  <c r="S17" i="4"/>
  <c r="AC17" i="4"/>
  <c r="AJ17" i="4"/>
  <c r="G17" i="4"/>
  <c r="N17" i="4"/>
  <c r="T17" i="4"/>
  <c r="BA17" i="4"/>
  <c r="H17" i="4"/>
  <c r="O17" i="4"/>
  <c r="X17" i="4"/>
  <c r="AD17" i="4"/>
  <c r="AL17" i="4"/>
  <c r="AT17" i="4"/>
  <c r="BB17" i="4"/>
  <c r="I17" i="4"/>
  <c r="Y17" i="4"/>
  <c r="AM17" i="4"/>
  <c r="AU17" i="4"/>
  <c r="K17" i="4"/>
  <c r="P17" i="4"/>
  <c r="V17" i="4"/>
  <c r="AA17" i="4"/>
  <c r="AG17" i="4"/>
  <c r="AO17" i="4"/>
  <c r="AW17" i="4"/>
  <c r="J17" i="4"/>
  <c r="W17" i="4"/>
  <c r="AP17" i="4"/>
  <c r="L17" i="4"/>
  <c r="Z17" i="4"/>
  <c r="AQ17" i="4"/>
  <c r="AB17" i="4"/>
  <c r="AV17" i="4"/>
  <c r="AX17" i="4"/>
  <c r="AN17" i="4"/>
  <c r="Q17" i="4"/>
  <c r="AF17" i="4"/>
  <c r="AY17" i="4"/>
  <c r="R17" i="4"/>
  <c r="AH17" i="4"/>
  <c r="U17" i="4"/>
  <c r="AI17" i="4"/>
  <c r="BC17" i="4"/>
  <c r="J25" i="5"/>
  <c r="G21" i="4"/>
  <c r="J21" i="4"/>
  <c r="L21" i="4"/>
  <c r="I21" i="4"/>
  <c r="P21" i="4"/>
  <c r="V21" i="4"/>
  <c r="AA21" i="4"/>
  <c r="AG21" i="4"/>
  <c r="AO21" i="4"/>
  <c r="AW21" i="4"/>
  <c r="K21" i="4"/>
  <c r="Q21" i="4"/>
  <c r="AB21" i="4"/>
  <c r="AH21" i="4"/>
  <c r="AP21" i="4"/>
  <c r="AX21" i="4"/>
  <c r="AV21" i="4"/>
  <c r="R21" i="4"/>
  <c r="W21" i="4"/>
  <c r="AI21" i="4"/>
  <c r="AQ21" i="4"/>
  <c r="AY21" i="4"/>
  <c r="BC21" i="4"/>
  <c r="M21" i="4"/>
  <c r="S21" i="4"/>
  <c r="AC21" i="4"/>
  <c r="AJ21" i="4"/>
  <c r="AN21" i="4"/>
  <c r="N21" i="4"/>
  <c r="T21" i="4"/>
  <c r="BA21" i="4"/>
  <c r="Z21" i="4"/>
  <c r="O21" i="4"/>
  <c r="X21" i="4"/>
  <c r="AD21" i="4"/>
  <c r="AL21" i="4"/>
  <c r="AT21" i="4"/>
  <c r="BB21" i="4"/>
  <c r="U21" i="4"/>
  <c r="F21" i="4"/>
  <c r="Y21" i="4"/>
  <c r="AM21" i="4"/>
  <c r="AU21" i="4"/>
  <c r="H21" i="4"/>
  <c r="AF21" i="4"/>
  <c r="AZ8" i="4"/>
  <c r="AZ19" i="4"/>
  <c r="BC2" i="4"/>
  <c r="J12" i="5"/>
  <c r="G8" i="4"/>
  <c r="N8" i="4"/>
  <c r="T8" i="4"/>
  <c r="BA8" i="4"/>
  <c r="H8" i="4"/>
  <c r="O8" i="4"/>
  <c r="X8" i="4"/>
  <c r="AD8" i="4"/>
  <c r="AL8" i="4"/>
  <c r="AT8" i="4"/>
  <c r="BB8" i="4"/>
  <c r="I8" i="4"/>
  <c r="Y8" i="4"/>
  <c r="AM8" i="4"/>
  <c r="AU8" i="4"/>
  <c r="J8" i="4"/>
  <c r="U8" i="4"/>
  <c r="Z8" i="4"/>
  <c r="AF8" i="4"/>
  <c r="AN8" i="4"/>
  <c r="AV8" i="4"/>
  <c r="L8" i="4"/>
  <c r="Q8" i="4"/>
  <c r="AB8" i="4"/>
  <c r="AH8" i="4"/>
  <c r="AP8" i="4"/>
  <c r="AX8" i="4"/>
  <c r="M8" i="4"/>
  <c r="AW8" i="4"/>
  <c r="P8" i="4"/>
  <c r="AC8" i="4"/>
  <c r="AY8" i="4"/>
  <c r="R8" i="4"/>
  <c r="AG8" i="4"/>
  <c r="S8" i="4"/>
  <c r="AI8" i="4"/>
  <c r="V8" i="4"/>
  <c r="AJ8" i="4"/>
  <c r="F8" i="4"/>
  <c r="W8" i="4"/>
  <c r="AO8" i="4"/>
  <c r="K8" i="4"/>
  <c r="AQ8" i="4"/>
  <c r="AA8" i="4"/>
  <c r="J24" i="5"/>
  <c r="L20" i="4"/>
  <c r="Q20" i="4"/>
  <c r="AB20" i="4"/>
  <c r="AH20" i="4"/>
  <c r="AP20" i="4"/>
  <c r="AX20" i="4"/>
  <c r="R20" i="4"/>
  <c r="W20" i="4"/>
  <c r="AI20" i="4"/>
  <c r="AQ20" i="4"/>
  <c r="AY20" i="4"/>
  <c r="F20" i="4"/>
  <c r="M20" i="4"/>
  <c r="S20" i="4"/>
  <c r="AC20" i="4"/>
  <c r="AJ20" i="4"/>
  <c r="G20" i="4"/>
  <c r="N20" i="4"/>
  <c r="T20" i="4"/>
  <c r="BA20" i="4"/>
  <c r="I20" i="4"/>
  <c r="Y20" i="4"/>
  <c r="AM20" i="4"/>
  <c r="AU20" i="4"/>
  <c r="O20" i="4"/>
  <c r="AA20" i="4"/>
  <c r="AT20" i="4"/>
  <c r="AD20" i="4"/>
  <c r="AV20" i="4"/>
  <c r="P20" i="4"/>
  <c r="AF20" i="4"/>
  <c r="AW20" i="4"/>
  <c r="Z20" i="4"/>
  <c r="AG20" i="4"/>
  <c r="U20" i="4"/>
  <c r="AL20" i="4"/>
  <c r="BB20" i="4"/>
  <c r="H20" i="4"/>
  <c r="V20" i="4"/>
  <c r="AN20" i="4"/>
  <c r="K20" i="4"/>
  <c r="J20" i="4"/>
  <c r="X20" i="4"/>
  <c r="AO20" i="4"/>
  <c r="BC20" i="4"/>
  <c r="BC10" i="4"/>
  <c r="BC5" i="4"/>
  <c r="W32" i="1"/>
  <c r="AB32" i="1"/>
  <c r="AC32" i="1" s="1"/>
  <c r="AB248" i="1"/>
  <c r="AC248" i="1" s="1"/>
  <c r="AB368" i="1"/>
  <c r="AC368" i="1" s="1"/>
  <c r="AB170" i="1"/>
  <c r="AC170" i="1" s="1"/>
  <c r="AB134" i="1"/>
  <c r="AC134" i="1" s="1"/>
  <c r="W134" i="1"/>
  <c r="AB86" i="1"/>
  <c r="AC86" i="1" s="1"/>
  <c r="L6" i="1"/>
  <c r="L8" i="1"/>
  <c r="M8" i="1" s="1"/>
  <c r="L11" i="1"/>
  <c r="M11" i="1" s="1"/>
  <c r="L14" i="1"/>
  <c r="M14" i="1" s="1"/>
  <c r="L17" i="1"/>
  <c r="M17" i="1" s="1"/>
  <c r="L26" i="1"/>
  <c r="M26" i="1" s="1"/>
  <c r="L32" i="1"/>
  <c r="M32" i="1" s="1"/>
  <c r="L38" i="1"/>
  <c r="M38" i="1" s="1"/>
  <c r="L44" i="1"/>
  <c r="M44" i="1" s="1"/>
  <c r="L50" i="1"/>
  <c r="M50" i="1" s="1"/>
  <c r="L56" i="1"/>
  <c r="M56" i="1" s="1"/>
  <c r="L62" i="1"/>
  <c r="M62" i="1" s="1"/>
  <c r="L68" i="1"/>
  <c r="M68" i="1" s="1"/>
  <c r="L74" i="1"/>
  <c r="M74" i="1" s="1"/>
  <c r="L80" i="1"/>
  <c r="M80" i="1" s="1"/>
  <c r="L86" i="1"/>
  <c r="M86" i="1" s="1"/>
  <c r="L92" i="1"/>
  <c r="M92" i="1" s="1"/>
  <c r="L98" i="1"/>
  <c r="M98" i="1" s="1"/>
  <c r="L104" i="1"/>
  <c r="M104" i="1" s="1"/>
  <c r="L110" i="1"/>
  <c r="M110" i="1" s="1"/>
  <c r="L116" i="1"/>
  <c r="M116" i="1" s="1"/>
  <c r="L122" i="1"/>
  <c r="M122" i="1" s="1"/>
  <c r="L128" i="1"/>
  <c r="M128" i="1" s="1"/>
  <c r="L134" i="1"/>
  <c r="M134" i="1" s="1"/>
  <c r="L146" i="1"/>
  <c r="M146" i="1" s="1"/>
  <c r="L152" i="1"/>
  <c r="M152" i="1" s="1"/>
  <c r="L158" i="1"/>
  <c r="M158" i="1" s="1"/>
  <c r="L164" i="1"/>
  <c r="M164" i="1" s="1"/>
  <c r="L170" i="1"/>
  <c r="M170" i="1" s="1"/>
  <c r="L176" i="1"/>
  <c r="M176" i="1" s="1"/>
  <c r="L182" i="1"/>
  <c r="M182" i="1" s="1"/>
  <c r="L188" i="1"/>
  <c r="M188" i="1" s="1"/>
  <c r="L194" i="1"/>
  <c r="M194" i="1" s="1"/>
  <c r="L200" i="1"/>
  <c r="M200" i="1" s="1"/>
  <c r="L206" i="1"/>
  <c r="M206" i="1" s="1"/>
  <c r="L212" i="1"/>
  <c r="M212" i="1" s="1"/>
  <c r="L218" i="1"/>
  <c r="M218" i="1" s="1"/>
  <c r="L224" i="1"/>
  <c r="M224" i="1" s="1"/>
  <c r="L230" i="1"/>
  <c r="M230" i="1" s="1"/>
  <c r="L236" i="1"/>
  <c r="M236" i="1" s="1"/>
  <c r="L242" i="1"/>
  <c r="M242" i="1" s="1"/>
  <c r="L248" i="1"/>
  <c r="M248" i="1" s="1"/>
  <c r="L254" i="1"/>
  <c r="M254" i="1" s="1"/>
  <c r="L266" i="1"/>
  <c r="M266" i="1" s="1"/>
  <c r="L272" i="1"/>
  <c r="M272" i="1" s="1"/>
  <c r="L278" i="1"/>
  <c r="M278" i="1" s="1"/>
  <c r="L284" i="1"/>
  <c r="M284" i="1" s="1"/>
  <c r="L290" i="1"/>
  <c r="M290" i="1" s="1"/>
  <c r="L296" i="1"/>
  <c r="M296" i="1" s="1"/>
  <c r="L302" i="1"/>
  <c r="M302" i="1" s="1"/>
  <c r="L308" i="1"/>
  <c r="M308" i="1" s="1"/>
  <c r="L314" i="1"/>
  <c r="M314" i="1" s="1"/>
  <c r="L320" i="1"/>
  <c r="M320" i="1" s="1"/>
  <c r="L326" i="1"/>
  <c r="M326" i="1" s="1"/>
  <c r="L332" i="1"/>
  <c r="M332" i="1" s="1"/>
  <c r="L338" i="1"/>
  <c r="M338" i="1" s="1"/>
  <c r="L344" i="1"/>
  <c r="M344" i="1" s="1"/>
  <c r="L350" i="1"/>
  <c r="M350" i="1" s="1"/>
  <c r="L356" i="1"/>
  <c r="M356" i="1" s="1"/>
  <c r="L362" i="1"/>
  <c r="M362" i="1" s="1"/>
  <c r="L368" i="1"/>
  <c r="M368" i="1" s="1"/>
  <c r="L4" i="1"/>
  <c r="M4" i="1" s="1"/>
  <c r="K6" i="1"/>
  <c r="K8" i="1"/>
  <c r="K11" i="1"/>
  <c r="K14" i="1"/>
  <c r="K17" i="1"/>
  <c r="K26" i="1"/>
  <c r="K32" i="1"/>
  <c r="K38" i="1"/>
  <c r="K44" i="1"/>
  <c r="K50" i="1"/>
  <c r="K56" i="1"/>
  <c r="K62" i="1"/>
  <c r="K68" i="1"/>
  <c r="K74" i="1"/>
  <c r="K80" i="1"/>
  <c r="K86" i="1"/>
  <c r="K92" i="1"/>
  <c r="K98" i="1"/>
  <c r="K104" i="1"/>
  <c r="K110" i="1"/>
  <c r="K116" i="1"/>
  <c r="K122" i="1"/>
  <c r="K128" i="1"/>
  <c r="K134" i="1"/>
  <c r="K146" i="1"/>
  <c r="K152" i="1"/>
  <c r="K158" i="1"/>
  <c r="K164" i="1"/>
  <c r="K170" i="1"/>
  <c r="K176" i="1"/>
  <c r="K182" i="1"/>
  <c r="K188" i="1"/>
  <c r="K194" i="1"/>
  <c r="K200" i="1"/>
  <c r="K206" i="1"/>
  <c r="K212" i="1"/>
  <c r="K218" i="1"/>
  <c r="K224" i="1"/>
  <c r="K230" i="1"/>
  <c r="K236" i="1"/>
  <c r="K242" i="1"/>
  <c r="K248" i="1"/>
  <c r="K254" i="1"/>
  <c r="K266" i="1"/>
  <c r="K272" i="1"/>
  <c r="K278" i="1"/>
  <c r="K284" i="1"/>
  <c r="K290" i="1"/>
  <c r="K296" i="1"/>
  <c r="K302" i="1"/>
  <c r="K308" i="1"/>
  <c r="K314" i="1"/>
  <c r="K320" i="1"/>
  <c r="K326" i="1"/>
  <c r="K332" i="1"/>
  <c r="K338" i="1"/>
  <c r="K344" i="1"/>
  <c r="K350" i="1"/>
  <c r="K356" i="1"/>
  <c r="K362" i="1"/>
  <c r="K368" i="1"/>
  <c r="K4" i="1"/>
  <c r="I6" i="1"/>
  <c r="I8" i="1"/>
  <c r="I11" i="1"/>
  <c r="I14" i="1"/>
  <c r="I17" i="1"/>
  <c r="I26" i="1"/>
  <c r="I32" i="1"/>
  <c r="I38" i="1"/>
  <c r="I44" i="1"/>
  <c r="I50" i="1"/>
  <c r="I56" i="1"/>
  <c r="I62" i="1"/>
  <c r="I68" i="1"/>
  <c r="I74" i="1"/>
  <c r="I80" i="1"/>
  <c r="I86" i="1"/>
  <c r="I92" i="1"/>
  <c r="I98" i="1"/>
  <c r="I104" i="1"/>
  <c r="I110" i="1"/>
  <c r="I116" i="1"/>
  <c r="I122" i="1"/>
  <c r="I128" i="1"/>
  <c r="I134" i="1"/>
  <c r="I146" i="1"/>
  <c r="I152" i="1"/>
  <c r="I158" i="1"/>
  <c r="I164" i="1"/>
  <c r="I170" i="1"/>
  <c r="I176" i="1"/>
  <c r="I182" i="1"/>
  <c r="I188" i="1"/>
  <c r="I194" i="1"/>
  <c r="I200" i="1"/>
  <c r="I206" i="1"/>
  <c r="I212" i="1"/>
  <c r="I218" i="1"/>
  <c r="I224" i="1"/>
  <c r="I230" i="1"/>
  <c r="I236" i="1"/>
  <c r="I242" i="1"/>
  <c r="I248" i="1"/>
  <c r="I254" i="1"/>
  <c r="I266" i="1"/>
  <c r="I272" i="1"/>
  <c r="I278" i="1"/>
  <c r="I284" i="1"/>
  <c r="I290" i="1"/>
  <c r="I296" i="1"/>
  <c r="I302" i="1"/>
  <c r="I308" i="1"/>
  <c r="I314" i="1"/>
  <c r="I320" i="1"/>
  <c r="I326" i="1"/>
  <c r="I332" i="1"/>
  <c r="I338" i="1"/>
  <c r="I344" i="1"/>
  <c r="I350" i="1"/>
  <c r="I356" i="1"/>
  <c r="I362" i="1"/>
  <c r="I368" i="1"/>
  <c r="I4" i="1"/>
  <c r="BF2" i="4" l="1"/>
  <c r="BN2" i="4"/>
  <c r="BK2" i="4"/>
  <c r="BL2" i="4"/>
  <c r="BK10" i="4"/>
  <c r="BK12" i="4"/>
  <c r="BN22" i="4"/>
  <c r="BN19" i="4"/>
  <c r="BN10" i="4"/>
  <c r="BK11" i="4"/>
  <c r="BK20" i="4"/>
  <c r="BN13" i="4"/>
  <c r="BN7" i="4"/>
  <c r="BK16" i="4"/>
  <c r="BN8" i="4"/>
  <c r="BK13" i="4"/>
  <c r="BM11" i="4"/>
  <c r="BF11" i="4"/>
  <c r="BF13" i="4"/>
  <c r="BM13" i="4"/>
  <c r="BK8" i="4"/>
  <c r="BF8" i="4"/>
  <c r="BM8" i="4"/>
  <c r="BK21" i="4"/>
  <c r="BL17" i="4"/>
  <c r="BE17" i="4"/>
  <c r="BN5" i="4"/>
  <c r="BE12" i="4"/>
  <c r="BL12" i="4"/>
  <c r="BF9" i="4"/>
  <c r="BM9" i="4"/>
  <c r="BN16" i="4"/>
  <c r="BE8" i="4"/>
  <c r="BL8" i="4"/>
  <c r="BM2" i="4"/>
  <c r="BF20" i="4"/>
  <c r="BM20" i="4"/>
  <c r="BK6" i="4"/>
  <c r="BL22" i="4"/>
  <c r="BE22" i="4"/>
  <c r="BN21" i="4"/>
  <c r="BM5" i="4"/>
  <c r="BL19" i="4"/>
  <c r="BE19" i="4"/>
  <c r="BN9" i="4"/>
  <c r="BF16" i="4"/>
  <c r="BM16" i="4"/>
  <c r="BL6" i="4"/>
  <c r="BE6" i="4"/>
  <c r="BM3" i="4"/>
  <c r="BF3" i="4"/>
  <c r="BK19" i="4"/>
  <c r="BM10" i="4"/>
  <c r="BF10" i="4"/>
  <c r="BL20" i="4"/>
  <c r="BE20" i="4"/>
  <c r="BE10" i="4"/>
  <c r="BL10" i="4"/>
  <c r="BL3" i="4"/>
  <c r="BE3" i="4"/>
  <c r="BE5" i="4"/>
  <c r="BL5" i="4"/>
  <c r="BN11" i="4"/>
  <c r="BN12" i="4"/>
  <c r="BL16" i="4"/>
  <c r="BE16" i="4"/>
  <c r="BF22" i="4"/>
  <c r="BM22" i="4"/>
  <c r="BK7" i="4"/>
  <c r="BM17" i="4"/>
  <c r="BF17" i="4"/>
  <c r="BK17" i="4"/>
  <c r="BN17" i="4"/>
  <c r="BL11" i="4"/>
  <c r="BE11" i="4"/>
  <c r="BM12" i="4"/>
  <c r="BF12" i="4"/>
  <c r="BK3" i="4"/>
  <c r="BK9" i="4"/>
  <c r="BK22" i="4"/>
  <c r="BE13" i="4"/>
  <c r="BL13" i="4"/>
  <c r="BF21" i="4"/>
  <c r="BM21" i="4"/>
  <c r="BL9" i="4"/>
  <c r="BE9" i="4"/>
  <c r="BN20" i="4"/>
  <c r="BE21" i="4"/>
  <c r="BL21" i="4"/>
  <c r="BK5" i="4"/>
  <c r="BM19" i="4"/>
  <c r="BF19" i="4"/>
  <c r="BN3" i="4"/>
  <c r="BN6" i="4"/>
  <c r="BF6" i="4"/>
  <c r="BM6" i="4"/>
  <c r="BE7" i="4"/>
  <c r="BL7" i="4"/>
  <c r="BF7" i="4"/>
  <c r="BM7" i="4"/>
  <c r="P368" i="1"/>
  <c r="R368" i="1" s="1"/>
  <c r="P362" i="1"/>
  <c r="R362" i="1" s="1"/>
  <c r="P356" i="1"/>
  <c r="R356" i="1" s="1"/>
  <c r="P350" i="1"/>
  <c r="R350" i="1" s="1"/>
  <c r="P344" i="1"/>
  <c r="R344" i="1" s="1"/>
  <c r="P338" i="1"/>
  <c r="R338" i="1" s="1"/>
  <c r="P332" i="1"/>
  <c r="R332" i="1" s="1"/>
  <c r="P326" i="1"/>
  <c r="R326" i="1" s="1"/>
  <c r="P320" i="1"/>
  <c r="R320" i="1" s="1"/>
  <c r="P314" i="1"/>
  <c r="R314" i="1" s="1"/>
  <c r="P308" i="1"/>
  <c r="R308" i="1" s="1"/>
  <c r="P302" i="1"/>
  <c r="R302" i="1" s="1"/>
  <c r="P296" i="1"/>
  <c r="R296" i="1" s="1"/>
  <c r="P290" i="1"/>
  <c r="R290" i="1" s="1"/>
  <c r="P284" i="1"/>
  <c r="R284" i="1" s="1"/>
  <c r="P278" i="1"/>
  <c r="R278" i="1" s="1"/>
  <c r="P272" i="1"/>
  <c r="R272" i="1" s="1"/>
  <c r="P266" i="1"/>
  <c r="R266" i="1" s="1"/>
  <c r="P254" i="1"/>
  <c r="R254" i="1" s="1"/>
  <c r="P248" i="1"/>
  <c r="R248" i="1" s="1"/>
  <c r="P242" i="1"/>
  <c r="R242" i="1" s="1"/>
  <c r="P236" i="1"/>
  <c r="R236" i="1" s="1"/>
  <c r="P230" i="1"/>
  <c r="R230" i="1" s="1"/>
  <c r="P224" i="1"/>
  <c r="R224" i="1" s="1"/>
  <c r="P218" i="1"/>
  <c r="R218" i="1" s="1"/>
  <c r="P212" i="1"/>
  <c r="R212" i="1" s="1"/>
  <c r="P206" i="1"/>
  <c r="R206" i="1" s="1"/>
  <c r="P200" i="1"/>
  <c r="R200" i="1" s="1"/>
  <c r="P194" i="1"/>
  <c r="R194" i="1" s="1"/>
  <c r="P188" i="1"/>
  <c r="R188" i="1" s="1"/>
  <c r="P182" i="1"/>
  <c r="R182" i="1" s="1"/>
  <c r="P176" i="1"/>
  <c r="R176" i="1" s="1"/>
  <c r="P170" i="1"/>
  <c r="R170" i="1" s="1"/>
  <c r="P164" i="1"/>
  <c r="R164" i="1" s="1"/>
  <c r="P158" i="1"/>
  <c r="R158" i="1" s="1"/>
  <c r="P152" i="1"/>
  <c r="R152" i="1" s="1"/>
  <c r="P146" i="1"/>
  <c r="R146" i="1" s="1"/>
  <c r="P134" i="1"/>
  <c r="R134" i="1" s="1"/>
  <c r="P128" i="1"/>
  <c r="R128" i="1" s="1"/>
  <c r="P122" i="1"/>
  <c r="R122" i="1" s="1"/>
  <c r="P116" i="1"/>
  <c r="R116" i="1" s="1"/>
  <c r="P110" i="1"/>
  <c r="R110" i="1" s="1"/>
  <c r="P104" i="1"/>
  <c r="R104" i="1" s="1"/>
  <c r="P98" i="1"/>
  <c r="R98" i="1" s="1"/>
  <c r="P92" i="1"/>
  <c r="R92" i="1" s="1"/>
  <c r="P86" i="1"/>
  <c r="R86" i="1" s="1"/>
  <c r="P80" i="1"/>
  <c r="R80" i="1" s="1"/>
  <c r="P74" i="1"/>
  <c r="R74" i="1" s="1"/>
  <c r="P68" i="1"/>
  <c r="R68" i="1" s="1"/>
  <c r="P62" i="1"/>
  <c r="R62" i="1" s="1"/>
  <c r="P56" i="1"/>
  <c r="R56" i="1" s="1"/>
  <c r="P50" i="1"/>
  <c r="R50" i="1" s="1"/>
  <c r="P44" i="1"/>
  <c r="R44" i="1" s="1"/>
  <c r="P38" i="1"/>
  <c r="R38" i="1" s="1"/>
  <c r="P32" i="1"/>
  <c r="R32" i="1" s="1"/>
  <c r="P26" i="1"/>
  <c r="R26" i="1" s="1"/>
  <c r="P17" i="1"/>
  <c r="R17" i="1" s="1"/>
  <c r="P14" i="1"/>
  <c r="R14" i="1" s="1"/>
  <c r="P11" i="1"/>
  <c r="R11" i="1" s="1"/>
  <c r="P8" i="1"/>
  <c r="R8" i="1" s="1"/>
  <c r="P6" i="1"/>
  <c r="P4" i="1"/>
  <c r="R4" i="1" s="1"/>
</calcChain>
</file>

<file path=xl/comments1.xml><?xml version="1.0" encoding="utf-8"?>
<comments xmlns="http://schemas.openxmlformats.org/spreadsheetml/2006/main">
  <authors>
    <author>Lennart Schreiber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Lennart Schreiber:</t>
        </r>
        <r>
          <rPr>
            <sz val="9"/>
            <color indexed="81"/>
            <rFont val="Tahoma"/>
            <charset val="1"/>
          </rPr>
          <t xml:space="preserve">
outdated!</t>
        </r>
      </text>
    </comment>
  </commentList>
</comments>
</file>

<file path=xl/sharedStrings.xml><?xml version="1.0" encoding="utf-8"?>
<sst xmlns="http://schemas.openxmlformats.org/spreadsheetml/2006/main" count="953" uniqueCount="283">
  <si>
    <t>Core name</t>
  </si>
  <si>
    <t xml:space="preserve">Section </t>
  </si>
  <si>
    <t xml:space="preserve"> Mean depth in section (cm)</t>
  </si>
  <si>
    <t>Mean depth in core (cm)</t>
  </si>
  <si>
    <t>Sediment (g)</t>
  </si>
  <si>
    <t>Solution (ml)</t>
  </si>
  <si>
    <t>Overall COUNTS</t>
  </si>
  <si>
    <t>Benthic Counts</t>
  </si>
  <si>
    <t>Forams/gram</t>
  </si>
  <si>
    <t>Ammodisus species</t>
  </si>
  <si>
    <t>Astra galowyi</t>
  </si>
  <si>
    <t>Bolivina pseudo</t>
  </si>
  <si>
    <t>Bucella Frigida</t>
  </si>
  <si>
    <t>Cibicides Lobatulus</t>
  </si>
  <si>
    <t>C. neoteretis</t>
  </si>
  <si>
    <t xml:space="preserve">C. Reniforme </t>
  </si>
  <si>
    <t>Elphidium Clavatum</t>
  </si>
  <si>
    <t>Epistominella arctica</t>
  </si>
  <si>
    <t>Epistominella exigua</t>
  </si>
  <si>
    <t>I. Norcrossi</t>
  </si>
  <si>
    <t>I. Helenae</t>
  </si>
  <si>
    <t>Labradorica</t>
  </si>
  <si>
    <t>L. elongata</t>
  </si>
  <si>
    <t>Melonis Barleanus</t>
  </si>
  <si>
    <t>N. auricula</t>
  </si>
  <si>
    <t>Odina species</t>
  </si>
  <si>
    <t>P. Osloensis</t>
  </si>
  <si>
    <t>S. hovarthi</t>
  </si>
  <si>
    <t>S. concava</t>
  </si>
  <si>
    <t xml:space="preserve">S. Feylingi </t>
  </si>
  <si>
    <t>Triloculina species</t>
  </si>
  <si>
    <t>Trifarina angulus</t>
  </si>
  <si>
    <t>quinqueloculina species</t>
  </si>
  <si>
    <t xml:space="preserve">Unspeficied calcacerous </t>
  </si>
  <si>
    <t xml:space="preserve">Calcacerous counts </t>
  </si>
  <si>
    <t>A. Cassis</t>
  </si>
  <si>
    <t>A. Glomerata</t>
  </si>
  <si>
    <t>C. Arctica</t>
  </si>
  <si>
    <t>C. crossimargo</t>
  </si>
  <si>
    <t>D. grahami</t>
  </si>
  <si>
    <t>Eggerella edvina</t>
  </si>
  <si>
    <t>Hyperammina species</t>
  </si>
  <si>
    <t>Lagenammina difflugiformis</t>
  </si>
  <si>
    <t>R. CC</t>
  </si>
  <si>
    <t>Reophax Pilulifer</t>
  </si>
  <si>
    <t>Reophax Scorpiurus</t>
  </si>
  <si>
    <t>Reophax (sub)fusiformis</t>
  </si>
  <si>
    <t xml:space="preserve">R. Tubinatus </t>
  </si>
  <si>
    <t>S. Biformis</t>
  </si>
  <si>
    <t>T. Globigeriformis</t>
  </si>
  <si>
    <t>T. Torquata</t>
  </si>
  <si>
    <t>T. Earlandi</t>
  </si>
  <si>
    <t>Psammosphaera fusca</t>
  </si>
  <si>
    <t>P. Bipolaris</t>
  </si>
  <si>
    <t>Unspecified agg</t>
  </si>
  <si>
    <t>Agglutinated counts</t>
  </si>
  <si>
    <t>Incompta (planktonic)</t>
  </si>
  <si>
    <t>Neogloboquadrina pachyderma (left)</t>
  </si>
  <si>
    <t>Planktonic counts</t>
  </si>
  <si>
    <t>LK21-IC-st.26-GC1</t>
  </si>
  <si>
    <t>1.5</t>
  </si>
  <si>
    <t>7.5</t>
  </si>
  <si>
    <t>12.5</t>
  </si>
  <si>
    <t>SUM:</t>
  </si>
  <si>
    <t>% Ammodisus species</t>
  </si>
  <si>
    <t>% Astra galowyi</t>
  </si>
  <si>
    <t>% Bolivina pseudo</t>
  </si>
  <si>
    <t>% Bucella Frigida</t>
  </si>
  <si>
    <t>% Cibicides Lobatulus</t>
  </si>
  <si>
    <t>% C. neoteretis</t>
  </si>
  <si>
    <t xml:space="preserve">% C. Reniforme </t>
  </si>
  <si>
    <t>% Elphidium Clavatum</t>
  </si>
  <si>
    <t>% Epistominella arctica</t>
  </si>
  <si>
    <t>% Epistominella exigua</t>
  </si>
  <si>
    <t>% I. Norcrossi</t>
  </si>
  <si>
    <t>% I. Helenae</t>
  </si>
  <si>
    <t>% Labradorica</t>
  </si>
  <si>
    <t>% L. elongata</t>
  </si>
  <si>
    <t>% Melonis Barleanus</t>
  </si>
  <si>
    <t>% N. auricula</t>
  </si>
  <si>
    <t>% Odina species</t>
  </si>
  <si>
    <t>% P. Osloensis</t>
  </si>
  <si>
    <t>% S. havarthi</t>
  </si>
  <si>
    <t>% S. concava</t>
  </si>
  <si>
    <t xml:space="preserve">% S. Feylingi </t>
  </si>
  <si>
    <t>% Triloculina species</t>
  </si>
  <si>
    <t xml:space="preserve">% Trifarina angulus </t>
  </si>
  <si>
    <t>% quinqueloculina species</t>
  </si>
  <si>
    <t xml:space="preserve">% Unspeficied calcacerous </t>
  </si>
  <si>
    <t>% Calcaceous counts</t>
  </si>
  <si>
    <t>% A. Cassis</t>
  </si>
  <si>
    <t>% A. Glomerata</t>
  </si>
  <si>
    <t>% C. Arctica</t>
  </si>
  <si>
    <t>% C. crossimargo</t>
  </si>
  <si>
    <t>% D. grahami</t>
  </si>
  <si>
    <t>% Eggerella edvina</t>
  </si>
  <si>
    <t>% Hyperammina species</t>
  </si>
  <si>
    <t>% L. difflugiformis</t>
  </si>
  <si>
    <t>R. CC %</t>
  </si>
  <si>
    <t>% R. pilulifer</t>
  </si>
  <si>
    <t>% Reophax Scorpiurus</t>
  </si>
  <si>
    <t>% Reophax (sub)fusiformis</t>
  </si>
  <si>
    <t xml:space="preserve">% R. Tubinatus </t>
  </si>
  <si>
    <t>% S. Biformis</t>
  </si>
  <si>
    <t>% T. Globigeriformis</t>
  </si>
  <si>
    <t>% T. Torquata</t>
  </si>
  <si>
    <t>% T. Earlandi</t>
  </si>
  <si>
    <t>% P. fusca</t>
  </si>
  <si>
    <t>% P. Bipolaris</t>
  </si>
  <si>
    <t>% Unspecified agg</t>
  </si>
  <si>
    <t>% Agglutinated Counts</t>
  </si>
  <si>
    <t>% Incompta (planktonic)</t>
  </si>
  <si>
    <t>% Neogloboquadrina pachyderma (left)</t>
  </si>
  <si>
    <t xml:space="preserve">% Planktonic counts </t>
  </si>
  <si>
    <t>Chilled Atl species</t>
  </si>
  <si>
    <t>Polar/arctic species</t>
  </si>
  <si>
    <t>Chilled Agg</t>
  </si>
  <si>
    <t>Chilled Cal</t>
  </si>
  <si>
    <t>Polar agg</t>
  </si>
  <si>
    <t>Polar Cal</t>
  </si>
  <si>
    <t>DNA sample</t>
  </si>
  <si>
    <t>Sample</t>
  </si>
  <si>
    <t>Bag (g)</t>
  </si>
  <si>
    <t>Wet sample (g)</t>
  </si>
  <si>
    <t>Wet sample (g)-bag</t>
  </si>
  <si>
    <t>Freeze dried sample (g)</t>
  </si>
  <si>
    <t>Freeze dried sample (g)-bag</t>
  </si>
  <si>
    <t>Water content (g)</t>
  </si>
  <si>
    <t>Water content (%)</t>
  </si>
  <si>
    <t>Glas (g)</t>
  </si>
  <si>
    <t>Glas+sample (g)</t>
  </si>
  <si>
    <t>Hbi sediment (g) 4-5</t>
  </si>
  <si>
    <t>TOC (g) 1</t>
  </si>
  <si>
    <t>Sediment left (g)</t>
  </si>
  <si>
    <t>GS Sample (g) 2</t>
  </si>
  <si>
    <t>Filter &gt;150</t>
  </si>
  <si>
    <t>&gt;150 μm + filter (g)</t>
  </si>
  <si>
    <t>&gt;150 μm (g)</t>
  </si>
  <si>
    <t>&gt;150 μm %</t>
  </si>
  <si>
    <t>Filter 63-150</t>
  </si>
  <si>
    <t>63-150 μm + filter (g)</t>
  </si>
  <si>
    <t>63-150 μm (g)</t>
  </si>
  <si>
    <t>150-63 μm %</t>
  </si>
  <si>
    <t>&lt; 63 μm</t>
  </si>
  <si>
    <t>&lt; 63 μm %</t>
  </si>
  <si>
    <t>Foraminifera</t>
  </si>
  <si>
    <t>Benthic</t>
  </si>
  <si>
    <t xml:space="preserve">Planktonic </t>
  </si>
  <si>
    <t>Paris</t>
  </si>
  <si>
    <t>Exstraction</t>
  </si>
  <si>
    <t xml:space="preserve">Purification </t>
  </si>
  <si>
    <t>Comments</t>
  </si>
  <si>
    <t>Oganic tube</t>
  </si>
  <si>
    <t>Organic tube, color difference in samples</t>
  </si>
  <si>
    <t>2.5</t>
  </si>
  <si>
    <t>17.5</t>
  </si>
  <si>
    <t>22.5</t>
  </si>
  <si>
    <t>27.5</t>
  </si>
  <si>
    <t>32.5</t>
  </si>
  <si>
    <t>37.5</t>
  </si>
  <si>
    <t>42.5</t>
  </si>
  <si>
    <t>47.5</t>
  </si>
  <si>
    <t>52.5</t>
  </si>
  <si>
    <t>57.5</t>
  </si>
  <si>
    <t>62.5</t>
  </si>
  <si>
    <t>67.5</t>
  </si>
  <si>
    <t>72.5</t>
  </si>
  <si>
    <t>Still wet</t>
  </si>
  <si>
    <t>82.5</t>
  </si>
  <si>
    <t xml:space="preserve"> AAA</t>
  </si>
  <si>
    <t>87.5</t>
  </si>
  <si>
    <t>77.5</t>
  </si>
  <si>
    <t>92.5</t>
  </si>
  <si>
    <t>97.5</t>
  </si>
  <si>
    <t>102.5</t>
  </si>
  <si>
    <t>107.5</t>
  </si>
  <si>
    <t>112.5</t>
  </si>
  <si>
    <t>117.5</t>
  </si>
  <si>
    <t>Risk of contamination + still wet</t>
  </si>
  <si>
    <t>122.5</t>
  </si>
  <si>
    <t>risk of contamination</t>
  </si>
  <si>
    <t>127.5</t>
  </si>
  <si>
    <t>132.5</t>
  </si>
  <si>
    <t>137.5</t>
  </si>
  <si>
    <t>142.5</t>
  </si>
  <si>
    <t>147.5</t>
  </si>
  <si>
    <t>152.5</t>
  </si>
  <si>
    <t>157.5</t>
  </si>
  <si>
    <t>162.5</t>
  </si>
  <si>
    <t>167.5</t>
  </si>
  <si>
    <t>172.5</t>
  </si>
  <si>
    <t>177.5</t>
  </si>
  <si>
    <t>182.5</t>
  </si>
  <si>
    <t>187.5</t>
  </si>
  <si>
    <t>192.5</t>
  </si>
  <si>
    <t>197.5</t>
  </si>
  <si>
    <t>202.5</t>
  </si>
  <si>
    <t>207.5</t>
  </si>
  <si>
    <t>212.5</t>
  </si>
  <si>
    <t>217.5</t>
  </si>
  <si>
    <t>222.5</t>
  </si>
  <si>
    <t>227.5</t>
  </si>
  <si>
    <t>232.5</t>
  </si>
  <si>
    <t>237.5</t>
  </si>
  <si>
    <t>242.5</t>
  </si>
  <si>
    <t>247.5</t>
  </si>
  <si>
    <t>252.5</t>
  </si>
  <si>
    <t>257.5</t>
  </si>
  <si>
    <t>262.5</t>
  </si>
  <si>
    <t>267.5</t>
  </si>
  <si>
    <t>272.5</t>
  </si>
  <si>
    <t>277.5</t>
  </si>
  <si>
    <t>282.5</t>
  </si>
  <si>
    <t>287.5</t>
  </si>
  <si>
    <t>292.5</t>
  </si>
  <si>
    <t>297.5</t>
  </si>
  <si>
    <t>302.5</t>
  </si>
  <si>
    <t>307.5</t>
  </si>
  <si>
    <t>312.5</t>
  </si>
  <si>
    <t>Total samples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</si>
  <si>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</si>
  <si>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</si>
  <si>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</si>
  <si>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</si>
  <si>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</si>
  <si>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</si>
  <si>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</si>
  <si>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</si>
  <si>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</si>
  <si>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</si>
  <si>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</si>
  <si>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</si>
  <si>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</si>
  <si>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iChao-1</t>
  </si>
  <si>
    <t>ACE</t>
  </si>
  <si>
    <t>Depth</t>
  </si>
  <si>
    <t>The shannon index also accounts for the number of individuals as well as the nmber of taxa.</t>
  </si>
  <si>
    <t>Ammodisus sp.</t>
  </si>
  <si>
    <t>A. galowyi</t>
  </si>
  <si>
    <t>B. frigida</t>
  </si>
  <si>
    <t>B. pseudopuncata</t>
  </si>
  <si>
    <t>C. lobatulus</t>
  </si>
  <si>
    <t xml:space="preserve">C. reniforme </t>
  </si>
  <si>
    <t>E. arctica</t>
  </si>
  <si>
    <t>E. clavatum</t>
  </si>
  <si>
    <t>E. exigua</t>
  </si>
  <si>
    <t>I. helenae</t>
  </si>
  <si>
    <t>I. norcrossi</t>
  </si>
  <si>
    <t>M. barleanus</t>
  </si>
  <si>
    <t>N. labradorica</t>
  </si>
  <si>
    <t>Odina sp.</t>
  </si>
  <si>
    <t>P. osloensis</t>
  </si>
  <si>
    <t>S. havarthi</t>
  </si>
  <si>
    <t xml:space="preserve">T. angulus </t>
  </si>
  <si>
    <t>Triloculina sp.</t>
  </si>
  <si>
    <t>Quinqueloculina sp.</t>
  </si>
  <si>
    <t>E. edvina</t>
  </si>
  <si>
    <t>Hyperammina sp.</t>
  </si>
  <si>
    <t>L. difflugiformis</t>
  </si>
  <si>
    <t>P. bipolaris</t>
  </si>
  <si>
    <t>P. fusca</t>
  </si>
  <si>
    <t>R. cc (R. catenata + R. catellla)</t>
  </si>
  <si>
    <t>Reophax sp. (R. (sub)fusiformis + R. pilulifer)</t>
  </si>
  <si>
    <t>R. Scorpiurus</t>
  </si>
  <si>
    <t>T. globigeriformis</t>
  </si>
  <si>
    <t>T. torquata</t>
  </si>
  <si>
    <t>T. earlandi</t>
  </si>
  <si>
    <t>Incompta</t>
  </si>
  <si>
    <t>N.pachyderma</t>
  </si>
  <si>
    <t>Calcaceous counts</t>
  </si>
  <si>
    <t xml:space="preserve">Planktonic counts </t>
  </si>
  <si>
    <t>median_age</t>
  </si>
  <si>
    <t>chilled_atl_forams/gram</t>
  </si>
  <si>
    <t>polar_arct_forams/gram</t>
  </si>
  <si>
    <t>chilled_atl_forams %</t>
  </si>
  <si>
    <t>Reophax pilulifer</t>
  </si>
  <si>
    <t>Elphidium clavatum</t>
  </si>
  <si>
    <t xml:space="preserve">S. feylingi </t>
  </si>
  <si>
    <t>A. glomerata</t>
  </si>
  <si>
    <t xml:space="preserve">R. tubinatus </t>
  </si>
  <si>
    <t>chilled atl. forams/gram</t>
  </si>
  <si>
    <t>polar arct. forams/gram</t>
  </si>
  <si>
    <t>R. catenata/catella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</si>
</sst>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1" xfId="0" applyFont="1" applyBorder="1"/>
    <xf numFmtId="1" fontId="3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4" fillId="0" borderId="2" xfId="0" applyFont="1" applyBorder="1"/>
    <xf numFmtId="0" fontId="4" fillId="2" borderId="2" xfId="0" applyFont="1" applyFill="1" applyBorder="1"/>
    <xf numFmtId="165" fontId="4" fillId="2" borderId="2" xfId="0" applyNumberFormat="1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6" fontId="2" fillId="0" borderId="1" xfId="0" applyNumberFormat="1" applyFont="1" applyBorder="1" applyAlignment="1">
      <alignment horizontal="right"/>
    </xf>
    <xf numFmtId="0" fontId="4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horizontal="right" wrapText="1"/>
    </xf>
    <xf numFmtId="165" fontId="7" fillId="0" borderId="1" xfId="0" applyNumberFormat="1" applyFont="1" applyBorder="1" applyAlignment="1">
      <alignment horizontal="right" wrapText="1"/>
    </xf>
    <xf numFmtId="0" fontId="8" fillId="6" borderId="1" xfId="0" applyFont="1" applyFill="1" applyBorder="1" applyAlignment="1">
      <alignment textRotation="45" wrapText="1"/>
    </xf>
    <xf numFmtId="0" fontId="7" fillId="6" borderId="1" xfId="0" applyFont="1" applyFill="1" applyBorder="1" applyAlignment="1">
      <alignment textRotation="45"/>
    </xf>
    <xf numFmtId="0" fontId="8" fillId="5" borderId="1" xfId="0" applyFont="1" applyFill="1" applyBorder="1" applyAlignment="1">
      <alignment textRotation="45" wrapText="1"/>
    </xf>
    <xf numFmtId="0" fontId="7" fillId="5" borderId="1" xfId="0" applyFont="1" applyFill="1" applyBorder="1" applyAlignment="1">
      <alignment horizontal="right" textRotation="45" wrapText="1"/>
    </xf>
    <xf numFmtId="0" fontId="7" fillId="5" borderId="1" xfId="0" applyFont="1" applyFill="1" applyBorder="1" applyAlignment="1">
      <alignment textRotation="45" wrapText="1"/>
    </xf>
    <xf numFmtId="0" fontId="7" fillId="5" borderId="1" xfId="0" applyFont="1" applyFill="1" applyBorder="1" applyAlignment="1">
      <alignment textRotation="45"/>
    </xf>
    <xf numFmtId="0" fontId="8" fillId="4" borderId="1" xfId="0" applyFont="1" applyFill="1" applyBorder="1" applyAlignment="1">
      <alignment textRotation="45" wrapText="1"/>
    </xf>
    <xf numFmtId="0" fontId="7" fillId="4" borderId="1" xfId="0" applyFont="1" applyFill="1" applyBorder="1" applyAlignment="1">
      <alignment horizontal="right" textRotation="45" wrapText="1"/>
    </xf>
    <xf numFmtId="0" fontId="7" fillId="4" borderId="1" xfId="0" applyFont="1" applyFill="1" applyBorder="1" applyAlignment="1">
      <alignment textRotation="45" wrapText="1"/>
    </xf>
    <xf numFmtId="0" fontId="7" fillId="2" borderId="1" xfId="0" applyFont="1" applyFill="1" applyBorder="1" applyAlignment="1">
      <alignment textRotation="45" wrapText="1"/>
    </xf>
    <xf numFmtId="0" fontId="7" fillId="0" borderId="1" xfId="0" applyFont="1" applyBorder="1" applyAlignment="1">
      <alignment textRotation="45"/>
    </xf>
    <xf numFmtId="0" fontId="9" fillId="0" borderId="1" xfId="0" applyFont="1" applyBorder="1"/>
    <xf numFmtId="1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0" fontId="9" fillId="6" borderId="1" xfId="0" applyFont="1" applyFill="1" applyBorder="1"/>
    <xf numFmtId="0" fontId="9" fillId="5" borderId="1" xfId="0" applyFont="1" applyFill="1" applyBorder="1"/>
    <xf numFmtId="3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left"/>
    </xf>
    <xf numFmtId="0" fontId="9" fillId="4" borderId="1" xfId="0" applyFont="1" applyFill="1" applyBorder="1"/>
    <xf numFmtId="0" fontId="9" fillId="2" borderId="1" xfId="0" applyFont="1" applyFill="1" applyBorder="1"/>
    <xf numFmtId="0" fontId="9" fillId="5" borderId="1" xfId="0" applyFont="1" applyFill="1" applyBorder="1" applyAlignment="1">
      <alignment horizontal="right"/>
    </xf>
    <xf numFmtId="0" fontId="9" fillId="0" borderId="3" xfId="0" applyFont="1" applyBorder="1"/>
    <xf numFmtId="1" fontId="7" fillId="0" borderId="3" xfId="0" applyNumberFormat="1" applyFont="1" applyBorder="1" applyAlignment="1">
      <alignment horizontal="right"/>
    </xf>
    <xf numFmtId="165" fontId="7" fillId="0" borderId="3" xfId="0" applyNumberFormat="1" applyFont="1" applyBorder="1" applyAlignment="1">
      <alignment horizontal="right"/>
    </xf>
    <xf numFmtId="0" fontId="9" fillId="5" borderId="3" xfId="0" applyFont="1" applyFill="1" applyBorder="1"/>
    <xf numFmtId="0" fontId="9" fillId="5" borderId="3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/>
    <xf numFmtId="1" fontId="7" fillId="0" borderId="4" xfId="0" applyNumberFormat="1" applyFont="1" applyBorder="1" applyAlignment="1">
      <alignment horizontal="right"/>
    </xf>
    <xf numFmtId="165" fontId="7" fillId="0" borderId="4" xfId="0" applyNumberFormat="1" applyFont="1" applyBorder="1" applyAlignment="1">
      <alignment horizontal="right"/>
    </xf>
    <xf numFmtId="0" fontId="9" fillId="5" borderId="4" xfId="0" applyFont="1" applyFill="1" applyBorder="1"/>
    <xf numFmtId="0" fontId="9" fillId="5" borderId="4" xfId="0" applyFont="1" applyFill="1" applyBorder="1" applyAlignment="1">
      <alignment horizontal="right"/>
    </xf>
    <xf numFmtId="0" fontId="10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4" borderId="4" xfId="0" applyFont="1" applyFill="1" applyBorder="1"/>
    <xf numFmtId="0" fontId="9" fillId="2" borderId="4" xfId="0" applyFont="1" applyFill="1" applyBorder="1"/>
    <xf numFmtId="0" fontId="9" fillId="4" borderId="3" xfId="0" applyFont="1" applyFill="1" applyBorder="1"/>
    <xf numFmtId="0" fontId="9" fillId="2" borderId="3" xfId="0" applyFont="1" applyFill="1" applyBorder="1"/>
    <xf numFmtId="0" fontId="7" fillId="8" borderId="1" xfId="0" applyFont="1" applyFill="1" applyBorder="1" applyAlignment="1">
      <alignment textRotation="45" wrapText="1"/>
    </xf>
    <xf numFmtId="0" fontId="9" fillId="6" borderId="4" xfId="0" applyFont="1" applyFill="1" applyBorder="1"/>
    <xf numFmtId="0" fontId="9" fillId="6" borderId="3" xfId="0" applyFont="1" applyFill="1" applyBorder="1"/>
    <xf numFmtId="0" fontId="9" fillId="0" borderId="5" xfId="0" applyFont="1" applyBorder="1"/>
    <xf numFmtId="1" fontId="7" fillId="0" borderId="5" xfId="0" applyNumberFormat="1" applyFont="1" applyBorder="1" applyAlignment="1">
      <alignment horizontal="right"/>
    </xf>
    <xf numFmtId="165" fontId="7" fillId="0" borderId="5" xfId="0" applyNumberFormat="1" applyFont="1" applyBorder="1" applyAlignment="1">
      <alignment horizontal="right"/>
    </xf>
    <xf numFmtId="0" fontId="9" fillId="6" borderId="5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horizontal="right"/>
    </xf>
    <xf numFmtId="0" fontId="9" fillId="4" borderId="5" xfId="0" applyFont="1" applyFill="1" applyBorder="1"/>
    <xf numFmtId="0" fontId="9" fillId="2" borderId="5" xfId="0" applyFont="1" applyFill="1" applyBorder="1"/>
    <xf numFmtId="0" fontId="9" fillId="5" borderId="3" xfId="0" applyFont="1" applyFill="1" applyBorder="1" applyAlignment="1">
      <alignment wrapText="1"/>
    </xf>
    <xf numFmtId="0" fontId="8" fillId="5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0" fontId="9" fillId="5" borderId="3" xfId="0" applyFont="1" applyFill="1" applyBorder="1" applyAlignment="1">
      <alignment horizontal="right" wrapText="1"/>
    </xf>
    <xf numFmtId="0" fontId="7" fillId="5" borderId="3" xfId="0" applyFont="1" applyFill="1" applyBorder="1" applyAlignment="1">
      <alignment horizontal="right" wrapText="1"/>
    </xf>
    <xf numFmtId="0" fontId="7" fillId="5" borderId="3" xfId="0" applyFont="1" applyFill="1" applyBorder="1" applyAlignment="1">
      <alignment wrapText="1"/>
    </xf>
    <xf numFmtId="0" fontId="7" fillId="4" borderId="3" xfId="0" applyFont="1" applyFill="1" applyBorder="1" applyAlignment="1">
      <alignment horizontal="right" wrapText="1"/>
    </xf>
    <xf numFmtId="0" fontId="8" fillId="4" borderId="3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2" borderId="3" xfId="0" applyFont="1" applyFill="1" applyBorder="1"/>
    <xf numFmtId="0" fontId="1" fillId="0" borderId="1" xfId="0" applyFont="1" applyBorder="1"/>
    <xf numFmtId="0" fontId="5" fillId="5" borderId="1" xfId="0" applyFont="1" applyFill="1" applyBorder="1" applyAlignment="1">
      <alignment horizontal="left" textRotation="45" wrapText="1"/>
    </xf>
    <xf numFmtId="0" fontId="6" fillId="5" borderId="1" xfId="0" applyFont="1" applyFill="1" applyBorder="1" applyAlignment="1">
      <alignment textRotation="45" wrapText="1"/>
    </xf>
    <xf numFmtId="0" fontId="5" fillId="5" borderId="1" xfId="0" applyFont="1" applyFill="1" applyBorder="1" applyAlignment="1">
      <alignment horizontal="right" textRotation="45" wrapText="1"/>
    </xf>
    <xf numFmtId="0" fontId="5" fillId="5" borderId="1" xfId="0" applyFont="1" applyFill="1" applyBorder="1" applyAlignment="1">
      <alignment textRotation="45" wrapText="1"/>
    </xf>
    <xf numFmtId="0" fontId="6" fillId="4" borderId="1" xfId="0" applyFont="1" applyFill="1" applyBorder="1" applyAlignment="1">
      <alignment textRotation="45" wrapText="1"/>
    </xf>
    <xf numFmtId="0" fontId="5" fillId="4" borderId="1" xfId="0" applyFont="1" applyFill="1" applyBorder="1" applyAlignment="1">
      <alignment horizontal="right" textRotation="45" wrapText="1"/>
    </xf>
    <xf numFmtId="0" fontId="5" fillId="4" borderId="1" xfId="0" applyFont="1" applyFill="1" applyBorder="1" applyAlignment="1">
      <alignment textRotation="45" wrapText="1"/>
    </xf>
    <xf numFmtId="0" fontId="5" fillId="2" borderId="1" xfId="0" applyFont="1" applyFill="1" applyBorder="1" applyAlignment="1">
      <alignment textRotation="45" wrapText="1"/>
    </xf>
    <xf numFmtId="0" fontId="5" fillId="2" borderId="1" xfId="0" applyFont="1" applyFill="1" applyBorder="1" applyAlignment="1">
      <alignment textRotation="45"/>
    </xf>
    <xf numFmtId="0" fontId="5" fillId="0" borderId="1" xfId="0" applyFont="1" applyBorder="1" applyAlignment="1">
      <alignment textRotation="45"/>
    </xf>
    <xf numFmtId="0" fontId="5" fillId="7" borderId="1" xfId="0" applyFont="1" applyFill="1" applyBorder="1" applyAlignment="1">
      <alignment textRotation="45"/>
    </xf>
    <xf numFmtId="0" fontId="5" fillId="6" borderId="1" xfId="0" applyFont="1" applyFill="1" applyBorder="1" applyAlignment="1">
      <alignment textRotation="45"/>
    </xf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0" fontId="2" fillId="5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0" borderId="3" xfId="0" applyFont="1" applyBorder="1"/>
    <xf numFmtId="0" fontId="3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5" borderId="3" xfId="0" applyFont="1" applyFill="1" applyBorder="1"/>
    <xf numFmtId="0" fontId="2" fillId="4" borderId="3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5" borderId="4" xfId="0" applyFont="1" applyFill="1" applyBorder="1"/>
    <xf numFmtId="0" fontId="2" fillId="4" borderId="4" xfId="0" applyFont="1" applyFill="1" applyBorder="1"/>
    <xf numFmtId="0" fontId="2" fillId="2" borderId="4" xfId="0" applyFont="1" applyFill="1" applyBorder="1"/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8" fillId="8" borderId="1" xfId="0" applyFont="1" applyFill="1" applyBorder="1" applyAlignment="1">
      <alignment textRotation="45" wrapText="1"/>
    </xf>
    <xf numFmtId="167" fontId="2" fillId="5" borderId="1" xfId="0" applyNumberFormat="1" applyFont="1" applyFill="1" applyBorder="1"/>
    <xf numFmtId="2" fontId="2" fillId="5" borderId="1" xfId="0" applyNumberFormat="1" applyFont="1" applyFill="1" applyBorder="1"/>
    <xf numFmtId="167" fontId="2" fillId="5" borderId="3" xfId="0" applyNumberFormat="1" applyFont="1" applyFill="1" applyBorder="1"/>
    <xf numFmtId="167" fontId="2" fillId="5" borderId="4" xfId="0" applyNumberFormat="1" applyFont="1" applyFill="1" applyBorder="1"/>
    <xf numFmtId="1" fontId="7" fillId="9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0" fillId="0" borderId="0" xfId="0" applyAlignment="1">
      <alignment horizontal="right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8" fillId="10" borderId="1" xfId="0" applyFont="1" applyFill="1" applyBorder="1" applyAlignment="1">
      <alignment textRotation="45" wrapText="1"/>
    </xf>
    <xf numFmtId="0" fontId="9" fillId="10" borderId="1" xfId="0" applyFont="1" applyFill="1" applyBorder="1"/>
    <xf numFmtId="0" fontId="8" fillId="11" borderId="1" xfId="0" applyFont="1" applyFill="1" applyBorder="1" applyAlignment="1">
      <alignment textRotation="45" wrapText="1"/>
    </xf>
    <xf numFmtId="0" fontId="9" fillId="11" borderId="1" xfId="0" applyFont="1" applyFill="1" applyBorder="1"/>
    <xf numFmtId="0" fontId="1" fillId="12" borderId="1" xfId="0" applyFont="1" applyFill="1" applyBorder="1" applyAlignment="1">
      <alignment horizontal="right" wrapText="1"/>
    </xf>
    <xf numFmtId="0" fontId="0" fillId="12" borderId="1" xfId="0" applyFill="1" applyBorder="1"/>
    <xf numFmtId="0" fontId="0" fillId="12" borderId="3" xfId="0" applyFill="1" applyBorder="1"/>
    <xf numFmtId="0" fontId="0" fillId="12" borderId="4" xfId="0" applyFill="1" applyBorder="1"/>
    <xf numFmtId="0" fontId="14" fillId="0" borderId="0" xfId="0" applyFont="1"/>
    <xf numFmtId="0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right" wrapText="1"/>
    </xf>
    <xf numFmtId="165" fontId="7" fillId="0" borderId="6" xfId="0" applyNumberFormat="1" applyFont="1" applyBorder="1" applyAlignment="1">
      <alignment horizontal="right" wrapText="1"/>
    </xf>
    <xf numFmtId="0" fontId="8" fillId="0" borderId="6" xfId="0" applyFont="1" applyFill="1" applyBorder="1" applyAlignment="1">
      <alignment horizontal="left" textRotation="45" wrapText="1"/>
    </xf>
    <xf numFmtId="0" fontId="7" fillId="13" borderId="0" xfId="0" applyNumberFormat="1" applyFont="1" applyFill="1" applyBorder="1" applyAlignment="1">
      <alignment horizontal="center"/>
    </xf>
    <xf numFmtId="166" fontId="7" fillId="13" borderId="0" xfId="0" applyNumberFormat="1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3" fontId="9" fillId="13" borderId="0" xfId="0" applyNumberFormat="1" applyFont="1" applyFill="1" applyBorder="1" applyAlignment="1">
      <alignment horizontal="center"/>
    </xf>
    <xf numFmtId="1" fontId="7" fillId="13" borderId="0" xfId="0" applyNumberFormat="1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wrapText="1"/>
    </xf>
    <xf numFmtId="0" fontId="9" fillId="13" borderId="0" xfId="0" applyFont="1" applyFill="1" applyBorder="1" applyAlignment="1">
      <alignment horizontal="center" wrapText="1"/>
    </xf>
    <xf numFmtId="0" fontId="8" fillId="13" borderId="0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left" textRotation="45" wrapText="1"/>
    </xf>
    <xf numFmtId="0" fontId="16" fillId="0" borderId="6" xfId="0" applyFont="1" applyFill="1" applyBorder="1" applyAlignment="1">
      <alignment horizontal="left" textRotation="45" wrapText="1"/>
    </xf>
    <xf numFmtId="0" fontId="0" fillId="0" borderId="6" xfId="0" applyBorder="1"/>
    <xf numFmtId="166" fontId="9" fillId="13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1" fontId="7" fillId="13" borderId="7" xfId="0" applyNumberFormat="1" applyFont="1" applyFill="1" applyBorder="1" applyAlignment="1">
      <alignment horizontal="center"/>
    </xf>
    <xf numFmtId="166" fontId="7" fillId="13" borderId="7" xfId="0" applyNumberFormat="1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166" fontId="9" fillId="13" borderId="7" xfId="0" applyNumberFormat="1" applyFont="1" applyFill="1" applyBorder="1" applyAlignment="1">
      <alignment horizontal="center"/>
    </xf>
    <xf numFmtId="0" fontId="0" fillId="13" borderId="0" xfId="0" applyFill="1"/>
    <xf numFmtId="0" fontId="0" fillId="13" borderId="7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Taxa_S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Figures!$A$2:$A$23</c:f>
              <c:numCache>
                <c:formatCode>General</c:formatCode>
                <c:ptCount val="22"/>
                <c:pt idx="0">
                  <c:v>1.5</c:v>
                </c:pt>
                <c:pt idx="1">
                  <c:v>7.5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225</c:v>
                </c:pt>
                <c:pt idx="21">
                  <c:v>255</c:v>
                </c:pt>
              </c:numCache>
            </c:numRef>
          </c:xVal>
          <c:yVal>
            <c:numRef>
              <c:f>Figures!$B$2:$B$23</c:f>
              <c:numCache>
                <c:formatCode>General</c:formatCode>
                <c:ptCount val="22"/>
                <c:pt idx="0">
                  <c:v>11</c:v>
                </c:pt>
                <c:pt idx="1">
                  <c:v>9</c:v>
                </c:pt>
                <c:pt idx="2">
                  <c:v>4</c:v>
                </c:pt>
                <c:pt idx="3">
                  <c:v>13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13</c:v>
                </c:pt>
                <c:pt idx="15">
                  <c:v>15</c:v>
                </c:pt>
                <c:pt idx="16">
                  <c:v>12</c:v>
                </c:pt>
                <c:pt idx="17">
                  <c:v>11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9-4150-9216-8748C27C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2336"/>
        <c:axId val="477933480"/>
      </c:scatterChart>
      <c:valAx>
        <c:axId val="4779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3480"/>
        <c:crosses val="autoZero"/>
        <c:crossBetween val="midCat"/>
      </c:valAx>
      <c:valAx>
        <c:axId val="4779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Shannon_H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Figures!$A$2:$A$23</c:f>
              <c:numCache>
                <c:formatCode>General</c:formatCode>
                <c:ptCount val="22"/>
                <c:pt idx="0">
                  <c:v>1.5</c:v>
                </c:pt>
                <c:pt idx="1">
                  <c:v>7.5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225</c:v>
                </c:pt>
                <c:pt idx="21">
                  <c:v>255</c:v>
                </c:pt>
              </c:numCache>
            </c:numRef>
          </c:xVal>
          <c:yVal>
            <c:numRef>
              <c:f>Figures!$F$2:$F$23</c:f>
              <c:numCache>
                <c:formatCode>General</c:formatCode>
                <c:ptCount val="22"/>
                <c:pt idx="0">
                  <c:v>2.0539999999999998</c:v>
                </c:pt>
                <c:pt idx="1">
                  <c:v>1.857</c:v>
                </c:pt>
                <c:pt idx="2">
                  <c:v>1.6319999999999999</c:v>
                </c:pt>
                <c:pt idx="3">
                  <c:v>2.359</c:v>
                </c:pt>
                <c:pt idx="4">
                  <c:v>2.5230000000000001</c:v>
                </c:pt>
                <c:pt idx="5">
                  <c:v>2.4380000000000002</c:v>
                </c:pt>
                <c:pt idx="6">
                  <c:v>2.206</c:v>
                </c:pt>
                <c:pt idx="7">
                  <c:v>1.8740000000000001</c:v>
                </c:pt>
                <c:pt idx="8">
                  <c:v>2.157</c:v>
                </c:pt>
                <c:pt idx="9">
                  <c:v>1.8939999999999999</c:v>
                </c:pt>
                <c:pt idx="10">
                  <c:v>1.9610000000000001</c:v>
                </c:pt>
                <c:pt idx="11">
                  <c:v>1.8480000000000001</c:v>
                </c:pt>
                <c:pt idx="12">
                  <c:v>1.595</c:v>
                </c:pt>
                <c:pt idx="13">
                  <c:v>1.7909999999999999</c:v>
                </c:pt>
                <c:pt idx="14">
                  <c:v>1.0680000000000001</c:v>
                </c:pt>
                <c:pt idx="15">
                  <c:v>1.3779999999999999</c:v>
                </c:pt>
                <c:pt idx="16">
                  <c:v>1.5609999999999999</c:v>
                </c:pt>
                <c:pt idx="17">
                  <c:v>2.093</c:v>
                </c:pt>
                <c:pt idx="18">
                  <c:v>1.2569999999999999</c:v>
                </c:pt>
                <c:pt idx="19">
                  <c:v>0.1628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6-48B2-A515-76FD0114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17408"/>
        <c:axId val="477916424"/>
      </c:scatterChart>
      <c:valAx>
        <c:axId val="4779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16424"/>
        <c:crosses val="autoZero"/>
        <c:crossBetween val="midCat"/>
      </c:valAx>
      <c:valAx>
        <c:axId val="4779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DNA concentrations LK21-ICst26GC1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[1]graph!$A$2:$A$34</c:f>
              <c:strCache>
                <c:ptCount val="33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</c:strCache>
            </c:strRef>
          </c:xVal>
          <c:yVal>
            <c:numRef>
              <c:f>[1]graph!$B$2:$B$34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3-4027-8F79-79C419C3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05072"/>
        <c:axId val="1303802160"/>
      </c:scatterChart>
      <c:valAx>
        <c:axId val="13038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Depth</a:t>
                </a:r>
                <a:r>
                  <a:rPr lang="da-DK" baseline="0"/>
                  <a:t> in core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02160"/>
        <c:crosses val="autoZero"/>
        <c:crossBetween val="midCat"/>
      </c:valAx>
      <c:valAx>
        <c:axId val="13038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DNA concentration (ng</a:t>
                </a:r>
                <a:r>
                  <a:rPr lang="da-DK" baseline="0"/>
                  <a:t> </a:t>
                </a:r>
                <a:r>
                  <a:rPr lang="da-DK"/>
                  <a:t>µL</a:t>
                </a:r>
                <a:r>
                  <a:rPr lang="da-DK" baseline="30000"/>
                  <a:t>-1</a:t>
                </a:r>
                <a:r>
                  <a:rPr lang="da-DK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Figures!$D$1</c:f>
              <c:strCache>
                <c:ptCount val="1"/>
                <c:pt idx="0">
                  <c:v>Dominance_D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Figures!$A$2:$A$23</c:f>
              <c:numCache>
                <c:formatCode>General</c:formatCode>
                <c:ptCount val="22"/>
                <c:pt idx="0">
                  <c:v>1.5</c:v>
                </c:pt>
                <c:pt idx="1">
                  <c:v>7.5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225</c:v>
                </c:pt>
                <c:pt idx="21">
                  <c:v>255</c:v>
                </c:pt>
              </c:numCache>
            </c:numRef>
          </c:xVal>
          <c:yVal>
            <c:numRef>
              <c:f>Figures!$D$2:$D$23</c:f>
              <c:numCache>
                <c:formatCode>General</c:formatCode>
                <c:ptCount val="22"/>
                <c:pt idx="0">
                  <c:v>0.16300000000000001</c:v>
                </c:pt>
                <c:pt idx="1">
                  <c:v>0.21079999999999999</c:v>
                </c:pt>
                <c:pt idx="2">
                  <c:v>0.1</c:v>
                </c:pt>
                <c:pt idx="3">
                  <c:v>0.1082</c:v>
                </c:pt>
                <c:pt idx="4">
                  <c:v>0.11600000000000001</c:v>
                </c:pt>
                <c:pt idx="5">
                  <c:v>0.115</c:v>
                </c:pt>
                <c:pt idx="6">
                  <c:v>0.20499999999999999</c:v>
                </c:pt>
                <c:pt idx="7">
                  <c:v>0.1996</c:v>
                </c:pt>
                <c:pt idx="8">
                  <c:v>0.16139999999999999</c:v>
                </c:pt>
                <c:pt idx="9">
                  <c:v>0.2195</c:v>
                </c:pt>
                <c:pt idx="10">
                  <c:v>0.18920000000000001</c:v>
                </c:pt>
                <c:pt idx="11">
                  <c:v>0.2893</c:v>
                </c:pt>
                <c:pt idx="12">
                  <c:v>0.3654</c:v>
                </c:pt>
                <c:pt idx="13">
                  <c:v>0.25419999999999998</c:v>
                </c:pt>
                <c:pt idx="14">
                  <c:v>0.54790000000000005</c:v>
                </c:pt>
                <c:pt idx="15">
                  <c:v>0.41760000000000003</c:v>
                </c:pt>
                <c:pt idx="16">
                  <c:v>0.28749999999999998</c:v>
                </c:pt>
                <c:pt idx="17">
                  <c:v>0.16639999999999999</c:v>
                </c:pt>
                <c:pt idx="18">
                  <c:v>0.32729999999999998</c:v>
                </c:pt>
                <c:pt idx="19">
                  <c:v>0.93330000000000002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6-4071-9923-0B5CF522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38040"/>
        <c:axId val="558833120"/>
      </c:scatterChart>
      <c:valAx>
        <c:axId val="5588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33120"/>
        <c:crosses val="autoZero"/>
        <c:crossBetween val="midCat"/>
      </c:valAx>
      <c:valAx>
        <c:axId val="5588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Figures!$C$1</c:f>
              <c:strCache>
                <c:ptCount val="1"/>
                <c:pt idx="0">
                  <c:v>Individuals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Figures!$A$2:$A$23</c:f>
              <c:numCache>
                <c:formatCode>General</c:formatCode>
                <c:ptCount val="22"/>
                <c:pt idx="0">
                  <c:v>1.5</c:v>
                </c:pt>
                <c:pt idx="1">
                  <c:v>7.5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225</c:v>
                </c:pt>
                <c:pt idx="21">
                  <c:v>255</c:v>
                </c:pt>
              </c:numCache>
            </c:numRef>
          </c:xVal>
          <c:yVal>
            <c:numRef>
              <c:f>Figures!$C$2:$C$23</c:f>
              <c:numCache>
                <c:formatCode>General</c:formatCode>
                <c:ptCount val="22"/>
                <c:pt idx="0">
                  <c:v>71</c:v>
                </c:pt>
                <c:pt idx="1">
                  <c:v>31</c:v>
                </c:pt>
                <c:pt idx="2">
                  <c:v>5</c:v>
                </c:pt>
                <c:pt idx="3">
                  <c:v>66</c:v>
                </c:pt>
                <c:pt idx="4">
                  <c:v>120</c:v>
                </c:pt>
                <c:pt idx="5">
                  <c:v>135</c:v>
                </c:pt>
                <c:pt idx="6">
                  <c:v>507</c:v>
                </c:pt>
                <c:pt idx="7">
                  <c:v>203</c:v>
                </c:pt>
                <c:pt idx="8">
                  <c:v>175</c:v>
                </c:pt>
                <c:pt idx="9">
                  <c:v>185</c:v>
                </c:pt>
                <c:pt idx="10">
                  <c:v>245</c:v>
                </c:pt>
                <c:pt idx="11">
                  <c:v>1153</c:v>
                </c:pt>
                <c:pt idx="12">
                  <c:v>542</c:v>
                </c:pt>
                <c:pt idx="13">
                  <c:v>416</c:v>
                </c:pt>
                <c:pt idx="14">
                  <c:v>692</c:v>
                </c:pt>
                <c:pt idx="15">
                  <c:v>455</c:v>
                </c:pt>
                <c:pt idx="16">
                  <c:v>292</c:v>
                </c:pt>
                <c:pt idx="17">
                  <c:v>38</c:v>
                </c:pt>
                <c:pt idx="18">
                  <c:v>11</c:v>
                </c:pt>
                <c:pt idx="19">
                  <c:v>30</c:v>
                </c:pt>
                <c:pt idx="20">
                  <c:v>2</c:v>
                </c:pt>
                <c:pt idx="2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C-4968-96B8-5F3A0F28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85208"/>
        <c:axId val="823187728"/>
      </c:scatterChart>
      <c:valAx>
        <c:axId val="82318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87728"/>
        <c:crosses val="autoZero"/>
        <c:crossBetween val="midCat"/>
      </c:valAx>
      <c:valAx>
        <c:axId val="8231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531395</xdr:colOff>
      <xdr:row>2</xdr:row>
      <xdr:rowOff>87229</xdr:rowOff>
    </xdr:from>
    <xdr:to>
      <xdr:col>26</xdr:col>
      <xdr:colOff>210553</xdr:colOff>
      <xdr:row>17</xdr:row>
      <xdr:rowOff>123323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19F7EF3-D5CF-59DD-97C5-3B0B952A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70185</xdr:colOff>
      <xdr:row>18</xdr:row>
      <xdr:rowOff>167440</xdr:rowOff>
    </xdr:from>
    <xdr:to>
      <xdr:col>26</xdr:col>
      <xdr:colOff>360948</xdr:colOff>
      <xdr:row>34</xdr:row>
      <xdr:rowOff>23061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E851402-60A7-315C-2A6C-BD088AB8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40106</xdr:colOff>
      <xdr:row>2</xdr:row>
      <xdr:rowOff>150395</xdr:rowOff>
    </xdr:from>
    <xdr:to>
      <xdr:col>36</xdr:col>
      <xdr:colOff>514551</xdr:colOff>
      <xdr:row>20</xdr:row>
      <xdr:rowOff>138964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692B422-A913-43C1-88E5-F31CA19BE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381627</xdr:colOff>
      <xdr:row>24</xdr:row>
      <xdr:rowOff>109161</xdr:rowOff>
    </xdr:from>
    <xdr:to>
      <xdr:col>18</xdr:col>
      <xdr:colOff>65171</xdr:colOff>
      <xdr:row>39</xdr:row>
      <xdr:rowOff>145256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133AD6-3A3B-1758-C12E-6FEA0E595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172640</xdr:colOff>
      <xdr:row>26</xdr:row>
      <xdr:rowOff>98821</xdr:rowOff>
    </xdr:from>
    <xdr:to>
      <xdr:col>34</xdr:col>
      <xdr:colOff>494109</xdr:colOff>
      <xdr:row>41</xdr:row>
      <xdr:rowOff>163115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00F8BC0-9CD7-1DBF-3C73-FADEFE2B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_Qubits_Extr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showGridLines="0" tabSelected="1" zoomScale="91" zoomScaleNormal="120" workbookViewId="0">
      <selection activeCell="X2" sqref="X2"/>
    </sheetView>
  </sheetViews>
  <sheetFormatPr defaultRowHeight="14.4" x14ac:dyDescent="0.3"/>
  <cols>
    <col min="1" max="1" width="17.21875" customWidth="1"/>
    <col min="2" max="2" width="13.6640625" customWidth="1"/>
    <col min="13" max="13" width="12.77734375" customWidth="1"/>
    <col min="18" max="18" width="12.6640625" customWidth="1"/>
    <col min="19" max="20" width="11.33203125" bestFit="1" customWidth="1"/>
  </cols>
  <sheetData>
    <row r="1" spans="1:23" x14ac:dyDescent="0.3">
      <c r="W1" s="176"/>
    </row>
    <row r="2" spans="1:23" ht="139.19999999999999" customHeight="1" x14ac:dyDescent="0.4">
      <c r="A2" s="153" t="s">
        <v>3</v>
      </c>
      <c r="B2" s="154" t="s">
        <v>4</v>
      </c>
      <c r="C2" s="165" t="s">
        <v>14</v>
      </c>
      <c r="D2" s="165" t="s">
        <v>242</v>
      </c>
      <c r="E2" s="166" t="s">
        <v>276</v>
      </c>
      <c r="F2" s="165" t="s">
        <v>247</v>
      </c>
      <c r="G2" s="166" t="s">
        <v>246</v>
      </c>
      <c r="H2" s="165" t="s">
        <v>251</v>
      </c>
      <c r="I2" s="166" t="s">
        <v>27</v>
      </c>
      <c r="J2" s="166" t="s">
        <v>28</v>
      </c>
      <c r="K2" s="166" t="s">
        <v>277</v>
      </c>
      <c r="L2" s="165" t="s">
        <v>278</v>
      </c>
      <c r="M2" s="165" t="s">
        <v>42</v>
      </c>
      <c r="N2" s="165" t="s">
        <v>282</v>
      </c>
      <c r="O2" s="165" t="s">
        <v>275</v>
      </c>
      <c r="P2" s="165" t="s">
        <v>46</v>
      </c>
      <c r="Q2" s="166" t="s">
        <v>279</v>
      </c>
      <c r="R2" s="166" t="s">
        <v>265</v>
      </c>
      <c r="S2" s="155" t="s">
        <v>280</v>
      </c>
      <c r="T2" s="155" t="s">
        <v>281</v>
      </c>
      <c r="U2" s="167"/>
      <c r="V2" s="167"/>
      <c r="W2" s="176"/>
    </row>
    <row r="3" spans="1:23" ht="21" x14ac:dyDescent="0.4">
      <c r="A3" s="156">
        <v>1.5</v>
      </c>
      <c r="B3" s="157">
        <v>4.5475000000000003</v>
      </c>
      <c r="C3" s="158"/>
      <c r="D3" s="158"/>
      <c r="E3" s="158"/>
      <c r="F3" s="159"/>
      <c r="G3" s="158"/>
      <c r="H3" s="158"/>
      <c r="I3" s="158"/>
      <c r="J3" s="158"/>
      <c r="K3" s="158"/>
      <c r="L3" s="158">
        <v>15</v>
      </c>
      <c r="M3" s="158">
        <v>20</v>
      </c>
      <c r="N3" s="158"/>
      <c r="O3" s="158">
        <v>2</v>
      </c>
      <c r="P3" s="158">
        <v>2</v>
      </c>
      <c r="Q3" s="158"/>
      <c r="R3" s="158"/>
      <c r="S3" s="168">
        <f t="shared" ref="S3:S27" si="0">(SUM(C3, D3, F3, H3, L3, M3, N3, O3, P3))/B3</f>
        <v>8.5761407366684992</v>
      </c>
      <c r="T3" s="168">
        <f t="shared" ref="T3:T27" si="1">(SUM(E3,G3,K3,Q3,R3,J3,I3)/B3)</f>
        <v>0</v>
      </c>
      <c r="U3" s="174"/>
      <c r="V3" s="174"/>
    </row>
    <row r="4" spans="1:23" ht="21" x14ac:dyDescent="0.4">
      <c r="A4" s="149">
        <v>7.5</v>
      </c>
      <c r="B4" s="150">
        <v>5.0008999999999997</v>
      </c>
      <c r="C4" s="152"/>
      <c r="D4" s="152">
        <v>1</v>
      </c>
      <c r="E4" s="152"/>
      <c r="F4" s="152">
        <v>1</v>
      </c>
      <c r="G4" s="152"/>
      <c r="H4" s="152"/>
      <c r="I4" s="152"/>
      <c r="J4" s="152"/>
      <c r="K4" s="152"/>
      <c r="L4" s="152"/>
      <c r="M4" s="152">
        <v>12</v>
      </c>
      <c r="N4" s="152"/>
      <c r="O4" s="152"/>
      <c r="P4" s="152"/>
      <c r="Q4" s="152"/>
      <c r="R4" s="152"/>
      <c r="S4" s="169">
        <f t="shared" si="0"/>
        <v>2.7994960907036734</v>
      </c>
      <c r="T4" s="169">
        <f t="shared" si="1"/>
        <v>0</v>
      </c>
    </row>
    <row r="5" spans="1:23" ht="21" x14ac:dyDescent="0.4">
      <c r="A5" s="160">
        <v>25</v>
      </c>
      <c r="B5" s="157">
        <v>5.0662000000000003</v>
      </c>
      <c r="C5" s="158"/>
      <c r="D5" s="158">
        <v>1</v>
      </c>
      <c r="E5" s="158"/>
      <c r="F5" s="158"/>
      <c r="G5" s="158">
        <v>1</v>
      </c>
      <c r="H5" s="158"/>
      <c r="I5" s="158"/>
      <c r="J5" s="158"/>
      <c r="K5" s="158">
        <v>1</v>
      </c>
      <c r="L5" s="158">
        <v>2</v>
      </c>
      <c r="M5" s="158"/>
      <c r="N5" s="158"/>
      <c r="O5" s="158"/>
      <c r="P5" s="158"/>
      <c r="Q5" s="158"/>
      <c r="R5" s="158"/>
      <c r="S5" s="168">
        <f t="shared" si="0"/>
        <v>0.59215980419249137</v>
      </c>
      <c r="T5" s="168">
        <f t="shared" si="1"/>
        <v>0.39477320279499428</v>
      </c>
      <c r="U5" s="174"/>
      <c r="V5" s="174"/>
    </row>
    <row r="6" spans="1:23" ht="21" x14ac:dyDescent="0.4">
      <c r="A6" s="151">
        <v>35</v>
      </c>
      <c r="B6" s="150">
        <v>4.1448999999999998</v>
      </c>
      <c r="C6" s="152">
        <v>7</v>
      </c>
      <c r="D6" s="152">
        <v>4</v>
      </c>
      <c r="E6" s="152">
        <v>3</v>
      </c>
      <c r="F6" s="152">
        <v>8</v>
      </c>
      <c r="G6" s="152">
        <v>1</v>
      </c>
      <c r="H6" s="152">
        <v>5</v>
      </c>
      <c r="I6" s="152"/>
      <c r="J6" s="152"/>
      <c r="K6" s="152">
        <v>8</v>
      </c>
      <c r="L6" s="152"/>
      <c r="M6" s="152">
        <v>11</v>
      </c>
      <c r="N6" s="152"/>
      <c r="O6" s="152">
        <v>1</v>
      </c>
      <c r="P6" s="152"/>
      <c r="Q6" s="152"/>
      <c r="R6" s="152"/>
      <c r="S6" s="169">
        <f t="shared" si="0"/>
        <v>8.6853723853410223</v>
      </c>
      <c r="T6" s="169">
        <f t="shared" si="1"/>
        <v>2.8951241284470073</v>
      </c>
    </row>
    <row r="7" spans="1:23" ht="21" x14ac:dyDescent="0.4">
      <c r="A7" s="160">
        <v>45</v>
      </c>
      <c r="B7" s="157">
        <v>4.0948000000000002</v>
      </c>
      <c r="C7" s="158"/>
      <c r="D7" s="158">
        <v>8</v>
      </c>
      <c r="E7" s="158">
        <v>3</v>
      </c>
      <c r="F7" s="158">
        <v>5</v>
      </c>
      <c r="G7" s="158">
        <v>4</v>
      </c>
      <c r="H7" s="158">
        <v>1</v>
      </c>
      <c r="I7" s="158"/>
      <c r="J7" s="158"/>
      <c r="K7" s="158">
        <v>12</v>
      </c>
      <c r="L7" s="158">
        <v>3</v>
      </c>
      <c r="M7" s="158">
        <v>21</v>
      </c>
      <c r="N7" s="158"/>
      <c r="O7" s="158"/>
      <c r="P7" s="158">
        <v>1</v>
      </c>
      <c r="Q7" s="158"/>
      <c r="R7" s="158">
        <v>1</v>
      </c>
      <c r="S7" s="168">
        <f t="shared" si="0"/>
        <v>9.5242746898505413</v>
      </c>
      <c r="T7" s="168">
        <f t="shared" si="1"/>
        <v>4.8842434306925853</v>
      </c>
      <c r="U7" s="174"/>
      <c r="V7" s="174"/>
    </row>
    <row r="8" spans="1:23" ht="21" x14ac:dyDescent="0.4">
      <c r="A8" s="151">
        <v>55</v>
      </c>
      <c r="B8" s="150">
        <v>4.718</v>
      </c>
      <c r="C8" s="152"/>
      <c r="D8" s="152">
        <v>6</v>
      </c>
      <c r="E8" s="152">
        <v>5</v>
      </c>
      <c r="F8" s="152">
        <v>2</v>
      </c>
      <c r="G8" s="152"/>
      <c r="H8" s="152"/>
      <c r="I8" s="152"/>
      <c r="J8" s="152"/>
      <c r="K8" s="152">
        <v>31</v>
      </c>
      <c r="L8" s="152">
        <v>6</v>
      </c>
      <c r="M8" s="152">
        <v>15</v>
      </c>
      <c r="N8" s="152"/>
      <c r="O8" s="152">
        <v>3</v>
      </c>
      <c r="P8" s="152"/>
      <c r="Q8" s="152">
        <v>2</v>
      </c>
      <c r="R8" s="152">
        <v>8</v>
      </c>
      <c r="S8" s="169">
        <f t="shared" si="0"/>
        <v>6.7825349724459514</v>
      </c>
      <c r="T8" s="169">
        <f t="shared" si="1"/>
        <v>9.7498940228910556</v>
      </c>
    </row>
    <row r="9" spans="1:23" ht="21" x14ac:dyDescent="0.4">
      <c r="A9" s="160">
        <v>65</v>
      </c>
      <c r="B9" s="157">
        <v>4.96</v>
      </c>
      <c r="C9" s="158">
        <v>13</v>
      </c>
      <c r="D9" s="158">
        <v>31</v>
      </c>
      <c r="E9" s="158">
        <v>8</v>
      </c>
      <c r="F9" s="158">
        <v>21</v>
      </c>
      <c r="G9" s="158">
        <v>7</v>
      </c>
      <c r="H9" s="158">
        <v>5</v>
      </c>
      <c r="I9" s="158">
        <v>1</v>
      </c>
      <c r="J9" s="158"/>
      <c r="K9" s="158">
        <v>207</v>
      </c>
      <c r="L9" s="158">
        <v>10</v>
      </c>
      <c r="M9" s="158">
        <v>6</v>
      </c>
      <c r="N9" s="158"/>
      <c r="O9" s="158">
        <v>1</v>
      </c>
      <c r="P9" s="158">
        <v>2</v>
      </c>
      <c r="Q9" s="158"/>
      <c r="R9" s="158">
        <v>27</v>
      </c>
      <c r="S9" s="168">
        <f t="shared" si="0"/>
        <v>17.943548387096776</v>
      </c>
      <c r="T9" s="168">
        <f t="shared" si="1"/>
        <v>50.403225806451616</v>
      </c>
      <c r="U9" s="174"/>
      <c r="V9" s="174"/>
    </row>
    <row r="10" spans="1:23" ht="21" x14ac:dyDescent="0.4">
      <c r="A10" s="151">
        <v>75</v>
      </c>
      <c r="B10" s="150">
        <v>4.1454000000000004</v>
      </c>
      <c r="C10" s="152">
        <v>6</v>
      </c>
      <c r="D10" s="152">
        <v>56</v>
      </c>
      <c r="E10" s="152">
        <v>5</v>
      </c>
      <c r="F10" s="152">
        <v>36</v>
      </c>
      <c r="G10" s="152">
        <v>3</v>
      </c>
      <c r="H10" s="152"/>
      <c r="I10" s="152"/>
      <c r="J10" s="152">
        <v>1</v>
      </c>
      <c r="K10" s="152">
        <v>56</v>
      </c>
      <c r="L10" s="152"/>
      <c r="M10" s="152"/>
      <c r="N10" s="152"/>
      <c r="O10" s="152"/>
      <c r="P10" s="152"/>
      <c r="Q10" s="152"/>
      <c r="R10" s="152"/>
      <c r="S10" s="169">
        <f t="shared" si="0"/>
        <v>23.640661938534276</v>
      </c>
      <c r="T10" s="169">
        <f t="shared" si="1"/>
        <v>15.680030877599265</v>
      </c>
    </row>
    <row r="11" spans="1:23" ht="21" x14ac:dyDescent="0.4">
      <c r="A11" s="160">
        <v>85</v>
      </c>
      <c r="B11" s="157">
        <v>4.7350000000000003</v>
      </c>
      <c r="C11" s="158">
        <v>20</v>
      </c>
      <c r="D11" s="158">
        <v>47</v>
      </c>
      <c r="E11" s="158">
        <v>1</v>
      </c>
      <c r="F11" s="158">
        <v>13</v>
      </c>
      <c r="G11" s="158">
        <v>3</v>
      </c>
      <c r="H11" s="158">
        <v>6</v>
      </c>
      <c r="I11" s="158"/>
      <c r="J11" s="158">
        <v>2</v>
      </c>
      <c r="K11" s="158">
        <v>43</v>
      </c>
      <c r="L11" s="158"/>
      <c r="M11" s="158"/>
      <c r="N11" s="158"/>
      <c r="O11" s="158"/>
      <c r="P11" s="158"/>
      <c r="Q11" s="158"/>
      <c r="R11" s="158"/>
      <c r="S11" s="168">
        <f t="shared" si="0"/>
        <v>18.162618796198519</v>
      </c>
      <c r="T11" s="168">
        <f t="shared" si="1"/>
        <v>10.348468848996831</v>
      </c>
      <c r="U11" s="174"/>
      <c r="V11" s="174"/>
    </row>
    <row r="12" spans="1:23" ht="21" x14ac:dyDescent="0.4">
      <c r="A12" s="151">
        <v>95</v>
      </c>
      <c r="B12" s="150">
        <v>4.9078999999999997</v>
      </c>
      <c r="C12" s="152">
        <v>11</v>
      </c>
      <c r="D12" s="152">
        <v>28</v>
      </c>
      <c r="E12" s="152"/>
      <c r="F12" s="152">
        <v>13</v>
      </c>
      <c r="G12" s="152">
        <v>1</v>
      </c>
      <c r="H12" s="152"/>
      <c r="I12" s="152"/>
      <c r="J12" s="152"/>
      <c r="K12" s="152">
        <v>38</v>
      </c>
      <c r="L12" s="152">
        <v>1</v>
      </c>
      <c r="M12" s="152"/>
      <c r="N12" s="152"/>
      <c r="O12" s="152">
        <v>1</v>
      </c>
      <c r="P12" s="152"/>
      <c r="Q12" s="152"/>
      <c r="R12" s="152"/>
      <c r="S12" s="169">
        <f t="shared" si="0"/>
        <v>11.002669166038428</v>
      </c>
      <c r="T12" s="169">
        <f t="shared" si="1"/>
        <v>7.9463721754721988</v>
      </c>
    </row>
    <row r="13" spans="1:23" ht="21" x14ac:dyDescent="0.4">
      <c r="A13" s="160">
        <v>105</v>
      </c>
      <c r="B13" s="157">
        <v>4.3756000000000004</v>
      </c>
      <c r="C13" s="161">
        <v>16</v>
      </c>
      <c r="D13" s="161">
        <v>49</v>
      </c>
      <c r="E13" s="162"/>
      <c r="F13" s="161">
        <v>30</v>
      </c>
      <c r="G13" s="163">
        <v>3</v>
      </c>
      <c r="H13" s="162"/>
      <c r="I13" s="162"/>
      <c r="J13" s="161">
        <v>2</v>
      </c>
      <c r="K13" s="161">
        <v>37</v>
      </c>
      <c r="L13" s="162"/>
      <c r="M13" s="164"/>
      <c r="N13" s="164"/>
      <c r="O13" s="164">
        <v>1</v>
      </c>
      <c r="P13" s="162"/>
      <c r="Q13" s="162"/>
      <c r="R13" s="162"/>
      <c r="S13" s="168">
        <f t="shared" si="0"/>
        <v>21.939848249382941</v>
      </c>
      <c r="T13" s="168">
        <f t="shared" si="1"/>
        <v>9.598683609105036</v>
      </c>
      <c r="U13" s="174"/>
      <c r="V13" s="174"/>
    </row>
    <row r="14" spans="1:23" ht="21" x14ac:dyDescent="0.4">
      <c r="A14" s="151">
        <v>125</v>
      </c>
      <c r="B14" s="150">
        <v>4.6730999999999998</v>
      </c>
      <c r="C14" s="152">
        <v>53</v>
      </c>
      <c r="D14" s="152">
        <v>97</v>
      </c>
      <c r="E14" s="152">
        <v>16</v>
      </c>
      <c r="F14" s="152">
        <v>75</v>
      </c>
      <c r="G14" s="152">
        <v>18</v>
      </c>
      <c r="H14" s="152"/>
      <c r="I14" s="152">
        <v>72</v>
      </c>
      <c r="J14" s="152">
        <v>5</v>
      </c>
      <c r="K14" s="152">
        <v>101</v>
      </c>
      <c r="L14" s="152"/>
      <c r="M14" s="152"/>
      <c r="N14" s="152"/>
      <c r="O14" s="152"/>
      <c r="P14" s="152"/>
      <c r="Q14" s="152"/>
      <c r="R14" s="152">
        <v>4</v>
      </c>
      <c r="S14" s="169">
        <f t="shared" si="0"/>
        <v>48.147910380689481</v>
      </c>
      <c r="T14" s="169">
        <f t="shared" si="1"/>
        <v>46.221993965461898</v>
      </c>
    </row>
    <row r="15" spans="1:23" ht="21" x14ac:dyDescent="0.4">
      <c r="A15" s="160">
        <v>135</v>
      </c>
      <c r="B15" s="157">
        <f>4.1809/2</f>
        <v>2.0904500000000001</v>
      </c>
      <c r="C15" s="158">
        <v>43</v>
      </c>
      <c r="D15" s="158">
        <v>44</v>
      </c>
      <c r="E15" s="158"/>
      <c r="F15" s="158">
        <v>37</v>
      </c>
      <c r="G15" s="158">
        <v>1</v>
      </c>
      <c r="H15" s="158"/>
      <c r="I15" s="158">
        <v>35</v>
      </c>
      <c r="J15" s="158"/>
      <c r="K15" s="158">
        <v>16</v>
      </c>
      <c r="L15" s="158">
        <v>1</v>
      </c>
      <c r="M15" s="158">
        <v>1</v>
      </c>
      <c r="N15" s="158"/>
      <c r="O15" s="158"/>
      <c r="P15" s="158"/>
      <c r="Q15" s="158"/>
      <c r="R15" s="158">
        <v>2</v>
      </c>
      <c r="S15" s="168">
        <f t="shared" si="0"/>
        <v>60.274103661890976</v>
      </c>
      <c r="T15" s="168">
        <f t="shared" si="1"/>
        <v>25.83175871223899</v>
      </c>
      <c r="U15" s="174"/>
      <c r="V15" s="174"/>
    </row>
    <row r="16" spans="1:23" ht="21" x14ac:dyDescent="0.4">
      <c r="A16" s="151">
        <v>145</v>
      </c>
      <c r="B16" s="150">
        <f>4.893/2</f>
        <v>2.4464999999999999</v>
      </c>
      <c r="C16" s="152">
        <v>9</v>
      </c>
      <c r="D16" s="152">
        <v>37</v>
      </c>
      <c r="E16" s="152">
        <v>6</v>
      </c>
      <c r="F16" s="152">
        <v>25</v>
      </c>
      <c r="G16" s="152">
        <v>2</v>
      </c>
      <c r="H16" s="152"/>
      <c r="I16" s="152">
        <v>144</v>
      </c>
      <c r="J16" s="152">
        <v>4</v>
      </c>
      <c r="K16" s="152">
        <v>10</v>
      </c>
      <c r="L16" s="152"/>
      <c r="M16" s="152"/>
      <c r="N16" s="152">
        <v>1</v>
      </c>
      <c r="O16" s="152"/>
      <c r="P16" s="152"/>
      <c r="Q16" s="152"/>
      <c r="R16" s="152">
        <v>1</v>
      </c>
      <c r="S16" s="169">
        <f t="shared" si="0"/>
        <v>29.429797670141021</v>
      </c>
      <c r="T16" s="169">
        <f t="shared" si="1"/>
        <v>68.260780707132639</v>
      </c>
    </row>
    <row r="17" spans="1:22" ht="21" x14ac:dyDescent="0.4">
      <c r="A17" s="160">
        <v>155</v>
      </c>
      <c r="B17" s="157">
        <v>4.2923999999999998</v>
      </c>
      <c r="C17" s="158">
        <v>12</v>
      </c>
      <c r="D17" s="158">
        <v>79</v>
      </c>
      <c r="E17" s="158">
        <v>2</v>
      </c>
      <c r="F17" s="158">
        <v>17</v>
      </c>
      <c r="G17" s="158">
        <v>3</v>
      </c>
      <c r="H17" s="158"/>
      <c r="I17" s="158">
        <v>34</v>
      </c>
      <c r="J17" s="158">
        <v>4</v>
      </c>
      <c r="K17" s="158">
        <v>28</v>
      </c>
      <c r="L17" s="158"/>
      <c r="M17" s="158">
        <v>1</v>
      </c>
      <c r="N17" s="158"/>
      <c r="O17" s="158"/>
      <c r="P17" s="158"/>
      <c r="Q17" s="158"/>
      <c r="R17" s="158"/>
      <c r="S17" s="168">
        <f t="shared" si="0"/>
        <v>25.393719131488211</v>
      </c>
      <c r="T17" s="168">
        <f t="shared" si="1"/>
        <v>16.540862920510669</v>
      </c>
      <c r="U17" s="174"/>
      <c r="V17" s="174"/>
    </row>
    <row r="18" spans="1:22" ht="21" x14ac:dyDescent="0.4">
      <c r="A18" s="151">
        <v>165</v>
      </c>
      <c r="B18" s="150">
        <v>4.4913999999999996</v>
      </c>
      <c r="C18" s="152">
        <v>8</v>
      </c>
      <c r="D18" s="152">
        <v>47</v>
      </c>
      <c r="E18" s="152">
        <v>2</v>
      </c>
      <c r="F18" s="152">
        <v>15</v>
      </c>
      <c r="G18" s="152">
        <v>2</v>
      </c>
      <c r="H18" s="152"/>
      <c r="I18" s="152">
        <v>6</v>
      </c>
      <c r="J18" s="152">
        <v>3</v>
      </c>
      <c r="K18" s="152">
        <v>18</v>
      </c>
      <c r="L18" s="152"/>
      <c r="M18" s="152"/>
      <c r="N18" s="152"/>
      <c r="O18" s="152"/>
      <c r="P18" s="152"/>
      <c r="Q18" s="152"/>
      <c r="R18" s="152"/>
      <c r="S18" s="169">
        <f t="shared" si="0"/>
        <v>15.585340873669681</v>
      </c>
      <c r="T18" s="169">
        <f t="shared" si="1"/>
        <v>6.9020795297680015</v>
      </c>
    </row>
    <row r="19" spans="1:22" ht="21" x14ac:dyDescent="0.4">
      <c r="A19" s="160">
        <v>175</v>
      </c>
      <c r="B19" s="157">
        <f>4.5684/2</f>
        <v>2.2841999999999998</v>
      </c>
      <c r="C19" s="158">
        <v>1</v>
      </c>
      <c r="D19" s="158">
        <v>8</v>
      </c>
      <c r="E19" s="158"/>
      <c r="F19" s="158">
        <v>6</v>
      </c>
      <c r="G19" s="158"/>
      <c r="H19" s="158"/>
      <c r="I19" s="158">
        <v>115</v>
      </c>
      <c r="J19" s="158"/>
      <c r="K19" s="158">
        <v>7</v>
      </c>
      <c r="L19" s="158"/>
      <c r="M19" s="158"/>
      <c r="N19" s="158"/>
      <c r="O19" s="158"/>
      <c r="P19" s="158"/>
      <c r="Q19" s="158"/>
      <c r="R19" s="158"/>
      <c r="S19" s="168">
        <f t="shared" si="0"/>
        <v>6.566850538481745</v>
      </c>
      <c r="T19" s="168">
        <f t="shared" si="1"/>
        <v>53.410384379651525</v>
      </c>
      <c r="U19" s="174"/>
      <c r="V19" s="174"/>
    </row>
    <row r="20" spans="1:22" ht="21" x14ac:dyDescent="0.4">
      <c r="A20" s="151">
        <v>185</v>
      </c>
      <c r="B20" s="150">
        <v>4.2598000000000003</v>
      </c>
      <c r="C20" s="152"/>
      <c r="D20" s="152">
        <v>2</v>
      </c>
      <c r="E20" s="152"/>
      <c r="F20" s="152"/>
      <c r="G20" s="152"/>
      <c r="H20" s="152">
        <v>1</v>
      </c>
      <c r="I20" s="152">
        <v>12</v>
      </c>
      <c r="J20" s="152"/>
      <c r="K20" s="152">
        <v>3</v>
      </c>
      <c r="L20" s="152"/>
      <c r="M20" s="152"/>
      <c r="N20" s="152"/>
      <c r="O20" s="152"/>
      <c r="P20" s="152"/>
      <c r="Q20" s="152"/>
      <c r="R20" s="152"/>
      <c r="S20" s="169">
        <f t="shared" si="0"/>
        <v>0.70425841588806981</v>
      </c>
      <c r="T20" s="169">
        <f t="shared" si="1"/>
        <v>3.5212920794403493</v>
      </c>
    </row>
    <row r="21" spans="1:22" ht="21" x14ac:dyDescent="0.4">
      <c r="A21" s="160">
        <v>195</v>
      </c>
      <c r="B21" s="157">
        <v>6.0757000000000003</v>
      </c>
      <c r="C21" s="158"/>
      <c r="D21" s="158"/>
      <c r="E21" s="158">
        <v>6</v>
      </c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68">
        <f t="shared" si="0"/>
        <v>0</v>
      </c>
      <c r="T21" s="168">
        <f t="shared" si="1"/>
        <v>0.9875405303092647</v>
      </c>
      <c r="U21" s="174"/>
      <c r="V21" s="174"/>
    </row>
    <row r="22" spans="1:22" ht="21" x14ac:dyDescent="0.4">
      <c r="A22" s="151">
        <v>205</v>
      </c>
      <c r="B22" s="150">
        <v>4.4097999999999997</v>
      </c>
      <c r="C22" s="152"/>
      <c r="D22" s="152"/>
      <c r="E22" s="152"/>
      <c r="F22" s="152"/>
      <c r="G22" s="152"/>
      <c r="H22" s="152">
        <v>1</v>
      </c>
      <c r="I22" s="152">
        <v>29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69">
        <f t="shared" si="0"/>
        <v>0.22676765386185316</v>
      </c>
      <c r="T22" s="169">
        <f t="shared" si="1"/>
        <v>6.5762619619937412</v>
      </c>
    </row>
    <row r="23" spans="1:22" ht="21" x14ac:dyDescent="0.4">
      <c r="A23" s="160">
        <v>225</v>
      </c>
      <c r="B23" s="157">
        <v>4.9294000000000002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68">
        <f t="shared" si="0"/>
        <v>0</v>
      </c>
      <c r="T23" s="168">
        <f t="shared" si="1"/>
        <v>0</v>
      </c>
      <c r="U23" s="174"/>
      <c r="V23" s="174"/>
    </row>
    <row r="24" spans="1:22" ht="21" x14ac:dyDescent="0.4">
      <c r="A24" s="151">
        <v>235</v>
      </c>
      <c r="B24" s="150">
        <v>4.3026999999999997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69">
        <f t="shared" si="0"/>
        <v>0</v>
      </c>
      <c r="T24" s="169">
        <f t="shared" si="1"/>
        <v>0</v>
      </c>
    </row>
    <row r="25" spans="1:22" ht="21" x14ac:dyDescent="0.4">
      <c r="A25" s="160">
        <v>255</v>
      </c>
      <c r="B25" s="157">
        <v>4.4816000000000003</v>
      </c>
      <c r="C25" s="158"/>
      <c r="D25" s="158"/>
      <c r="E25" s="158"/>
      <c r="F25" s="158"/>
      <c r="G25" s="158"/>
      <c r="H25" s="158"/>
      <c r="I25" s="158">
        <v>4</v>
      </c>
      <c r="J25" s="158"/>
      <c r="K25" s="158"/>
      <c r="L25" s="158"/>
      <c r="M25" s="158"/>
      <c r="N25" s="158"/>
      <c r="O25" s="158"/>
      <c r="P25" s="158"/>
      <c r="Q25" s="158"/>
      <c r="R25" s="158"/>
      <c r="S25" s="168">
        <f t="shared" si="0"/>
        <v>0</v>
      </c>
      <c r="T25" s="168">
        <f t="shared" si="1"/>
        <v>0.89253837915030343</v>
      </c>
      <c r="U25" s="174"/>
      <c r="V25" s="174"/>
    </row>
    <row r="26" spans="1:22" ht="21" x14ac:dyDescent="0.4">
      <c r="A26" s="151">
        <v>265</v>
      </c>
      <c r="B26" s="150">
        <v>4.8335999999999997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69">
        <f t="shared" si="0"/>
        <v>0</v>
      </c>
      <c r="T26" s="169">
        <f t="shared" si="1"/>
        <v>0</v>
      </c>
    </row>
    <row r="27" spans="1:22" ht="21" x14ac:dyDescent="0.4">
      <c r="A27" s="170">
        <v>295</v>
      </c>
      <c r="B27" s="171">
        <v>4.8902999999999999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3">
        <f t="shared" si="0"/>
        <v>0</v>
      </c>
      <c r="T27" s="173">
        <f t="shared" si="1"/>
        <v>0</v>
      </c>
      <c r="U27" s="175"/>
      <c r="V27" s="17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5" sqref="M15"/>
    </sheetView>
  </sheetViews>
  <sheetFormatPr defaultRowHeight="14.4" x14ac:dyDescent="0.3"/>
  <cols>
    <col min="1" max="1" width="6.109375" bestFit="1" customWidth="1"/>
    <col min="5" max="5" width="10.33203125" bestFit="1" customWidth="1"/>
    <col min="6" max="6" width="18.33203125" style="131" bestFit="1" customWidth="1"/>
    <col min="7" max="7" width="19.33203125" bestFit="1" customWidth="1"/>
    <col min="8" max="8" width="15.88671875" bestFit="1" customWidth="1"/>
    <col min="9" max="9" width="12" bestFit="1" customWidth="1"/>
    <col min="10" max="10" width="15.5546875" bestFit="1" customWidth="1"/>
    <col min="11" max="11" width="17" bestFit="1" customWidth="1"/>
  </cols>
  <sheetData>
    <row r="1" spans="1:11" x14ac:dyDescent="0.3">
      <c r="A1" t="s">
        <v>235</v>
      </c>
      <c r="B1" t="s">
        <v>220</v>
      </c>
      <c r="C1" t="s">
        <v>221</v>
      </c>
      <c r="D1" t="s">
        <v>222</v>
      </c>
      <c r="E1" t="s">
        <v>224</v>
      </c>
      <c r="F1" s="131" t="s">
        <v>269</v>
      </c>
      <c r="G1" t="s">
        <v>55</v>
      </c>
      <c r="H1" t="s">
        <v>270</v>
      </c>
      <c r="I1" t="s">
        <v>8</v>
      </c>
      <c r="J1" t="s">
        <v>114</v>
      </c>
      <c r="K1" t="s">
        <v>115</v>
      </c>
    </row>
    <row r="2" spans="1:11" x14ac:dyDescent="0.3">
      <c r="A2" s="131">
        <v>1.5</v>
      </c>
      <c r="B2">
        <v>11</v>
      </c>
      <c r="C2">
        <v>71</v>
      </c>
      <c r="D2">
        <v>0.16300000000000001</v>
      </c>
      <c r="E2">
        <v>2.0539999999999998</v>
      </c>
      <c r="F2" s="131">
        <v>1.3888888888888888</v>
      </c>
      <c r="G2">
        <v>98.611111111111114</v>
      </c>
      <c r="H2">
        <v>0</v>
      </c>
      <c r="I2">
        <v>15.832875206157228</v>
      </c>
      <c r="J2">
        <v>5.5555555555555554</v>
      </c>
      <c r="K2">
        <v>0</v>
      </c>
    </row>
    <row r="3" spans="1:11" x14ac:dyDescent="0.3">
      <c r="A3" s="131">
        <v>7.5</v>
      </c>
      <c r="B3">
        <v>9</v>
      </c>
      <c r="C3">
        <v>31</v>
      </c>
      <c r="D3">
        <v>0.21079999999999999</v>
      </c>
      <c r="E3">
        <v>1.857</v>
      </c>
      <c r="F3" s="131">
        <v>12.5</v>
      </c>
      <c r="G3">
        <v>87.5</v>
      </c>
      <c r="H3">
        <v>12.5</v>
      </c>
      <c r="I3">
        <v>6.3988482073226827</v>
      </c>
      <c r="J3">
        <v>6.25</v>
      </c>
      <c r="K3">
        <v>0</v>
      </c>
    </row>
    <row r="4" spans="1:11" x14ac:dyDescent="0.3">
      <c r="A4">
        <v>25</v>
      </c>
      <c r="B4">
        <v>4</v>
      </c>
      <c r="C4">
        <v>5</v>
      </c>
      <c r="D4">
        <v>0.1</v>
      </c>
      <c r="E4">
        <v>1.6319999999999999</v>
      </c>
      <c r="F4" s="131">
        <v>60</v>
      </c>
      <c r="G4">
        <v>40</v>
      </c>
      <c r="H4">
        <v>0</v>
      </c>
      <c r="I4">
        <v>0.98693300698748565</v>
      </c>
      <c r="J4">
        <v>20</v>
      </c>
      <c r="K4">
        <v>40</v>
      </c>
    </row>
    <row r="5" spans="1:11" x14ac:dyDescent="0.3">
      <c r="A5">
        <v>35</v>
      </c>
      <c r="B5">
        <v>13</v>
      </c>
      <c r="C5">
        <v>66</v>
      </c>
      <c r="D5">
        <v>0.1082</v>
      </c>
      <c r="E5">
        <v>2.359</v>
      </c>
      <c r="F5" s="131">
        <v>78.260869565217391</v>
      </c>
      <c r="G5">
        <v>21.739130434782609</v>
      </c>
      <c r="H5">
        <v>14.492753623188406</v>
      </c>
      <c r="I5">
        <v>16.646963738570292</v>
      </c>
      <c r="J5">
        <v>26.086956521739129</v>
      </c>
      <c r="K5">
        <v>17.391304347826086</v>
      </c>
    </row>
    <row r="6" spans="1:11" x14ac:dyDescent="0.3">
      <c r="A6">
        <v>45</v>
      </c>
      <c r="B6">
        <v>19</v>
      </c>
      <c r="C6">
        <v>120</v>
      </c>
      <c r="D6">
        <v>0.11600000000000001</v>
      </c>
      <c r="E6">
        <v>2.5230000000000001</v>
      </c>
      <c r="F6" s="131">
        <v>40.458015267175576</v>
      </c>
      <c r="G6">
        <v>59.541984732824424</v>
      </c>
      <c r="H6">
        <v>9.1603053435114496</v>
      </c>
      <c r="I6">
        <v>31.991794471036435</v>
      </c>
      <c r="J6">
        <v>11.450381679389313</v>
      </c>
      <c r="K6">
        <v>14.503816793893129</v>
      </c>
    </row>
    <row r="7" spans="1:11" x14ac:dyDescent="0.3">
      <c r="A7">
        <v>55</v>
      </c>
      <c r="B7">
        <v>16</v>
      </c>
      <c r="C7">
        <v>135</v>
      </c>
      <c r="D7">
        <v>0.115</v>
      </c>
      <c r="E7">
        <v>2.4380000000000002</v>
      </c>
      <c r="F7" s="131">
        <v>38.775510204081634</v>
      </c>
      <c r="G7">
        <v>61.224489795918366</v>
      </c>
      <c r="H7">
        <v>0.68027210884353739</v>
      </c>
      <c r="I7">
        <v>31.15727002967359</v>
      </c>
      <c r="J7">
        <v>7.4829931972789119</v>
      </c>
      <c r="K7">
        <v>25.850340136054424</v>
      </c>
    </row>
    <row r="8" spans="1:11" x14ac:dyDescent="0.3">
      <c r="A8">
        <v>65</v>
      </c>
      <c r="B8">
        <v>23</v>
      </c>
      <c r="C8">
        <v>507</v>
      </c>
      <c r="D8">
        <v>0.20499999999999999</v>
      </c>
      <c r="E8">
        <v>2.206</v>
      </c>
      <c r="F8" s="131">
        <v>77.906976744186053</v>
      </c>
      <c r="G8">
        <v>22.093023255813954</v>
      </c>
      <c r="H8">
        <v>8.3333333333333321</v>
      </c>
      <c r="I8">
        <v>104.03225806451613</v>
      </c>
      <c r="J8">
        <v>11.627906976744187</v>
      </c>
      <c r="K8">
        <v>43.02325581395349</v>
      </c>
    </row>
    <row r="9" spans="1:11" x14ac:dyDescent="0.3">
      <c r="A9">
        <v>75</v>
      </c>
      <c r="B9">
        <v>14</v>
      </c>
      <c r="C9">
        <v>203</v>
      </c>
      <c r="D9">
        <v>0.1996</v>
      </c>
      <c r="E9">
        <v>1.8740000000000001</v>
      </c>
      <c r="F9" s="131">
        <v>99.516908212560381</v>
      </c>
      <c r="G9">
        <v>0.48309178743961351</v>
      </c>
      <c r="H9">
        <v>31.884057971014489</v>
      </c>
      <c r="I9">
        <v>49.93486756404689</v>
      </c>
      <c r="J9">
        <v>44.444444444444443</v>
      </c>
      <c r="K9">
        <v>30.917874396135264</v>
      </c>
    </row>
    <row r="10" spans="1:11" x14ac:dyDescent="0.3">
      <c r="A10">
        <v>85</v>
      </c>
      <c r="B10">
        <v>16</v>
      </c>
      <c r="C10">
        <v>175</v>
      </c>
      <c r="D10">
        <v>0.16139999999999999</v>
      </c>
      <c r="E10">
        <v>2.157</v>
      </c>
      <c r="F10" s="131">
        <v>91.666666666666657</v>
      </c>
      <c r="G10">
        <v>8.3333333333333321</v>
      </c>
      <c r="H10">
        <v>44.444444444444443</v>
      </c>
      <c r="I10">
        <v>38.014783526927133</v>
      </c>
      <c r="J10">
        <v>36.666666666666671</v>
      </c>
      <c r="K10">
        <v>26.111111111111111</v>
      </c>
    </row>
    <row r="11" spans="1:11" x14ac:dyDescent="0.3">
      <c r="A11">
        <v>95</v>
      </c>
      <c r="B11">
        <v>15</v>
      </c>
      <c r="C11">
        <v>185</v>
      </c>
      <c r="D11">
        <v>0.2195</v>
      </c>
      <c r="E11">
        <v>1.8939999999999999</v>
      </c>
      <c r="F11" s="131">
        <v>91.237113402061851</v>
      </c>
      <c r="G11">
        <v>8.7628865979381434</v>
      </c>
      <c r="H11">
        <v>18.041237113402062</v>
      </c>
      <c r="I11">
        <v>39.528107744656573</v>
      </c>
      <c r="J11">
        <v>21.649484536082475</v>
      </c>
      <c r="K11">
        <v>20.103092783505154</v>
      </c>
    </row>
    <row r="12" spans="1:11" x14ac:dyDescent="0.3">
      <c r="A12">
        <v>105</v>
      </c>
      <c r="B12">
        <v>15</v>
      </c>
      <c r="C12">
        <v>245</v>
      </c>
      <c r="D12">
        <v>0.18920000000000001</v>
      </c>
      <c r="E12">
        <v>1.9610000000000001</v>
      </c>
      <c r="F12" s="131">
        <v>95.98393574297188</v>
      </c>
      <c r="G12">
        <v>4.0160642570281126</v>
      </c>
      <c r="H12">
        <v>23.293172690763054</v>
      </c>
      <c r="I12">
        <v>56.906481396837002</v>
      </c>
      <c r="J12">
        <v>32.128514056224901</v>
      </c>
      <c r="K12">
        <v>16.064257028112447</v>
      </c>
    </row>
    <row r="13" spans="1:11" x14ac:dyDescent="0.3">
      <c r="A13">
        <v>125</v>
      </c>
      <c r="B13">
        <v>19</v>
      </c>
      <c r="C13">
        <v>1153</v>
      </c>
      <c r="D13">
        <v>0.2893</v>
      </c>
      <c r="E13">
        <v>1.8480000000000001</v>
      </c>
      <c r="F13" s="131">
        <v>96.19289340101524</v>
      </c>
      <c r="G13">
        <v>3.8071065989847721</v>
      </c>
      <c r="H13">
        <v>24.703891708967852</v>
      </c>
      <c r="I13">
        <v>252.93702253322206</v>
      </c>
      <c r="J13">
        <v>14.551607445008461</v>
      </c>
      <c r="K13">
        <v>11.421319796954315</v>
      </c>
    </row>
    <row r="14" spans="1:11" x14ac:dyDescent="0.3">
      <c r="A14">
        <v>135</v>
      </c>
      <c r="B14">
        <v>18</v>
      </c>
      <c r="C14">
        <v>542</v>
      </c>
      <c r="D14">
        <v>0.3654</v>
      </c>
      <c r="E14">
        <v>1.595</v>
      </c>
      <c r="F14" s="131">
        <v>92.857142857142861</v>
      </c>
      <c r="G14">
        <v>7.1428571428571423</v>
      </c>
      <c r="H14">
        <v>17.5</v>
      </c>
      <c r="I14">
        <v>267.8849051639599</v>
      </c>
      <c r="J14">
        <v>14.464285714285715</v>
      </c>
      <c r="K14">
        <v>3.0357142857142856</v>
      </c>
    </row>
    <row r="15" spans="1:11" x14ac:dyDescent="0.3">
      <c r="A15">
        <v>145</v>
      </c>
      <c r="B15">
        <v>19</v>
      </c>
      <c r="C15">
        <v>416</v>
      </c>
      <c r="D15">
        <v>0.25419999999999998</v>
      </c>
      <c r="E15">
        <v>1.7909999999999999</v>
      </c>
      <c r="F15" s="131">
        <v>95</v>
      </c>
      <c r="G15">
        <v>5</v>
      </c>
      <c r="H15">
        <v>14.761904761904763</v>
      </c>
      <c r="I15">
        <v>171.67381974248929</v>
      </c>
      <c r="J15">
        <v>14.761904761904763</v>
      </c>
      <c r="K15">
        <v>4.2857142857142856</v>
      </c>
    </row>
    <row r="16" spans="1:11" x14ac:dyDescent="0.3">
      <c r="A16">
        <v>155</v>
      </c>
      <c r="B16">
        <v>13</v>
      </c>
      <c r="C16">
        <v>692</v>
      </c>
      <c r="D16">
        <v>0.54790000000000005</v>
      </c>
      <c r="E16">
        <v>1.0680000000000001</v>
      </c>
      <c r="F16" s="131">
        <v>98.994252873563212</v>
      </c>
      <c r="G16">
        <v>1.0057471264367817</v>
      </c>
      <c r="H16">
        <v>24.568965517241377</v>
      </c>
      <c r="I16">
        <v>162.14705060106235</v>
      </c>
      <c r="J16">
        <v>13.793103448275861</v>
      </c>
      <c r="K16">
        <v>4.7413793103448274</v>
      </c>
    </row>
    <row r="17" spans="1:11" x14ac:dyDescent="0.3">
      <c r="A17">
        <v>165</v>
      </c>
      <c r="B17">
        <v>15</v>
      </c>
      <c r="C17">
        <v>455</v>
      </c>
      <c r="D17">
        <v>0.41760000000000003</v>
      </c>
      <c r="E17">
        <v>1.3779999999999999</v>
      </c>
      <c r="F17" s="131">
        <v>86.117136659436014</v>
      </c>
      <c r="G17">
        <v>13.882863340563992</v>
      </c>
      <c r="H17">
        <v>36.008676789587852</v>
      </c>
      <c r="I17">
        <v>102.64060203945319</v>
      </c>
      <c r="J17">
        <v>13.449023861171366</v>
      </c>
      <c r="K17">
        <v>4.7722342733188716</v>
      </c>
    </row>
    <row r="18" spans="1:11" x14ac:dyDescent="0.3">
      <c r="A18">
        <v>175</v>
      </c>
      <c r="B18">
        <v>12</v>
      </c>
      <c r="C18">
        <v>292</v>
      </c>
      <c r="D18">
        <v>0.28749999999999998</v>
      </c>
      <c r="E18">
        <v>1.5609999999999999</v>
      </c>
      <c r="F18" s="131">
        <v>83.276450511945384</v>
      </c>
      <c r="G18">
        <v>16.723549488054605</v>
      </c>
      <c r="H18">
        <v>0</v>
      </c>
      <c r="I18">
        <v>128.27248051834343</v>
      </c>
      <c r="J18">
        <v>4.7781569965870307</v>
      </c>
      <c r="K18">
        <v>2.3890784982935154</v>
      </c>
    </row>
    <row r="19" spans="1:11" x14ac:dyDescent="0.3">
      <c r="A19">
        <v>185</v>
      </c>
      <c r="B19">
        <v>11</v>
      </c>
      <c r="C19">
        <v>38</v>
      </c>
      <c r="D19">
        <v>0.16639999999999999</v>
      </c>
      <c r="E19">
        <v>2.093</v>
      </c>
      <c r="F19" s="131">
        <v>71.05263157894737</v>
      </c>
      <c r="G19">
        <v>28.947368421052634</v>
      </c>
      <c r="H19">
        <v>7.8947368421052628</v>
      </c>
      <c r="I19">
        <v>8.9206066012488847</v>
      </c>
      <c r="J19">
        <v>7.8947368421052619</v>
      </c>
      <c r="K19">
        <v>7.8947368421052628</v>
      </c>
    </row>
    <row r="20" spans="1:11" x14ac:dyDescent="0.3">
      <c r="A20">
        <v>195</v>
      </c>
      <c r="B20">
        <v>4</v>
      </c>
      <c r="C20">
        <v>11</v>
      </c>
      <c r="D20">
        <v>0.32729999999999998</v>
      </c>
      <c r="E20">
        <v>1.2569999999999999</v>
      </c>
      <c r="F20" s="131">
        <v>63.636363636363633</v>
      </c>
      <c r="G20">
        <v>36.363636363636367</v>
      </c>
      <c r="H20">
        <v>0</v>
      </c>
      <c r="I20">
        <v>1.810490972233652</v>
      </c>
      <c r="J20">
        <v>0</v>
      </c>
      <c r="K20">
        <v>54.54545454545454</v>
      </c>
    </row>
    <row r="21" spans="1:11" x14ac:dyDescent="0.3">
      <c r="A21">
        <v>205</v>
      </c>
      <c r="B21">
        <v>2</v>
      </c>
      <c r="C21">
        <v>30</v>
      </c>
      <c r="D21">
        <v>0.93330000000000002</v>
      </c>
      <c r="E21">
        <v>0.1628</v>
      </c>
      <c r="F21" s="131">
        <v>100</v>
      </c>
      <c r="G21">
        <v>0</v>
      </c>
      <c r="H21">
        <v>0</v>
      </c>
      <c r="I21">
        <v>6.8030296158555945</v>
      </c>
      <c r="J21">
        <v>3.3333333333333335</v>
      </c>
      <c r="K21">
        <v>0</v>
      </c>
    </row>
    <row r="22" spans="1:11" x14ac:dyDescent="0.3">
      <c r="A22">
        <v>225</v>
      </c>
      <c r="B22">
        <v>1</v>
      </c>
      <c r="C22">
        <v>2</v>
      </c>
      <c r="D22">
        <v>1</v>
      </c>
      <c r="E22">
        <v>0</v>
      </c>
      <c r="F22" s="131">
        <v>0</v>
      </c>
      <c r="G22">
        <v>100</v>
      </c>
      <c r="H22">
        <v>0</v>
      </c>
      <c r="I22">
        <v>0.40572889195439604</v>
      </c>
      <c r="J22">
        <v>0</v>
      </c>
      <c r="K22">
        <v>0</v>
      </c>
    </row>
    <row r="23" spans="1:11" x14ac:dyDescent="0.3">
      <c r="A23">
        <v>235</v>
      </c>
      <c r="B23">
        <v>0</v>
      </c>
      <c r="C23">
        <v>0</v>
      </c>
      <c r="D23">
        <v>0</v>
      </c>
      <c r="E23">
        <v>0</v>
      </c>
      <c r="F23" s="131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255</v>
      </c>
      <c r="B24">
        <v>1</v>
      </c>
      <c r="C24">
        <v>4</v>
      </c>
      <c r="D24">
        <v>1</v>
      </c>
      <c r="E24">
        <v>0</v>
      </c>
      <c r="F24" s="131">
        <v>0</v>
      </c>
      <c r="G24">
        <v>0</v>
      </c>
      <c r="H24">
        <v>0</v>
      </c>
      <c r="I24">
        <v>0.89253837915030343</v>
      </c>
      <c r="J24">
        <v>0</v>
      </c>
      <c r="K24">
        <v>0</v>
      </c>
    </row>
    <row r="25" spans="1:11" x14ac:dyDescent="0.3">
      <c r="A25">
        <v>265</v>
      </c>
      <c r="B25">
        <v>0</v>
      </c>
      <c r="C25">
        <v>0</v>
      </c>
      <c r="D25">
        <v>0</v>
      </c>
      <c r="E25">
        <v>0</v>
      </c>
      <c r="F25" s="131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295</v>
      </c>
      <c r="B26">
        <v>0</v>
      </c>
      <c r="C26">
        <v>0</v>
      </c>
      <c r="D26">
        <v>0</v>
      </c>
      <c r="E26">
        <v>0</v>
      </c>
      <c r="F26" s="131">
        <v>0</v>
      </c>
      <c r="G26">
        <v>0</v>
      </c>
      <c r="H26">
        <v>0</v>
      </c>
      <c r="I26">
        <v>0</v>
      </c>
      <c r="J26">
        <v>0</v>
      </c>
      <c r="K2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9"/>
  <sheetViews>
    <sheetView zoomScale="40" zoomScaleNormal="40" workbookViewId="0">
      <pane ySplit="1" topLeftCell="A2" activePane="bottomLeft" state="frozen"/>
      <selection pane="bottomLeft" activeCell="BM35" sqref="A1:BM35"/>
    </sheetView>
  </sheetViews>
  <sheetFormatPr defaultColWidth="13.88671875" defaultRowHeight="21" x14ac:dyDescent="0.4"/>
  <cols>
    <col min="1" max="1" width="24.5546875" style="36" bestFit="1" customWidth="1"/>
    <col min="2" max="2" width="12" style="36" customWidth="1"/>
    <col min="3" max="3" width="12" style="37" bestFit="1" customWidth="1"/>
    <col min="4" max="4" width="10.109375" style="37" bestFit="1" customWidth="1"/>
    <col min="5" max="5" width="10.109375" style="37" customWidth="1"/>
    <col min="6" max="6" width="15.33203125" style="38" customWidth="1"/>
    <col min="7" max="7" width="14.5546875" style="37" customWidth="1"/>
    <col min="8" max="9" width="7.6640625" style="39" customWidth="1"/>
    <col min="10" max="10" width="18.6640625" style="39" customWidth="1"/>
    <col min="11" max="11" width="12.6640625" style="40" customWidth="1"/>
    <col min="12" max="14" width="7" style="40" customWidth="1"/>
    <col min="15" max="15" width="12.6640625" style="40" customWidth="1"/>
    <col min="16" max="17" width="7" style="40" customWidth="1"/>
    <col min="18" max="20" width="12.6640625" style="40" customWidth="1"/>
    <col min="21" max="22" width="7" style="45" customWidth="1"/>
    <col min="23" max="24" width="7" style="40" customWidth="1"/>
    <col min="25" max="25" width="12.6640625" style="40" customWidth="1"/>
    <col min="26" max="26" width="7" style="40" customWidth="1"/>
    <col min="27" max="27" width="6.88671875" style="40" customWidth="1"/>
    <col min="28" max="31" width="7" style="40" customWidth="1"/>
    <col min="32" max="33" width="6.88671875" style="40" customWidth="1"/>
    <col min="34" max="35" width="12.6640625" style="40" customWidth="1"/>
    <col min="36" max="36" width="7.6640625" style="40" customWidth="1"/>
    <col min="37" max="42" width="6.88671875" style="43" customWidth="1"/>
    <col min="43" max="44" width="12.6640625" style="43" customWidth="1"/>
    <col min="45" max="46" width="6.88671875" style="43" customWidth="1"/>
    <col min="47" max="48" width="12.6640625" style="43" customWidth="1"/>
    <col min="49" max="53" width="6.88671875" style="43" customWidth="1"/>
    <col min="54" max="54" width="12.6640625" style="43" customWidth="1"/>
    <col min="55" max="56" width="6.88671875" style="43" customWidth="1"/>
    <col min="57" max="57" width="12.6640625" style="43" customWidth="1"/>
    <col min="58" max="59" width="12.6640625" style="44" customWidth="1"/>
    <col min="60" max="60" width="7.6640625" style="44" customWidth="1"/>
    <col min="61" max="62" width="13.88671875" style="36" customWidth="1"/>
    <col min="63" max="16384" width="13.88671875" style="36"/>
  </cols>
  <sheetData>
    <row r="1" spans="1:65" s="22" customFormat="1" ht="110.4" x14ac:dyDescent="0.4">
      <c r="A1" s="22" t="s">
        <v>0</v>
      </c>
      <c r="B1" s="22" t="s">
        <v>1</v>
      </c>
      <c r="C1" s="23" t="s">
        <v>2</v>
      </c>
      <c r="D1" s="23" t="s">
        <v>3</v>
      </c>
      <c r="E1" s="23" t="s">
        <v>271</v>
      </c>
      <c r="F1" s="24" t="s">
        <v>4</v>
      </c>
      <c r="G1" s="23" t="s">
        <v>5</v>
      </c>
      <c r="H1" s="25" t="s">
        <v>6</v>
      </c>
      <c r="I1" s="26" t="s">
        <v>7</v>
      </c>
      <c r="J1" s="25" t="s">
        <v>8</v>
      </c>
      <c r="K1" s="27" t="s">
        <v>9</v>
      </c>
      <c r="L1" s="27" t="s">
        <v>10</v>
      </c>
      <c r="M1" s="27" t="s">
        <v>11</v>
      </c>
      <c r="N1" s="28" t="s">
        <v>12</v>
      </c>
      <c r="O1" s="29" t="s">
        <v>13</v>
      </c>
      <c r="P1" s="27" t="s">
        <v>14</v>
      </c>
      <c r="Q1" s="27" t="s">
        <v>15</v>
      </c>
      <c r="R1" s="28" t="s">
        <v>16</v>
      </c>
      <c r="S1" s="28" t="s">
        <v>17</v>
      </c>
      <c r="T1" s="28" t="s">
        <v>18</v>
      </c>
      <c r="U1" s="27" t="s">
        <v>19</v>
      </c>
      <c r="V1" s="28" t="s">
        <v>20</v>
      </c>
      <c r="W1" s="27" t="s">
        <v>21</v>
      </c>
      <c r="X1" s="27" t="s">
        <v>22</v>
      </c>
      <c r="Y1" s="29" t="s">
        <v>23</v>
      </c>
      <c r="Z1" s="27" t="s">
        <v>24</v>
      </c>
      <c r="AA1" s="124" t="s">
        <v>25</v>
      </c>
      <c r="AB1" s="28" t="s">
        <v>26</v>
      </c>
      <c r="AC1" s="29" t="s">
        <v>27</v>
      </c>
      <c r="AD1" s="27" t="s">
        <v>28</v>
      </c>
      <c r="AE1" s="27" t="s">
        <v>29</v>
      </c>
      <c r="AF1" s="27" t="s">
        <v>30</v>
      </c>
      <c r="AG1" s="29" t="s">
        <v>31</v>
      </c>
      <c r="AH1" s="29" t="s">
        <v>32</v>
      </c>
      <c r="AI1" s="29" t="s">
        <v>33</v>
      </c>
      <c r="AJ1" s="30" t="s">
        <v>34</v>
      </c>
      <c r="AK1" s="31" t="s">
        <v>35</v>
      </c>
      <c r="AL1" s="32" t="s">
        <v>36</v>
      </c>
      <c r="AM1" s="32" t="s">
        <v>37</v>
      </c>
      <c r="AN1" s="32" t="s">
        <v>38</v>
      </c>
      <c r="AO1" s="32" t="s">
        <v>39</v>
      </c>
      <c r="AP1" s="32" t="s">
        <v>40</v>
      </c>
      <c r="AQ1" s="32" t="s">
        <v>41</v>
      </c>
      <c r="AR1" s="32" t="s">
        <v>42</v>
      </c>
      <c r="AS1" s="32" t="s">
        <v>43</v>
      </c>
      <c r="AT1" s="32" t="s">
        <v>44</v>
      </c>
      <c r="AU1" s="31" t="s">
        <v>45</v>
      </c>
      <c r="AV1" s="31" t="s">
        <v>46</v>
      </c>
      <c r="AW1" s="33" t="s">
        <v>47</v>
      </c>
      <c r="AX1" s="32" t="s">
        <v>48</v>
      </c>
      <c r="AY1" s="68" t="s">
        <v>49</v>
      </c>
      <c r="AZ1" s="32" t="s">
        <v>50</v>
      </c>
      <c r="BA1" s="33" t="s">
        <v>51</v>
      </c>
      <c r="BB1" s="33" t="s">
        <v>52</v>
      </c>
      <c r="BC1" s="33" t="s">
        <v>53</v>
      </c>
      <c r="BD1" s="33" t="s">
        <v>54</v>
      </c>
      <c r="BE1" s="33" t="s">
        <v>55</v>
      </c>
      <c r="BF1" s="34" t="s">
        <v>56</v>
      </c>
      <c r="BG1" s="34" t="s">
        <v>57</v>
      </c>
      <c r="BH1" s="34" t="s">
        <v>58</v>
      </c>
      <c r="BI1" s="35"/>
      <c r="BJ1" s="35"/>
      <c r="BK1" s="140" t="s">
        <v>272</v>
      </c>
      <c r="BL1" s="140" t="s">
        <v>274</v>
      </c>
      <c r="BM1" s="142" t="s">
        <v>273</v>
      </c>
    </row>
    <row r="2" spans="1:65" x14ac:dyDescent="0.4">
      <c r="A2" s="36" t="s">
        <v>59</v>
      </c>
      <c r="B2" s="36">
        <v>4</v>
      </c>
      <c r="C2" s="37" t="s">
        <v>60</v>
      </c>
      <c r="D2" s="37" t="s">
        <v>60</v>
      </c>
      <c r="E2" s="148">
        <v>348</v>
      </c>
      <c r="F2" s="38">
        <v>4.5475000000000003</v>
      </c>
      <c r="G2" s="37">
        <v>10</v>
      </c>
      <c r="H2" s="39">
        <f>SUM(AJ2,BE2,BH2)</f>
        <v>72</v>
      </c>
      <c r="I2" s="39">
        <f>SUM(AJ2,BE2)</f>
        <v>72</v>
      </c>
      <c r="J2" s="39">
        <f>I2/F2</f>
        <v>15.832875206157228</v>
      </c>
      <c r="K2" s="40">
        <v>1</v>
      </c>
      <c r="U2" s="41"/>
      <c r="V2" s="42"/>
      <c r="AJ2" s="40">
        <f t="shared" ref="AJ2:AJ19" si="0">SUM(K2:AI2)</f>
        <v>1</v>
      </c>
      <c r="AL2" s="43">
        <v>15</v>
      </c>
      <c r="AN2" s="43">
        <v>3</v>
      </c>
      <c r="AQ2" s="43">
        <v>4</v>
      </c>
      <c r="AR2" s="43">
        <v>20</v>
      </c>
      <c r="AT2" s="43">
        <v>2</v>
      </c>
      <c r="AV2" s="43">
        <v>2</v>
      </c>
      <c r="AY2" s="43">
        <v>13</v>
      </c>
      <c r="BA2" s="43">
        <v>1</v>
      </c>
      <c r="BB2" s="43">
        <v>4</v>
      </c>
      <c r="BC2" s="43">
        <v>6</v>
      </c>
      <c r="BD2" s="43">
        <v>1</v>
      </c>
      <c r="BE2" s="43">
        <f t="shared" ref="BE2:BE34" si="1">SUM(AK2:BD2)</f>
        <v>71</v>
      </c>
      <c r="BH2" s="44">
        <f t="shared" ref="BH2:BH34" si="2">SUM(BF2:BG2)</f>
        <v>0</v>
      </c>
      <c r="BK2" s="141">
        <f>(SUM(P2, Q2, U2, AB2, AL2, AR2, AS2, AT2, AV2))/F2</f>
        <v>8.5761407366684992</v>
      </c>
      <c r="BL2" s="141">
        <f>(SUM(P2, Q2, U2, AB2, AL2, AR2, AS2, AT2, AV2))/H2</f>
        <v>0.54166666666666663</v>
      </c>
      <c r="BM2" s="143">
        <f>(SUM(R2,V2,AE2,AM2,AW2,AX2,AZ2)/F2)</f>
        <v>0</v>
      </c>
    </row>
    <row r="3" spans="1:65" x14ac:dyDescent="0.4">
      <c r="A3" s="36" t="s">
        <v>59</v>
      </c>
      <c r="B3" s="36">
        <v>4</v>
      </c>
      <c r="C3" s="37">
        <v>3</v>
      </c>
      <c r="D3" s="37">
        <v>3</v>
      </c>
      <c r="E3" s="148">
        <v>766</v>
      </c>
      <c r="U3" s="41"/>
      <c r="V3" s="42"/>
      <c r="AJ3" s="40">
        <f t="shared" si="0"/>
        <v>0</v>
      </c>
      <c r="BE3" s="43">
        <f t="shared" si="1"/>
        <v>0</v>
      </c>
      <c r="BH3" s="44">
        <f t="shared" si="2"/>
        <v>0</v>
      </c>
      <c r="BK3" s="141" t="e">
        <f t="shared" ref="BK3:BK34" si="3">(SUM(P3, Q3, U3, AB3, AL3, AR3, AS3, AT3, AV3))/F3</f>
        <v>#DIV/0!</v>
      </c>
      <c r="BL3" s="141" t="e">
        <f t="shared" ref="BL3:BL34" si="4">(SUM(P3, Q3, U3, AB3, AL3, AR3, AS3, AT3, AV3))/H3</f>
        <v>#DIV/0!</v>
      </c>
      <c r="BM3" s="143" t="e">
        <f t="shared" ref="BM3:BM7" si="5">(SUM(R3,V3,AE3,AM3,AW3,AX3,AZ3)/F3)</f>
        <v>#DIV/0!</v>
      </c>
    </row>
    <row r="4" spans="1:65" s="71" customFormat="1" x14ac:dyDescent="0.4">
      <c r="A4" s="71" t="s">
        <v>59</v>
      </c>
      <c r="B4" s="71">
        <v>4</v>
      </c>
      <c r="C4" s="72">
        <v>5</v>
      </c>
      <c r="D4" s="72">
        <v>5</v>
      </c>
      <c r="E4" s="148">
        <v>1323</v>
      </c>
      <c r="F4" s="73"/>
      <c r="G4" s="72"/>
      <c r="H4" s="74"/>
      <c r="I4" s="74"/>
      <c r="J4" s="74"/>
      <c r="K4" s="75"/>
      <c r="L4" s="75"/>
      <c r="M4" s="75"/>
      <c r="N4" s="75"/>
      <c r="O4" s="75"/>
      <c r="P4" s="75"/>
      <c r="Q4" s="75"/>
      <c r="R4" s="75"/>
      <c r="S4" s="75"/>
      <c r="T4" s="75"/>
      <c r="U4" s="76"/>
      <c r="V4" s="76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>
        <f t="shared" si="0"/>
        <v>0</v>
      </c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>
        <f t="shared" si="1"/>
        <v>0</v>
      </c>
      <c r="BF4" s="78"/>
      <c r="BG4" s="78"/>
      <c r="BH4" s="78">
        <f t="shared" si="2"/>
        <v>0</v>
      </c>
      <c r="BK4" s="141" t="e">
        <f t="shared" si="3"/>
        <v>#DIV/0!</v>
      </c>
      <c r="BL4" s="141" t="e">
        <f t="shared" si="4"/>
        <v>#DIV/0!</v>
      </c>
      <c r="BM4" s="143" t="e">
        <f t="shared" si="5"/>
        <v>#DIV/0!</v>
      </c>
    </row>
    <row r="5" spans="1:65" x14ac:dyDescent="0.4">
      <c r="A5" s="36" t="s">
        <v>59</v>
      </c>
      <c r="B5" s="36">
        <v>4</v>
      </c>
      <c r="C5" s="37" t="s">
        <v>61</v>
      </c>
      <c r="D5" s="37" t="s">
        <v>61</v>
      </c>
      <c r="E5" s="148">
        <v>1742</v>
      </c>
      <c r="F5" s="38">
        <v>5.0008999999999997</v>
      </c>
      <c r="G5" s="37">
        <v>10</v>
      </c>
      <c r="H5" s="39">
        <f>SUM(AJ5,BE5,BH5)</f>
        <v>36</v>
      </c>
      <c r="I5" s="39">
        <f>SUM(AJ5,BE5)</f>
        <v>32</v>
      </c>
      <c r="J5" s="39">
        <f>I5/F5</f>
        <v>6.3988482073226827</v>
      </c>
      <c r="Q5" s="40">
        <v>1</v>
      </c>
      <c r="U5" s="45">
        <v>1</v>
      </c>
      <c r="Z5" s="40">
        <v>1</v>
      </c>
      <c r="AI5" s="40">
        <v>1</v>
      </c>
      <c r="AJ5" s="40">
        <f t="shared" si="0"/>
        <v>4</v>
      </c>
      <c r="AO5" s="43">
        <v>2</v>
      </c>
      <c r="AR5" s="43">
        <v>12</v>
      </c>
      <c r="AY5" s="43">
        <v>7</v>
      </c>
      <c r="BA5" s="43">
        <v>1</v>
      </c>
      <c r="BB5" s="43">
        <v>1</v>
      </c>
      <c r="BC5" s="43">
        <v>5</v>
      </c>
      <c r="BE5" s="43">
        <f t="shared" si="1"/>
        <v>28</v>
      </c>
      <c r="BG5" s="44">
        <v>4</v>
      </c>
      <c r="BH5" s="44">
        <f t="shared" si="2"/>
        <v>4</v>
      </c>
      <c r="BK5" s="141">
        <f t="shared" si="3"/>
        <v>2.7994960907036734</v>
      </c>
      <c r="BL5" s="141">
        <f t="shared" si="4"/>
        <v>0.3888888888888889</v>
      </c>
      <c r="BM5" s="143">
        <f t="shared" si="5"/>
        <v>0</v>
      </c>
    </row>
    <row r="6" spans="1:65" s="54" customFormat="1" x14ac:dyDescent="0.4">
      <c r="A6" s="54" t="s">
        <v>59</v>
      </c>
      <c r="B6" s="54">
        <v>4</v>
      </c>
      <c r="C6" s="55">
        <v>10</v>
      </c>
      <c r="D6" s="55">
        <v>10</v>
      </c>
      <c r="E6" s="148">
        <v>2190</v>
      </c>
      <c r="F6" s="56"/>
      <c r="G6" s="55"/>
      <c r="H6" s="69"/>
      <c r="I6" s="69"/>
      <c r="J6" s="69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58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>
        <f t="shared" si="0"/>
        <v>0</v>
      </c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>
        <f t="shared" si="1"/>
        <v>0</v>
      </c>
      <c r="BF6" s="65"/>
      <c r="BG6" s="65"/>
      <c r="BH6" s="65">
        <f t="shared" si="2"/>
        <v>0</v>
      </c>
      <c r="BK6" s="141" t="e">
        <f t="shared" si="3"/>
        <v>#DIV/0!</v>
      </c>
      <c r="BL6" s="141" t="e">
        <f t="shared" si="4"/>
        <v>#DIV/0!</v>
      </c>
      <c r="BM6" s="143" t="e">
        <f t="shared" si="5"/>
        <v>#DIV/0!</v>
      </c>
    </row>
    <row r="7" spans="1:65" s="53" customFormat="1" ht="21.6" thickBot="1" x14ac:dyDescent="0.45">
      <c r="A7" s="46" t="s">
        <v>59</v>
      </c>
      <c r="B7" s="46">
        <v>4</v>
      </c>
      <c r="C7" s="47" t="s">
        <v>62</v>
      </c>
      <c r="D7" s="47" t="s">
        <v>62</v>
      </c>
      <c r="E7" s="148">
        <v>2486</v>
      </c>
      <c r="F7" s="48"/>
      <c r="G7" s="47"/>
      <c r="H7" s="70"/>
      <c r="I7" s="70"/>
      <c r="J7" s="70"/>
      <c r="K7" s="49"/>
      <c r="L7" s="49"/>
      <c r="M7" s="49"/>
      <c r="N7" s="49"/>
      <c r="O7" s="49"/>
      <c r="P7" s="49"/>
      <c r="Q7" s="49"/>
      <c r="R7" s="49"/>
      <c r="S7" s="49"/>
      <c r="T7" s="4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49">
        <f t="shared" si="0"/>
        <v>0</v>
      </c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66">
        <f t="shared" si="1"/>
        <v>0</v>
      </c>
      <c r="BF7" s="52"/>
      <c r="BG7" s="52"/>
      <c r="BH7" s="67">
        <f t="shared" si="2"/>
        <v>0</v>
      </c>
      <c r="BK7" s="141" t="e">
        <f t="shared" si="3"/>
        <v>#DIV/0!</v>
      </c>
      <c r="BL7" s="141" t="e">
        <f t="shared" si="4"/>
        <v>#DIV/0!</v>
      </c>
      <c r="BM7" s="143" t="e">
        <f t="shared" si="5"/>
        <v>#DIV/0!</v>
      </c>
    </row>
    <row r="8" spans="1:65" s="61" customFormat="1" x14ac:dyDescent="0.4">
      <c r="A8" s="36" t="s">
        <v>59</v>
      </c>
      <c r="B8" s="36">
        <v>3</v>
      </c>
      <c r="C8" s="37">
        <v>10</v>
      </c>
      <c r="D8" s="37">
        <v>25</v>
      </c>
      <c r="E8" s="148">
        <v>3169</v>
      </c>
      <c r="F8" s="38">
        <v>5.0662000000000003</v>
      </c>
      <c r="G8" s="37">
        <v>10</v>
      </c>
      <c r="H8" s="69">
        <f>SUM(AJ8,BE8,BH8)</f>
        <v>5</v>
      </c>
      <c r="I8" s="69">
        <f>SUM(AJ8,BE8)</f>
        <v>5</v>
      </c>
      <c r="J8" s="39">
        <f t="shared" ref="J8:J30" si="6">I8/F8</f>
        <v>0.98693300698748565</v>
      </c>
      <c r="K8" s="45"/>
      <c r="L8" s="45"/>
      <c r="M8" s="45"/>
      <c r="N8" s="45"/>
      <c r="O8" s="45"/>
      <c r="P8" s="45"/>
      <c r="Q8" s="45">
        <v>1</v>
      </c>
      <c r="R8" s="45"/>
      <c r="S8" s="45"/>
      <c r="T8" s="45"/>
      <c r="U8" s="45"/>
      <c r="V8" s="45">
        <v>1</v>
      </c>
      <c r="W8" s="45"/>
      <c r="X8" s="45"/>
      <c r="Y8" s="45"/>
      <c r="Z8" s="45"/>
      <c r="AA8" s="45"/>
      <c r="AB8" s="45"/>
      <c r="AC8" s="45"/>
      <c r="AD8" s="45"/>
      <c r="AE8" s="45">
        <v>1</v>
      </c>
      <c r="AF8" s="45"/>
      <c r="AG8" s="45"/>
      <c r="AH8" s="45"/>
      <c r="AI8" s="45"/>
      <c r="AJ8" s="57">
        <f t="shared" si="0"/>
        <v>3</v>
      </c>
      <c r="AK8" s="62"/>
      <c r="AL8" s="62">
        <v>2</v>
      </c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4">
        <f t="shared" si="1"/>
        <v>2</v>
      </c>
      <c r="BF8" s="63"/>
      <c r="BG8" s="63"/>
      <c r="BH8" s="65">
        <f t="shared" si="2"/>
        <v>0</v>
      </c>
      <c r="BI8" s="59"/>
      <c r="BJ8" s="60"/>
      <c r="BK8" s="141">
        <f t="shared" si="3"/>
        <v>0.59215980419249137</v>
      </c>
      <c r="BL8" s="141">
        <f t="shared" si="4"/>
        <v>0.6</v>
      </c>
      <c r="BM8" s="143">
        <f>(SUM(R8,V8,AE8,AM8,AW8,AX8,AZ8,AD8,AC8)/F8)</f>
        <v>0.39477320279499428</v>
      </c>
    </row>
    <row r="9" spans="1:65" s="61" customFormat="1" x14ac:dyDescent="0.4">
      <c r="A9" s="36" t="s">
        <v>59</v>
      </c>
      <c r="B9" s="36">
        <v>3</v>
      </c>
      <c r="C9" s="37">
        <v>20</v>
      </c>
      <c r="D9" s="37">
        <v>35</v>
      </c>
      <c r="E9" s="148">
        <v>3583</v>
      </c>
      <c r="F9" s="38">
        <v>4.1448999999999998</v>
      </c>
      <c r="G9" s="37">
        <v>10</v>
      </c>
      <c r="H9" s="39">
        <f>SUM(AJ9,BE9,BH9)</f>
        <v>79</v>
      </c>
      <c r="I9" s="39">
        <f>SUM(AJ9,BE9)</f>
        <v>69</v>
      </c>
      <c r="J9" s="39">
        <f t="shared" si="6"/>
        <v>16.646963738570292</v>
      </c>
      <c r="K9" s="40">
        <v>1</v>
      </c>
      <c r="L9" s="40"/>
      <c r="M9" s="40"/>
      <c r="N9" s="40"/>
      <c r="O9" s="40"/>
      <c r="P9" s="40">
        <v>7</v>
      </c>
      <c r="Q9" s="40">
        <v>4</v>
      </c>
      <c r="R9" s="40">
        <v>3</v>
      </c>
      <c r="S9" s="40"/>
      <c r="T9" s="40">
        <v>13</v>
      </c>
      <c r="U9" s="45">
        <v>8</v>
      </c>
      <c r="V9" s="45">
        <v>1</v>
      </c>
      <c r="W9" s="45"/>
      <c r="X9" s="45"/>
      <c r="Y9" s="45"/>
      <c r="Z9" s="45">
        <v>1</v>
      </c>
      <c r="AA9" s="45"/>
      <c r="AB9" s="45">
        <v>5</v>
      </c>
      <c r="AC9" s="45"/>
      <c r="AD9" s="45"/>
      <c r="AE9" s="45">
        <v>8</v>
      </c>
      <c r="AF9" s="45"/>
      <c r="AG9" s="45"/>
      <c r="AH9" s="45"/>
      <c r="AI9" s="45">
        <v>3</v>
      </c>
      <c r="AJ9" s="40">
        <f t="shared" si="0"/>
        <v>54</v>
      </c>
      <c r="AK9" s="62"/>
      <c r="AL9" s="62"/>
      <c r="AM9" s="62"/>
      <c r="AN9" s="62"/>
      <c r="AO9" s="62"/>
      <c r="AP9" s="62"/>
      <c r="AQ9" s="62"/>
      <c r="AR9" s="62">
        <v>11</v>
      </c>
      <c r="AS9" s="62"/>
      <c r="AT9" s="62">
        <v>1</v>
      </c>
      <c r="AU9" s="62"/>
      <c r="AV9" s="62"/>
      <c r="AW9" s="62"/>
      <c r="AX9" s="62"/>
      <c r="AY9" s="62">
        <v>3</v>
      </c>
      <c r="AZ9" s="62"/>
      <c r="BA9" s="62"/>
      <c r="BB9" s="62"/>
      <c r="BC9" s="62"/>
      <c r="BD9" s="62"/>
      <c r="BE9" s="43">
        <f t="shared" si="1"/>
        <v>15</v>
      </c>
      <c r="BF9" s="63"/>
      <c r="BG9" s="63">
        <v>10</v>
      </c>
      <c r="BH9" s="44">
        <f t="shared" si="2"/>
        <v>10</v>
      </c>
      <c r="BK9" s="141">
        <f t="shared" si="3"/>
        <v>8.6853723853410223</v>
      </c>
      <c r="BL9" s="141">
        <f t="shared" si="4"/>
        <v>0.45569620253164556</v>
      </c>
      <c r="BM9" s="143">
        <f>(SUM(R9,V9,AE9,AM9,AW9,AX9,AZ9,AD9,AC9)/F9)</f>
        <v>2.8951241284470073</v>
      </c>
    </row>
    <row r="10" spans="1:65" s="61" customFormat="1" x14ac:dyDescent="0.4">
      <c r="A10" s="36" t="s">
        <v>59</v>
      </c>
      <c r="B10" s="36">
        <v>3</v>
      </c>
      <c r="C10" s="37">
        <v>30</v>
      </c>
      <c r="D10" s="37">
        <v>45</v>
      </c>
      <c r="E10" s="148">
        <v>4021</v>
      </c>
      <c r="F10" s="38">
        <v>4.0948000000000002</v>
      </c>
      <c r="G10" s="37">
        <v>10</v>
      </c>
      <c r="H10" s="39">
        <f>SUM(AJ10,BE10,BH10)</f>
        <v>143</v>
      </c>
      <c r="I10" s="39">
        <f>SUM(AJ10,BE10)</f>
        <v>131</v>
      </c>
      <c r="J10" s="39">
        <f t="shared" si="6"/>
        <v>31.991794471036435</v>
      </c>
      <c r="K10" s="40"/>
      <c r="L10" s="40"/>
      <c r="M10" s="40"/>
      <c r="N10" s="40"/>
      <c r="O10" s="40"/>
      <c r="P10" s="40"/>
      <c r="Q10" s="40">
        <v>8</v>
      </c>
      <c r="R10" s="40">
        <v>3</v>
      </c>
      <c r="S10" s="40">
        <v>2</v>
      </c>
      <c r="T10" s="40">
        <v>8</v>
      </c>
      <c r="U10" s="45">
        <v>5</v>
      </c>
      <c r="V10" s="45">
        <v>4</v>
      </c>
      <c r="W10" s="45"/>
      <c r="X10" s="45"/>
      <c r="Y10" s="45"/>
      <c r="Z10" s="45">
        <v>6</v>
      </c>
      <c r="AA10" s="45"/>
      <c r="AB10" s="45">
        <v>1</v>
      </c>
      <c r="AC10" s="45"/>
      <c r="AD10" s="45"/>
      <c r="AE10" s="45">
        <v>12</v>
      </c>
      <c r="AF10" s="45"/>
      <c r="AG10" s="45"/>
      <c r="AH10" s="45"/>
      <c r="AI10" s="45">
        <v>4</v>
      </c>
      <c r="AJ10" s="40">
        <f t="shared" si="0"/>
        <v>53</v>
      </c>
      <c r="AK10" s="62"/>
      <c r="AL10" s="62">
        <v>3</v>
      </c>
      <c r="AM10" s="62"/>
      <c r="AN10" s="62">
        <v>1</v>
      </c>
      <c r="AO10" s="62"/>
      <c r="AP10" s="62"/>
      <c r="AQ10" s="62"/>
      <c r="AR10" s="62">
        <v>21</v>
      </c>
      <c r="AS10" s="62"/>
      <c r="AT10" s="62"/>
      <c r="AU10" s="62">
        <v>5</v>
      </c>
      <c r="AV10" s="62">
        <v>1</v>
      </c>
      <c r="AW10" s="62"/>
      <c r="AX10" s="62"/>
      <c r="AY10" s="62">
        <v>30</v>
      </c>
      <c r="AZ10" s="62">
        <v>1</v>
      </c>
      <c r="BA10" s="62">
        <v>1</v>
      </c>
      <c r="BB10" s="62">
        <v>3</v>
      </c>
      <c r="BC10" s="62">
        <v>5</v>
      </c>
      <c r="BD10" s="62">
        <v>7</v>
      </c>
      <c r="BE10" s="43">
        <f t="shared" si="1"/>
        <v>78</v>
      </c>
      <c r="BF10" s="63"/>
      <c r="BG10" s="63">
        <v>12</v>
      </c>
      <c r="BH10" s="44">
        <f t="shared" si="2"/>
        <v>12</v>
      </c>
      <c r="BK10" s="141">
        <f t="shared" si="3"/>
        <v>9.5242746898505413</v>
      </c>
      <c r="BL10" s="141">
        <f t="shared" si="4"/>
        <v>0.27272727272727271</v>
      </c>
      <c r="BM10" s="143">
        <f t="shared" ref="BM10:BM34" si="7">(SUM(R10,V10,AE10,AM10,AW10,AX10,AZ10,AD10,AC10)/F10)</f>
        <v>4.8842434306925853</v>
      </c>
    </row>
    <row r="11" spans="1:65" s="61" customFormat="1" x14ac:dyDescent="0.4">
      <c r="A11" s="36" t="s">
        <v>59</v>
      </c>
      <c r="B11" s="36">
        <v>3</v>
      </c>
      <c r="C11" s="37">
        <v>40</v>
      </c>
      <c r="D11" s="37">
        <v>55</v>
      </c>
      <c r="E11" s="148">
        <v>4497</v>
      </c>
      <c r="F11" s="38">
        <v>4.718</v>
      </c>
      <c r="G11" s="37">
        <v>10</v>
      </c>
      <c r="H11" s="39">
        <f>SUM(AJ11,BE11,BH11)</f>
        <v>148</v>
      </c>
      <c r="I11" s="39">
        <f>SUM(AJ11,BE11)</f>
        <v>147</v>
      </c>
      <c r="J11" s="39">
        <f>I11/F11</f>
        <v>31.15727002967359</v>
      </c>
      <c r="K11" s="40"/>
      <c r="L11" s="40"/>
      <c r="M11" s="40"/>
      <c r="N11" s="40">
        <v>2</v>
      </c>
      <c r="O11" s="40"/>
      <c r="P11" s="40"/>
      <c r="Q11" s="40">
        <v>6</v>
      </c>
      <c r="R11" s="40">
        <v>5</v>
      </c>
      <c r="S11" s="40">
        <v>3</v>
      </c>
      <c r="T11" s="40">
        <v>6</v>
      </c>
      <c r="U11" s="45">
        <v>2</v>
      </c>
      <c r="V11" s="45"/>
      <c r="W11" s="45"/>
      <c r="X11" s="45"/>
      <c r="Y11" s="45"/>
      <c r="Z11" s="45"/>
      <c r="AA11" s="45"/>
      <c r="AB11" s="45"/>
      <c r="AC11" s="45"/>
      <c r="AD11" s="45"/>
      <c r="AE11" s="45">
        <v>31</v>
      </c>
      <c r="AF11" s="45"/>
      <c r="AG11" s="45"/>
      <c r="AH11" s="45"/>
      <c r="AI11" s="45">
        <v>2</v>
      </c>
      <c r="AJ11" s="40">
        <f t="shared" si="0"/>
        <v>57</v>
      </c>
      <c r="AK11" s="62"/>
      <c r="AL11" s="62">
        <v>6</v>
      </c>
      <c r="AM11" s="62"/>
      <c r="AN11" s="62">
        <v>1</v>
      </c>
      <c r="AO11" s="62"/>
      <c r="AP11" s="62"/>
      <c r="AQ11" s="62"/>
      <c r="AR11" s="62">
        <v>15</v>
      </c>
      <c r="AS11" s="62"/>
      <c r="AT11" s="62">
        <v>3</v>
      </c>
      <c r="AU11" s="62"/>
      <c r="AV11" s="62"/>
      <c r="AW11" s="62">
        <v>2</v>
      </c>
      <c r="AX11" s="62"/>
      <c r="AY11" s="62">
        <v>24</v>
      </c>
      <c r="AZ11" s="62">
        <v>8</v>
      </c>
      <c r="BA11" s="62">
        <v>9</v>
      </c>
      <c r="BB11" s="62"/>
      <c r="BC11" s="62">
        <v>12</v>
      </c>
      <c r="BD11" s="62">
        <v>10</v>
      </c>
      <c r="BE11" s="43">
        <f t="shared" si="1"/>
        <v>90</v>
      </c>
      <c r="BF11" s="63"/>
      <c r="BG11" s="63">
        <v>1</v>
      </c>
      <c r="BH11" s="44">
        <f t="shared" si="2"/>
        <v>1</v>
      </c>
      <c r="BK11" s="141">
        <f t="shared" si="3"/>
        <v>6.7825349724459514</v>
      </c>
      <c r="BL11" s="141">
        <f t="shared" si="4"/>
        <v>0.21621621621621623</v>
      </c>
      <c r="BM11" s="143">
        <f t="shared" si="7"/>
        <v>9.7498940228910556</v>
      </c>
    </row>
    <row r="12" spans="1:65" s="61" customFormat="1" x14ac:dyDescent="0.4">
      <c r="A12" s="36" t="s">
        <v>59</v>
      </c>
      <c r="B12" s="36">
        <v>3</v>
      </c>
      <c r="C12" s="37">
        <v>50</v>
      </c>
      <c r="D12" s="37">
        <v>65</v>
      </c>
      <c r="E12" s="148">
        <v>4960</v>
      </c>
      <c r="F12" s="38">
        <v>4.96</v>
      </c>
      <c r="G12" s="37">
        <v>10</v>
      </c>
      <c r="H12" s="39">
        <f t="shared" ref="H12:H18" si="8">SUM(AJ12,BE12,BH12)</f>
        <v>559</v>
      </c>
      <c r="I12" s="39">
        <f t="shared" ref="I12:I18" si="9">SUM(AJ12,BE12)</f>
        <v>516</v>
      </c>
      <c r="J12" s="39">
        <f t="shared" si="6"/>
        <v>104.03225806451613</v>
      </c>
      <c r="K12" s="40"/>
      <c r="L12" s="40"/>
      <c r="M12" s="40">
        <v>3</v>
      </c>
      <c r="N12" s="40">
        <v>13</v>
      </c>
      <c r="O12" s="40"/>
      <c r="P12" s="40">
        <v>13</v>
      </c>
      <c r="Q12" s="40">
        <v>31</v>
      </c>
      <c r="R12" s="40">
        <v>8</v>
      </c>
      <c r="S12" s="40"/>
      <c r="T12" s="40">
        <v>76</v>
      </c>
      <c r="U12" s="45">
        <v>21</v>
      </c>
      <c r="V12" s="45">
        <v>7</v>
      </c>
      <c r="W12" s="45">
        <v>4</v>
      </c>
      <c r="X12" s="45"/>
      <c r="Y12" s="45">
        <v>2</v>
      </c>
      <c r="Z12" s="45"/>
      <c r="AA12" s="45"/>
      <c r="AB12" s="45">
        <v>5</v>
      </c>
      <c r="AC12" s="45">
        <v>1</v>
      </c>
      <c r="AD12" s="45"/>
      <c r="AE12" s="45">
        <v>207</v>
      </c>
      <c r="AF12" s="45"/>
      <c r="AG12" s="45"/>
      <c r="AH12" s="45">
        <v>4</v>
      </c>
      <c r="AI12" s="45">
        <v>7</v>
      </c>
      <c r="AJ12" s="40">
        <f t="shared" si="0"/>
        <v>402</v>
      </c>
      <c r="AK12" s="62"/>
      <c r="AL12" s="62">
        <v>10</v>
      </c>
      <c r="AM12" s="62"/>
      <c r="AN12" s="62">
        <v>8</v>
      </c>
      <c r="AO12" s="62"/>
      <c r="AP12" s="62"/>
      <c r="AQ12" s="62"/>
      <c r="AR12" s="62">
        <v>6</v>
      </c>
      <c r="AS12" s="62"/>
      <c r="AT12" s="62">
        <v>1</v>
      </c>
      <c r="AU12" s="62"/>
      <c r="AV12" s="62">
        <v>2</v>
      </c>
      <c r="AW12" s="62"/>
      <c r="AX12" s="62"/>
      <c r="AY12" s="62">
        <v>36</v>
      </c>
      <c r="AZ12" s="62">
        <v>27</v>
      </c>
      <c r="BA12" s="62">
        <v>5</v>
      </c>
      <c r="BB12" s="62"/>
      <c r="BC12" s="62">
        <v>17</v>
      </c>
      <c r="BD12" s="62">
        <v>2</v>
      </c>
      <c r="BE12" s="43">
        <f t="shared" si="1"/>
        <v>114</v>
      </c>
      <c r="BF12" s="63"/>
      <c r="BG12" s="63">
        <v>43</v>
      </c>
      <c r="BH12" s="44">
        <f t="shared" si="2"/>
        <v>43</v>
      </c>
      <c r="BK12" s="141">
        <f t="shared" si="3"/>
        <v>17.943548387096776</v>
      </c>
      <c r="BL12" s="141">
        <f t="shared" si="4"/>
        <v>0.15921288014311269</v>
      </c>
      <c r="BM12" s="143">
        <f t="shared" si="7"/>
        <v>50.403225806451616</v>
      </c>
    </row>
    <row r="13" spans="1:65" x14ac:dyDescent="0.4">
      <c r="A13" s="36" t="s">
        <v>59</v>
      </c>
      <c r="B13" s="36">
        <v>3</v>
      </c>
      <c r="C13" s="37">
        <v>60</v>
      </c>
      <c r="D13" s="37">
        <v>75</v>
      </c>
      <c r="E13" s="148">
        <v>5546</v>
      </c>
      <c r="F13" s="38">
        <v>4.1454000000000004</v>
      </c>
      <c r="G13" s="37">
        <v>10</v>
      </c>
      <c r="H13" s="39">
        <f t="shared" si="8"/>
        <v>273</v>
      </c>
      <c r="I13" s="39">
        <f t="shared" si="9"/>
        <v>207</v>
      </c>
      <c r="J13" s="39">
        <f t="shared" si="6"/>
        <v>49.93486756404689</v>
      </c>
      <c r="M13" s="40">
        <v>1</v>
      </c>
      <c r="N13" s="40">
        <v>8</v>
      </c>
      <c r="P13" s="40">
        <v>6</v>
      </c>
      <c r="Q13" s="40">
        <v>56</v>
      </c>
      <c r="R13" s="40">
        <v>5</v>
      </c>
      <c r="T13" s="40">
        <v>26</v>
      </c>
      <c r="U13" s="45">
        <v>36</v>
      </c>
      <c r="V13" s="45">
        <v>3</v>
      </c>
      <c r="W13" s="40">
        <v>1</v>
      </c>
      <c r="Y13" s="40">
        <v>1</v>
      </c>
      <c r="AD13" s="40">
        <v>1</v>
      </c>
      <c r="AE13" s="40">
        <v>56</v>
      </c>
      <c r="AH13" s="40">
        <v>2</v>
      </c>
      <c r="AI13" s="40">
        <v>4</v>
      </c>
      <c r="AJ13" s="40">
        <f t="shared" si="0"/>
        <v>206</v>
      </c>
      <c r="BC13" s="43">
        <v>1</v>
      </c>
      <c r="BE13" s="43">
        <f t="shared" si="1"/>
        <v>1</v>
      </c>
      <c r="BF13" s="44">
        <v>1</v>
      </c>
      <c r="BG13" s="44">
        <v>65</v>
      </c>
      <c r="BH13" s="44">
        <f t="shared" si="2"/>
        <v>66</v>
      </c>
      <c r="BK13" s="141">
        <f t="shared" si="3"/>
        <v>23.640661938534276</v>
      </c>
      <c r="BL13" s="141">
        <f t="shared" si="4"/>
        <v>0.35897435897435898</v>
      </c>
      <c r="BM13" s="143">
        <f t="shared" si="7"/>
        <v>15.680030877599265</v>
      </c>
    </row>
    <row r="14" spans="1:65" s="61" customFormat="1" x14ac:dyDescent="0.4">
      <c r="A14" s="36" t="s">
        <v>59</v>
      </c>
      <c r="B14" s="36">
        <v>3</v>
      </c>
      <c r="C14" s="37">
        <v>70</v>
      </c>
      <c r="D14" s="37">
        <v>85</v>
      </c>
      <c r="E14" s="148">
        <v>6106</v>
      </c>
      <c r="F14" s="38">
        <v>4.7350000000000003</v>
      </c>
      <c r="G14" s="37">
        <v>10</v>
      </c>
      <c r="H14" s="39">
        <f t="shared" si="8"/>
        <v>260</v>
      </c>
      <c r="I14" s="39">
        <f t="shared" si="9"/>
        <v>180</v>
      </c>
      <c r="J14" s="39">
        <f t="shared" si="6"/>
        <v>38.014783526927133</v>
      </c>
      <c r="K14" s="40"/>
      <c r="L14" s="40"/>
      <c r="M14" s="40"/>
      <c r="N14" s="40">
        <v>6</v>
      </c>
      <c r="O14" s="40"/>
      <c r="P14" s="40">
        <v>20</v>
      </c>
      <c r="Q14" s="40">
        <v>47</v>
      </c>
      <c r="R14" s="40">
        <v>1</v>
      </c>
      <c r="S14" s="40"/>
      <c r="T14" s="40">
        <v>17</v>
      </c>
      <c r="U14" s="45">
        <v>13</v>
      </c>
      <c r="V14" s="45">
        <v>3</v>
      </c>
      <c r="W14" s="45"/>
      <c r="X14" s="45"/>
      <c r="Y14" s="45">
        <v>1</v>
      </c>
      <c r="Z14" s="45"/>
      <c r="AA14" s="45"/>
      <c r="AB14" s="45">
        <v>6</v>
      </c>
      <c r="AC14" s="45"/>
      <c r="AD14" s="45">
        <v>2</v>
      </c>
      <c r="AE14" s="45">
        <v>43</v>
      </c>
      <c r="AF14" s="45"/>
      <c r="AG14" s="45"/>
      <c r="AH14" s="45">
        <v>1</v>
      </c>
      <c r="AI14" s="45">
        <v>5</v>
      </c>
      <c r="AJ14" s="40">
        <f t="shared" si="0"/>
        <v>165</v>
      </c>
      <c r="AK14" s="62"/>
      <c r="AL14" s="62"/>
      <c r="AM14" s="62"/>
      <c r="AN14" s="62"/>
      <c r="AO14" s="62">
        <v>8</v>
      </c>
      <c r="AP14" s="62"/>
      <c r="AQ14" s="62"/>
      <c r="AR14" s="62"/>
      <c r="AS14" s="62"/>
      <c r="AT14" s="62"/>
      <c r="AU14" s="62"/>
      <c r="AV14" s="62"/>
      <c r="AW14" s="62"/>
      <c r="AX14" s="62"/>
      <c r="AY14" s="62">
        <v>2</v>
      </c>
      <c r="AZ14" s="62"/>
      <c r="BA14" s="62">
        <v>1</v>
      </c>
      <c r="BB14" s="62"/>
      <c r="BC14" s="62">
        <v>4</v>
      </c>
      <c r="BD14" s="62"/>
      <c r="BE14" s="43">
        <f t="shared" si="1"/>
        <v>15</v>
      </c>
      <c r="BF14" s="63"/>
      <c r="BG14" s="63">
        <v>80</v>
      </c>
      <c r="BH14" s="44">
        <f t="shared" si="2"/>
        <v>80</v>
      </c>
      <c r="BK14" s="141">
        <f t="shared" si="3"/>
        <v>18.162618796198519</v>
      </c>
      <c r="BL14" s="141">
        <f t="shared" si="4"/>
        <v>0.33076923076923076</v>
      </c>
      <c r="BM14" s="143">
        <f t="shared" si="7"/>
        <v>10.348468848996831</v>
      </c>
    </row>
    <row r="15" spans="1:65" s="61" customFormat="1" x14ac:dyDescent="0.4">
      <c r="A15" s="36" t="s">
        <v>59</v>
      </c>
      <c r="B15" s="36">
        <v>3</v>
      </c>
      <c r="C15" s="37">
        <v>80</v>
      </c>
      <c r="D15" s="37">
        <v>95</v>
      </c>
      <c r="E15" s="148">
        <v>6546</v>
      </c>
      <c r="F15" s="38">
        <v>4.9078999999999997</v>
      </c>
      <c r="G15" s="37">
        <v>10</v>
      </c>
      <c r="H15" s="39">
        <f t="shared" si="8"/>
        <v>229</v>
      </c>
      <c r="I15" s="39">
        <f t="shared" si="9"/>
        <v>194</v>
      </c>
      <c r="J15" s="39">
        <f t="shared" si="6"/>
        <v>39.528107744656573</v>
      </c>
      <c r="K15" s="40"/>
      <c r="L15" s="40"/>
      <c r="M15" s="40"/>
      <c r="N15" s="40">
        <v>6</v>
      </c>
      <c r="O15" s="40"/>
      <c r="P15" s="40">
        <v>11</v>
      </c>
      <c r="Q15" s="40">
        <v>28</v>
      </c>
      <c r="R15" s="40"/>
      <c r="S15" s="40"/>
      <c r="T15" s="40">
        <v>71</v>
      </c>
      <c r="U15" s="45">
        <v>13</v>
      </c>
      <c r="V15" s="45">
        <v>1</v>
      </c>
      <c r="W15" s="45"/>
      <c r="X15" s="45">
        <v>1</v>
      </c>
      <c r="Y15" s="45"/>
      <c r="Z15" s="45"/>
      <c r="AA15" s="45"/>
      <c r="AB15" s="45"/>
      <c r="AC15" s="45"/>
      <c r="AD15" s="45"/>
      <c r="AE15" s="45">
        <v>38</v>
      </c>
      <c r="AF15" s="45"/>
      <c r="AG15" s="45">
        <v>2</v>
      </c>
      <c r="AH15" s="45">
        <v>1</v>
      </c>
      <c r="AI15" s="45">
        <v>5</v>
      </c>
      <c r="AJ15" s="40">
        <f t="shared" si="0"/>
        <v>177</v>
      </c>
      <c r="AK15" s="62"/>
      <c r="AL15" s="62">
        <v>1</v>
      </c>
      <c r="AM15" s="62"/>
      <c r="AN15" s="62">
        <v>1</v>
      </c>
      <c r="AO15" s="62"/>
      <c r="AP15" s="62"/>
      <c r="AQ15" s="62"/>
      <c r="AR15" s="62"/>
      <c r="AS15" s="62"/>
      <c r="AT15" s="62">
        <v>1</v>
      </c>
      <c r="AU15" s="62"/>
      <c r="AV15" s="62"/>
      <c r="AW15" s="62"/>
      <c r="AX15" s="62"/>
      <c r="AY15" s="62">
        <v>4</v>
      </c>
      <c r="AZ15" s="62"/>
      <c r="BA15" s="62"/>
      <c r="BB15" s="62"/>
      <c r="BC15" s="62">
        <v>6</v>
      </c>
      <c r="BD15" s="62">
        <v>4</v>
      </c>
      <c r="BE15" s="43">
        <f t="shared" si="1"/>
        <v>17</v>
      </c>
      <c r="BF15" s="63"/>
      <c r="BG15" s="63">
        <v>35</v>
      </c>
      <c r="BH15" s="44">
        <f t="shared" si="2"/>
        <v>35</v>
      </c>
      <c r="BK15" s="141">
        <f t="shared" si="3"/>
        <v>11.002669166038428</v>
      </c>
      <c r="BL15" s="141">
        <f t="shared" si="4"/>
        <v>0.23580786026200873</v>
      </c>
      <c r="BM15" s="143">
        <f t="shared" si="7"/>
        <v>7.9463721754721988</v>
      </c>
    </row>
    <row r="16" spans="1:65" s="53" customFormat="1" ht="21.6" thickBot="1" x14ac:dyDescent="0.45">
      <c r="A16" s="46" t="s">
        <v>59</v>
      </c>
      <c r="B16" s="46">
        <v>3</v>
      </c>
      <c r="C16" s="47">
        <v>90</v>
      </c>
      <c r="D16" s="47">
        <v>105</v>
      </c>
      <c r="E16" s="148">
        <v>7143</v>
      </c>
      <c r="F16" s="48">
        <v>4.3756000000000004</v>
      </c>
      <c r="G16" s="47">
        <v>10</v>
      </c>
      <c r="H16" s="70">
        <f t="shared" si="8"/>
        <v>307</v>
      </c>
      <c r="I16" s="70">
        <f t="shared" si="9"/>
        <v>249</v>
      </c>
      <c r="J16" s="70">
        <f t="shared" si="6"/>
        <v>56.906481396837002</v>
      </c>
      <c r="K16" s="79">
        <v>1</v>
      </c>
      <c r="L16" s="80"/>
      <c r="M16" s="81">
        <v>1</v>
      </c>
      <c r="N16" s="82">
        <v>13</v>
      </c>
      <c r="O16" s="79"/>
      <c r="P16" s="81">
        <v>16</v>
      </c>
      <c r="Q16" s="81">
        <v>49</v>
      </c>
      <c r="R16" s="83"/>
      <c r="S16" s="83"/>
      <c r="T16" s="82">
        <v>80</v>
      </c>
      <c r="U16" s="81">
        <v>30</v>
      </c>
      <c r="V16" s="82">
        <v>3</v>
      </c>
      <c r="W16" s="80"/>
      <c r="X16" s="80"/>
      <c r="Y16" s="84"/>
      <c r="Z16" s="80"/>
      <c r="AA16" s="81">
        <v>1</v>
      </c>
      <c r="AB16" s="83"/>
      <c r="AC16" s="84"/>
      <c r="AD16" s="80">
        <v>2</v>
      </c>
      <c r="AE16" s="80">
        <v>37</v>
      </c>
      <c r="AF16" s="80">
        <v>2</v>
      </c>
      <c r="AG16" s="84"/>
      <c r="AH16" s="84"/>
      <c r="AI16" s="80">
        <v>4</v>
      </c>
      <c r="AJ16" s="49">
        <f t="shared" si="0"/>
        <v>239</v>
      </c>
      <c r="AK16" s="85"/>
      <c r="AL16" s="85"/>
      <c r="AM16" s="85"/>
      <c r="AN16" s="85"/>
      <c r="AO16" s="85">
        <v>5</v>
      </c>
      <c r="AP16" s="86"/>
      <c r="AQ16" s="86"/>
      <c r="AR16" s="86"/>
      <c r="AS16" s="86"/>
      <c r="AT16" s="86">
        <v>1</v>
      </c>
      <c r="AU16" s="87"/>
      <c r="AV16" s="85"/>
      <c r="AW16" s="85"/>
      <c r="AX16" s="87"/>
      <c r="AY16" s="87"/>
      <c r="AZ16" s="87"/>
      <c r="BA16" s="87"/>
      <c r="BB16" s="87"/>
      <c r="BC16" s="87">
        <v>4</v>
      </c>
      <c r="BD16" s="87"/>
      <c r="BE16" s="66">
        <f t="shared" si="1"/>
        <v>10</v>
      </c>
      <c r="BF16" s="88">
        <v>2</v>
      </c>
      <c r="BG16" s="88">
        <v>56</v>
      </c>
      <c r="BH16" s="67">
        <f t="shared" si="2"/>
        <v>58</v>
      </c>
      <c r="BK16" s="141">
        <f t="shared" si="3"/>
        <v>21.939848249382941</v>
      </c>
      <c r="BL16" s="141">
        <f t="shared" si="4"/>
        <v>0.31270358306188922</v>
      </c>
      <c r="BM16" s="143">
        <f t="shared" si="7"/>
        <v>9.598683609105036</v>
      </c>
    </row>
    <row r="17" spans="1:65" s="54" customFormat="1" x14ac:dyDescent="0.4">
      <c r="A17" s="54" t="s">
        <v>59</v>
      </c>
      <c r="B17" s="54">
        <v>2</v>
      </c>
      <c r="C17" s="55">
        <v>10</v>
      </c>
      <c r="D17" s="55">
        <v>125</v>
      </c>
      <c r="E17" s="148">
        <v>8153</v>
      </c>
      <c r="F17" s="56">
        <v>4.6730999999999998</v>
      </c>
      <c r="G17" s="55">
        <v>10</v>
      </c>
      <c r="H17" s="69">
        <f t="shared" si="8"/>
        <v>1474</v>
      </c>
      <c r="I17" s="69">
        <f t="shared" si="9"/>
        <v>1182</v>
      </c>
      <c r="J17" s="69">
        <f t="shared" si="6"/>
        <v>252.93702253322206</v>
      </c>
      <c r="K17" s="40"/>
      <c r="L17" s="40">
        <v>1</v>
      </c>
      <c r="M17" s="40">
        <v>15</v>
      </c>
      <c r="N17" s="40">
        <v>47</v>
      </c>
      <c r="O17" s="40">
        <v>3</v>
      </c>
      <c r="P17" s="40">
        <v>53</v>
      </c>
      <c r="Q17" s="40">
        <v>97</v>
      </c>
      <c r="R17" s="40">
        <v>16</v>
      </c>
      <c r="S17" s="40"/>
      <c r="T17" s="40">
        <v>590</v>
      </c>
      <c r="U17" s="45">
        <v>75</v>
      </c>
      <c r="V17" s="45">
        <v>18</v>
      </c>
      <c r="W17" s="40"/>
      <c r="X17" s="40"/>
      <c r="Y17" s="40">
        <v>13</v>
      </c>
      <c r="Z17" s="40"/>
      <c r="AA17" s="40"/>
      <c r="AB17" s="40"/>
      <c r="AC17" s="40">
        <v>72</v>
      </c>
      <c r="AD17" s="40">
        <v>5</v>
      </c>
      <c r="AE17" s="40">
        <v>101</v>
      </c>
      <c r="AF17" s="40">
        <v>3</v>
      </c>
      <c r="AG17" s="40"/>
      <c r="AH17" s="40"/>
      <c r="AI17" s="40">
        <v>28</v>
      </c>
      <c r="AJ17" s="40">
        <f>SUM(K17:AI17)</f>
        <v>1137</v>
      </c>
      <c r="AK17" s="43"/>
      <c r="AL17" s="43"/>
      <c r="AM17" s="43"/>
      <c r="AN17" s="43">
        <v>1</v>
      </c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>
        <v>11</v>
      </c>
      <c r="AZ17" s="43">
        <v>4</v>
      </c>
      <c r="BA17" s="43"/>
      <c r="BB17" s="43"/>
      <c r="BC17" s="43">
        <v>28</v>
      </c>
      <c r="BD17" s="43">
        <v>1</v>
      </c>
      <c r="BE17" s="43">
        <f t="shared" si="1"/>
        <v>45</v>
      </c>
      <c r="BF17" s="44"/>
      <c r="BG17" s="44">
        <v>292</v>
      </c>
      <c r="BH17" s="44">
        <f t="shared" si="2"/>
        <v>292</v>
      </c>
      <c r="BK17" s="141">
        <f t="shared" si="3"/>
        <v>48.147910380689481</v>
      </c>
      <c r="BL17" s="141">
        <f t="shared" si="4"/>
        <v>0.15264586160108548</v>
      </c>
      <c r="BM17" s="143">
        <f t="shared" si="7"/>
        <v>46.221993965461898</v>
      </c>
    </row>
    <row r="18" spans="1:65" x14ac:dyDescent="0.4">
      <c r="A18" s="36" t="s">
        <v>59</v>
      </c>
      <c r="B18" s="36">
        <v>2</v>
      </c>
      <c r="C18" s="37">
        <v>20</v>
      </c>
      <c r="D18" s="37">
        <v>135</v>
      </c>
      <c r="E18" s="148">
        <v>8629</v>
      </c>
      <c r="F18" s="38">
        <f>4.1809/2</f>
        <v>2.0904500000000001</v>
      </c>
      <c r="G18" s="37">
        <v>10</v>
      </c>
      <c r="H18" s="39">
        <f t="shared" si="8"/>
        <v>658</v>
      </c>
      <c r="I18" s="39">
        <f t="shared" si="9"/>
        <v>560</v>
      </c>
      <c r="J18" s="39">
        <f t="shared" si="6"/>
        <v>267.8849051639599</v>
      </c>
      <c r="M18" s="40">
        <v>4</v>
      </c>
      <c r="N18" s="40">
        <v>4</v>
      </c>
      <c r="P18" s="40">
        <v>43</v>
      </c>
      <c r="Q18" s="40">
        <v>44</v>
      </c>
      <c r="T18" s="40">
        <v>317</v>
      </c>
      <c r="U18" s="45">
        <v>37</v>
      </c>
      <c r="V18" s="45">
        <v>1</v>
      </c>
      <c r="Y18" s="40">
        <v>3</v>
      </c>
      <c r="AC18" s="40">
        <v>35</v>
      </c>
      <c r="AE18" s="40">
        <v>16</v>
      </c>
      <c r="AI18" s="40">
        <v>16</v>
      </c>
      <c r="AJ18" s="40">
        <f t="shared" si="0"/>
        <v>520</v>
      </c>
      <c r="AL18" s="43">
        <v>1</v>
      </c>
      <c r="AN18" s="43">
        <v>1</v>
      </c>
      <c r="AO18" s="43">
        <v>1</v>
      </c>
      <c r="AR18" s="43">
        <v>1</v>
      </c>
      <c r="AY18" s="43">
        <v>10</v>
      </c>
      <c r="AZ18" s="43">
        <v>2</v>
      </c>
      <c r="BA18" s="43">
        <v>2</v>
      </c>
      <c r="BC18" s="43">
        <v>20</v>
      </c>
      <c r="BD18" s="43">
        <v>2</v>
      </c>
      <c r="BE18" s="43">
        <f t="shared" si="1"/>
        <v>40</v>
      </c>
      <c r="BG18" s="44">
        <v>98</v>
      </c>
      <c r="BH18" s="44">
        <f t="shared" si="2"/>
        <v>98</v>
      </c>
      <c r="BK18" s="141">
        <f t="shared" si="3"/>
        <v>60.274103661890976</v>
      </c>
      <c r="BL18" s="141">
        <f t="shared" si="4"/>
        <v>0.19148936170212766</v>
      </c>
      <c r="BM18" s="143">
        <f t="shared" si="7"/>
        <v>25.83175871223899</v>
      </c>
    </row>
    <row r="19" spans="1:65" x14ac:dyDescent="0.4">
      <c r="A19" s="36" t="s">
        <v>59</v>
      </c>
      <c r="B19" s="36">
        <v>2</v>
      </c>
      <c r="C19" s="37">
        <v>30</v>
      </c>
      <c r="D19" s="37">
        <v>145</v>
      </c>
      <c r="E19" s="148">
        <v>8938</v>
      </c>
      <c r="F19" s="38">
        <f>4.893/2</f>
        <v>2.4464999999999999</v>
      </c>
      <c r="G19" s="37">
        <v>10</v>
      </c>
      <c r="H19" s="39">
        <f t="shared" ref="H19" si="10">SUM(AJ19,BE19,BH19)</f>
        <v>482</v>
      </c>
      <c r="I19" s="39">
        <f t="shared" ref="I19" si="11">SUM(AJ19,BE19)</f>
        <v>420</v>
      </c>
      <c r="J19" s="39">
        <f t="shared" ref="J19" si="12">I19/F19</f>
        <v>171.67381974248929</v>
      </c>
      <c r="M19" s="40">
        <v>2</v>
      </c>
      <c r="N19" s="40">
        <v>4</v>
      </c>
      <c r="O19" s="40">
        <v>1</v>
      </c>
      <c r="P19" s="40">
        <v>9</v>
      </c>
      <c r="Q19" s="40">
        <v>37</v>
      </c>
      <c r="R19" s="40">
        <v>6</v>
      </c>
      <c r="T19" s="40">
        <v>145</v>
      </c>
      <c r="U19" s="45">
        <v>25</v>
      </c>
      <c r="V19" s="45">
        <v>2</v>
      </c>
      <c r="W19" s="40">
        <v>1</v>
      </c>
      <c r="Y19" s="40">
        <v>5</v>
      </c>
      <c r="AC19" s="40">
        <v>144</v>
      </c>
      <c r="AD19" s="40">
        <v>4</v>
      </c>
      <c r="AE19" s="40">
        <v>10</v>
      </c>
      <c r="AI19" s="40">
        <v>4</v>
      </c>
      <c r="AJ19" s="40">
        <f t="shared" si="0"/>
        <v>399</v>
      </c>
      <c r="AN19" s="43">
        <v>1</v>
      </c>
      <c r="AS19" s="43">
        <v>1</v>
      </c>
      <c r="AZ19" s="43">
        <v>1</v>
      </c>
      <c r="BA19" s="43">
        <v>2</v>
      </c>
      <c r="BC19" s="43">
        <v>16</v>
      </c>
      <c r="BE19" s="43">
        <f>SUM(AK19:BD19)</f>
        <v>21</v>
      </c>
      <c r="BG19" s="44">
        <v>62</v>
      </c>
      <c r="BH19" s="44">
        <f t="shared" si="2"/>
        <v>62</v>
      </c>
      <c r="BK19" s="141">
        <f t="shared" si="3"/>
        <v>29.429797670141021</v>
      </c>
      <c r="BL19" s="141">
        <f t="shared" si="4"/>
        <v>0.14937759336099585</v>
      </c>
      <c r="BM19" s="143">
        <f t="shared" si="7"/>
        <v>68.260780707132639</v>
      </c>
    </row>
    <row r="20" spans="1:65" x14ac:dyDescent="0.4">
      <c r="A20" s="36" t="s">
        <v>59</v>
      </c>
      <c r="B20" s="36">
        <v>2</v>
      </c>
      <c r="C20" s="37">
        <v>40</v>
      </c>
      <c r="D20" s="37">
        <v>155</v>
      </c>
      <c r="E20" s="148">
        <v>9447</v>
      </c>
      <c r="F20" s="38">
        <v>4.2923999999999998</v>
      </c>
      <c r="G20" s="37">
        <v>10</v>
      </c>
      <c r="H20" s="39">
        <f>SUM(AJ20,BE20,BH20)</f>
        <v>867</v>
      </c>
      <c r="I20" s="39">
        <f>SUM(AJ20,BE20)</f>
        <v>696</v>
      </c>
      <c r="J20" s="39">
        <f t="shared" si="6"/>
        <v>162.14705060106235</v>
      </c>
      <c r="O20" s="40">
        <v>2</v>
      </c>
      <c r="P20" s="40">
        <v>12</v>
      </c>
      <c r="Q20" s="40">
        <v>79</v>
      </c>
      <c r="R20" s="40">
        <v>2</v>
      </c>
      <c r="T20" s="40">
        <v>504</v>
      </c>
      <c r="U20" s="45">
        <v>17</v>
      </c>
      <c r="V20" s="45">
        <v>3</v>
      </c>
      <c r="Y20" s="40">
        <v>1</v>
      </c>
      <c r="AC20" s="40">
        <v>34</v>
      </c>
      <c r="AD20" s="40">
        <v>4</v>
      </c>
      <c r="AE20" s="40">
        <v>28</v>
      </c>
      <c r="AI20" s="40">
        <v>3</v>
      </c>
      <c r="AJ20" s="40">
        <f t="shared" ref="AJ20:AJ34" si="13">SUM(K20:AI20)</f>
        <v>689</v>
      </c>
      <c r="AO20" s="43">
        <v>5</v>
      </c>
      <c r="AR20" s="43">
        <v>1</v>
      </c>
      <c r="BD20" s="43">
        <v>1</v>
      </c>
      <c r="BE20" s="43">
        <f t="shared" si="1"/>
        <v>7</v>
      </c>
      <c r="BG20" s="44">
        <v>171</v>
      </c>
      <c r="BH20" s="44">
        <f t="shared" si="2"/>
        <v>171</v>
      </c>
      <c r="BK20" s="141">
        <f t="shared" si="3"/>
        <v>25.393719131488211</v>
      </c>
      <c r="BL20" s="141">
        <f t="shared" si="4"/>
        <v>0.12572087658592848</v>
      </c>
      <c r="BM20" s="143">
        <f t="shared" si="7"/>
        <v>16.540862920510669</v>
      </c>
    </row>
    <row r="21" spans="1:65" x14ac:dyDescent="0.4">
      <c r="A21" s="36" t="s">
        <v>59</v>
      </c>
      <c r="B21" s="36">
        <v>2</v>
      </c>
      <c r="C21" s="37">
        <v>50</v>
      </c>
      <c r="D21" s="37">
        <v>165</v>
      </c>
      <c r="E21" s="148">
        <v>9827</v>
      </c>
      <c r="F21" s="38">
        <v>4.4913999999999996</v>
      </c>
      <c r="G21" s="37">
        <v>10</v>
      </c>
      <c r="H21" s="39">
        <f>SUM(AJ21,BE21,BH21)</f>
        <v>627</v>
      </c>
      <c r="I21" s="39">
        <f>SUM(AJ21,BE21)</f>
        <v>461</v>
      </c>
      <c r="J21" s="39">
        <f>I21/F21</f>
        <v>102.64060203945319</v>
      </c>
      <c r="K21" s="40">
        <v>1</v>
      </c>
      <c r="M21" s="40">
        <v>5</v>
      </c>
      <c r="P21" s="40">
        <v>8</v>
      </c>
      <c r="Q21" s="40">
        <v>47</v>
      </c>
      <c r="R21" s="40">
        <v>2</v>
      </c>
      <c r="T21" s="40">
        <v>283</v>
      </c>
      <c r="U21" s="45">
        <v>15</v>
      </c>
      <c r="V21" s="45">
        <v>2</v>
      </c>
      <c r="X21" s="40">
        <v>1</v>
      </c>
      <c r="Y21" s="40">
        <v>1</v>
      </c>
      <c r="AC21" s="40">
        <v>6</v>
      </c>
      <c r="AD21" s="40">
        <v>3</v>
      </c>
      <c r="AE21" s="40">
        <v>18</v>
      </c>
      <c r="AI21" s="40">
        <v>5</v>
      </c>
      <c r="AJ21" s="40">
        <f t="shared" si="13"/>
        <v>397</v>
      </c>
      <c r="AY21" s="43">
        <v>2</v>
      </c>
      <c r="BC21" s="43">
        <v>61</v>
      </c>
      <c r="BD21" s="43">
        <v>1</v>
      </c>
      <c r="BE21" s="43">
        <f t="shared" si="1"/>
        <v>64</v>
      </c>
      <c r="BG21" s="44">
        <v>166</v>
      </c>
      <c r="BH21" s="44">
        <f t="shared" si="2"/>
        <v>166</v>
      </c>
      <c r="BK21" s="141">
        <f t="shared" si="3"/>
        <v>15.585340873669681</v>
      </c>
      <c r="BL21" s="141">
        <f t="shared" si="4"/>
        <v>0.11164274322169059</v>
      </c>
      <c r="BM21" s="143">
        <f t="shared" si="7"/>
        <v>6.9020795297680015</v>
      </c>
    </row>
    <row r="22" spans="1:65" x14ac:dyDescent="0.4">
      <c r="A22" s="36" t="s">
        <v>59</v>
      </c>
      <c r="B22" s="36">
        <v>2</v>
      </c>
      <c r="C22" s="37">
        <v>60</v>
      </c>
      <c r="D22" s="37">
        <v>175</v>
      </c>
      <c r="E22" s="148">
        <v>10252</v>
      </c>
      <c r="F22" s="38">
        <f>4.5684/2</f>
        <v>2.2841999999999998</v>
      </c>
      <c r="G22" s="129">
        <v>10</v>
      </c>
      <c r="H22" s="39">
        <f>SUM(AJ22,BE22,BH22)</f>
        <v>293</v>
      </c>
      <c r="I22" s="39">
        <f>SUM(AJ22,BE22)</f>
        <v>293</v>
      </c>
      <c r="J22" s="39">
        <f>I22/F22</f>
        <v>128.27248051834343</v>
      </c>
      <c r="K22" s="40">
        <v>1</v>
      </c>
      <c r="M22" s="40">
        <v>4</v>
      </c>
      <c r="P22" s="40">
        <v>1</v>
      </c>
      <c r="Q22" s="40">
        <v>8</v>
      </c>
      <c r="T22" s="40">
        <v>101</v>
      </c>
      <c r="U22" s="45">
        <v>6</v>
      </c>
      <c r="AC22" s="40">
        <v>115</v>
      </c>
      <c r="AE22" s="40">
        <v>7</v>
      </c>
      <c r="AI22" s="40">
        <v>1</v>
      </c>
      <c r="AJ22" s="40">
        <f t="shared" si="13"/>
        <v>244</v>
      </c>
      <c r="AN22" s="43">
        <v>1</v>
      </c>
      <c r="AP22" s="43">
        <v>1</v>
      </c>
      <c r="AY22" s="43">
        <v>27</v>
      </c>
      <c r="BC22" s="43">
        <v>20</v>
      </c>
      <c r="BE22" s="43">
        <f t="shared" si="1"/>
        <v>49</v>
      </c>
      <c r="BH22" s="44">
        <f t="shared" si="2"/>
        <v>0</v>
      </c>
      <c r="BK22" s="141">
        <f t="shared" si="3"/>
        <v>6.566850538481745</v>
      </c>
      <c r="BL22" s="141">
        <f t="shared" si="4"/>
        <v>5.1194539249146756E-2</v>
      </c>
      <c r="BM22" s="143">
        <f t="shared" si="7"/>
        <v>53.410384379651525</v>
      </c>
    </row>
    <row r="23" spans="1:65" x14ac:dyDescent="0.4">
      <c r="A23" s="36" t="s">
        <v>59</v>
      </c>
      <c r="B23" s="36">
        <v>2</v>
      </c>
      <c r="C23" s="37">
        <v>70</v>
      </c>
      <c r="D23" s="37">
        <v>185</v>
      </c>
      <c r="E23" s="148">
        <v>10586</v>
      </c>
      <c r="F23" s="38">
        <v>4.2598000000000003</v>
      </c>
      <c r="G23" s="37">
        <v>10</v>
      </c>
      <c r="H23" s="39">
        <f t="shared" ref="H23:H34" si="14">SUM(AJ23,BE23,BH23)</f>
        <v>41</v>
      </c>
      <c r="I23" s="39">
        <f t="shared" ref="I23:I34" si="15">SUM(AJ23,BE23)</f>
        <v>38</v>
      </c>
      <c r="J23" s="39">
        <f t="shared" si="6"/>
        <v>8.9206066012488847</v>
      </c>
      <c r="K23" s="40">
        <v>1</v>
      </c>
      <c r="M23" s="40">
        <v>5</v>
      </c>
      <c r="N23" s="40">
        <v>1</v>
      </c>
      <c r="Q23" s="40">
        <v>2</v>
      </c>
      <c r="T23" s="40">
        <v>2</v>
      </c>
      <c r="AB23" s="40">
        <v>1</v>
      </c>
      <c r="AC23" s="40">
        <v>12</v>
      </c>
      <c r="AE23" s="40">
        <v>3</v>
      </c>
      <c r="AJ23" s="40">
        <f t="shared" si="13"/>
        <v>27</v>
      </c>
      <c r="AO23" s="43">
        <v>1</v>
      </c>
      <c r="AY23" s="43">
        <v>1</v>
      </c>
      <c r="BC23" s="43">
        <v>9</v>
      </c>
      <c r="BE23" s="43">
        <f t="shared" si="1"/>
        <v>11</v>
      </c>
      <c r="BG23" s="44">
        <v>3</v>
      </c>
      <c r="BH23" s="44">
        <f t="shared" si="2"/>
        <v>3</v>
      </c>
      <c r="BK23" s="141">
        <f t="shared" si="3"/>
        <v>0.70425841588806981</v>
      </c>
      <c r="BL23" s="141">
        <f t="shared" si="4"/>
        <v>7.3170731707317069E-2</v>
      </c>
      <c r="BM23" s="143">
        <f t="shared" si="7"/>
        <v>3.5212920794403493</v>
      </c>
    </row>
    <row r="24" spans="1:65" x14ac:dyDescent="0.4">
      <c r="A24" s="36" t="s">
        <v>59</v>
      </c>
      <c r="B24" s="36">
        <v>2</v>
      </c>
      <c r="C24" s="37">
        <v>80</v>
      </c>
      <c r="D24" s="37">
        <v>195</v>
      </c>
      <c r="E24" s="148">
        <v>11043</v>
      </c>
      <c r="F24" s="38">
        <v>6.0757000000000003</v>
      </c>
      <c r="G24" s="37">
        <v>10</v>
      </c>
      <c r="H24" s="39">
        <f t="shared" si="14"/>
        <v>11</v>
      </c>
      <c r="I24" s="39">
        <f t="shared" si="15"/>
        <v>11</v>
      </c>
      <c r="J24" s="39">
        <f t="shared" si="6"/>
        <v>1.810490972233652</v>
      </c>
      <c r="R24" s="40">
        <v>6</v>
      </c>
      <c r="Y24" s="40">
        <v>1</v>
      </c>
      <c r="AJ24" s="40">
        <f t="shared" si="13"/>
        <v>7</v>
      </c>
      <c r="AO24" s="43">
        <v>1</v>
      </c>
      <c r="BC24" s="43">
        <v>3</v>
      </c>
      <c r="BE24" s="43">
        <f t="shared" si="1"/>
        <v>4</v>
      </c>
      <c r="BH24" s="44">
        <f t="shared" si="2"/>
        <v>0</v>
      </c>
      <c r="BK24" s="141">
        <f t="shared" si="3"/>
        <v>0</v>
      </c>
      <c r="BL24" s="141">
        <f t="shared" si="4"/>
        <v>0</v>
      </c>
      <c r="BM24" s="143">
        <f t="shared" si="7"/>
        <v>0.9875405303092647</v>
      </c>
    </row>
    <row r="25" spans="1:65" s="46" customFormat="1" ht="21.6" thickBot="1" x14ac:dyDescent="0.45">
      <c r="A25" s="46" t="s">
        <v>59</v>
      </c>
      <c r="B25" s="46">
        <v>2</v>
      </c>
      <c r="C25" s="47">
        <v>90</v>
      </c>
      <c r="D25" s="47">
        <v>205</v>
      </c>
      <c r="E25" s="148">
        <v>11450</v>
      </c>
      <c r="F25" s="48">
        <v>4.4097999999999997</v>
      </c>
      <c r="G25" s="47">
        <v>10</v>
      </c>
      <c r="H25" s="70">
        <f t="shared" si="14"/>
        <v>30</v>
      </c>
      <c r="I25" s="70">
        <f t="shared" si="15"/>
        <v>30</v>
      </c>
      <c r="J25" s="70">
        <f t="shared" si="6"/>
        <v>6.8030296158555945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0"/>
      <c r="V25" s="50"/>
      <c r="W25" s="49"/>
      <c r="X25" s="49"/>
      <c r="Y25" s="49"/>
      <c r="Z25" s="49"/>
      <c r="AA25" s="49"/>
      <c r="AB25" s="49">
        <v>1</v>
      </c>
      <c r="AC25" s="49">
        <v>29</v>
      </c>
      <c r="AD25" s="49"/>
      <c r="AE25" s="49"/>
      <c r="AF25" s="49"/>
      <c r="AG25" s="49"/>
      <c r="AH25" s="49"/>
      <c r="AI25" s="49"/>
      <c r="AJ25" s="49">
        <f t="shared" si="13"/>
        <v>30</v>
      </c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>
        <f t="shared" si="1"/>
        <v>0</v>
      </c>
      <c r="BF25" s="67"/>
      <c r="BG25" s="67"/>
      <c r="BH25" s="67">
        <f t="shared" si="2"/>
        <v>0</v>
      </c>
      <c r="BK25" s="141">
        <f t="shared" si="3"/>
        <v>0.22676765386185316</v>
      </c>
      <c r="BL25" s="141">
        <f t="shared" si="4"/>
        <v>3.3333333333333333E-2</v>
      </c>
      <c r="BM25" s="143">
        <f t="shared" si="7"/>
        <v>6.5762619619937412</v>
      </c>
    </row>
    <row r="26" spans="1:65" s="54" customFormat="1" x14ac:dyDescent="0.4">
      <c r="A26" s="54" t="s">
        <v>59</v>
      </c>
      <c r="B26" s="54">
        <v>1</v>
      </c>
      <c r="C26" s="55">
        <v>10</v>
      </c>
      <c r="D26" s="55">
        <v>225</v>
      </c>
      <c r="E26" s="55"/>
      <c r="F26" s="56">
        <v>4.9294000000000002</v>
      </c>
      <c r="G26" s="55">
        <v>10</v>
      </c>
      <c r="H26" s="69">
        <f t="shared" si="14"/>
        <v>2</v>
      </c>
      <c r="I26" s="69">
        <f t="shared" si="15"/>
        <v>2</v>
      </c>
      <c r="J26" s="69">
        <f t="shared" si="6"/>
        <v>0.40572889195439604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  <c r="V26" s="58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>
        <f t="shared" si="13"/>
        <v>0</v>
      </c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>
        <v>2</v>
      </c>
      <c r="BC26" s="64"/>
      <c r="BD26" s="64"/>
      <c r="BE26" s="64">
        <f t="shared" si="1"/>
        <v>2</v>
      </c>
      <c r="BF26" s="65"/>
      <c r="BG26" s="65"/>
      <c r="BH26" s="65">
        <f t="shared" si="2"/>
        <v>0</v>
      </c>
      <c r="BK26" s="141">
        <f t="shared" si="3"/>
        <v>0</v>
      </c>
      <c r="BL26" s="141">
        <f t="shared" si="4"/>
        <v>0</v>
      </c>
      <c r="BM26" s="143">
        <f t="shared" si="7"/>
        <v>0</v>
      </c>
    </row>
    <row r="27" spans="1:65" x14ac:dyDescent="0.4">
      <c r="A27" s="36" t="s">
        <v>59</v>
      </c>
      <c r="B27" s="36">
        <v>1</v>
      </c>
      <c r="C27" s="37">
        <v>20</v>
      </c>
      <c r="D27" s="37">
        <v>235</v>
      </c>
      <c r="F27" s="38">
        <v>4.3026999999999997</v>
      </c>
      <c r="G27" s="37">
        <v>10</v>
      </c>
      <c r="H27" s="39">
        <f t="shared" si="14"/>
        <v>0</v>
      </c>
      <c r="I27" s="39">
        <f t="shared" si="15"/>
        <v>0</v>
      </c>
      <c r="J27" s="39">
        <f t="shared" si="6"/>
        <v>0</v>
      </c>
      <c r="AJ27" s="40">
        <f t="shared" si="13"/>
        <v>0</v>
      </c>
      <c r="BE27" s="64">
        <f t="shared" si="1"/>
        <v>0</v>
      </c>
      <c r="BH27" s="44">
        <f t="shared" si="2"/>
        <v>0</v>
      </c>
      <c r="BK27" s="141">
        <f t="shared" si="3"/>
        <v>0</v>
      </c>
      <c r="BL27" s="141" t="e">
        <f t="shared" si="4"/>
        <v>#DIV/0!</v>
      </c>
      <c r="BM27" s="143">
        <f t="shared" si="7"/>
        <v>0</v>
      </c>
    </row>
    <row r="28" spans="1:65" s="61" customFormat="1" x14ac:dyDescent="0.4">
      <c r="A28" s="36" t="s">
        <v>59</v>
      </c>
      <c r="B28" s="36">
        <v>1</v>
      </c>
      <c r="C28" s="37">
        <v>30</v>
      </c>
      <c r="D28" s="37">
        <v>245</v>
      </c>
      <c r="E28" s="37"/>
      <c r="F28" s="38"/>
      <c r="G28" s="37"/>
      <c r="H28" s="39">
        <f t="shared" si="14"/>
        <v>0</v>
      </c>
      <c r="I28" s="39">
        <f t="shared" si="15"/>
        <v>0</v>
      </c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0">
        <f t="shared" si="13"/>
        <v>0</v>
      </c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4">
        <f t="shared" si="1"/>
        <v>0</v>
      </c>
      <c r="BF28" s="63"/>
      <c r="BG28" s="63"/>
      <c r="BH28" s="44">
        <f t="shared" si="2"/>
        <v>0</v>
      </c>
      <c r="BK28" s="141" t="e">
        <f t="shared" si="3"/>
        <v>#DIV/0!</v>
      </c>
      <c r="BL28" s="141" t="e">
        <f t="shared" si="4"/>
        <v>#DIV/0!</v>
      </c>
      <c r="BM28" s="143" t="e">
        <f t="shared" si="7"/>
        <v>#DIV/0!</v>
      </c>
    </row>
    <row r="29" spans="1:65" s="61" customFormat="1" x14ac:dyDescent="0.4">
      <c r="A29" s="36" t="s">
        <v>59</v>
      </c>
      <c r="B29" s="36">
        <v>1</v>
      </c>
      <c r="C29" s="37">
        <v>40</v>
      </c>
      <c r="D29" s="37">
        <v>255</v>
      </c>
      <c r="E29" s="37"/>
      <c r="F29" s="38">
        <v>4.4816000000000003</v>
      </c>
      <c r="G29" s="37">
        <v>10</v>
      </c>
      <c r="H29" s="39">
        <f t="shared" si="14"/>
        <v>4</v>
      </c>
      <c r="I29" s="39">
        <f t="shared" si="15"/>
        <v>4</v>
      </c>
      <c r="J29" s="39">
        <f t="shared" si="6"/>
        <v>0.89253837915030343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5"/>
      <c r="V29" s="45"/>
      <c r="W29" s="45"/>
      <c r="X29" s="45"/>
      <c r="Y29" s="45"/>
      <c r="Z29" s="45"/>
      <c r="AA29" s="45"/>
      <c r="AB29" s="45"/>
      <c r="AC29" s="45">
        <v>4</v>
      </c>
      <c r="AD29" s="45"/>
      <c r="AE29" s="45"/>
      <c r="AF29" s="45"/>
      <c r="AG29" s="45"/>
      <c r="AH29" s="45"/>
      <c r="AI29" s="45"/>
      <c r="AJ29" s="40">
        <f t="shared" si="13"/>
        <v>4</v>
      </c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4">
        <f t="shared" si="1"/>
        <v>0</v>
      </c>
      <c r="BF29" s="63"/>
      <c r="BG29" s="63"/>
      <c r="BH29" s="44">
        <f t="shared" si="2"/>
        <v>0</v>
      </c>
      <c r="BK29" s="141">
        <f t="shared" si="3"/>
        <v>0</v>
      </c>
      <c r="BL29" s="141">
        <f t="shared" si="4"/>
        <v>0</v>
      </c>
      <c r="BM29" s="143">
        <f t="shared" si="7"/>
        <v>0.89253837915030343</v>
      </c>
    </row>
    <row r="30" spans="1:65" s="61" customFormat="1" x14ac:dyDescent="0.4">
      <c r="A30" s="36" t="s">
        <v>59</v>
      </c>
      <c r="B30" s="36">
        <v>1</v>
      </c>
      <c r="C30" s="37">
        <v>50</v>
      </c>
      <c r="D30" s="37">
        <v>265</v>
      </c>
      <c r="E30" s="37"/>
      <c r="F30" s="38">
        <v>4.8335999999999997</v>
      </c>
      <c r="G30" s="37">
        <v>10</v>
      </c>
      <c r="H30" s="39">
        <f t="shared" si="14"/>
        <v>0</v>
      </c>
      <c r="I30" s="39">
        <f t="shared" si="15"/>
        <v>0</v>
      </c>
      <c r="J30" s="39">
        <f t="shared" si="6"/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0">
        <f t="shared" si="13"/>
        <v>0</v>
      </c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4">
        <f t="shared" si="1"/>
        <v>0</v>
      </c>
      <c r="BF30" s="63"/>
      <c r="BG30" s="63"/>
      <c r="BH30" s="44">
        <f t="shared" si="2"/>
        <v>0</v>
      </c>
      <c r="BK30" s="141">
        <f t="shared" si="3"/>
        <v>0</v>
      </c>
      <c r="BL30" s="141" t="e">
        <f t="shared" si="4"/>
        <v>#DIV/0!</v>
      </c>
      <c r="BM30" s="143">
        <f t="shared" si="7"/>
        <v>0</v>
      </c>
    </row>
    <row r="31" spans="1:65" s="61" customFormat="1" x14ac:dyDescent="0.4">
      <c r="A31" s="36" t="s">
        <v>59</v>
      </c>
      <c r="B31" s="36">
        <v>1</v>
      </c>
      <c r="C31" s="37">
        <v>60</v>
      </c>
      <c r="D31" s="37">
        <v>275</v>
      </c>
      <c r="E31" s="37"/>
      <c r="F31" s="38"/>
      <c r="G31" s="37"/>
      <c r="H31" s="39">
        <f t="shared" si="14"/>
        <v>0</v>
      </c>
      <c r="I31" s="39">
        <f t="shared" si="15"/>
        <v>0</v>
      </c>
      <c r="J31" s="3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0">
        <f t="shared" si="13"/>
        <v>0</v>
      </c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4">
        <f t="shared" si="1"/>
        <v>0</v>
      </c>
      <c r="BF31" s="63"/>
      <c r="BG31" s="63"/>
      <c r="BH31" s="44">
        <f t="shared" si="2"/>
        <v>0</v>
      </c>
      <c r="BK31" s="141" t="e">
        <f t="shared" si="3"/>
        <v>#DIV/0!</v>
      </c>
      <c r="BL31" s="141" t="e">
        <f t="shared" si="4"/>
        <v>#DIV/0!</v>
      </c>
      <c r="BM31" s="143" t="e">
        <f t="shared" si="7"/>
        <v>#DIV/0!</v>
      </c>
    </row>
    <row r="32" spans="1:65" s="61" customFormat="1" ht="16.5" customHeight="1" x14ac:dyDescent="0.4">
      <c r="A32" s="36" t="s">
        <v>59</v>
      </c>
      <c r="B32" s="36">
        <v>1</v>
      </c>
      <c r="C32" s="37">
        <v>70</v>
      </c>
      <c r="D32" s="37">
        <v>285</v>
      </c>
      <c r="E32" s="37"/>
      <c r="F32" s="38"/>
      <c r="G32" s="37"/>
      <c r="H32" s="39">
        <f t="shared" si="14"/>
        <v>0</v>
      </c>
      <c r="I32" s="39">
        <f t="shared" si="15"/>
        <v>0</v>
      </c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0">
        <f t="shared" si="13"/>
        <v>0</v>
      </c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4">
        <f t="shared" si="1"/>
        <v>0</v>
      </c>
      <c r="BF32" s="63"/>
      <c r="BG32" s="63"/>
      <c r="BH32" s="44">
        <f t="shared" si="2"/>
        <v>0</v>
      </c>
      <c r="BK32" s="141" t="e">
        <f t="shared" si="3"/>
        <v>#DIV/0!</v>
      </c>
      <c r="BL32" s="141" t="e">
        <f t="shared" si="4"/>
        <v>#DIV/0!</v>
      </c>
      <c r="BM32" s="143" t="e">
        <f t="shared" si="7"/>
        <v>#DIV/0!</v>
      </c>
    </row>
    <row r="33" spans="1:65" s="61" customFormat="1" x14ac:dyDescent="0.4">
      <c r="A33" s="36" t="s">
        <v>59</v>
      </c>
      <c r="B33" s="36">
        <v>1</v>
      </c>
      <c r="C33" s="37">
        <v>80</v>
      </c>
      <c r="D33" s="37">
        <v>295</v>
      </c>
      <c r="E33" s="37"/>
      <c r="F33" s="38">
        <v>4.8902999999999999</v>
      </c>
      <c r="G33" s="37">
        <v>10</v>
      </c>
      <c r="H33" s="39">
        <f t="shared" si="14"/>
        <v>0</v>
      </c>
      <c r="I33" s="39">
        <f t="shared" si="15"/>
        <v>0</v>
      </c>
      <c r="J33" s="39">
        <v>0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0">
        <f t="shared" si="13"/>
        <v>0</v>
      </c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4">
        <f t="shared" si="1"/>
        <v>0</v>
      </c>
      <c r="BF33" s="63"/>
      <c r="BG33" s="63"/>
      <c r="BH33" s="44">
        <f t="shared" si="2"/>
        <v>0</v>
      </c>
      <c r="BK33" s="141">
        <f t="shared" si="3"/>
        <v>0</v>
      </c>
      <c r="BL33" s="141" t="e">
        <f t="shared" si="4"/>
        <v>#DIV/0!</v>
      </c>
      <c r="BM33" s="143">
        <f t="shared" si="7"/>
        <v>0</v>
      </c>
    </row>
    <row r="34" spans="1:65" s="53" customFormat="1" ht="21.6" thickBot="1" x14ac:dyDescent="0.45">
      <c r="A34" s="46" t="s">
        <v>59</v>
      </c>
      <c r="B34" s="46">
        <v>1</v>
      </c>
      <c r="C34" s="47">
        <v>90</v>
      </c>
      <c r="D34" s="47">
        <v>305</v>
      </c>
      <c r="E34" s="47"/>
      <c r="F34" s="48"/>
      <c r="G34" s="47"/>
      <c r="H34" s="70">
        <f t="shared" si="14"/>
        <v>0</v>
      </c>
      <c r="I34" s="70">
        <f t="shared" si="15"/>
        <v>0</v>
      </c>
      <c r="J34" s="70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49">
        <f t="shared" si="13"/>
        <v>0</v>
      </c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4">
        <f t="shared" si="1"/>
        <v>0</v>
      </c>
      <c r="BF34" s="52"/>
      <c r="BG34" s="52"/>
      <c r="BH34" s="44">
        <f t="shared" si="2"/>
        <v>0</v>
      </c>
      <c r="BK34" s="141" t="e">
        <f t="shared" si="3"/>
        <v>#DIV/0!</v>
      </c>
      <c r="BL34" s="141" t="e">
        <f t="shared" si="4"/>
        <v>#DIV/0!</v>
      </c>
      <c r="BM34" s="143" t="e">
        <f t="shared" si="7"/>
        <v>#DIV/0!</v>
      </c>
    </row>
    <row r="35" spans="1:65" s="54" customFormat="1" x14ac:dyDescent="0.4">
      <c r="C35" s="55"/>
      <c r="D35" s="55"/>
      <c r="E35" s="55"/>
      <c r="F35" s="56"/>
      <c r="G35" s="55">
        <f>SUM(G2:G34)/10</f>
        <v>25</v>
      </c>
      <c r="J35" s="54" t="s">
        <v>63</v>
      </c>
      <c r="K35" s="54">
        <f>SUM(K2:K34)</f>
        <v>6</v>
      </c>
      <c r="L35" s="54">
        <f>SUM(L2:L34)</f>
        <v>1</v>
      </c>
      <c r="M35" s="54">
        <f t="shared" ref="M35:AG35" si="16">SUM(M2:M34)</f>
        <v>40</v>
      </c>
      <c r="N35" s="54">
        <f t="shared" si="16"/>
        <v>104</v>
      </c>
      <c r="O35" s="54">
        <f t="shared" si="16"/>
        <v>6</v>
      </c>
      <c r="P35" s="54">
        <f t="shared" si="16"/>
        <v>199</v>
      </c>
      <c r="Q35" s="54">
        <f t="shared" si="16"/>
        <v>545</v>
      </c>
      <c r="R35" s="54">
        <f t="shared" si="16"/>
        <v>57</v>
      </c>
      <c r="S35" s="54">
        <f t="shared" si="16"/>
        <v>5</v>
      </c>
      <c r="T35" s="54">
        <f t="shared" si="16"/>
        <v>2239</v>
      </c>
      <c r="U35" s="54">
        <f t="shared" si="16"/>
        <v>304</v>
      </c>
      <c r="V35" s="54">
        <f t="shared" si="16"/>
        <v>49</v>
      </c>
      <c r="W35" s="54">
        <f t="shared" si="16"/>
        <v>6</v>
      </c>
      <c r="X35" s="54">
        <f t="shared" si="16"/>
        <v>2</v>
      </c>
      <c r="Y35" s="54">
        <f t="shared" si="16"/>
        <v>28</v>
      </c>
      <c r="Z35" s="54">
        <f t="shared" si="16"/>
        <v>8</v>
      </c>
      <c r="AA35" s="54">
        <f t="shared" si="16"/>
        <v>1</v>
      </c>
      <c r="AB35" s="54">
        <f t="shared" si="16"/>
        <v>19</v>
      </c>
      <c r="AC35" s="54">
        <f t="shared" si="16"/>
        <v>452</v>
      </c>
      <c r="AD35" s="54">
        <f t="shared" si="16"/>
        <v>21</v>
      </c>
      <c r="AE35" s="54">
        <f t="shared" si="16"/>
        <v>616</v>
      </c>
      <c r="AF35" s="54">
        <f t="shared" si="16"/>
        <v>5</v>
      </c>
      <c r="AG35" s="54">
        <f t="shared" si="16"/>
        <v>2</v>
      </c>
      <c r="AH35" s="54">
        <f t="shared" ref="AH35:BG35" si="17">SUM(AH2:AH34)</f>
        <v>8</v>
      </c>
      <c r="AI35" s="54">
        <f t="shared" si="17"/>
        <v>92</v>
      </c>
      <c r="AJ35" s="54">
        <f t="shared" si="17"/>
        <v>4815</v>
      </c>
      <c r="AK35" s="54">
        <f t="shared" si="17"/>
        <v>0</v>
      </c>
      <c r="AL35" s="54">
        <f t="shared" si="17"/>
        <v>38</v>
      </c>
      <c r="AM35" s="54">
        <f t="shared" si="17"/>
        <v>0</v>
      </c>
      <c r="AN35" s="54">
        <f t="shared" si="17"/>
        <v>18</v>
      </c>
      <c r="AO35" s="54">
        <f t="shared" si="17"/>
        <v>23</v>
      </c>
      <c r="AP35" s="54">
        <f t="shared" si="17"/>
        <v>1</v>
      </c>
      <c r="AQ35" s="54">
        <f t="shared" si="17"/>
        <v>4</v>
      </c>
      <c r="AR35" s="54">
        <f t="shared" si="17"/>
        <v>87</v>
      </c>
      <c r="AS35" s="54">
        <f t="shared" si="17"/>
        <v>1</v>
      </c>
      <c r="AT35" s="54">
        <f t="shared" si="17"/>
        <v>9</v>
      </c>
      <c r="AU35" s="54">
        <f t="shared" si="17"/>
        <v>5</v>
      </c>
      <c r="AV35" s="54">
        <f t="shared" si="17"/>
        <v>5</v>
      </c>
      <c r="AW35" s="54">
        <f t="shared" si="17"/>
        <v>2</v>
      </c>
      <c r="AX35" s="54">
        <f t="shared" si="17"/>
        <v>0</v>
      </c>
      <c r="AY35" s="54">
        <f t="shared" si="17"/>
        <v>170</v>
      </c>
      <c r="AZ35" s="54">
        <f t="shared" si="17"/>
        <v>43</v>
      </c>
      <c r="BA35" s="54">
        <f t="shared" si="17"/>
        <v>22</v>
      </c>
      <c r="BB35" s="54">
        <f t="shared" si="17"/>
        <v>10</v>
      </c>
      <c r="BC35" s="54">
        <f t="shared" si="17"/>
        <v>217</v>
      </c>
      <c r="BD35" s="54">
        <f t="shared" si="17"/>
        <v>29</v>
      </c>
      <c r="BE35" s="54">
        <f t="shared" si="17"/>
        <v>684</v>
      </c>
      <c r="BF35" s="54">
        <f t="shared" si="17"/>
        <v>3</v>
      </c>
      <c r="BG35" s="54">
        <f t="shared" si="17"/>
        <v>1098</v>
      </c>
      <c r="BH35" s="54">
        <f>SUM(BH2:BH34)</f>
        <v>1101</v>
      </c>
    </row>
    <row r="36" spans="1:65" x14ac:dyDescent="0.4"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61"/>
      <c r="V36" s="61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Z36" s="36"/>
      <c r="BA36" s="36"/>
      <c r="BB36" s="36"/>
      <c r="BC36" s="36"/>
      <c r="BD36" s="36"/>
      <c r="BE36" s="36"/>
      <c r="BF36" s="36"/>
      <c r="BG36" s="36"/>
      <c r="BH36" s="36"/>
    </row>
    <row r="37" spans="1:65" x14ac:dyDescent="0.4"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61"/>
      <c r="V37" s="61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Z37" s="36"/>
      <c r="BA37" s="36"/>
      <c r="BB37" s="36"/>
      <c r="BC37" s="36"/>
      <c r="BD37" s="36"/>
      <c r="BE37" s="36"/>
      <c r="BF37" s="36"/>
      <c r="BG37" s="36"/>
      <c r="BH37" s="36"/>
    </row>
    <row r="38" spans="1:65" x14ac:dyDescent="0.4"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61"/>
      <c r="V38" s="61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Z38" s="36"/>
      <c r="BA38" s="36"/>
      <c r="BB38" s="36"/>
      <c r="BC38" s="36"/>
      <c r="BD38" s="36"/>
      <c r="BE38" s="36"/>
      <c r="BF38" s="36"/>
      <c r="BG38" s="36"/>
      <c r="BH38" s="36"/>
    </row>
    <row r="39" spans="1:65" x14ac:dyDescent="0.4"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61"/>
      <c r="V39" s="6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Z39" s="36"/>
      <c r="BA39" s="36"/>
      <c r="BB39" s="36"/>
      <c r="BC39" s="36"/>
      <c r="BD39" s="36"/>
      <c r="BE39" s="36"/>
      <c r="BF39" s="36"/>
      <c r="BG39" s="36"/>
      <c r="BH39" s="36"/>
    </row>
    <row r="40" spans="1:65" x14ac:dyDescent="0.4"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61"/>
      <c r="V40" s="61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Z40" s="36"/>
      <c r="BA40" s="36"/>
      <c r="BB40" s="36"/>
      <c r="BC40" s="36"/>
      <c r="BD40" s="36"/>
      <c r="BE40" s="36"/>
      <c r="BF40" s="36"/>
      <c r="BG40" s="36"/>
      <c r="BH40" s="36"/>
    </row>
    <row r="41" spans="1:65" x14ac:dyDescent="0.4"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61"/>
      <c r="V41" s="61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Z41" s="36"/>
      <c r="BA41" s="36"/>
      <c r="BB41" s="36"/>
      <c r="BC41" s="36"/>
      <c r="BD41" s="36"/>
      <c r="BE41" s="36"/>
      <c r="BF41" s="36"/>
      <c r="BG41" s="36"/>
      <c r="BH41" s="36"/>
    </row>
    <row r="42" spans="1:65" x14ac:dyDescent="0.4"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61"/>
      <c r="V42" s="61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Z42" s="36"/>
      <c r="BA42" s="36"/>
      <c r="BB42" s="36"/>
      <c r="BC42" s="36"/>
      <c r="BD42" s="36"/>
      <c r="BE42" s="36"/>
      <c r="BF42" s="36"/>
      <c r="BG42" s="36"/>
      <c r="BH42" s="36"/>
    </row>
    <row r="43" spans="1:65" x14ac:dyDescent="0.4"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61"/>
      <c r="V43" s="61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Z43" s="36"/>
      <c r="BA43" s="36"/>
      <c r="BB43" s="36"/>
      <c r="BC43" s="36"/>
      <c r="BD43" s="36"/>
      <c r="BE43" s="36"/>
      <c r="BF43" s="36"/>
      <c r="BG43" s="36"/>
      <c r="BH43" s="36"/>
    </row>
    <row r="44" spans="1:65" x14ac:dyDescent="0.4"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61"/>
      <c r="V44" s="61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Z44" s="36"/>
      <c r="BA44" s="36"/>
      <c r="BB44" s="36"/>
      <c r="BC44" s="36"/>
      <c r="BD44" s="36"/>
      <c r="BE44" s="36"/>
      <c r="BF44" s="36"/>
      <c r="BG44" s="36"/>
      <c r="BH44" s="36"/>
    </row>
    <row r="45" spans="1:65" x14ac:dyDescent="0.4"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61"/>
      <c r="V45" s="61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Z45" s="36"/>
      <c r="BA45" s="36"/>
      <c r="BB45" s="36"/>
      <c r="BC45" s="36"/>
      <c r="BD45" s="36"/>
      <c r="BE45" s="36"/>
      <c r="BF45" s="36"/>
      <c r="BG45" s="36"/>
      <c r="BH45" s="36"/>
    </row>
    <row r="46" spans="1:65" x14ac:dyDescent="0.4"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61"/>
      <c r="V46" s="61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Z46" s="36"/>
      <c r="BA46" s="36"/>
      <c r="BB46" s="36"/>
      <c r="BC46" s="36"/>
      <c r="BD46" s="36"/>
      <c r="BE46" s="36"/>
      <c r="BF46" s="36"/>
      <c r="BG46" s="36"/>
      <c r="BH46" s="36"/>
    </row>
    <row r="47" spans="1:65" x14ac:dyDescent="0.4"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61"/>
      <c r="V47" s="61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Z47" s="36"/>
      <c r="BA47" s="36"/>
      <c r="BB47" s="36"/>
      <c r="BC47" s="36"/>
      <c r="BD47" s="36"/>
      <c r="BE47" s="36"/>
      <c r="BF47" s="36"/>
      <c r="BG47" s="36"/>
      <c r="BH47" s="36"/>
    </row>
    <row r="48" spans="1:65" x14ac:dyDescent="0.4"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61"/>
      <c r="V48" s="61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Z48" s="36"/>
      <c r="BA48" s="36"/>
      <c r="BB48" s="36"/>
      <c r="BC48" s="36"/>
      <c r="BD48" s="36"/>
      <c r="BE48" s="36"/>
      <c r="BF48" s="36"/>
      <c r="BG48" s="36"/>
      <c r="BH48" s="36"/>
    </row>
    <row r="49" spans="8:60" x14ac:dyDescent="0.4"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61"/>
      <c r="V49" s="61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Z49" s="36"/>
      <c r="BA49" s="36"/>
      <c r="BB49" s="36"/>
      <c r="BC49" s="36"/>
      <c r="BD49" s="36"/>
      <c r="BE49" s="36"/>
      <c r="BF49" s="36"/>
      <c r="BG49" s="36"/>
      <c r="BH49" s="36"/>
    </row>
    <row r="50" spans="8:60" x14ac:dyDescent="0.4"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61"/>
      <c r="V50" s="61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Z50" s="36"/>
      <c r="BA50" s="36"/>
      <c r="BB50" s="36"/>
      <c r="BC50" s="36"/>
      <c r="BD50" s="36"/>
      <c r="BE50" s="36"/>
      <c r="BF50" s="36"/>
      <c r="BG50" s="36"/>
      <c r="BH50" s="36"/>
    </row>
    <row r="51" spans="8:60" x14ac:dyDescent="0.4"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61"/>
      <c r="V51" s="61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Z51" s="36"/>
      <c r="BA51" s="36"/>
      <c r="BB51" s="36"/>
      <c r="BC51" s="36"/>
      <c r="BD51" s="36"/>
      <c r="BE51" s="36"/>
      <c r="BF51" s="36"/>
      <c r="BG51" s="36"/>
      <c r="BH51" s="36"/>
    </row>
    <row r="52" spans="8:60" x14ac:dyDescent="0.4"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61"/>
      <c r="V52" s="61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Z52" s="36"/>
      <c r="BA52" s="36"/>
      <c r="BB52" s="36"/>
      <c r="BC52" s="36"/>
      <c r="BD52" s="36"/>
      <c r="BE52" s="36"/>
      <c r="BF52" s="36"/>
      <c r="BG52" s="36"/>
      <c r="BH52" s="36"/>
    </row>
    <row r="53" spans="8:60" x14ac:dyDescent="0.4"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61"/>
      <c r="V53" s="61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Z53" s="36"/>
      <c r="BA53" s="36"/>
      <c r="BB53" s="36"/>
      <c r="BC53" s="36"/>
      <c r="BD53" s="36"/>
      <c r="BE53" s="36"/>
      <c r="BF53" s="36"/>
      <c r="BG53" s="36"/>
      <c r="BH53" s="36"/>
    </row>
    <row r="54" spans="8:60" x14ac:dyDescent="0.4"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61"/>
      <c r="V54" s="61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Z54" s="36"/>
      <c r="BA54" s="36"/>
      <c r="BB54" s="36"/>
      <c r="BC54" s="36"/>
      <c r="BD54" s="36"/>
      <c r="BE54" s="36"/>
      <c r="BF54" s="36"/>
      <c r="BG54" s="36"/>
      <c r="BH54" s="36"/>
    </row>
    <row r="55" spans="8:60" x14ac:dyDescent="0.4"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61"/>
      <c r="V55" s="61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Z55" s="36"/>
      <c r="BA55" s="36"/>
      <c r="BB55" s="36"/>
      <c r="BC55" s="36"/>
      <c r="BD55" s="36"/>
      <c r="BE55" s="36"/>
      <c r="BF55" s="36"/>
      <c r="BG55" s="36"/>
      <c r="BH55" s="36"/>
    </row>
    <row r="56" spans="8:60" x14ac:dyDescent="0.4"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61"/>
      <c r="V56" s="61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Z56" s="36"/>
      <c r="BA56" s="36"/>
      <c r="BB56" s="36"/>
      <c r="BC56" s="36"/>
      <c r="BD56" s="36"/>
      <c r="BE56" s="36"/>
      <c r="BF56" s="36"/>
      <c r="BG56" s="36"/>
      <c r="BH56" s="36"/>
    </row>
    <row r="57" spans="8:60" x14ac:dyDescent="0.4"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61"/>
      <c r="V57" s="61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Z57" s="36"/>
      <c r="BA57" s="36"/>
      <c r="BB57" s="36"/>
      <c r="BC57" s="36"/>
      <c r="BD57" s="36"/>
      <c r="BE57" s="36"/>
      <c r="BF57" s="36"/>
      <c r="BG57" s="36"/>
      <c r="BH57" s="36"/>
    </row>
    <row r="58" spans="8:60" x14ac:dyDescent="0.4"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61"/>
      <c r="V58" s="61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Z58" s="36"/>
      <c r="BA58" s="36"/>
      <c r="BB58" s="36"/>
      <c r="BC58" s="36"/>
      <c r="BD58" s="36"/>
      <c r="BE58" s="36"/>
      <c r="BF58" s="36"/>
      <c r="BG58" s="36"/>
      <c r="BH58" s="36"/>
    </row>
    <row r="59" spans="8:60" x14ac:dyDescent="0.4"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61"/>
      <c r="V59" s="61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Z59" s="36"/>
      <c r="BA59" s="36"/>
      <c r="BB59" s="36"/>
      <c r="BC59" s="36"/>
      <c r="BD59" s="36"/>
      <c r="BE59" s="36"/>
      <c r="BF59" s="36"/>
      <c r="BG59" s="36"/>
      <c r="BH59" s="36"/>
    </row>
    <row r="60" spans="8:60" x14ac:dyDescent="0.4"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61"/>
      <c r="V60" s="61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Z60" s="36"/>
      <c r="BA60" s="36"/>
      <c r="BB60" s="36"/>
      <c r="BC60" s="36"/>
      <c r="BD60" s="36"/>
      <c r="BE60" s="36"/>
      <c r="BF60" s="36"/>
      <c r="BG60" s="36"/>
      <c r="BH60" s="36"/>
    </row>
    <row r="61" spans="8:60" x14ac:dyDescent="0.4"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61"/>
      <c r="V61" s="61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Z61" s="36"/>
      <c r="BA61" s="36"/>
      <c r="BB61" s="36"/>
      <c r="BC61" s="36"/>
      <c r="BD61" s="36"/>
      <c r="BE61" s="36"/>
      <c r="BF61" s="36"/>
      <c r="BG61" s="36"/>
      <c r="BH61" s="36"/>
    </row>
    <row r="62" spans="8:60" x14ac:dyDescent="0.4"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61"/>
      <c r="V62" s="61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Z62" s="36"/>
      <c r="BA62" s="36"/>
      <c r="BB62" s="36"/>
      <c r="BC62" s="36"/>
      <c r="BD62" s="36"/>
      <c r="BE62" s="36"/>
      <c r="BF62" s="36"/>
      <c r="BG62" s="36"/>
      <c r="BH62" s="36"/>
    </row>
    <row r="63" spans="8:60" x14ac:dyDescent="0.4"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61"/>
      <c r="V63" s="61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Z63" s="36"/>
      <c r="BA63" s="36"/>
      <c r="BB63" s="36"/>
      <c r="BC63" s="36"/>
      <c r="BD63" s="36"/>
      <c r="BE63" s="36"/>
      <c r="BF63" s="36"/>
      <c r="BG63" s="36"/>
      <c r="BH63" s="36"/>
    </row>
    <row r="64" spans="8:60" x14ac:dyDescent="0.4"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61"/>
      <c r="V64" s="61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Z64" s="36"/>
      <c r="BA64" s="36"/>
      <c r="BB64" s="36"/>
      <c r="BC64" s="36"/>
      <c r="BD64" s="36"/>
      <c r="BE64" s="36"/>
      <c r="BF64" s="36"/>
      <c r="BG64" s="36"/>
      <c r="BH64" s="36"/>
    </row>
    <row r="65" spans="8:60" x14ac:dyDescent="0.4"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61"/>
      <c r="V65" s="61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Z65" s="36"/>
      <c r="BA65" s="36"/>
      <c r="BB65" s="36"/>
      <c r="BC65" s="36"/>
      <c r="BD65" s="36"/>
      <c r="BE65" s="36"/>
      <c r="BF65" s="36"/>
      <c r="BG65" s="36"/>
      <c r="BH65" s="36"/>
    </row>
    <row r="66" spans="8:60" x14ac:dyDescent="0.4"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61"/>
      <c r="V66" s="61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Z66" s="36"/>
      <c r="BA66" s="36"/>
      <c r="BB66" s="36"/>
      <c r="BC66" s="36"/>
      <c r="BD66" s="36"/>
      <c r="BE66" s="36"/>
      <c r="BF66" s="36"/>
      <c r="BG66" s="36"/>
      <c r="BH66" s="36"/>
    </row>
    <row r="67" spans="8:60" x14ac:dyDescent="0.4"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61"/>
      <c r="V67" s="61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Z67" s="36"/>
      <c r="BA67" s="36"/>
      <c r="BB67" s="36"/>
      <c r="BC67" s="36"/>
      <c r="BD67" s="36"/>
      <c r="BE67" s="36"/>
      <c r="BF67" s="36"/>
      <c r="BG67" s="36"/>
      <c r="BH67" s="36"/>
    </row>
    <row r="68" spans="8:60" x14ac:dyDescent="0.4"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61"/>
      <c r="V68" s="61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Z68" s="36"/>
      <c r="BA68" s="36"/>
      <c r="BB68" s="36"/>
      <c r="BC68" s="36"/>
      <c r="BD68" s="36"/>
      <c r="BE68" s="36"/>
      <c r="BF68" s="36"/>
      <c r="BG68" s="36"/>
      <c r="BH68" s="36"/>
    </row>
    <row r="69" spans="8:60" x14ac:dyDescent="0.4"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61"/>
      <c r="V69" s="61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Z69" s="36"/>
      <c r="BA69" s="36"/>
      <c r="BB69" s="36"/>
      <c r="BC69" s="36"/>
      <c r="BD69" s="36"/>
      <c r="BE69" s="36"/>
      <c r="BF69" s="36"/>
      <c r="BG69" s="36"/>
      <c r="BH69" s="36"/>
    </row>
    <row r="70" spans="8:60" x14ac:dyDescent="0.4"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61"/>
      <c r="V70" s="61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Z70" s="36"/>
      <c r="BA70" s="36"/>
      <c r="BB70" s="36"/>
      <c r="BC70" s="36"/>
      <c r="BD70" s="36"/>
      <c r="BE70" s="36"/>
      <c r="BF70" s="36"/>
      <c r="BG70" s="36"/>
      <c r="BH70" s="36"/>
    </row>
    <row r="71" spans="8:60" x14ac:dyDescent="0.4"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61"/>
      <c r="V71" s="61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Z71" s="36"/>
      <c r="BA71" s="36"/>
      <c r="BB71" s="36"/>
      <c r="BC71" s="36"/>
      <c r="BD71" s="36"/>
      <c r="BE71" s="36"/>
      <c r="BF71" s="36"/>
      <c r="BG71" s="36"/>
      <c r="BH71" s="36"/>
    </row>
    <row r="72" spans="8:60" x14ac:dyDescent="0.4"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61"/>
      <c r="V72" s="61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Z72" s="36"/>
      <c r="BA72" s="36"/>
      <c r="BB72" s="36"/>
      <c r="BC72" s="36"/>
      <c r="BD72" s="36"/>
      <c r="BE72" s="36"/>
      <c r="BF72" s="36"/>
      <c r="BG72" s="36"/>
      <c r="BH72" s="36"/>
    </row>
    <row r="73" spans="8:60" x14ac:dyDescent="0.4"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61"/>
      <c r="V73" s="61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Z73" s="36"/>
      <c r="BA73" s="36"/>
      <c r="BB73" s="36"/>
      <c r="BC73" s="36"/>
      <c r="BD73" s="36"/>
      <c r="BE73" s="36"/>
      <c r="BF73" s="36"/>
      <c r="BG73" s="36"/>
      <c r="BH73" s="36"/>
    </row>
    <row r="74" spans="8:60" x14ac:dyDescent="0.4"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61"/>
      <c r="V74" s="61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Z74" s="36"/>
      <c r="BA74" s="36"/>
      <c r="BB74" s="36"/>
      <c r="BC74" s="36"/>
      <c r="BD74" s="36"/>
      <c r="BE74" s="36"/>
      <c r="BF74" s="36"/>
      <c r="BG74" s="36"/>
      <c r="BH74" s="36"/>
    </row>
    <row r="75" spans="8:60" x14ac:dyDescent="0.4"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61"/>
      <c r="V75" s="61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Z75" s="36"/>
      <c r="BA75" s="36"/>
      <c r="BB75" s="36"/>
      <c r="BC75" s="36"/>
      <c r="BD75" s="36"/>
      <c r="BE75" s="36"/>
      <c r="BF75" s="36"/>
      <c r="BG75" s="36"/>
      <c r="BH75" s="36"/>
    </row>
    <row r="76" spans="8:60" x14ac:dyDescent="0.4"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61"/>
      <c r="V76" s="61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Z76" s="36"/>
      <c r="BA76" s="36"/>
      <c r="BB76" s="36"/>
      <c r="BC76" s="36"/>
      <c r="BD76" s="36"/>
      <c r="BE76" s="36"/>
      <c r="BF76" s="36"/>
      <c r="BG76" s="36"/>
      <c r="BH76" s="36"/>
    </row>
    <row r="77" spans="8:60" x14ac:dyDescent="0.4"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61"/>
      <c r="V77" s="61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Z77" s="36"/>
      <c r="BA77" s="36"/>
      <c r="BB77" s="36"/>
      <c r="BC77" s="36"/>
      <c r="BD77" s="36"/>
      <c r="BE77" s="36"/>
      <c r="BF77" s="36"/>
      <c r="BG77" s="36"/>
      <c r="BH77" s="36"/>
    </row>
    <row r="78" spans="8:60" x14ac:dyDescent="0.4"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61"/>
      <c r="V78" s="61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Z78" s="36"/>
      <c r="BA78" s="36"/>
      <c r="BB78" s="36"/>
      <c r="BC78" s="36"/>
      <c r="BD78" s="36"/>
      <c r="BE78" s="36"/>
      <c r="BF78" s="36"/>
      <c r="BG78" s="36"/>
      <c r="BH78" s="36"/>
    </row>
    <row r="79" spans="8:60" x14ac:dyDescent="0.4"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61"/>
      <c r="V79" s="61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Z79" s="36"/>
      <c r="BA79" s="36"/>
      <c r="BB79" s="36"/>
      <c r="BC79" s="36"/>
      <c r="BD79" s="36"/>
      <c r="BE79" s="36"/>
      <c r="BF79" s="36"/>
      <c r="BG79" s="36"/>
      <c r="BH79" s="36"/>
    </row>
    <row r="80" spans="8:60" x14ac:dyDescent="0.4"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61"/>
      <c r="V80" s="61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Z80" s="36"/>
      <c r="BA80" s="36"/>
      <c r="BB80" s="36"/>
      <c r="BC80" s="36"/>
      <c r="BD80" s="36"/>
      <c r="BE80" s="36"/>
      <c r="BF80" s="36"/>
      <c r="BG80" s="36"/>
      <c r="BH80" s="36"/>
    </row>
    <row r="81" spans="8:60" x14ac:dyDescent="0.4"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61"/>
      <c r="V81" s="61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Z81" s="36"/>
      <c r="BA81" s="36"/>
      <c r="BB81" s="36"/>
      <c r="BC81" s="36"/>
      <c r="BD81" s="36"/>
      <c r="BE81" s="36"/>
      <c r="BF81" s="36"/>
      <c r="BG81" s="36"/>
      <c r="BH81" s="36"/>
    </row>
    <row r="82" spans="8:60" x14ac:dyDescent="0.4"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61"/>
      <c r="V82" s="61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Z82" s="36"/>
      <c r="BA82" s="36"/>
      <c r="BB82" s="36"/>
      <c r="BC82" s="36"/>
      <c r="BD82" s="36"/>
      <c r="BE82" s="36"/>
      <c r="BF82" s="36"/>
      <c r="BG82" s="36"/>
      <c r="BH82" s="36"/>
    </row>
    <row r="83" spans="8:60" x14ac:dyDescent="0.4"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61"/>
      <c r="V83" s="61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Z83" s="36"/>
      <c r="BA83" s="36"/>
      <c r="BB83" s="36"/>
      <c r="BC83" s="36"/>
      <c r="BD83" s="36"/>
      <c r="BE83" s="36"/>
      <c r="BF83" s="36"/>
      <c r="BG83" s="36"/>
      <c r="BH83" s="36"/>
    </row>
    <row r="84" spans="8:60" x14ac:dyDescent="0.4"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61"/>
      <c r="V84" s="61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Z84" s="36"/>
      <c r="BA84" s="36"/>
      <c r="BB84" s="36"/>
      <c r="BC84" s="36"/>
      <c r="BD84" s="36"/>
      <c r="BE84" s="36"/>
      <c r="BF84" s="36"/>
      <c r="BG84" s="36"/>
      <c r="BH84" s="36"/>
    </row>
    <row r="85" spans="8:60" x14ac:dyDescent="0.4"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61"/>
      <c r="V85" s="61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Z85" s="36"/>
      <c r="BA85" s="36"/>
      <c r="BB85" s="36"/>
      <c r="BC85" s="36"/>
      <c r="BD85" s="36"/>
      <c r="BE85" s="36"/>
      <c r="BF85" s="36"/>
      <c r="BG85" s="36"/>
      <c r="BH85" s="36"/>
    </row>
    <row r="86" spans="8:60" x14ac:dyDescent="0.4"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61"/>
      <c r="V86" s="61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Z86" s="36"/>
      <c r="BA86" s="36"/>
      <c r="BB86" s="36"/>
      <c r="BC86" s="36"/>
      <c r="BD86" s="36"/>
      <c r="BE86" s="36"/>
      <c r="BF86" s="36"/>
      <c r="BG86" s="36"/>
      <c r="BH86" s="36"/>
    </row>
    <row r="87" spans="8:60" x14ac:dyDescent="0.4"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61"/>
      <c r="V87" s="61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Z87" s="36"/>
      <c r="BA87" s="36"/>
      <c r="BB87" s="36"/>
      <c r="BC87" s="36"/>
      <c r="BD87" s="36"/>
      <c r="BE87" s="36"/>
      <c r="BF87" s="36"/>
      <c r="BG87" s="36"/>
      <c r="BH87" s="36"/>
    </row>
    <row r="88" spans="8:60" x14ac:dyDescent="0.4"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61"/>
      <c r="V88" s="61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Z88" s="36"/>
      <c r="BA88" s="36"/>
      <c r="BB88" s="36"/>
      <c r="BC88" s="36"/>
      <c r="BD88" s="36"/>
      <c r="BE88" s="36"/>
      <c r="BF88" s="36"/>
      <c r="BG88" s="36"/>
      <c r="BH88" s="36"/>
    </row>
    <row r="89" spans="8:60" x14ac:dyDescent="0.4"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61"/>
      <c r="V89" s="61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Z89" s="36"/>
      <c r="BA89" s="36"/>
      <c r="BB89" s="36"/>
      <c r="BC89" s="36"/>
      <c r="BD89" s="36"/>
      <c r="BE89" s="36"/>
      <c r="BF89" s="36"/>
      <c r="BG89" s="36"/>
      <c r="BH89" s="36"/>
    </row>
    <row r="90" spans="8:60" x14ac:dyDescent="0.4"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61"/>
      <c r="V90" s="61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Z90" s="36"/>
      <c r="BA90" s="36"/>
      <c r="BB90" s="36"/>
      <c r="BC90" s="36"/>
      <c r="BD90" s="36"/>
      <c r="BE90" s="36"/>
      <c r="BF90" s="36"/>
      <c r="BG90" s="36"/>
      <c r="BH90" s="36"/>
    </row>
    <row r="91" spans="8:60" x14ac:dyDescent="0.4"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61"/>
      <c r="V91" s="61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Z91" s="36"/>
      <c r="BA91" s="36"/>
      <c r="BB91" s="36"/>
      <c r="BC91" s="36"/>
      <c r="BD91" s="36"/>
      <c r="BE91" s="36"/>
      <c r="BF91" s="36"/>
      <c r="BG91" s="36"/>
      <c r="BH91" s="36"/>
    </row>
    <row r="92" spans="8:60" x14ac:dyDescent="0.4"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61"/>
      <c r="V92" s="61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Z92" s="36"/>
      <c r="BA92" s="36"/>
      <c r="BB92" s="36"/>
      <c r="BC92" s="36"/>
      <c r="BD92" s="36"/>
      <c r="BE92" s="36"/>
      <c r="BF92" s="36"/>
      <c r="BG92" s="36"/>
      <c r="BH92" s="36"/>
    </row>
    <row r="93" spans="8:60" x14ac:dyDescent="0.4"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61"/>
      <c r="V93" s="61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Z93" s="36"/>
      <c r="BA93" s="36"/>
      <c r="BB93" s="36"/>
      <c r="BC93" s="36"/>
      <c r="BD93" s="36"/>
      <c r="BE93" s="36"/>
      <c r="BF93" s="36"/>
      <c r="BG93" s="36"/>
      <c r="BH93" s="36"/>
    </row>
    <row r="94" spans="8:60" x14ac:dyDescent="0.4"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61"/>
      <c r="V94" s="61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Z94" s="36"/>
      <c r="BA94" s="36"/>
      <c r="BB94" s="36"/>
      <c r="BC94" s="36"/>
      <c r="BD94" s="36"/>
      <c r="BE94" s="36"/>
      <c r="BF94" s="36"/>
      <c r="BG94" s="36"/>
      <c r="BH94" s="36"/>
    </row>
    <row r="95" spans="8:60" x14ac:dyDescent="0.4"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61"/>
      <c r="V95" s="61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Z95" s="36"/>
      <c r="BA95" s="36"/>
      <c r="BB95" s="36"/>
      <c r="BC95" s="36"/>
      <c r="BD95" s="36"/>
      <c r="BE95" s="36"/>
      <c r="BF95" s="36"/>
      <c r="BG95" s="36"/>
      <c r="BH95" s="36"/>
    </row>
    <row r="96" spans="8:60" x14ac:dyDescent="0.4"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61"/>
      <c r="V96" s="61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Z96" s="36"/>
      <c r="BA96" s="36"/>
      <c r="BB96" s="36"/>
      <c r="BC96" s="36"/>
      <c r="BD96" s="36"/>
      <c r="BE96" s="36"/>
      <c r="BF96" s="36"/>
      <c r="BG96" s="36"/>
      <c r="BH96" s="36"/>
    </row>
    <row r="97" spans="8:60" x14ac:dyDescent="0.4"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61"/>
      <c r="V97" s="61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Z97" s="36"/>
      <c r="BA97" s="36"/>
      <c r="BB97" s="36"/>
      <c r="BC97" s="36"/>
      <c r="BD97" s="36"/>
      <c r="BE97" s="36"/>
      <c r="BF97" s="36"/>
      <c r="BG97" s="36"/>
      <c r="BH97" s="36"/>
    </row>
    <row r="98" spans="8:60" x14ac:dyDescent="0.4"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61"/>
      <c r="V98" s="61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Z98" s="36"/>
      <c r="BA98" s="36"/>
      <c r="BB98" s="36"/>
      <c r="BC98" s="36"/>
      <c r="BD98" s="36"/>
      <c r="BE98" s="36"/>
      <c r="BF98" s="36"/>
      <c r="BG98" s="36"/>
      <c r="BH98" s="36"/>
    </row>
    <row r="99" spans="8:60" x14ac:dyDescent="0.4"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61"/>
      <c r="V99" s="61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Z99" s="36"/>
      <c r="BA99" s="36"/>
      <c r="BB99" s="36"/>
      <c r="BC99" s="36"/>
      <c r="BD99" s="36"/>
      <c r="BE99" s="36"/>
      <c r="BF99" s="36"/>
      <c r="BG99" s="36"/>
      <c r="BH99" s="36"/>
    </row>
    <row r="100" spans="8:60" x14ac:dyDescent="0.4"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61"/>
      <c r="V100" s="61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Z100" s="36"/>
      <c r="BA100" s="36"/>
      <c r="BB100" s="36"/>
      <c r="BC100" s="36"/>
      <c r="BD100" s="36"/>
      <c r="BE100" s="36"/>
      <c r="BF100" s="36"/>
      <c r="BG100" s="36"/>
      <c r="BH100" s="36"/>
    </row>
    <row r="101" spans="8:60" x14ac:dyDescent="0.4"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61"/>
      <c r="V101" s="61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Z101" s="36"/>
      <c r="BA101" s="36"/>
      <c r="BB101" s="36"/>
      <c r="BC101" s="36"/>
      <c r="BD101" s="36"/>
      <c r="BE101" s="36"/>
      <c r="BF101" s="36"/>
      <c r="BG101" s="36"/>
      <c r="BH101" s="36"/>
    </row>
    <row r="102" spans="8:60" x14ac:dyDescent="0.4"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61"/>
      <c r="V102" s="61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Z102" s="36"/>
      <c r="BA102" s="36"/>
      <c r="BB102" s="36"/>
      <c r="BC102" s="36"/>
      <c r="BD102" s="36"/>
      <c r="BE102" s="36"/>
      <c r="BF102" s="36"/>
      <c r="BG102" s="36"/>
      <c r="BH102" s="36"/>
    </row>
    <row r="103" spans="8:60" x14ac:dyDescent="0.4"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61"/>
      <c r="V103" s="61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Z103" s="36"/>
      <c r="BA103" s="36"/>
      <c r="BB103" s="36"/>
      <c r="BC103" s="36"/>
      <c r="BD103" s="36"/>
      <c r="BE103" s="36"/>
      <c r="BF103" s="36"/>
      <c r="BG103" s="36"/>
      <c r="BH103" s="36"/>
    </row>
    <row r="104" spans="8:60" x14ac:dyDescent="0.4"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61"/>
      <c r="V104" s="61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Z104" s="36"/>
      <c r="BA104" s="36"/>
      <c r="BB104" s="36"/>
      <c r="BC104" s="36"/>
      <c r="BD104" s="36"/>
      <c r="BE104" s="36"/>
      <c r="BF104" s="36"/>
      <c r="BG104" s="36"/>
      <c r="BH104" s="36"/>
    </row>
    <row r="105" spans="8:60" x14ac:dyDescent="0.4"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61"/>
      <c r="V105" s="61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Z105" s="36"/>
      <c r="BA105" s="36"/>
      <c r="BB105" s="36"/>
      <c r="BC105" s="36"/>
      <c r="BD105" s="36"/>
      <c r="BE105" s="36"/>
      <c r="BF105" s="36"/>
      <c r="BG105" s="36"/>
      <c r="BH105" s="36"/>
    </row>
    <row r="106" spans="8:60" x14ac:dyDescent="0.4"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61"/>
      <c r="V106" s="61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Z106" s="36"/>
      <c r="BA106" s="36"/>
      <c r="BB106" s="36"/>
      <c r="BC106" s="36"/>
      <c r="BD106" s="36"/>
      <c r="BE106" s="36"/>
      <c r="BF106" s="36"/>
      <c r="BG106" s="36"/>
      <c r="BH106" s="36"/>
    </row>
    <row r="107" spans="8:60" x14ac:dyDescent="0.4"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61"/>
      <c r="V107" s="61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Z107" s="36"/>
      <c r="BA107" s="36"/>
      <c r="BB107" s="36"/>
      <c r="BC107" s="36"/>
      <c r="BD107" s="36"/>
      <c r="BE107" s="36"/>
      <c r="BF107" s="36"/>
      <c r="BG107" s="36"/>
      <c r="BH107" s="36"/>
    </row>
    <row r="108" spans="8:60" x14ac:dyDescent="0.4"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61"/>
      <c r="V108" s="61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Z108" s="36"/>
      <c r="BA108" s="36"/>
      <c r="BB108" s="36"/>
      <c r="BC108" s="36"/>
      <c r="BD108" s="36"/>
      <c r="BE108" s="36"/>
      <c r="BF108" s="36"/>
      <c r="BG108" s="36"/>
      <c r="BH108" s="36"/>
    </row>
    <row r="109" spans="8:60" x14ac:dyDescent="0.4"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61"/>
      <c r="V109" s="61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Z109" s="36"/>
      <c r="BA109" s="36"/>
      <c r="BB109" s="36"/>
      <c r="BC109" s="36"/>
      <c r="BD109" s="36"/>
      <c r="BE109" s="36"/>
      <c r="BF109" s="36"/>
      <c r="BG109" s="36"/>
      <c r="BH109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7"/>
  <sheetViews>
    <sheetView zoomScale="64" zoomScaleNormal="70" workbookViewId="0">
      <pane ySplit="1" topLeftCell="A2" activePane="bottomLeft" state="frozen"/>
      <selection pane="bottomLeft" activeCell="K2" sqref="K2"/>
    </sheetView>
  </sheetViews>
  <sheetFormatPr defaultColWidth="13.88671875" defaultRowHeight="21" x14ac:dyDescent="0.4"/>
  <cols>
    <col min="1" max="1" width="19.44140625" style="1" bestFit="1" customWidth="1"/>
    <col min="2" max="2" width="8.6640625" style="1" bestFit="1" customWidth="1"/>
    <col min="3" max="3" width="13" style="103" customWidth="1"/>
    <col min="4" max="4" width="23.33203125" style="103" customWidth="1"/>
    <col min="5" max="5" width="8.109375" style="4" customWidth="1"/>
    <col min="6" max="6" width="9.6640625" style="1" customWidth="1"/>
    <col min="7" max="7" width="5.6640625" style="1" customWidth="1"/>
    <col min="8" max="8" width="6.44140625" style="1" bestFit="1" customWidth="1"/>
    <col min="9" max="10" width="5.6640625" style="1" customWidth="1"/>
    <col min="11" max="13" width="6.44140625" style="1" bestFit="1" customWidth="1"/>
    <col min="14" max="14" width="5.88671875" style="1" bestFit="1" customWidth="1"/>
    <col min="15" max="16" width="6.44140625" style="1" bestFit="1" customWidth="1"/>
    <col min="17" max="17" width="6.44140625" style="4" bestFit="1" customWidth="1"/>
    <col min="18" max="20" width="5.88671875" style="4" bestFit="1" customWidth="1"/>
    <col min="21" max="21" width="5.88671875" style="1" bestFit="1" customWidth="1"/>
    <col min="22" max="24" width="5.6640625" style="1" customWidth="1"/>
    <col min="25" max="25" width="5.88671875" style="1" bestFit="1" customWidth="1"/>
    <col min="26" max="26" width="6.44140625" style="1" bestFit="1" customWidth="1"/>
    <col min="27" max="29" width="5.6640625" style="1" customWidth="1"/>
    <col min="30" max="30" width="5.88671875" style="1" bestFit="1" customWidth="1"/>
    <col min="31" max="31" width="7.6640625" style="1" bestFit="1" customWidth="1"/>
    <col min="32" max="32" width="5.6640625" style="1" customWidth="1"/>
    <col min="33" max="33" width="6.44140625" style="1" bestFit="1" customWidth="1"/>
    <col min="34" max="34" width="5.6640625" style="1" customWidth="1"/>
    <col min="35" max="35" width="5.88671875" style="1" bestFit="1" customWidth="1"/>
    <col min="36" max="36" width="5.6640625" style="1" customWidth="1"/>
    <col min="37" max="37" width="5.88671875" style="1" bestFit="1" customWidth="1"/>
    <col min="38" max="38" width="7" style="36" bestFit="1" customWidth="1"/>
    <col min="39" max="41" width="5.6640625" style="1" customWidth="1"/>
    <col min="42" max="42" width="5.88671875" style="1" bestFit="1" customWidth="1"/>
    <col min="43" max="43" width="10.5546875" style="1" bestFit="1" customWidth="1"/>
    <col min="44" max="45" width="5.88671875" style="1" bestFit="1" customWidth="1"/>
    <col min="46" max="46" width="6.44140625" style="1" bestFit="1" customWidth="1"/>
    <col min="47" max="48" width="5.88671875" style="1" bestFit="1" customWidth="1"/>
    <col min="49" max="49" width="5.6640625" style="1" customWidth="1"/>
    <col min="50" max="50" width="6.44140625" style="1" bestFit="1" customWidth="1"/>
    <col min="51" max="51" width="5.88671875" style="1" bestFit="1" customWidth="1"/>
    <col min="52" max="52" width="6.44140625" style="1" bestFit="1" customWidth="1"/>
    <col min="53" max="53" width="5.88671875" style="1" bestFit="1" customWidth="1"/>
    <col min="54" max="54" width="10.5546875" style="1" customWidth="1"/>
    <col min="55" max="55" width="6.44140625" style="1" bestFit="1" customWidth="1"/>
    <col min="56" max="56" width="13.88671875" style="1" customWidth="1"/>
    <col min="57" max="58" width="6.44140625" style="1" bestFit="1" customWidth="1"/>
    <col min="59" max="59" width="13.88671875" style="1" customWidth="1"/>
    <col min="60" max="60" width="14" style="1" bestFit="1" customWidth="1"/>
    <col min="61" max="63" width="13.88671875" style="1"/>
    <col min="64" max="64" width="15.44140625" style="1" bestFit="1" customWidth="1"/>
    <col min="65" max="16384" width="13.88671875" style="1"/>
  </cols>
  <sheetData>
    <row r="1" spans="1:66" s="10" customFormat="1" ht="141" x14ac:dyDescent="0.35">
      <c r="A1" s="10" t="s">
        <v>0</v>
      </c>
      <c r="B1" s="89" t="s">
        <v>1</v>
      </c>
      <c r="C1" s="12" t="s">
        <v>2</v>
      </c>
      <c r="D1" s="144" t="s">
        <v>271</v>
      </c>
      <c r="E1" s="12" t="s">
        <v>3</v>
      </c>
      <c r="F1" s="90" t="s">
        <v>64</v>
      </c>
      <c r="G1" s="91" t="s">
        <v>65</v>
      </c>
      <c r="H1" s="91" t="s">
        <v>66</v>
      </c>
      <c r="I1" s="92" t="s">
        <v>67</v>
      </c>
      <c r="J1" s="93" t="s">
        <v>68</v>
      </c>
      <c r="K1" s="91" t="s">
        <v>69</v>
      </c>
      <c r="L1" s="91" t="s">
        <v>70</v>
      </c>
      <c r="M1" s="92" t="s">
        <v>71</v>
      </c>
      <c r="N1" s="92" t="s">
        <v>72</v>
      </c>
      <c r="O1" s="92" t="s">
        <v>73</v>
      </c>
      <c r="P1" s="91" t="s">
        <v>74</v>
      </c>
      <c r="Q1" s="92" t="s">
        <v>75</v>
      </c>
      <c r="R1" s="91" t="s">
        <v>76</v>
      </c>
      <c r="S1" s="91" t="s">
        <v>77</v>
      </c>
      <c r="T1" s="93" t="s">
        <v>78</v>
      </c>
      <c r="U1" s="91" t="s">
        <v>79</v>
      </c>
      <c r="V1" s="91" t="s">
        <v>80</v>
      </c>
      <c r="W1" s="92" t="s">
        <v>81</v>
      </c>
      <c r="X1" s="93" t="s">
        <v>82</v>
      </c>
      <c r="Y1" s="91" t="s">
        <v>83</v>
      </c>
      <c r="Z1" s="91" t="s">
        <v>84</v>
      </c>
      <c r="AA1" s="91" t="s">
        <v>85</v>
      </c>
      <c r="AB1" s="93" t="s">
        <v>86</v>
      </c>
      <c r="AC1" s="93" t="s">
        <v>87</v>
      </c>
      <c r="AD1" s="93" t="s">
        <v>88</v>
      </c>
      <c r="AE1" s="93" t="s">
        <v>89</v>
      </c>
      <c r="AF1" s="94" t="s">
        <v>90</v>
      </c>
      <c r="AG1" s="95" t="s">
        <v>91</v>
      </c>
      <c r="AH1" s="95" t="s">
        <v>92</v>
      </c>
      <c r="AI1" s="95" t="s">
        <v>93</v>
      </c>
      <c r="AJ1" s="95" t="s">
        <v>94</v>
      </c>
      <c r="AK1" s="95" t="s">
        <v>95</v>
      </c>
      <c r="AL1" s="95" t="s">
        <v>96</v>
      </c>
      <c r="AM1" s="95" t="s">
        <v>97</v>
      </c>
      <c r="AN1" s="95" t="s">
        <v>98</v>
      </c>
      <c r="AO1" s="95" t="s">
        <v>99</v>
      </c>
      <c r="AP1" s="94" t="s">
        <v>100</v>
      </c>
      <c r="AQ1" s="94" t="s">
        <v>101</v>
      </c>
      <c r="AR1" s="96" t="s">
        <v>102</v>
      </c>
      <c r="AS1" s="95" t="s">
        <v>103</v>
      </c>
      <c r="AT1" s="96" t="s">
        <v>104</v>
      </c>
      <c r="AU1" s="95" t="s">
        <v>105</v>
      </c>
      <c r="AV1" s="96" t="s">
        <v>106</v>
      </c>
      <c r="AW1" s="96" t="s">
        <v>107</v>
      </c>
      <c r="AX1" s="96" t="s">
        <v>108</v>
      </c>
      <c r="AY1" s="96" t="s">
        <v>109</v>
      </c>
      <c r="AZ1" s="96" t="s">
        <v>110</v>
      </c>
      <c r="BA1" s="97" t="s">
        <v>111</v>
      </c>
      <c r="BB1" s="97" t="s">
        <v>112</v>
      </c>
      <c r="BC1" s="98" t="s">
        <v>113</v>
      </c>
      <c r="BD1" s="99"/>
      <c r="BE1" s="100" t="s">
        <v>114</v>
      </c>
      <c r="BF1" s="101" t="s">
        <v>115</v>
      </c>
      <c r="BG1" s="102"/>
      <c r="BH1" s="99" t="s">
        <v>8</v>
      </c>
      <c r="BI1" s="102"/>
      <c r="BK1" s="10" t="s">
        <v>116</v>
      </c>
      <c r="BL1" s="10" t="s">
        <v>117</v>
      </c>
      <c r="BM1" s="10" t="s">
        <v>118</v>
      </c>
      <c r="BN1" s="10" t="s">
        <v>119</v>
      </c>
    </row>
    <row r="2" spans="1:66" ht="17.399999999999999" x14ac:dyDescent="0.35">
      <c r="A2" s="1" t="s">
        <v>59</v>
      </c>
      <c r="B2" s="1">
        <v>4</v>
      </c>
      <c r="C2" s="103">
        <v>1.5</v>
      </c>
      <c r="D2" s="145">
        <v>10</v>
      </c>
      <c r="E2" s="4">
        <v>1.5</v>
      </c>
      <c r="F2" s="104">
        <f>'Foraminifera #'!K2/'Foraminifera #'!I2*100</f>
        <v>1.3888888888888888</v>
      </c>
      <c r="G2" s="104">
        <f>'Foraminifera #'!L2/'Foraminifera #'!I2*100</f>
        <v>0</v>
      </c>
      <c r="H2" s="104">
        <f>'Foraminifera #'!M2/'Foraminifera #'!I2*100</f>
        <v>0</v>
      </c>
      <c r="I2" s="104">
        <f>'Foraminifera #'!N2/'Foraminifera #'!I2*100</f>
        <v>0</v>
      </c>
      <c r="J2" s="104">
        <f>'Foraminifera #'!O2/'Foraminifera #'!I2*100</f>
        <v>0</v>
      </c>
      <c r="K2" s="104">
        <f>'Foraminifera #'!P2/'Foraminifera #'!I2*100</f>
        <v>0</v>
      </c>
      <c r="L2" s="104">
        <f>'Foraminifera #'!Q2/'Foraminifera #'!I2*100</f>
        <v>0</v>
      </c>
      <c r="M2" s="104">
        <f>'Foraminifera #'!R2/'Foraminifera #'!I2*100</f>
        <v>0</v>
      </c>
      <c r="N2" s="104">
        <f>'Foraminifera #'!S2/'Foraminifera #'!I2*100</f>
        <v>0</v>
      </c>
      <c r="O2" s="104">
        <f>'Foraminifera #'!T2/'Foraminifera #'!I2*100</f>
        <v>0</v>
      </c>
      <c r="P2" s="104">
        <f>'Foraminifera #'!U2/'Foraminifera #'!I2*100</f>
        <v>0</v>
      </c>
      <c r="Q2" s="104">
        <f>'Foraminifera #'!V2/'Foraminifera #'!I2*100</f>
        <v>0</v>
      </c>
      <c r="R2" s="104">
        <f>'Foraminifera #'!W2/'Foraminifera #'!I2*100</f>
        <v>0</v>
      </c>
      <c r="S2" s="104">
        <f>'Foraminifera #'!X2/'Foraminifera #'!I2*100</f>
        <v>0</v>
      </c>
      <c r="T2" s="104">
        <f>'Foraminifera #'!Y2/'Foraminifera #'!I2*100</f>
        <v>0</v>
      </c>
      <c r="U2" s="104">
        <f>'Foraminifera #'!Z2/'Foraminifera #'!I2*100</f>
        <v>0</v>
      </c>
      <c r="V2" s="104">
        <f>'Foraminifera #'!AA2/'Foraminifera #'!I2*100</f>
        <v>0</v>
      </c>
      <c r="W2" s="104">
        <f>'Foraminifera #'!AB2/'Foraminifera #'!I2*100</f>
        <v>0</v>
      </c>
      <c r="X2" s="104">
        <f>'Foraminifera #'!AC2/'Foraminifera #'!I2*100</f>
        <v>0</v>
      </c>
      <c r="Y2" s="104">
        <f>'Foraminifera #'!AD2/'Foraminifera #'!I2*100</f>
        <v>0</v>
      </c>
      <c r="Z2" s="104">
        <f>'Foraminifera #'!AE2/'Foraminifera #'!I2*100</f>
        <v>0</v>
      </c>
      <c r="AA2" s="104">
        <f>'Foraminifera #'!AF2/'Foraminifera #'!I2*100</f>
        <v>0</v>
      </c>
      <c r="AB2" s="104">
        <f>'Foraminifera #'!AG2/'Foraminifera #'!I2*100</f>
        <v>0</v>
      </c>
      <c r="AC2" s="104">
        <f>'Foraminifera #'!AH2/'Foraminifera #'!I2*100</f>
        <v>0</v>
      </c>
      <c r="AD2" s="104">
        <f>'Foraminifera #'!AI2/'Foraminifera #'!I2*100</f>
        <v>0</v>
      </c>
      <c r="AE2" s="104">
        <f>'Foraminifera #'!AJ2/'Foraminifera #'!I2*100</f>
        <v>1.3888888888888888</v>
      </c>
      <c r="AF2" s="21">
        <f>'Foraminifera #'!AK2/'Foraminifera #'!I2*100</f>
        <v>0</v>
      </c>
      <c r="AG2" s="21">
        <f>'Foraminifera #'!AL2/'Foraminifera #'!I2*100</f>
        <v>20.833333333333336</v>
      </c>
      <c r="AH2" s="21">
        <f>'Foraminifera #'!AM2/'Foraminifera #'!I2*100</f>
        <v>0</v>
      </c>
      <c r="AI2" s="21">
        <f>'Foraminifera #'!AN2/'Foraminifera #'!I2*100</f>
        <v>4.1666666666666661</v>
      </c>
      <c r="AJ2" s="21">
        <f>'Foraminifera #'!AO2/'Foraminifera #'!I2*100</f>
        <v>0</v>
      </c>
      <c r="AK2" s="21">
        <f>'Foraminifera #'!AP2/'Foraminifera #'!I2*100</f>
        <v>0</v>
      </c>
      <c r="AL2" s="21">
        <f>'Foraminifera #'!AQ2/'Foraminifera #'!I2*100</f>
        <v>5.5555555555555554</v>
      </c>
      <c r="AM2" s="21">
        <f>'Foraminifera #'!AR2/'Foraminifera #'!I2*100</f>
        <v>27.777777777777779</v>
      </c>
      <c r="AN2" s="21">
        <f>'Foraminifera #'!AS2/'Foraminifera #'!I2*100</f>
        <v>0</v>
      </c>
      <c r="AO2" s="21">
        <f>'Foraminifera #'!AT2/'Foraminifera #'!I2*100</f>
        <v>2.7777777777777777</v>
      </c>
      <c r="AP2" s="21">
        <f>'Foraminifera #'!AU2/'Foraminifera #'!I2*100</f>
        <v>0</v>
      </c>
      <c r="AQ2" s="21">
        <f>'Foraminifera #'!AV2/'Foraminifera #'!I2*100</f>
        <v>2.7777777777777777</v>
      </c>
      <c r="AR2" s="21">
        <f>'Foraminifera #'!AW2/'Foraminifera #'!I2*100</f>
        <v>0</v>
      </c>
      <c r="AS2" s="21">
        <f>'Foraminifera #'!AX2/'Foraminifera #'!I2*100</f>
        <v>0</v>
      </c>
      <c r="AT2" s="21">
        <f>'Foraminifera #'!AY2/'Foraminifera #'!I2*100</f>
        <v>18.055555555555554</v>
      </c>
      <c r="AU2" s="21">
        <f>'Foraminifera #'!AZ2/'Foraminifera #'!I2*100</f>
        <v>0</v>
      </c>
      <c r="AV2" s="21">
        <f>'Foraminifera #'!BA2/'Foraminifera #'!I2*100</f>
        <v>1.3888888888888888</v>
      </c>
      <c r="AW2" s="21">
        <f>'Foraminifera #'!BB2/'Foraminifera #'!I2*100</f>
        <v>5.5555555555555554</v>
      </c>
      <c r="AX2" s="21">
        <f>'Foraminifera #'!BC2/'Foraminifera #'!I2*100</f>
        <v>8.3333333333333321</v>
      </c>
      <c r="AY2" s="21">
        <f>'Foraminifera #'!BD2/'Foraminifera #'!I2*100</f>
        <v>1.3888888888888888</v>
      </c>
      <c r="AZ2" s="21">
        <f>'Foraminifera #'!BE2/'Foraminifera #'!I2*100</f>
        <v>98.611111111111114</v>
      </c>
      <c r="BA2" s="16">
        <f>'Foraminifera #'!BF2/'Foraminifera #'!I2*100</f>
        <v>0</v>
      </c>
      <c r="BB2" s="16">
        <f>'Foraminifera #'!BG2/'Foraminifera #'!I2*100</f>
        <v>0</v>
      </c>
      <c r="BC2" s="16">
        <f>'Foraminifera #'!BH2/'Foraminifera #'!I2*100</f>
        <v>0</v>
      </c>
      <c r="BE2" s="105">
        <f>SUM(L2,P2,W2,AO2,AQ2,K2,AG2,AN2,AM2)</f>
        <v>54.166666666666671</v>
      </c>
      <c r="BF2" s="106">
        <f>SUM(AH2,AR2,AS2,M2,Q2,Z2,AU2)</f>
        <v>0</v>
      </c>
      <c r="BG2" s="130"/>
      <c r="BH2" s="1">
        <v>15.832875206157228</v>
      </c>
      <c r="BJ2" s="130"/>
      <c r="BK2" s="1">
        <f>SUM(AO2,AQ2,AG2,AN2,AM2)</f>
        <v>54.166666666666671</v>
      </c>
      <c r="BL2" s="130">
        <f>SUM(L2,P2,W2,K2)</f>
        <v>0</v>
      </c>
      <c r="BM2" s="130">
        <f>SUM(AH2,AR2,AS2,AU2)</f>
        <v>0</v>
      </c>
      <c r="BN2" s="130">
        <f>SUM(M2,Q2,Z2)</f>
        <v>0</v>
      </c>
    </row>
    <row r="3" spans="1:66" s="107" customFormat="1" ht="18" thickBot="1" x14ac:dyDescent="0.4">
      <c r="A3" s="107" t="s">
        <v>59</v>
      </c>
      <c r="B3" s="107">
        <v>4</v>
      </c>
      <c r="C3" s="108">
        <v>7.5</v>
      </c>
      <c r="D3" s="146">
        <v>395</v>
      </c>
      <c r="E3" s="109">
        <v>7.5</v>
      </c>
      <c r="F3" s="110">
        <f>'Foraminifera #'!K5/'Foraminifera #'!I5*100</f>
        <v>0</v>
      </c>
      <c r="G3" s="110">
        <f>'Foraminifera #'!L5/'Foraminifera #'!I5*100</f>
        <v>0</v>
      </c>
      <c r="H3" s="110">
        <f>'Foraminifera #'!M5/'Foraminifera #'!I5*100</f>
        <v>0</v>
      </c>
      <c r="I3" s="110">
        <f>'Foraminifera #'!N5/'Foraminifera #'!I5*100</f>
        <v>0</v>
      </c>
      <c r="J3" s="110">
        <f>'Foraminifera #'!O5/'Foraminifera #'!I5*100</f>
        <v>0</v>
      </c>
      <c r="K3" s="110">
        <f>'Foraminifera #'!P5/'Foraminifera #'!I5*100</f>
        <v>0</v>
      </c>
      <c r="L3" s="110">
        <f>'Foraminifera #'!Q5/'Foraminifera #'!I5*100</f>
        <v>3.125</v>
      </c>
      <c r="M3" s="110">
        <f>'Foraminifera #'!R5/'Foraminifera #'!I5*100</f>
        <v>0</v>
      </c>
      <c r="N3" s="110">
        <f>'Foraminifera #'!S5/'Foraminifera #'!I5*100</f>
        <v>0</v>
      </c>
      <c r="O3" s="110">
        <f>'Foraminifera #'!T5/'Foraminifera #'!I5*100</f>
        <v>0</v>
      </c>
      <c r="P3" s="110">
        <f>'Foraminifera #'!U5/'Foraminifera #'!I5*100</f>
        <v>3.125</v>
      </c>
      <c r="Q3" s="110">
        <f>'Foraminifera #'!V5/'Foraminifera #'!I5*100</f>
        <v>0</v>
      </c>
      <c r="R3" s="110">
        <f>'Foraminifera #'!W5/'Foraminifera #'!I5*100</f>
        <v>0</v>
      </c>
      <c r="S3" s="110">
        <f>'Foraminifera #'!X5/'Foraminifera #'!I5*100</f>
        <v>0</v>
      </c>
      <c r="T3" s="110">
        <f>'Foraminifera #'!Y5/'Foraminifera #'!I5*100</f>
        <v>0</v>
      </c>
      <c r="U3" s="110">
        <f>'Foraminifera #'!Z5/'Foraminifera #'!I5*100</f>
        <v>3.125</v>
      </c>
      <c r="V3" s="110">
        <f>'Foraminifera #'!AA5/'Foraminifera #'!I5*100</f>
        <v>0</v>
      </c>
      <c r="W3" s="110">
        <f>'Foraminifera #'!AB5/'Foraminifera #'!I5*100</f>
        <v>0</v>
      </c>
      <c r="X3" s="110">
        <f>'Foraminifera #'!AC5/'Foraminifera #'!I5*100</f>
        <v>0</v>
      </c>
      <c r="Y3" s="110">
        <f>'Foraminifera #'!AD5/'Foraminifera #'!I5*100</f>
        <v>0</v>
      </c>
      <c r="Z3" s="110">
        <f>'Foraminifera #'!AE5/'Foraminifera #'!I5*100</f>
        <v>0</v>
      </c>
      <c r="AA3" s="110">
        <f>'Foraminifera #'!AF5/'Foraminifera #'!I5*100</f>
        <v>0</v>
      </c>
      <c r="AB3" s="110">
        <f>'Foraminifera #'!AG5/'Foraminifera #'!I5*100</f>
        <v>0</v>
      </c>
      <c r="AC3" s="110">
        <f>'Foraminifera #'!AH5/'Foraminifera #'!I5*100</f>
        <v>0</v>
      </c>
      <c r="AD3" s="110">
        <f>'Foraminifera #'!AI5/'Foraminifera #'!I5*100</f>
        <v>3.125</v>
      </c>
      <c r="AE3" s="110">
        <f>'Foraminifera #'!AJ5/'Foraminifera #'!I5*100</f>
        <v>12.5</v>
      </c>
      <c r="AF3" s="111">
        <f>'Foraminifera #'!AK5/'Foraminifera #'!I5*100</f>
        <v>0</v>
      </c>
      <c r="AG3" s="111">
        <f>'Foraminifera #'!AL5/'Foraminifera #'!I5*100</f>
        <v>0</v>
      </c>
      <c r="AH3" s="111">
        <f>'Foraminifera #'!AM5/'Foraminifera #'!I5*100</f>
        <v>0</v>
      </c>
      <c r="AI3" s="111">
        <f>'Foraminifera #'!AN5/'Foraminifera #'!I5*100</f>
        <v>0</v>
      </c>
      <c r="AJ3" s="111">
        <f>'Foraminifera #'!AO5/'Foraminifera #'!I5*100</f>
        <v>6.25</v>
      </c>
      <c r="AK3" s="111">
        <f>'Foraminifera #'!AP5/'Foraminifera #'!I5*100</f>
        <v>0</v>
      </c>
      <c r="AL3" s="111">
        <f>'Foraminifera #'!AQ5/'Foraminifera #'!I5*100</f>
        <v>0</v>
      </c>
      <c r="AM3" s="111">
        <f>'Foraminifera #'!AR5/'Foraminifera #'!I5*100</f>
        <v>37.5</v>
      </c>
      <c r="AN3" s="111">
        <f>'Foraminifera #'!AS5/'Foraminifera #'!I5*100</f>
        <v>0</v>
      </c>
      <c r="AO3" s="111">
        <f>'Foraminifera #'!AT5/'Foraminifera #'!I5*100</f>
        <v>0</v>
      </c>
      <c r="AP3" s="111">
        <f>'Foraminifera #'!AU5/'Foraminifera #'!I5*100</f>
        <v>0</v>
      </c>
      <c r="AQ3" s="111">
        <f>'Foraminifera #'!AV5/'Foraminifera #'!I5*100</f>
        <v>0</v>
      </c>
      <c r="AR3" s="111">
        <f>'Foraminifera #'!AW5/'Foraminifera #'!I5*100</f>
        <v>0</v>
      </c>
      <c r="AS3" s="111">
        <f>'Foraminifera #'!AX5/'Foraminifera #'!I5*100</f>
        <v>0</v>
      </c>
      <c r="AT3" s="111">
        <f>'Foraminifera #'!AY5/'Foraminifera #'!I5*100</f>
        <v>21.875</v>
      </c>
      <c r="AU3" s="111">
        <f>'Foraminifera #'!AZ5/'Foraminifera #'!I5*100</f>
        <v>0</v>
      </c>
      <c r="AV3" s="111">
        <f>'Foraminifera #'!BA5/'Foraminifera #'!I5*100</f>
        <v>3.125</v>
      </c>
      <c r="AW3" s="111">
        <f>'Foraminifera #'!BB5/'Foraminifera #'!I5*100</f>
        <v>3.125</v>
      </c>
      <c r="AX3" s="111">
        <f>'Foraminifera #'!BC5/'Foraminifera #'!I5*100</f>
        <v>15.625</v>
      </c>
      <c r="AY3" s="111">
        <f>'Foraminifera #'!BD5/'Foraminifera #'!I5*100</f>
        <v>0</v>
      </c>
      <c r="AZ3" s="111">
        <f>'Foraminifera #'!BE5/'Foraminifera #'!I5*100</f>
        <v>87.5</v>
      </c>
      <c r="BA3" s="112">
        <f>'Foraminifera #'!BF5/'Foraminifera #'!I5*100</f>
        <v>0</v>
      </c>
      <c r="BB3" s="112">
        <f>'Foraminifera #'!BG5/'Foraminifera #'!I5*100</f>
        <v>12.5</v>
      </c>
      <c r="BC3" s="112">
        <f>'Foraminifera #'!BH5/'Foraminifera #'!I5*100</f>
        <v>12.5</v>
      </c>
      <c r="BD3" s="115"/>
      <c r="BE3" s="105">
        <f t="shared" ref="BE3:BE26" si="0">SUM(L3,P3,W3,AO3,AQ3,K3,AG3,AN3,AM3)</f>
        <v>43.75</v>
      </c>
      <c r="BF3" s="106">
        <f t="shared" ref="BF3:BF26" si="1">SUM(AH3,AR3,AS3,M3,Q3,Z3,AU3)</f>
        <v>0</v>
      </c>
      <c r="BG3" s="130"/>
      <c r="BH3" s="107">
        <v>6.3988482073226827</v>
      </c>
      <c r="BK3" s="1">
        <f t="shared" ref="BK3:BK26" si="2">SUM(AO3,AQ3,AG3,AN3,AM3)</f>
        <v>37.5</v>
      </c>
      <c r="BL3" s="130">
        <f t="shared" ref="BL3:BL26" si="3">SUM(L3,P3,W3,K3)</f>
        <v>6.25</v>
      </c>
      <c r="BM3" s="130">
        <f t="shared" ref="BM3:BM26" si="4">SUM(AH3,AR3,AS3,AU3)</f>
        <v>0</v>
      </c>
      <c r="BN3" s="130">
        <f t="shared" ref="BN3:BN26" si="5">SUM(M3,Q3,Z3)</f>
        <v>0</v>
      </c>
    </row>
    <row r="4" spans="1:66" s="115" customFormat="1" ht="17.399999999999999" x14ac:dyDescent="0.35">
      <c r="A4" s="113" t="s">
        <v>59</v>
      </c>
      <c r="B4" s="113">
        <v>3</v>
      </c>
      <c r="C4" s="114">
        <v>10</v>
      </c>
      <c r="D4" s="147">
        <v>1721</v>
      </c>
      <c r="E4" s="115">
        <v>25</v>
      </c>
      <c r="F4" s="116">
        <f>'Foraminifera #'!K8/'Foraminifera #'!I8*100</f>
        <v>0</v>
      </c>
      <c r="G4" s="116">
        <f>'Foraminifera #'!L8/'Foraminifera #'!I8*100</f>
        <v>0</v>
      </c>
      <c r="H4" s="116">
        <f>'Foraminifera #'!M8/'Foraminifera #'!I8*100</f>
        <v>0</v>
      </c>
      <c r="I4" s="116">
        <f>'Foraminifera #'!N8/'Foraminifera #'!I8*100</f>
        <v>0</v>
      </c>
      <c r="J4" s="116">
        <f>'Foraminifera #'!O8/'Foraminifera #'!I8*100</f>
        <v>0</v>
      </c>
      <c r="K4" s="116">
        <f>'Foraminifera #'!P8/'Foraminifera #'!I8*100</f>
        <v>0</v>
      </c>
      <c r="L4" s="116">
        <f>'Foraminifera #'!Q8/'Foraminifera #'!I8*100</f>
        <v>20</v>
      </c>
      <c r="M4" s="116">
        <f>'Foraminifera #'!R8/'Foraminifera #'!I8*100</f>
        <v>0</v>
      </c>
      <c r="N4" s="116">
        <f>'Foraminifera #'!S8/'Foraminifera #'!I8*100</f>
        <v>0</v>
      </c>
      <c r="O4" s="116">
        <f>'Foraminifera #'!T8/'Foraminifera #'!I8*100</f>
        <v>0</v>
      </c>
      <c r="P4" s="116">
        <f>'Foraminifera #'!U8/'Foraminifera #'!I8*100</f>
        <v>0</v>
      </c>
      <c r="Q4" s="116">
        <f>'Foraminifera #'!V8/'Foraminifera #'!I8*100</f>
        <v>20</v>
      </c>
      <c r="R4" s="116">
        <f>'Foraminifera #'!W8/'Foraminifera #'!I8*100</f>
        <v>0</v>
      </c>
      <c r="S4" s="116">
        <f>'Foraminifera #'!X8/'Foraminifera #'!I8*100</f>
        <v>0</v>
      </c>
      <c r="T4" s="116">
        <f>'Foraminifera #'!Y8/'Foraminifera #'!I8*100</f>
        <v>0</v>
      </c>
      <c r="U4" s="116">
        <f>'Foraminifera #'!Z8/'Foraminifera #'!I8*100</f>
        <v>0</v>
      </c>
      <c r="V4" s="116">
        <f>'Foraminifera #'!AA8/'Foraminifera #'!I8*100</f>
        <v>0</v>
      </c>
      <c r="W4" s="116">
        <f>'Foraminifera #'!AB8/'Foraminifera #'!I8*100</f>
        <v>0</v>
      </c>
      <c r="X4" s="116">
        <f>'Foraminifera #'!AC8/'Foraminifera #'!I8*100</f>
        <v>0</v>
      </c>
      <c r="Y4" s="116">
        <f>'Foraminifera #'!AD8/'Foraminifera #'!I8*100</f>
        <v>0</v>
      </c>
      <c r="Z4" s="116">
        <f>'Foraminifera #'!AE8/'Foraminifera #'!I8*100</f>
        <v>20</v>
      </c>
      <c r="AA4" s="116">
        <f>'Foraminifera #'!AF8/'Foraminifera #'!I8*100</f>
        <v>0</v>
      </c>
      <c r="AB4" s="116">
        <f>'Foraminifera #'!AG8/'Foraminifera #'!I8*100</f>
        <v>0</v>
      </c>
      <c r="AC4" s="116">
        <f>'Foraminifera #'!AH8/'Foraminifera #'!I8*100</f>
        <v>0</v>
      </c>
      <c r="AD4" s="116">
        <f>'Foraminifera #'!AI8/'Foraminifera #'!I8*100</f>
        <v>0</v>
      </c>
      <c r="AE4" s="116">
        <f>'Foraminifera #'!AJ8/'Foraminifera #'!I8*100</f>
        <v>60</v>
      </c>
      <c r="AF4" s="117">
        <f>'Foraminifera #'!AK8/'Foraminifera #'!I8*100</f>
        <v>0</v>
      </c>
      <c r="AG4" s="117">
        <f>'Foraminifera #'!AL8/'Foraminifera #'!I8*100</f>
        <v>40</v>
      </c>
      <c r="AH4" s="117">
        <f>'Foraminifera #'!AM8/'Foraminifera #'!I8*100</f>
        <v>0</v>
      </c>
      <c r="AI4" s="117">
        <f>'Foraminifera #'!AN8/'Foraminifera #'!I8*100</f>
        <v>0</v>
      </c>
      <c r="AJ4" s="117">
        <f>'Foraminifera #'!AO8/'Foraminifera #'!I8*100</f>
        <v>0</v>
      </c>
      <c r="AK4" s="117">
        <f>'Foraminifera #'!AP8/'Foraminifera #'!I8*100</f>
        <v>0</v>
      </c>
      <c r="AL4" s="117">
        <f>'Foraminifera #'!AQ8/'Foraminifera #'!I8*100</f>
        <v>0</v>
      </c>
      <c r="AM4" s="117">
        <f>'Foraminifera #'!AR8/'Foraminifera #'!I8*100</f>
        <v>0</v>
      </c>
      <c r="AN4" s="117">
        <f>'Foraminifera #'!AS8/'Foraminifera #'!I8*100</f>
        <v>0</v>
      </c>
      <c r="AO4" s="117">
        <f>'Foraminifera #'!AT8/'Foraminifera #'!I8*100</f>
        <v>0</v>
      </c>
      <c r="AP4" s="117">
        <f>'Foraminifera #'!AU8/'Foraminifera #'!I8*100</f>
        <v>0</v>
      </c>
      <c r="AQ4" s="117">
        <f>'Foraminifera #'!AV8/'Foraminifera #'!I8*100</f>
        <v>0</v>
      </c>
      <c r="AR4" s="117">
        <f>'Foraminifera #'!AW8/'Foraminifera #'!I8*100</f>
        <v>0</v>
      </c>
      <c r="AS4" s="117">
        <f>'Foraminifera #'!AX8/'Foraminifera #'!I8*100</f>
        <v>0</v>
      </c>
      <c r="AT4" s="117">
        <f>'Foraminifera #'!AY8/'Foraminifera #'!I8*100</f>
        <v>0</v>
      </c>
      <c r="AU4" s="117">
        <f>'Foraminifera #'!AZ8/'Foraminifera #'!I8*100</f>
        <v>0</v>
      </c>
      <c r="AV4" s="117">
        <f>'Foraminifera #'!BA8/'Foraminifera #'!I8*100</f>
        <v>0</v>
      </c>
      <c r="AW4" s="117">
        <f>'Foraminifera #'!BB8/'Foraminifera #'!I8*100</f>
        <v>0</v>
      </c>
      <c r="AX4" s="117">
        <f>'Foraminifera #'!BC8/'Foraminifera #'!I8*100</f>
        <v>0</v>
      </c>
      <c r="AY4" s="117">
        <f>'Foraminifera #'!BD8/'Foraminifera #'!I8*100</f>
        <v>0</v>
      </c>
      <c r="AZ4" s="117">
        <f>'Foraminifera #'!BE8/'Foraminifera #'!I8*100</f>
        <v>40</v>
      </c>
      <c r="BA4" s="118">
        <f>'Foraminifera #'!BF8/'Foraminifera #'!I8*100</f>
        <v>0</v>
      </c>
      <c r="BB4" s="118">
        <f>'Foraminifera #'!BG8/'Foraminifera #'!I8*100</f>
        <v>0</v>
      </c>
      <c r="BC4" s="118">
        <f>'Foraminifera #'!BH8/'Foraminifera #'!I8*100</f>
        <v>0</v>
      </c>
      <c r="BE4" s="105">
        <f t="shared" si="0"/>
        <v>60</v>
      </c>
      <c r="BF4" s="106">
        <f>SUM(AH4,AR4,AS4,M4,Q4,Z4,AU4)</f>
        <v>40</v>
      </c>
      <c r="BG4" s="130"/>
      <c r="BH4" s="115">
        <v>0.98693300698748565</v>
      </c>
      <c r="BK4" s="1">
        <f t="shared" si="2"/>
        <v>40</v>
      </c>
      <c r="BL4" s="130">
        <f t="shared" si="3"/>
        <v>20</v>
      </c>
      <c r="BM4" s="130">
        <f t="shared" si="4"/>
        <v>0</v>
      </c>
      <c r="BN4" s="130">
        <f t="shared" si="5"/>
        <v>40</v>
      </c>
    </row>
    <row r="5" spans="1:66" s="4" customFormat="1" ht="17.399999999999999" x14ac:dyDescent="0.35">
      <c r="A5" s="1" t="s">
        <v>59</v>
      </c>
      <c r="B5" s="1">
        <v>3</v>
      </c>
      <c r="C5" s="103">
        <v>20</v>
      </c>
      <c r="D5" s="145">
        <v>2491</v>
      </c>
      <c r="E5" s="4">
        <v>35</v>
      </c>
      <c r="F5" s="126">
        <f>'Foraminifera #'!K9/'Foraminifera #'!I9*100</f>
        <v>1.4492753623188406</v>
      </c>
      <c r="G5" s="104">
        <f>'Foraminifera #'!L9/'Foraminifera #'!I9*100</f>
        <v>0</v>
      </c>
      <c r="H5" s="104">
        <f>'Foraminifera #'!M9/'Foraminifera #'!I9*100</f>
        <v>0</v>
      </c>
      <c r="I5" s="104">
        <f>'Foraminifera #'!N9/'Foraminifera #'!I9*100</f>
        <v>0</v>
      </c>
      <c r="J5" s="104">
        <f>'Foraminifera #'!O9/'Foraminifera #'!I9*100</f>
        <v>0</v>
      </c>
      <c r="K5" s="104">
        <f>'Foraminifera #'!P9/'Foraminifera #'!I9*100</f>
        <v>10.144927536231885</v>
      </c>
      <c r="L5" s="104">
        <f>'Foraminifera #'!Q9/'Foraminifera #'!I9*100</f>
        <v>5.7971014492753623</v>
      </c>
      <c r="M5" s="104">
        <f>'Foraminifera #'!R9/'Foraminifera #'!I9*100</f>
        <v>4.3478260869565215</v>
      </c>
      <c r="N5" s="104">
        <f>'Foraminifera #'!S9/'Foraminifera #'!I9*100</f>
        <v>0</v>
      </c>
      <c r="O5" s="104">
        <f>'Foraminifera #'!T9/'Foraminifera #'!I9*100</f>
        <v>18.840579710144929</v>
      </c>
      <c r="P5" s="104">
        <f>'Foraminifera #'!U9/'Foraminifera #'!I9*100</f>
        <v>11.594202898550725</v>
      </c>
      <c r="Q5" s="104">
        <f>'Foraminifera #'!V9/'Foraminifera #'!I9*100</f>
        <v>1.4492753623188406</v>
      </c>
      <c r="R5" s="104">
        <f>'Foraminifera #'!W9/'Foraminifera #'!I9*100</f>
        <v>0</v>
      </c>
      <c r="S5" s="104">
        <f>'Foraminifera #'!X9/'Foraminifera #'!I9*100</f>
        <v>0</v>
      </c>
      <c r="T5" s="104">
        <f>'Foraminifera #'!Y9/'Foraminifera #'!I9*100</f>
        <v>0</v>
      </c>
      <c r="U5" s="104">
        <f>'Foraminifera #'!Z9/'Foraminifera #'!I9*100</f>
        <v>1.4492753623188406</v>
      </c>
      <c r="V5" s="104">
        <f>'Foraminifera #'!AA9/'Foraminifera #'!I9*100</f>
        <v>0</v>
      </c>
      <c r="W5" s="104">
        <f>'Foraminifera #'!AB9/'Foraminifera #'!I9*100</f>
        <v>7.2463768115942031</v>
      </c>
      <c r="X5" s="104">
        <f>'Foraminifera #'!AC9/'Foraminifera #'!I9*100</f>
        <v>0</v>
      </c>
      <c r="Y5" s="104">
        <f>'Foraminifera #'!AD9/'Foraminifera #'!I9*100</f>
        <v>0</v>
      </c>
      <c r="Z5" s="104">
        <f>'Foraminifera #'!AE9/'Foraminifera #'!I9*100</f>
        <v>11.594202898550725</v>
      </c>
      <c r="AA5" s="104">
        <f>'Foraminifera #'!AF9/'Foraminifera #'!I9*100</f>
        <v>0</v>
      </c>
      <c r="AB5" s="104">
        <f>'Foraminifera #'!AG9/'Foraminifera #'!I9*100</f>
        <v>0</v>
      </c>
      <c r="AC5" s="104">
        <f>'Foraminifera #'!AH9/'Foraminifera #'!I9*100</f>
        <v>0</v>
      </c>
      <c r="AD5" s="104">
        <f>'Foraminifera #'!AI9/'Foraminifera #'!I9*100</f>
        <v>4.3478260869565215</v>
      </c>
      <c r="AE5" s="104">
        <f>'Foraminifera #'!AJ9/'Foraminifera #'!I9*100</f>
        <v>78.260869565217391</v>
      </c>
      <c r="AF5" s="21">
        <f>'Foraminifera #'!AK9/'Foraminifera #'!I9*100</f>
        <v>0</v>
      </c>
      <c r="AG5" s="21">
        <f>'Foraminifera #'!AL9/'Foraminifera #'!I9*100</f>
        <v>0</v>
      </c>
      <c r="AH5" s="21">
        <f>'Foraminifera #'!AM9/'Foraminifera #'!I9*100</f>
        <v>0</v>
      </c>
      <c r="AI5" s="21">
        <f>'Foraminifera #'!AN9/'Foraminifera #'!I9*100</f>
        <v>0</v>
      </c>
      <c r="AJ5" s="21">
        <f>'Foraminifera #'!AO9/'Foraminifera #'!I9*100</f>
        <v>0</v>
      </c>
      <c r="AK5" s="21">
        <f>'Foraminifera #'!AP9/'Foraminifera #'!I9*100</f>
        <v>0</v>
      </c>
      <c r="AL5" s="21">
        <f>'Foraminifera #'!AQ9/'Foraminifera #'!I9*100</f>
        <v>0</v>
      </c>
      <c r="AM5" s="21">
        <f>'Foraminifera #'!AR9/'Foraminifera #'!I9*100</f>
        <v>15.942028985507244</v>
      </c>
      <c r="AN5" s="21">
        <f>'Foraminifera #'!AS9/'Foraminifera #'!I9*100</f>
        <v>0</v>
      </c>
      <c r="AO5" s="21">
        <f>'Foraminifera #'!AT9/'Foraminifera #'!I9*100</f>
        <v>1.4492753623188406</v>
      </c>
      <c r="AP5" s="21">
        <f>'Foraminifera #'!AU9/'Foraminifera #'!I9*100</f>
        <v>0</v>
      </c>
      <c r="AQ5" s="21">
        <f>'Foraminifera #'!AV9/'Foraminifera #'!I9*100</f>
        <v>0</v>
      </c>
      <c r="AR5" s="21">
        <f>'Foraminifera #'!AW9/'Foraminifera #'!I9*100</f>
        <v>0</v>
      </c>
      <c r="AS5" s="21">
        <f>'Foraminifera #'!AX9/'Foraminifera #'!I9*100</f>
        <v>0</v>
      </c>
      <c r="AT5" s="21">
        <f>'Foraminifera #'!AY9/'Foraminifera #'!I9*100</f>
        <v>4.3478260869565215</v>
      </c>
      <c r="AU5" s="21">
        <f>'Foraminifera #'!AZ9/'Foraminifera #'!I9*100</f>
        <v>0</v>
      </c>
      <c r="AV5" s="21">
        <f>'Foraminifera #'!BA9/'Foraminifera #'!I9*100</f>
        <v>0</v>
      </c>
      <c r="AW5" s="21">
        <f>'Foraminifera #'!BB9/'Foraminifera #'!I9*100</f>
        <v>0</v>
      </c>
      <c r="AX5" s="21">
        <f>'Foraminifera #'!BC9/'Foraminifera #'!I9*100</f>
        <v>0</v>
      </c>
      <c r="AY5" s="21">
        <f>'Foraminifera #'!BD9/'Foraminifera #'!I9*100</f>
        <v>0</v>
      </c>
      <c r="AZ5" s="21">
        <f>'Foraminifera #'!BE9/'Foraminifera #'!I9*100</f>
        <v>21.739130434782609</v>
      </c>
      <c r="BA5" s="16">
        <f>'Foraminifera #'!BF9/'Foraminifera #'!I9*100</f>
        <v>0</v>
      </c>
      <c r="BB5" s="16">
        <f>'Foraminifera #'!BG9/'Foraminifera #'!I9*100</f>
        <v>14.492753623188406</v>
      </c>
      <c r="BC5" s="16">
        <f>'Foraminifera #'!BH9/'Foraminifera #'!I9*100</f>
        <v>14.492753623188406</v>
      </c>
      <c r="BE5" s="105">
        <f t="shared" si="0"/>
        <v>52.173913043478258</v>
      </c>
      <c r="BF5" s="106">
        <f>SUM(AH5,AR5,AS5,M5,Q5,Z5,AU5)</f>
        <v>17.391304347826086</v>
      </c>
      <c r="BG5" s="130"/>
      <c r="BH5" s="4">
        <v>16.646963738570292</v>
      </c>
      <c r="BK5" s="1">
        <f t="shared" si="2"/>
        <v>17.391304347826086</v>
      </c>
      <c r="BL5" s="130">
        <f t="shared" si="3"/>
        <v>34.782608695652172</v>
      </c>
      <c r="BM5" s="130">
        <f t="shared" si="4"/>
        <v>0</v>
      </c>
      <c r="BN5" s="130">
        <f t="shared" si="5"/>
        <v>17.391304347826086</v>
      </c>
    </row>
    <row r="6" spans="1:66" s="4" customFormat="1" ht="17.399999999999999" x14ac:dyDescent="0.35">
      <c r="A6" s="1" t="s">
        <v>59</v>
      </c>
      <c r="B6" s="1">
        <v>3</v>
      </c>
      <c r="C6" s="103">
        <v>30</v>
      </c>
      <c r="D6" s="145">
        <v>3261</v>
      </c>
      <c r="E6" s="4">
        <v>45</v>
      </c>
      <c r="F6" s="104">
        <f>'Foraminifera #'!K10/'Foraminifera #'!I10*100</f>
        <v>0</v>
      </c>
      <c r="G6" s="104">
        <f>'Foraminifera #'!L10/'Foraminifera #'!I10*100</f>
        <v>0</v>
      </c>
      <c r="H6" s="104">
        <f>'Foraminifera #'!M10/'Foraminifera #'!I10*100</f>
        <v>0</v>
      </c>
      <c r="I6" s="104">
        <f>'Foraminifera #'!N10/'Foraminifera #'!I10*100</f>
        <v>0</v>
      </c>
      <c r="J6" s="104">
        <f>'Foraminifera #'!O10/'Foraminifera #'!I10*100</f>
        <v>0</v>
      </c>
      <c r="K6" s="104">
        <f>'Foraminifera #'!P10/'Foraminifera #'!I10*100</f>
        <v>0</v>
      </c>
      <c r="L6" s="104">
        <f>'Foraminifera #'!Q10/'Foraminifera #'!I10*100</f>
        <v>6.1068702290076331</v>
      </c>
      <c r="M6" s="104">
        <f>'Foraminifera #'!R10/'Foraminifera #'!I10*100</f>
        <v>2.2900763358778624</v>
      </c>
      <c r="N6" s="104">
        <f>'Foraminifera #'!S10/'Foraminifera #'!I10*100</f>
        <v>1.5267175572519083</v>
      </c>
      <c r="O6" s="104">
        <f>'Foraminifera #'!T10/'Foraminifera #'!I10*100</f>
        <v>6.1068702290076331</v>
      </c>
      <c r="P6" s="104">
        <f>'Foraminifera #'!U10/'Foraminifera #'!I10*100</f>
        <v>3.8167938931297711</v>
      </c>
      <c r="Q6" s="104">
        <f>'Foraminifera #'!V10/'Foraminifera #'!I10*100</f>
        <v>3.0534351145038165</v>
      </c>
      <c r="R6" s="104">
        <f>'Foraminifera #'!W10/'Foraminifera #'!I10*100</f>
        <v>0</v>
      </c>
      <c r="S6" s="104">
        <f>'Foraminifera #'!X10/'Foraminifera #'!I10*100</f>
        <v>0</v>
      </c>
      <c r="T6" s="104">
        <f>'Foraminifera #'!Y10/'Foraminifera #'!I10*100</f>
        <v>0</v>
      </c>
      <c r="U6" s="104">
        <f>'Foraminifera #'!Z10/'Foraminifera #'!I10*100</f>
        <v>4.5801526717557248</v>
      </c>
      <c r="V6" s="104">
        <f>'Foraminifera #'!AA10/'Foraminifera #'!I10*100</f>
        <v>0</v>
      </c>
      <c r="W6" s="104">
        <f>'Foraminifera #'!AB10/'Foraminifera #'!I10*100</f>
        <v>0.76335877862595414</v>
      </c>
      <c r="X6" s="104">
        <f>'Foraminifera #'!AC10/'Foraminifera #'!I10*100</f>
        <v>0</v>
      </c>
      <c r="Y6" s="104">
        <f>'Foraminifera #'!AD10/'Foraminifera #'!I10*100</f>
        <v>0</v>
      </c>
      <c r="Z6" s="104">
        <f>'Foraminifera #'!AE10/'Foraminifera #'!I10*100</f>
        <v>9.1603053435114496</v>
      </c>
      <c r="AA6" s="104">
        <f>'Foraminifera #'!AF10/'Foraminifera #'!I10*100</f>
        <v>0</v>
      </c>
      <c r="AB6" s="104">
        <f>'Foraminifera #'!AG10/'Foraminifera #'!I10*100</f>
        <v>0</v>
      </c>
      <c r="AC6" s="104">
        <f>'Foraminifera #'!AH10/'Foraminifera #'!I10*100</f>
        <v>0</v>
      </c>
      <c r="AD6" s="104">
        <f>'Foraminifera #'!AI10/'Foraminifera #'!I10*100</f>
        <v>3.0534351145038165</v>
      </c>
      <c r="AE6" s="104">
        <f>'Foraminifera #'!AJ10/'Foraminifera #'!I10*100</f>
        <v>40.458015267175576</v>
      </c>
      <c r="AF6" s="21">
        <f>'Foraminifera #'!AK10/'Foraminifera #'!I10*100</f>
        <v>0</v>
      </c>
      <c r="AG6" s="21">
        <f>'Foraminifera #'!AL10/'Foraminifera #'!I10*100</f>
        <v>2.2900763358778624</v>
      </c>
      <c r="AH6" s="21">
        <f>'Foraminifera #'!AM10/'Foraminifera #'!I10*100</f>
        <v>0</v>
      </c>
      <c r="AI6" s="21">
        <f>'Foraminifera #'!AN10/'Foraminifera #'!I10*100</f>
        <v>0.76335877862595414</v>
      </c>
      <c r="AJ6" s="21">
        <f>'Foraminifera #'!AO10/'Foraminifera #'!I10*100</f>
        <v>0</v>
      </c>
      <c r="AK6" s="21">
        <f>'Foraminifera #'!AP10/'Foraminifera #'!I10*100</f>
        <v>0</v>
      </c>
      <c r="AL6" s="21">
        <f>'Foraminifera #'!AQ10/'Foraminifera #'!I10*100</f>
        <v>0</v>
      </c>
      <c r="AM6" s="21">
        <f>'Foraminifera #'!AR10/'Foraminifera #'!I10*100</f>
        <v>16.030534351145036</v>
      </c>
      <c r="AN6" s="21">
        <f>'Foraminifera #'!AS10/'Foraminifera #'!I10*100</f>
        <v>0</v>
      </c>
      <c r="AO6" s="21">
        <f>'Foraminifera #'!AT10/'Foraminifera #'!I10*100</f>
        <v>0</v>
      </c>
      <c r="AP6" s="21">
        <f>'Foraminifera #'!AU10/'Foraminifera #'!I10*100</f>
        <v>3.8167938931297711</v>
      </c>
      <c r="AQ6" s="21">
        <f>'Foraminifera #'!AV10/'Foraminifera #'!I10*100</f>
        <v>0.76335877862595414</v>
      </c>
      <c r="AR6" s="21">
        <f>'Foraminifera #'!AW10/'Foraminifera #'!I10*100</f>
        <v>0</v>
      </c>
      <c r="AS6" s="21">
        <f>'Foraminifera #'!AX10/'Foraminifera #'!I10*100</f>
        <v>0</v>
      </c>
      <c r="AT6" s="21">
        <f>'Foraminifera #'!AY10/'Foraminifera #'!I10*100</f>
        <v>22.900763358778626</v>
      </c>
      <c r="AU6" s="21">
        <f>'Foraminifera #'!AZ10/'Foraminifera #'!I10*100</f>
        <v>0.76335877862595414</v>
      </c>
      <c r="AV6" s="21">
        <f>'Foraminifera #'!BA10/'Foraminifera #'!I10*100</f>
        <v>0.76335877862595414</v>
      </c>
      <c r="AW6" s="21">
        <f>'Foraminifera #'!BB10/'Foraminifera #'!I10*100</f>
        <v>2.2900763358778624</v>
      </c>
      <c r="AX6" s="21">
        <f>'Foraminifera #'!BC10/'Foraminifera #'!I10*100</f>
        <v>3.8167938931297711</v>
      </c>
      <c r="AY6" s="21">
        <f>'Foraminifera #'!BD10/'Foraminifera #'!I10*100</f>
        <v>5.343511450381679</v>
      </c>
      <c r="AZ6" s="21">
        <f>'Foraminifera #'!BE10/'Foraminifera #'!I10*100</f>
        <v>59.541984732824424</v>
      </c>
      <c r="BA6" s="16">
        <f>'Foraminifera #'!BF10/'Foraminifera #'!I10*100</f>
        <v>0</v>
      </c>
      <c r="BB6" s="16">
        <f>'Foraminifera #'!BG10/'Foraminifera #'!I10*100</f>
        <v>9.1603053435114496</v>
      </c>
      <c r="BC6" s="16">
        <f>'Foraminifera #'!BH10/'Foraminifera #'!I10*100</f>
        <v>9.1603053435114496</v>
      </c>
      <c r="BE6" s="105">
        <f t="shared" si="0"/>
        <v>29.770992366412212</v>
      </c>
      <c r="BF6" s="106">
        <f t="shared" si="1"/>
        <v>15.267175572519083</v>
      </c>
      <c r="BG6" s="130"/>
      <c r="BH6" s="4">
        <v>31.991794471036435</v>
      </c>
      <c r="BK6" s="1">
        <f t="shared" si="2"/>
        <v>19.083969465648853</v>
      </c>
      <c r="BL6" s="130">
        <f t="shared" si="3"/>
        <v>10.68702290076336</v>
      </c>
      <c r="BM6" s="130">
        <f t="shared" si="4"/>
        <v>0.76335877862595414</v>
      </c>
      <c r="BN6" s="130">
        <f t="shared" si="5"/>
        <v>14.503816793893129</v>
      </c>
    </row>
    <row r="7" spans="1:66" s="4" customFormat="1" ht="17.399999999999999" x14ac:dyDescent="0.35">
      <c r="A7" s="1" t="s">
        <v>59</v>
      </c>
      <c r="B7" s="1">
        <v>3</v>
      </c>
      <c r="C7" s="103">
        <v>40</v>
      </c>
      <c r="D7" s="145">
        <v>4023</v>
      </c>
      <c r="E7" s="4">
        <v>55</v>
      </c>
      <c r="F7" s="104">
        <f>'Foraminifera #'!K11/'Foraminifera #'!I11*100</f>
        <v>0</v>
      </c>
      <c r="G7" s="104">
        <f>'Foraminifera #'!L11/'Foraminifera #'!I11*100</f>
        <v>0</v>
      </c>
      <c r="H7" s="104">
        <f>'Foraminifera #'!M11/'Foraminifera #'!I11*100</f>
        <v>0</v>
      </c>
      <c r="I7" s="104">
        <f>'Foraminifera #'!N11/'Foraminifera #'!I11*100</f>
        <v>1.3605442176870748</v>
      </c>
      <c r="J7" s="104">
        <f>'Foraminifera #'!O11/'Foraminifera #'!I11*100</f>
        <v>0</v>
      </c>
      <c r="K7" s="104">
        <f>'Foraminifera #'!P11/'Foraminifera #'!I11*100</f>
        <v>0</v>
      </c>
      <c r="L7" s="104">
        <f>'Foraminifera #'!Q11/'Foraminifera #'!I11*100</f>
        <v>4.0816326530612246</v>
      </c>
      <c r="M7" s="104">
        <f>'Foraminifera #'!R11/'Foraminifera #'!I11*100</f>
        <v>3.4013605442176873</v>
      </c>
      <c r="N7" s="104">
        <f>'Foraminifera #'!S11/'Foraminifera #'!I11*100</f>
        <v>2.0408163265306123</v>
      </c>
      <c r="O7" s="104">
        <f>'Foraminifera #'!T11/'Foraminifera #'!I11*100</f>
        <v>4.0816326530612246</v>
      </c>
      <c r="P7" s="104">
        <f>'Foraminifera #'!U11/'Foraminifera #'!I11*100</f>
        <v>1.3605442176870748</v>
      </c>
      <c r="Q7" s="104">
        <f>'Foraminifera #'!V11/'Foraminifera #'!I11*100</f>
        <v>0</v>
      </c>
      <c r="R7" s="104">
        <f>'Foraminifera #'!W11/'Foraminifera #'!I11*100</f>
        <v>0</v>
      </c>
      <c r="S7" s="104">
        <f>'Foraminifera #'!X11/'Foraminifera #'!I11*100</f>
        <v>0</v>
      </c>
      <c r="T7" s="104">
        <f>'Foraminifera #'!Y11/'Foraminifera #'!I11*100</f>
        <v>0</v>
      </c>
      <c r="U7" s="104">
        <f>'Foraminifera #'!Z11/'Foraminifera #'!I11*100</f>
        <v>0</v>
      </c>
      <c r="V7" s="104">
        <f>'Foraminifera #'!AA11/'Foraminifera #'!I11*100</f>
        <v>0</v>
      </c>
      <c r="W7" s="104">
        <f>'Foraminifera #'!AB11/'Foraminifera #'!I11*100</f>
        <v>0</v>
      </c>
      <c r="X7" s="104">
        <f>'Foraminifera #'!AC11/'Foraminifera #'!I11*100</f>
        <v>0</v>
      </c>
      <c r="Y7" s="104">
        <f>'Foraminifera #'!AD11/'Foraminifera #'!I11*100</f>
        <v>0</v>
      </c>
      <c r="Z7" s="104">
        <f>'Foraminifera #'!AE11/'Foraminifera #'!I11*100</f>
        <v>21.088435374149661</v>
      </c>
      <c r="AA7" s="104">
        <f>'Foraminifera #'!AF11/'Foraminifera #'!I11*100</f>
        <v>0</v>
      </c>
      <c r="AB7" s="104">
        <f>'Foraminifera #'!AG11/'Foraminifera #'!I11*100</f>
        <v>0</v>
      </c>
      <c r="AC7" s="104">
        <f>'Foraminifera #'!AH11/'Foraminifera #'!I11*100</f>
        <v>0</v>
      </c>
      <c r="AD7" s="104">
        <f>'Foraminifera #'!AI11/'Foraminifera #'!I11*100</f>
        <v>1.3605442176870748</v>
      </c>
      <c r="AE7" s="104">
        <f>'Foraminifera #'!AJ11/'Foraminifera #'!I11*100</f>
        <v>38.775510204081634</v>
      </c>
      <c r="AF7" s="21">
        <f>'Foraminifera #'!AK11/'Foraminifera #'!I11*100</f>
        <v>0</v>
      </c>
      <c r="AG7" s="21">
        <f>'Foraminifera #'!AL11/'Foraminifera #'!I11*100</f>
        <v>4.0816326530612246</v>
      </c>
      <c r="AH7" s="21">
        <f>'Foraminifera #'!AM11/'Foraminifera #'!I11*100</f>
        <v>0</v>
      </c>
      <c r="AI7" s="21">
        <f>'Foraminifera #'!AN11/'Foraminifera #'!I11*100</f>
        <v>0.68027210884353739</v>
      </c>
      <c r="AJ7" s="21">
        <f>'Foraminifera #'!AO11/'Foraminifera #'!I11*100</f>
        <v>0</v>
      </c>
      <c r="AK7" s="21">
        <f>'Foraminifera #'!AP11/'Foraminifera #'!I11*100</f>
        <v>0</v>
      </c>
      <c r="AL7" s="21">
        <f>'Foraminifera #'!AQ11/'Foraminifera #'!I11*100</f>
        <v>0</v>
      </c>
      <c r="AM7" s="21">
        <f>'Foraminifera #'!AR11/'Foraminifera #'!I11*100</f>
        <v>10.204081632653061</v>
      </c>
      <c r="AN7" s="21">
        <f>'Foraminifera #'!AS11/'Foraminifera #'!I11*100</f>
        <v>0</v>
      </c>
      <c r="AO7" s="21">
        <f>'Foraminifera #'!AT11/'Foraminifera #'!I11*100</f>
        <v>2.0408163265306123</v>
      </c>
      <c r="AP7" s="21">
        <f>'Foraminifera #'!AU11/'Foraminifera #'!I11*100</f>
        <v>0</v>
      </c>
      <c r="AQ7" s="21">
        <f>'Foraminifera #'!AV11/'Foraminifera #'!I11*100</f>
        <v>0</v>
      </c>
      <c r="AR7" s="21">
        <f>'Foraminifera #'!AW11/'Foraminifera #'!I11*100</f>
        <v>1.3605442176870748</v>
      </c>
      <c r="AS7" s="21">
        <f>'Foraminifera #'!AX11/'Foraminifera #'!I11*100</f>
        <v>0</v>
      </c>
      <c r="AT7" s="21">
        <f>'Foraminifera #'!AY11/'Foraminifera #'!I11*100</f>
        <v>16.326530612244898</v>
      </c>
      <c r="AU7" s="21">
        <f>'Foraminifera #'!AZ11/'Foraminifera #'!I11*100</f>
        <v>5.4421768707482991</v>
      </c>
      <c r="AV7" s="21">
        <f>'Foraminifera #'!BA11/'Foraminifera #'!I11*100</f>
        <v>6.1224489795918364</v>
      </c>
      <c r="AW7" s="21">
        <f>'Foraminifera #'!BB11/'Foraminifera #'!I11*100</f>
        <v>0</v>
      </c>
      <c r="AX7" s="21">
        <f>'Foraminifera #'!BC11/'Foraminifera #'!I11*100</f>
        <v>8.1632653061224492</v>
      </c>
      <c r="AY7" s="21">
        <f>'Foraminifera #'!BD11/'Foraminifera #'!I11*100</f>
        <v>6.8027210884353746</v>
      </c>
      <c r="AZ7" s="21">
        <f>'Foraminifera #'!BE11/'Foraminifera #'!I11*100</f>
        <v>61.224489795918366</v>
      </c>
      <c r="BA7" s="16">
        <f>'Foraminifera #'!BF11/'Foraminifera #'!I11*100</f>
        <v>0</v>
      </c>
      <c r="BB7" s="16">
        <f>'Foraminifera #'!BG11/'Foraminifera #'!I11*100</f>
        <v>0.68027210884353739</v>
      </c>
      <c r="BC7" s="16">
        <f>'Foraminifera #'!BH11/'Foraminifera #'!I11*100</f>
        <v>0.68027210884353739</v>
      </c>
      <c r="BE7" s="105">
        <f t="shared" si="0"/>
        <v>21.768707482993197</v>
      </c>
      <c r="BF7" s="106">
        <f t="shared" si="1"/>
        <v>31.292517006802722</v>
      </c>
      <c r="BG7" s="130"/>
      <c r="BH7" s="4">
        <v>31.15727002967359</v>
      </c>
      <c r="BK7" s="1">
        <f t="shared" si="2"/>
        <v>16.326530612244898</v>
      </c>
      <c r="BL7" s="130">
        <f t="shared" si="3"/>
        <v>5.4421768707482991</v>
      </c>
      <c r="BM7" s="130">
        <f t="shared" si="4"/>
        <v>6.8027210884353737</v>
      </c>
      <c r="BN7" s="130">
        <f t="shared" si="5"/>
        <v>24.489795918367349</v>
      </c>
    </row>
    <row r="8" spans="1:66" s="4" customFormat="1" ht="17.399999999999999" x14ac:dyDescent="0.35">
      <c r="A8" s="1" t="s">
        <v>59</v>
      </c>
      <c r="B8" s="1">
        <v>3</v>
      </c>
      <c r="C8" s="103">
        <v>50</v>
      </c>
      <c r="D8" s="145">
        <v>4760</v>
      </c>
      <c r="E8" s="4">
        <v>65</v>
      </c>
      <c r="F8" s="104">
        <f>'Foraminifera #'!K12/'Foraminifera #'!I12*100</f>
        <v>0</v>
      </c>
      <c r="G8" s="104">
        <f>'Foraminifera #'!L12/'Foraminifera #'!I12*100</f>
        <v>0</v>
      </c>
      <c r="H8" s="104">
        <f>'Foraminifera #'!M12/'Foraminifera #'!I12*100</f>
        <v>0.58139534883720934</v>
      </c>
      <c r="I8" s="104">
        <f>'Foraminifera #'!N12/'Foraminifera #'!I12*100</f>
        <v>2.5193798449612403</v>
      </c>
      <c r="J8" s="104">
        <f>'Foraminifera #'!O12/'Foraminifera #'!I12*100</f>
        <v>0</v>
      </c>
      <c r="K8" s="104">
        <f>'Foraminifera #'!P12/'Foraminifera #'!I12*100</f>
        <v>2.5193798449612403</v>
      </c>
      <c r="L8" s="104">
        <f>'Foraminifera #'!Q12/'Foraminifera #'!I12*100</f>
        <v>6.0077519379844961</v>
      </c>
      <c r="M8" s="104">
        <f>'Foraminifera #'!R12/'Foraminifera #'!I12*100</f>
        <v>1.5503875968992249</v>
      </c>
      <c r="N8" s="104">
        <f>'Foraminifera #'!S12/'Foraminifera #'!I12*100</f>
        <v>0</v>
      </c>
      <c r="O8" s="104">
        <f>'Foraminifera #'!T12/'Foraminifera #'!I12*100</f>
        <v>14.728682170542637</v>
      </c>
      <c r="P8" s="104">
        <f>'Foraminifera #'!U12/'Foraminifera #'!I12*100</f>
        <v>4.0697674418604652</v>
      </c>
      <c r="Q8" s="104">
        <f>'Foraminifera #'!V12/'Foraminifera #'!I12*100</f>
        <v>1.3565891472868217</v>
      </c>
      <c r="R8" s="104">
        <f>'Foraminifera #'!W12/'Foraminifera #'!I12*100</f>
        <v>0.77519379844961245</v>
      </c>
      <c r="S8" s="104">
        <f>'Foraminifera #'!X12/'Foraminifera #'!I12*100</f>
        <v>0</v>
      </c>
      <c r="T8" s="104">
        <f>'Foraminifera #'!Y12/'Foraminifera #'!I12*100</f>
        <v>0.38759689922480622</v>
      </c>
      <c r="U8" s="104">
        <f>'Foraminifera #'!Z12/'Foraminifera #'!I12*100</f>
        <v>0</v>
      </c>
      <c r="V8" s="104">
        <f>'Foraminifera #'!AA12/'Foraminifera #'!I12*100</f>
        <v>0</v>
      </c>
      <c r="W8" s="104">
        <f>'Foraminifera #'!AB12/'Foraminifera #'!I12*100</f>
        <v>0.96899224806201545</v>
      </c>
      <c r="X8" s="104">
        <f>'Foraminifera #'!AC12/'Foraminifera #'!I12*100</f>
        <v>0.19379844961240311</v>
      </c>
      <c r="Y8" s="104">
        <f>'Foraminifera #'!AD12/'Foraminifera #'!I12*100</f>
        <v>0</v>
      </c>
      <c r="Z8" s="104">
        <f>'Foraminifera #'!AE12/'Foraminifera #'!I12*100</f>
        <v>40.116279069767444</v>
      </c>
      <c r="AA8" s="104">
        <f>'Foraminifera #'!AF12/'Foraminifera #'!I12*100</f>
        <v>0</v>
      </c>
      <c r="AB8" s="104">
        <f>'Foraminifera #'!AG12/'Foraminifera #'!I12*100</f>
        <v>0</v>
      </c>
      <c r="AC8" s="104">
        <f>'Foraminifera #'!AH12/'Foraminifera #'!I12*100</f>
        <v>0.77519379844961245</v>
      </c>
      <c r="AD8" s="104">
        <f>'Foraminifera #'!AI12/'Foraminifera #'!I12*100</f>
        <v>1.3565891472868217</v>
      </c>
      <c r="AE8" s="104">
        <f>'Foraminifera #'!AJ12/'Foraminifera #'!I12*100</f>
        <v>77.906976744186053</v>
      </c>
      <c r="AF8" s="21">
        <f>'Foraminifera #'!AK12/'Foraminifera #'!I12*100</f>
        <v>0</v>
      </c>
      <c r="AG8" s="21">
        <f>'Foraminifera #'!AL12/'Foraminifera #'!I12*100</f>
        <v>1.9379844961240309</v>
      </c>
      <c r="AH8" s="21">
        <f>'Foraminifera #'!AM12/'Foraminifera #'!I12*100</f>
        <v>0</v>
      </c>
      <c r="AI8" s="21">
        <f>'Foraminifera #'!AN12/'Foraminifera #'!I12*100</f>
        <v>1.5503875968992249</v>
      </c>
      <c r="AJ8" s="21">
        <f>'Foraminifera #'!AO12/'Foraminifera #'!I12*100</f>
        <v>0</v>
      </c>
      <c r="AK8" s="21">
        <f>'Foraminifera #'!AP12/'Foraminifera #'!I12*100</f>
        <v>0</v>
      </c>
      <c r="AL8" s="21">
        <f>'Foraminifera #'!AQ12/'Foraminifera #'!I12*100</f>
        <v>0</v>
      </c>
      <c r="AM8" s="21">
        <f>'Foraminifera #'!AR12/'Foraminifera #'!I12*100</f>
        <v>1.1627906976744187</v>
      </c>
      <c r="AN8" s="21">
        <f>'Foraminifera #'!AS12/'Foraminifera #'!I12*100</f>
        <v>0</v>
      </c>
      <c r="AO8" s="21">
        <f>'Foraminifera #'!AT12/'Foraminifera #'!I12*100</f>
        <v>0.19379844961240311</v>
      </c>
      <c r="AP8" s="21">
        <f>'Foraminifera #'!AU12/'Foraminifera #'!I12*100</f>
        <v>0</v>
      </c>
      <c r="AQ8" s="21">
        <f>'Foraminifera #'!AV12/'Foraminifera #'!I12*100</f>
        <v>0.38759689922480622</v>
      </c>
      <c r="AR8" s="21">
        <f>'Foraminifera #'!AW12/'Foraminifera #'!I12*100</f>
        <v>0</v>
      </c>
      <c r="AS8" s="21">
        <f>'Foraminifera #'!AX12/'Foraminifera #'!I12*100</f>
        <v>0</v>
      </c>
      <c r="AT8" s="21">
        <f>'Foraminifera #'!AY12/'Foraminifera #'!I12*100</f>
        <v>6.9767441860465116</v>
      </c>
      <c r="AU8" s="21">
        <f>'Foraminifera #'!AZ12/'Foraminifera #'!I12*100</f>
        <v>5.2325581395348841</v>
      </c>
      <c r="AV8" s="21">
        <f>'Foraminifera #'!BA12/'Foraminifera #'!I12*100</f>
        <v>0.96899224806201545</v>
      </c>
      <c r="AW8" s="21">
        <f>'Foraminifera #'!BB12/'Foraminifera #'!I12*100</f>
        <v>0</v>
      </c>
      <c r="AX8" s="21">
        <f>'Foraminifera #'!BC12/'Foraminifera #'!I12*100</f>
        <v>3.2945736434108532</v>
      </c>
      <c r="AY8" s="21">
        <f>'Foraminifera #'!BD12/'Foraminifera #'!I12*100</f>
        <v>0.38759689922480622</v>
      </c>
      <c r="AZ8" s="21">
        <f>'Foraminifera #'!BE12/'Foraminifera #'!I12*100</f>
        <v>22.093023255813954</v>
      </c>
      <c r="BA8" s="16">
        <f>'Foraminifera #'!BF12/'Foraminifera #'!I12*100</f>
        <v>0</v>
      </c>
      <c r="BB8" s="16">
        <f>'Foraminifera #'!BG12/'Foraminifera #'!I12*100</f>
        <v>8.3333333333333321</v>
      </c>
      <c r="BC8" s="16">
        <f>'Foraminifera #'!BH12/'Foraminifera #'!I12*100</f>
        <v>8.3333333333333321</v>
      </c>
      <c r="BE8" s="105">
        <f t="shared" si="0"/>
        <v>17.248062015503876</v>
      </c>
      <c r="BF8" s="106">
        <f t="shared" si="1"/>
        <v>48.255813953488371</v>
      </c>
      <c r="BG8" s="130"/>
      <c r="BH8" s="4">
        <v>104.03225806451613</v>
      </c>
      <c r="BK8" s="1">
        <f t="shared" si="2"/>
        <v>3.6821705426356592</v>
      </c>
      <c r="BL8" s="130">
        <f t="shared" si="3"/>
        <v>13.565891472868216</v>
      </c>
      <c r="BM8" s="130">
        <f t="shared" si="4"/>
        <v>5.2325581395348841</v>
      </c>
      <c r="BN8" s="130">
        <f t="shared" si="5"/>
        <v>43.02325581395349</v>
      </c>
    </row>
    <row r="9" spans="1:66" ht="17.399999999999999" x14ac:dyDescent="0.35">
      <c r="A9" s="1" t="s">
        <v>59</v>
      </c>
      <c r="B9" s="1">
        <v>3</v>
      </c>
      <c r="C9" s="103">
        <v>60</v>
      </c>
      <c r="D9" s="145">
        <v>5359</v>
      </c>
      <c r="E9" s="4">
        <v>75</v>
      </c>
      <c r="F9" s="104">
        <f>'Foraminifera #'!K13/'Foraminifera #'!I13*100</f>
        <v>0</v>
      </c>
      <c r="G9" s="104">
        <f>'Foraminifera #'!L13/'Foraminifera #'!I13*100</f>
        <v>0</v>
      </c>
      <c r="H9" s="104">
        <f>'Foraminifera #'!M13/'Foraminifera #'!I13*100</f>
        <v>0.48309178743961351</v>
      </c>
      <c r="I9" s="104">
        <f>'Foraminifera #'!N13/'Foraminifera #'!I13*100</f>
        <v>3.8647342995169081</v>
      </c>
      <c r="J9" s="104">
        <f>'Foraminifera #'!O13/'Foraminifera #'!I13*100</f>
        <v>0</v>
      </c>
      <c r="K9" s="104">
        <f>'Foraminifera #'!P13/'Foraminifera #'!I13*100</f>
        <v>2.8985507246376812</v>
      </c>
      <c r="L9" s="104">
        <f>'Foraminifera #'!Q13/'Foraminifera #'!I13*100</f>
        <v>27.053140096618357</v>
      </c>
      <c r="M9" s="104">
        <f>'Foraminifera #'!R13/'Foraminifera #'!I13*100</f>
        <v>2.4154589371980677</v>
      </c>
      <c r="N9" s="104">
        <f>'Foraminifera #'!S13/'Foraminifera #'!I13*100</f>
        <v>0</v>
      </c>
      <c r="O9" s="104">
        <f>'Foraminifera #'!T13/'Foraminifera #'!I13*100</f>
        <v>12.560386473429952</v>
      </c>
      <c r="P9" s="104">
        <f>'Foraminifera #'!U13/'Foraminifera #'!I13*100</f>
        <v>17.391304347826086</v>
      </c>
      <c r="Q9" s="104">
        <f>'Foraminifera #'!V13/'Foraminifera #'!I13*100</f>
        <v>1.4492753623188406</v>
      </c>
      <c r="R9" s="104">
        <f>'Foraminifera #'!W13/'Foraminifera #'!I13*100</f>
        <v>0.48309178743961351</v>
      </c>
      <c r="S9" s="104">
        <f>'Foraminifera #'!X13/'Foraminifera #'!I13*100</f>
        <v>0</v>
      </c>
      <c r="T9" s="104">
        <f>'Foraminifera #'!Y13/'Foraminifera #'!I13*100</f>
        <v>0.48309178743961351</v>
      </c>
      <c r="U9" s="104">
        <f>'Foraminifera #'!Z13/'Foraminifera #'!I13*100</f>
        <v>0</v>
      </c>
      <c r="V9" s="104">
        <f>'Foraminifera #'!AA13/'Foraminifera #'!I13*100</f>
        <v>0</v>
      </c>
      <c r="W9" s="104">
        <f>'Foraminifera #'!AB13/'Foraminifera #'!I13*100</f>
        <v>0</v>
      </c>
      <c r="X9" s="104">
        <f>'Foraminifera #'!AC13/'Foraminifera #'!I13*100</f>
        <v>0</v>
      </c>
      <c r="Y9" s="104">
        <f>'Foraminifera #'!AD13/'Foraminifera #'!I13*100</f>
        <v>0.48309178743961351</v>
      </c>
      <c r="Z9" s="104">
        <f>'Foraminifera #'!AE13/'Foraminifera #'!I13*100</f>
        <v>27.053140096618357</v>
      </c>
      <c r="AA9" s="104">
        <f>'Foraminifera #'!AF13/'Foraminifera #'!I13*100</f>
        <v>0</v>
      </c>
      <c r="AB9" s="104">
        <f>'Foraminifera #'!AG13/'Foraminifera #'!I13*100</f>
        <v>0</v>
      </c>
      <c r="AC9" s="104">
        <f>'Foraminifera #'!AH13/'Foraminifera #'!I13*100</f>
        <v>0.96618357487922701</v>
      </c>
      <c r="AD9" s="104">
        <f>'Foraminifera #'!AI13/'Foraminifera #'!I13*100</f>
        <v>1.932367149758454</v>
      </c>
      <c r="AE9" s="104">
        <f>'Foraminifera #'!AJ13/'Foraminifera #'!I13*100</f>
        <v>99.516908212560381</v>
      </c>
      <c r="AF9" s="21">
        <f>'Foraminifera #'!AK13/'Foraminifera #'!I13*100</f>
        <v>0</v>
      </c>
      <c r="AG9" s="21">
        <f>'Foraminifera #'!AL13/'Foraminifera #'!I13*100</f>
        <v>0</v>
      </c>
      <c r="AH9" s="21">
        <f>'Foraminifera #'!AM13/'Foraminifera #'!I13*100</f>
        <v>0</v>
      </c>
      <c r="AI9" s="21">
        <f>'Foraminifera #'!AN13/'Foraminifera #'!I13*100</f>
        <v>0</v>
      </c>
      <c r="AJ9" s="21">
        <f>'Foraminifera #'!AO13/'Foraminifera #'!I13*100</f>
        <v>0</v>
      </c>
      <c r="AK9" s="21">
        <f>'Foraminifera #'!AP13/'Foraminifera #'!I13*100</f>
        <v>0</v>
      </c>
      <c r="AL9" s="21">
        <f>'Foraminifera #'!AQ13/'Foraminifera #'!I13*100</f>
        <v>0</v>
      </c>
      <c r="AM9" s="21">
        <f>'Foraminifera #'!AR13/'Foraminifera #'!I13*100</f>
        <v>0</v>
      </c>
      <c r="AN9" s="21">
        <f>'Foraminifera #'!AS13/'Foraminifera #'!I13*100</f>
        <v>0</v>
      </c>
      <c r="AO9" s="21">
        <f>'Foraminifera #'!AT13/'Foraminifera #'!I13*100</f>
        <v>0</v>
      </c>
      <c r="AP9" s="21">
        <f>'Foraminifera #'!AU13/'Foraminifera #'!I13*100</f>
        <v>0</v>
      </c>
      <c r="AQ9" s="21">
        <f>'Foraminifera #'!AV13/'Foraminifera #'!I13*100</f>
        <v>0</v>
      </c>
      <c r="AR9" s="21">
        <f>'Foraminifera #'!AW13/'Foraminifera #'!I13*100</f>
        <v>0</v>
      </c>
      <c r="AS9" s="21">
        <f>'Foraminifera #'!AX13/'Foraminifera #'!I13*100</f>
        <v>0</v>
      </c>
      <c r="AT9" s="21">
        <f>'Foraminifera #'!AY13/'Foraminifera #'!I13*100</f>
        <v>0</v>
      </c>
      <c r="AU9" s="21">
        <f>'Foraminifera #'!AZ13/'Foraminifera #'!I13*100</f>
        <v>0</v>
      </c>
      <c r="AV9" s="21">
        <f>'Foraminifera #'!BA13/'Foraminifera #'!I13*100</f>
        <v>0</v>
      </c>
      <c r="AW9" s="21">
        <f>'Foraminifera #'!BB13/'Foraminifera #'!I13*100</f>
        <v>0</v>
      </c>
      <c r="AX9" s="21">
        <f>'Foraminifera #'!BC13/'Foraminifera #'!I13*100</f>
        <v>0.48309178743961351</v>
      </c>
      <c r="AY9" s="21">
        <f>'Foraminifera #'!BD13/'Foraminifera #'!I13*100</f>
        <v>0</v>
      </c>
      <c r="AZ9" s="21">
        <f>'Foraminifera #'!BE13/'Foraminifera #'!I13*100</f>
        <v>0.48309178743961351</v>
      </c>
      <c r="BA9" s="16">
        <f>'Foraminifera #'!BF13/'Foraminifera #'!I13*100</f>
        <v>0.48309178743961351</v>
      </c>
      <c r="BB9" s="16">
        <f>'Foraminifera #'!BG13/'Foraminifera #'!I13*100</f>
        <v>31.40096618357488</v>
      </c>
      <c r="BC9" s="16">
        <f>'Foraminifera #'!BH13/'Foraminifera #'!I13*100</f>
        <v>31.884057971014489</v>
      </c>
      <c r="BE9" s="105">
        <f t="shared" si="0"/>
        <v>47.342995169082123</v>
      </c>
      <c r="BF9" s="106">
        <f t="shared" si="1"/>
        <v>30.917874396135264</v>
      </c>
      <c r="BG9" s="130"/>
      <c r="BH9" s="1">
        <v>49.93486756404689</v>
      </c>
      <c r="BK9" s="1">
        <f t="shared" si="2"/>
        <v>0</v>
      </c>
      <c r="BL9" s="130">
        <f t="shared" si="3"/>
        <v>47.342995169082123</v>
      </c>
      <c r="BM9" s="130">
        <f t="shared" si="4"/>
        <v>0</v>
      </c>
      <c r="BN9" s="130">
        <f t="shared" si="5"/>
        <v>30.917874396135264</v>
      </c>
    </row>
    <row r="10" spans="1:66" s="4" customFormat="1" ht="17.399999999999999" x14ac:dyDescent="0.35">
      <c r="A10" s="1" t="s">
        <v>59</v>
      </c>
      <c r="B10" s="1">
        <v>3</v>
      </c>
      <c r="C10" s="103">
        <v>70</v>
      </c>
      <c r="D10" s="145">
        <v>5826</v>
      </c>
      <c r="E10" s="4">
        <v>85</v>
      </c>
      <c r="F10" s="104">
        <f>'Foraminifera #'!K14/'Foraminifera #'!I14*100</f>
        <v>0</v>
      </c>
      <c r="G10" s="104">
        <f>'Foraminifera #'!L14/'Foraminifera #'!I14*100</f>
        <v>0</v>
      </c>
      <c r="H10" s="104">
        <f>'Foraminifera #'!M14/'Foraminifera #'!I14*100</f>
        <v>0</v>
      </c>
      <c r="I10" s="104">
        <f>'Foraminifera #'!N14/'Foraminifera #'!I14*100</f>
        <v>3.3333333333333335</v>
      </c>
      <c r="J10" s="104">
        <f>'Foraminifera #'!O14/'Foraminifera #'!I14*100</f>
        <v>0</v>
      </c>
      <c r="K10" s="104">
        <f>'Foraminifera #'!P14/'Foraminifera #'!I14*100</f>
        <v>11.111111111111111</v>
      </c>
      <c r="L10" s="104">
        <f>'Foraminifera #'!Q14/'Foraminifera #'!I14*100</f>
        <v>26.111111111111114</v>
      </c>
      <c r="M10" s="104">
        <f>'Foraminifera #'!R14/'Foraminifera #'!I14*100</f>
        <v>0.55555555555555558</v>
      </c>
      <c r="N10" s="104">
        <f>'Foraminifera #'!S14/'Foraminifera #'!I14*100</f>
        <v>0</v>
      </c>
      <c r="O10" s="104">
        <f>'Foraminifera #'!T14/'Foraminifera #'!I14*100</f>
        <v>9.4444444444444446</v>
      </c>
      <c r="P10" s="104">
        <f>'Foraminifera #'!U14/'Foraminifera #'!I14*100</f>
        <v>7.2222222222222214</v>
      </c>
      <c r="Q10" s="104">
        <f>'Foraminifera #'!V14/'Foraminifera #'!I14*100</f>
        <v>1.6666666666666667</v>
      </c>
      <c r="R10" s="104">
        <f>'Foraminifera #'!W14/'Foraminifera #'!I14*100</f>
        <v>0</v>
      </c>
      <c r="S10" s="104">
        <f>'Foraminifera #'!X14/'Foraminifera #'!I14*100</f>
        <v>0</v>
      </c>
      <c r="T10" s="104">
        <f>'Foraminifera #'!Y14/'Foraminifera #'!I14*100</f>
        <v>0.55555555555555558</v>
      </c>
      <c r="U10" s="104">
        <f>'Foraminifera #'!Z14/'Foraminifera #'!I14*100</f>
        <v>0</v>
      </c>
      <c r="V10" s="104">
        <f>'Foraminifera #'!AA14/'Foraminifera #'!I14*100</f>
        <v>0</v>
      </c>
      <c r="W10" s="104">
        <f>'Foraminifera #'!AB14/'Foraminifera #'!I14*100</f>
        <v>3.3333333333333335</v>
      </c>
      <c r="X10" s="104">
        <f>'Foraminifera #'!AC14/'Foraminifera #'!I14*100</f>
        <v>0</v>
      </c>
      <c r="Y10" s="104">
        <f>'Foraminifera #'!AD14/'Foraminifera #'!I14*100</f>
        <v>1.1111111111111112</v>
      </c>
      <c r="Z10" s="104">
        <f>'Foraminifera #'!AE14/'Foraminifera #'!I14*100</f>
        <v>23.888888888888889</v>
      </c>
      <c r="AA10" s="104">
        <f>'Foraminifera #'!AF14/'Foraminifera #'!I14*100</f>
        <v>0</v>
      </c>
      <c r="AB10" s="104">
        <f>'Foraminifera #'!AG14/'Foraminifera #'!I14*100</f>
        <v>0</v>
      </c>
      <c r="AC10" s="104">
        <f>'Foraminifera #'!AH14/'Foraminifera #'!I14*100</f>
        <v>0.55555555555555558</v>
      </c>
      <c r="AD10" s="104">
        <f>'Foraminifera #'!AI14/'Foraminifera #'!I14*100</f>
        <v>2.7777777777777777</v>
      </c>
      <c r="AE10" s="104">
        <f>'Foraminifera #'!AJ14/'Foraminifera #'!I14*100</f>
        <v>91.666666666666657</v>
      </c>
      <c r="AF10" s="21">
        <f>'Foraminifera #'!AK14/'Foraminifera #'!I14*100</f>
        <v>0</v>
      </c>
      <c r="AG10" s="21">
        <f>'Foraminifera #'!AL14/'Foraminifera #'!I14*100</f>
        <v>0</v>
      </c>
      <c r="AH10" s="21">
        <f>'Foraminifera #'!AM14/'Foraminifera #'!I14*100</f>
        <v>0</v>
      </c>
      <c r="AI10" s="21">
        <f>'Foraminifera #'!AN14/'Foraminifera #'!I14*100</f>
        <v>0</v>
      </c>
      <c r="AJ10" s="21">
        <f>'Foraminifera #'!AO14/'Foraminifera #'!I14*100</f>
        <v>4.4444444444444446</v>
      </c>
      <c r="AK10" s="21">
        <f>'Foraminifera #'!AP14/'Foraminifera #'!I14*100</f>
        <v>0</v>
      </c>
      <c r="AL10" s="21">
        <f>'Foraminifera #'!AQ14/'Foraminifera #'!I14*100</f>
        <v>0</v>
      </c>
      <c r="AM10" s="21">
        <f>'Foraminifera #'!AR14/'Foraminifera #'!I14*100</f>
        <v>0</v>
      </c>
      <c r="AN10" s="21">
        <f>'Foraminifera #'!AS14/'Foraminifera #'!I14*100</f>
        <v>0</v>
      </c>
      <c r="AO10" s="21">
        <f>'Foraminifera #'!AT14/'Foraminifera #'!I14*100</f>
        <v>0</v>
      </c>
      <c r="AP10" s="21">
        <f>'Foraminifera #'!AU14/'Foraminifera #'!I14*100</f>
        <v>0</v>
      </c>
      <c r="AQ10" s="21">
        <f>'Foraminifera #'!AV14/'Foraminifera #'!I14*100</f>
        <v>0</v>
      </c>
      <c r="AR10" s="21">
        <f>'Foraminifera #'!AW14/'Foraminifera #'!I14*100</f>
        <v>0</v>
      </c>
      <c r="AS10" s="21">
        <f>'Foraminifera #'!AX14/'Foraminifera #'!I14*100</f>
        <v>0</v>
      </c>
      <c r="AT10" s="21">
        <f>'Foraminifera #'!AY14/'Foraminifera #'!I14*100</f>
        <v>1.1111111111111112</v>
      </c>
      <c r="AU10" s="21">
        <f>'Foraminifera #'!AZ14/'Foraminifera #'!I14*100</f>
        <v>0</v>
      </c>
      <c r="AV10" s="21">
        <f>'Foraminifera #'!BA14/'Foraminifera #'!I14*100</f>
        <v>0.55555555555555558</v>
      </c>
      <c r="AW10" s="21">
        <f>'Foraminifera #'!BB14/'Foraminifera #'!I14*100</f>
        <v>0</v>
      </c>
      <c r="AX10" s="21">
        <f>'Foraminifera #'!BC14/'Foraminifera #'!I14*100</f>
        <v>2.2222222222222223</v>
      </c>
      <c r="AY10" s="21">
        <f>'Foraminifera #'!BD14/'Foraminifera #'!I14*100</f>
        <v>0</v>
      </c>
      <c r="AZ10" s="21">
        <f>'Foraminifera #'!BE14/'Foraminifera #'!I14*100</f>
        <v>8.3333333333333321</v>
      </c>
      <c r="BA10" s="16">
        <f>'Foraminifera #'!BF14/'Foraminifera #'!I14*100</f>
        <v>0</v>
      </c>
      <c r="BB10" s="16">
        <f>'Foraminifera #'!BG14/'Foraminifera #'!I14*100</f>
        <v>44.444444444444443</v>
      </c>
      <c r="BC10" s="16">
        <f>'Foraminifera #'!BH14/'Foraminifera #'!I14*100</f>
        <v>44.444444444444443</v>
      </c>
      <c r="BE10" s="105">
        <f t="shared" si="0"/>
        <v>47.777777777777786</v>
      </c>
      <c r="BF10" s="106">
        <f t="shared" si="1"/>
        <v>26.111111111111111</v>
      </c>
      <c r="BG10" s="130"/>
      <c r="BH10" s="4">
        <v>38.014783526927133</v>
      </c>
      <c r="BK10" s="1">
        <f t="shared" si="2"/>
        <v>0</v>
      </c>
      <c r="BL10" s="130">
        <f t="shared" si="3"/>
        <v>47.777777777777786</v>
      </c>
      <c r="BM10" s="130">
        <f t="shared" si="4"/>
        <v>0</v>
      </c>
      <c r="BN10" s="130">
        <f t="shared" si="5"/>
        <v>26.111111111111111</v>
      </c>
    </row>
    <row r="11" spans="1:66" s="4" customFormat="1" ht="17.399999999999999" x14ac:dyDescent="0.35">
      <c r="A11" s="1" t="s">
        <v>59</v>
      </c>
      <c r="B11" s="1">
        <v>3</v>
      </c>
      <c r="C11" s="103">
        <v>80</v>
      </c>
      <c r="D11" s="145">
        <v>6300</v>
      </c>
      <c r="E11" s="4">
        <v>95</v>
      </c>
      <c r="F11" s="104">
        <f>'Foraminifera #'!K15/'Foraminifera #'!I15*100</f>
        <v>0</v>
      </c>
      <c r="G11" s="104">
        <f>'Foraminifera #'!L15/'Foraminifera #'!I15*100</f>
        <v>0</v>
      </c>
      <c r="H11" s="104">
        <f>'Foraminifera #'!M15/'Foraminifera #'!I15*100</f>
        <v>0</v>
      </c>
      <c r="I11" s="104">
        <f>'Foraminifera #'!N15/'Foraminifera #'!I15*100</f>
        <v>3.0927835051546393</v>
      </c>
      <c r="J11" s="104">
        <f>'Foraminifera #'!O15/'Foraminifera #'!I15*100</f>
        <v>0</v>
      </c>
      <c r="K11" s="104">
        <f>'Foraminifera #'!P15/'Foraminifera #'!I15*100</f>
        <v>5.6701030927835054</v>
      </c>
      <c r="L11" s="104">
        <f>'Foraminifera #'!Q15/'Foraminifera #'!I15*100</f>
        <v>14.432989690721648</v>
      </c>
      <c r="M11" s="104">
        <f>'Foraminifera #'!R15/'Foraminifera #'!I15*100</f>
        <v>0</v>
      </c>
      <c r="N11" s="104">
        <f>'Foraminifera #'!S15/'Foraminifera #'!I15*100</f>
        <v>0</v>
      </c>
      <c r="O11" s="104">
        <f>'Foraminifera #'!T15/'Foraminifera #'!I15*100</f>
        <v>36.597938144329895</v>
      </c>
      <c r="P11" s="104">
        <f>'Foraminifera #'!U15/'Foraminifera #'!I15*100</f>
        <v>6.7010309278350517</v>
      </c>
      <c r="Q11" s="104">
        <f>'Foraminifera #'!V15/'Foraminifera #'!I15*100</f>
        <v>0.51546391752577314</v>
      </c>
      <c r="R11" s="104">
        <f>'Foraminifera #'!W15/'Foraminifera #'!I15*100</f>
        <v>0</v>
      </c>
      <c r="S11" s="104">
        <f>'Foraminifera #'!X15/'Foraminifera #'!I15*100</f>
        <v>0.51546391752577314</v>
      </c>
      <c r="T11" s="104">
        <f>'Foraminifera #'!Y15/'Foraminifera #'!I15*100</f>
        <v>0</v>
      </c>
      <c r="U11" s="104">
        <f>'Foraminifera #'!Z15/'Foraminifera #'!I15*100</f>
        <v>0</v>
      </c>
      <c r="V11" s="104">
        <f>'Foraminifera #'!AA15/'Foraminifera #'!I15*100</f>
        <v>0</v>
      </c>
      <c r="W11" s="104">
        <f>'Foraminifera #'!AB15/'Foraminifera #'!I15*100</f>
        <v>0</v>
      </c>
      <c r="X11" s="104">
        <f>'Foraminifera #'!AC15/'Foraminifera #'!I15*100</f>
        <v>0</v>
      </c>
      <c r="Y11" s="104">
        <f>'Foraminifera #'!AD15/'Foraminifera #'!I15*100</f>
        <v>0</v>
      </c>
      <c r="Z11" s="104">
        <f>'Foraminifera #'!AE15/'Foraminifera #'!I15*100</f>
        <v>19.587628865979383</v>
      </c>
      <c r="AA11" s="104">
        <f>'Foraminifera #'!AF15/'Foraminifera #'!I15*100</f>
        <v>0</v>
      </c>
      <c r="AB11" s="104">
        <f>'Foraminifera #'!AG15/'Foraminifera #'!I15*100</f>
        <v>1.0309278350515463</v>
      </c>
      <c r="AC11" s="104">
        <f>'Foraminifera #'!AH15/'Foraminifera #'!I15*100</f>
        <v>0.51546391752577314</v>
      </c>
      <c r="AD11" s="104">
        <f>'Foraminifera #'!AI15/'Foraminifera #'!I15*100</f>
        <v>2.5773195876288657</v>
      </c>
      <c r="AE11" s="104">
        <f>'Foraminifera #'!AJ15/'Foraminifera #'!I15*100</f>
        <v>91.237113402061851</v>
      </c>
      <c r="AF11" s="21">
        <f>'Foraminifera #'!AK15/'Foraminifera #'!I15*100</f>
        <v>0</v>
      </c>
      <c r="AG11" s="21">
        <f>'Foraminifera #'!AL15/'Foraminifera #'!I15*100</f>
        <v>0.51546391752577314</v>
      </c>
      <c r="AH11" s="21">
        <f>'Foraminifera #'!AM15/'Foraminifera #'!I15*100</f>
        <v>0</v>
      </c>
      <c r="AI11" s="21">
        <f>'Foraminifera #'!AN15/'Foraminifera #'!I15*100</f>
        <v>0.51546391752577314</v>
      </c>
      <c r="AJ11" s="21">
        <f>'Foraminifera #'!AO15/'Foraminifera #'!I15*100</f>
        <v>0</v>
      </c>
      <c r="AK11" s="21">
        <f>'Foraminifera #'!AP15/'Foraminifera #'!I15*100</f>
        <v>0</v>
      </c>
      <c r="AL11" s="21">
        <f>'Foraminifera #'!AQ15/'Foraminifera #'!I15*100</f>
        <v>0</v>
      </c>
      <c r="AM11" s="21">
        <f>'Foraminifera #'!AR15/'Foraminifera #'!I15*100</f>
        <v>0</v>
      </c>
      <c r="AN11" s="21">
        <f>'Foraminifera #'!AS15/'Foraminifera #'!I15*100</f>
        <v>0</v>
      </c>
      <c r="AO11" s="21">
        <f>'Foraminifera #'!AT15/'Foraminifera #'!I15*100</f>
        <v>0.51546391752577314</v>
      </c>
      <c r="AP11" s="21">
        <f>'Foraminifera #'!AU15/'Foraminifera #'!I15*100</f>
        <v>0</v>
      </c>
      <c r="AQ11" s="21">
        <f>'Foraminifera #'!AV15/'Foraminifera #'!I15*100</f>
        <v>0</v>
      </c>
      <c r="AR11" s="21">
        <f>'Foraminifera #'!AW15/'Foraminifera #'!I15*100</f>
        <v>0</v>
      </c>
      <c r="AS11" s="21">
        <f>'Foraminifera #'!AX15/'Foraminifera #'!I15*100</f>
        <v>0</v>
      </c>
      <c r="AT11" s="21">
        <f>'Foraminifera #'!AY15/'Foraminifera #'!I15*100</f>
        <v>2.0618556701030926</v>
      </c>
      <c r="AU11" s="21">
        <f>'Foraminifera #'!AZ15/'Foraminifera #'!I15*100</f>
        <v>0</v>
      </c>
      <c r="AV11" s="21">
        <f>'Foraminifera #'!BA15/'Foraminifera #'!I15*100</f>
        <v>0</v>
      </c>
      <c r="AW11" s="21">
        <f>'Foraminifera #'!BB15/'Foraminifera #'!I15*100</f>
        <v>0</v>
      </c>
      <c r="AX11" s="21">
        <f>'Foraminifera #'!BC15/'Foraminifera #'!I15*100</f>
        <v>3.0927835051546393</v>
      </c>
      <c r="AY11" s="21">
        <f>'Foraminifera #'!BD15/'Foraminifera #'!I15*100</f>
        <v>2.0618556701030926</v>
      </c>
      <c r="AZ11" s="21">
        <f>'Foraminifera #'!BE15/'Foraminifera #'!I15*100</f>
        <v>8.7628865979381434</v>
      </c>
      <c r="BA11" s="16">
        <f>'Foraminifera #'!BF15/'Foraminifera #'!I15*100</f>
        <v>0</v>
      </c>
      <c r="BB11" s="16">
        <f>'Foraminifera #'!BG15/'Foraminifera #'!I15*100</f>
        <v>18.041237113402062</v>
      </c>
      <c r="BC11" s="16">
        <f>'Foraminifera #'!BH15/'Foraminifera #'!I15*100</f>
        <v>18.041237113402062</v>
      </c>
      <c r="BE11" s="105">
        <f t="shared" si="0"/>
        <v>27.835051546391753</v>
      </c>
      <c r="BF11" s="106">
        <f t="shared" si="1"/>
        <v>20.103092783505154</v>
      </c>
      <c r="BG11" s="130"/>
      <c r="BH11" s="4">
        <v>39.528107744656573</v>
      </c>
      <c r="BK11" s="1">
        <f t="shared" si="2"/>
        <v>1.0309278350515463</v>
      </c>
      <c r="BL11" s="130">
        <f t="shared" si="3"/>
        <v>26.804123711340207</v>
      </c>
      <c r="BM11" s="130">
        <f t="shared" si="4"/>
        <v>0</v>
      </c>
      <c r="BN11" s="130">
        <f t="shared" si="5"/>
        <v>20.103092783505154</v>
      </c>
    </row>
    <row r="12" spans="1:66" s="109" customFormat="1" ht="18" thickBot="1" x14ac:dyDescent="0.4">
      <c r="A12" s="107" t="s">
        <v>59</v>
      </c>
      <c r="B12" s="107">
        <v>3</v>
      </c>
      <c r="C12" s="108">
        <v>90</v>
      </c>
      <c r="D12" s="146">
        <v>6762</v>
      </c>
      <c r="E12" s="109">
        <v>105</v>
      </c>
      <c r="F12" s="127">
        <f>'Foraminifera #'!K16/'Foraminifera #'!I16*100</f>
        <v>0.40160642570281119</v>
      </c>
      <c r="G12" s="110">
        <f>'Foraminifera #'!L16/'Foraminifera #'!I16*100</f>
        <v>0</v>
      </c>
      <c r="H12" s="110">
        <f>'Foraminifera #'!M16/'Foraminifera #'!I16*100</f>
        <v>0.40160642570281119</v>
      </c>
      <c r="I12" s="110">
        <f>'Foraminifera #'!N16/'Foraminifera #'!I16*100</f>
        <v>5.2208835341365463</v>
      </c>
      <c r="J12" s="110">
        <f>'Foraminifera #'!O16/'Foraminifera #'!I16*100</f>
        <v>0</v>
      </c>
      <c r="K12" s="110">
        <f>'Foraminifera #'!P16/'Foraminifera #'!I16*100</f>
        <v>6.425702811244979</v>
      </c>
      <c r="L12" s="110">
        <f>'Foraminifera #'!Q16/'Foraminifera #'!I16*100</f>
        <v>19.678714859437751</v>
      </c>
      <c r="M12" s="110">
        <f>'Foraminifera #'!R16/'Foraminifera #'!I16*100</f>
        <v>0</v>
      </c>
      <c r="N12" s="110">
        <f>'Foraminifera #'!S16/'Foraminifera #'!I16*100</f>
        <v>0</v>
      </c>
      <c r="O12" s="110">
        <f>'Foraminifera #'!T16/'Foraminifera #'!I16*100</f>
        <v>32.128514056224901</v>
      </c>
      <c r="P12" s="110">
        <f>'Foraminifera #'!U16/'Foraminifera #'!I16*100</f>
        <v>12.048192771084338</v>
      </c>
      <c r="Q12" s="110">
        <f>'Foraminifera #'!V16/'Foraminifera #'!I16*100</f>
        <v>1.2048192771084338</v>
      </c>
      <c r="R12" s="110">
        <f>'Foraminifera #'!W16/'Foraminifera #'!I16*100</f>
        <v>0</v>
      </c>
      <c r="S12" s="110">
        <f>'Foraminifera #'!X16/'Foraminifera #'!I16*100</f>
        <v>0</v>
      </c>
      <c r="T12" s="110">
        <f>'Foraminifera #'!Y16/'Foraminifera #'!I16*100</f>
        <v>0</v>
      </c>
      <c r="U12" s="110">
        <f>'Foraminifera #'!Z16/'Foraminifera #'!I16*100</f>
        <v>0</v>
      </c>
      <c r="V12" s="110">
        <f>'Foraminifera #'!AA16/'Foraminifera #'!I16*100</f>
        <v>0.40160642570281119</v>
      </c>
      <c r="W12" s="110">
        <f>'Foraminifera #'!AB16/'Foraminifera #'!I16*100</f>
        <v>0</v>
      </c>
      <c r="X12" s="110">
        <f>'Foraminifera #'!AC16/'Foraminifera #'!I16*100</f>
        <v>0</v>
      </c>
      <c r="Y12" s="110">
        <f>'Foraminifera #'!AD16/'Foraminifera #'!I16*100</f>
        <v>0.80321285140562237</v>
      </c>
      <c r="Z12" s="110">
        <f>'Foraminifera #'!AE16/'Foraminifera #'!I16*100</f>
        <v>14.859437751004014</v>
      </c>
      <c r="AA12" s="110">
        <f>'Foraminifera #'!AF16/'Foraminifera #'!I16*100</f>
        <v>0.80321285140562237</v>
      </c>
      <c r="AB12" s="110">
        <f>'Foraminifera #'!AG16/'Foraminifera #'!I16*100</f>
        <v>0</v>
      </c>
      <c r="AC12" s="110">
        <f>'Foraminifera #'!AH16/'Foraminifera #'!I16*100</f>
        <v>0</v>
      </c>
      <c r="AD12" s="110">
        <f>'Foraminifera #'!AI16/'Foraminifera #'!I16*100</f>
        <v>1.6064257028112447</v>
      </c>
      <c r="AE12" s="110">
        <f>'Foraminifera #'!AJ16/'Foraminifera #'!I16*100</f>
        <v>95.98393574297188</v>
      </c>
      <c r="AF12" s="111">
        <f>'Foraminifera #'!AK16/'Foraminifera #'!I16*100</f>
        <v>0</v>
      </c>
      <c r="AG12" s="111">
        <f>'Foraminifera #'!AL16/'Foraminifera #'!I16*100</f>
        <v>0</v>
      </c>
      <c r="AH12" s="111">
        <f>'Foraminifera #'!AM16/'Foraminifera #'!I16*100</f>
        <v>0</v>
      </c>
      <c r="AI12" s="111">
        <f>'Foraminifera #'!AN16/'Foraminifera #'!I16*100</f>
        <v>0</v>
      </c>
      <c r="AJ12" s="111">
        <f>'Foraminifera #'!AO16/'Foraminifera #'!I16*100</f>
        <v>2.0080321285140563</v>
      </c>
      <c r="AK12" s="111">
        <f>'Foraminifera #'!AP16/'Foraminifera #'!I16*100</f>
        <v>0</v>
      </c>
      <c r="AL12" s="111">
        <f>'Foraminifera #'!AQ16/'Foraminifera #'!I16*100</f>
        <v>0</v>
      </c>
      <c r="AM12" s="111">
        <f>'Foraminifera #'!AR16/'Foraminifera #'!I16*100</f>
        <v>0</v>
      </c>
      <c r="AN12" s="111">
        <f>'Foraminifera #'!AS16/'Foraminifera #'!I16*100</f>
        <v>0</v>
      </c>
      <c r="AO12" s="111">
        <f>'Foraminifera #'!AT16/'Foraminifera #'!I16*100</f>
        <v>0.40160642570281119</v>
      </c>
      <c r="AP12" s="111">
        <f>'Foraminifera #'!AU16/'Foraminifera #'!I16*100</f>
        <v>0</v>
      </c>
      <c r="AQ12" s="111">
        <f>'Foraminifera #'!AV16/'Foraminifera #'!I16*100</f>
        <v>0</v>
      </c>
      <c r="AR12" s="111">
        <f>'Foraminifera #'!AW16/'Foraminifera #'!I16*100</f>
        <v>0</v>
      </c>
      <c r="AS12" s="111">
        <f>'Foraminifera #'!AX16/'Foraminifera #'!I16*100</f>
        <v>0</v>
      </c>
      <c r="AT12" s="111">
        <f>'Foraminifera #'!AY16/'Foraminifera #'!I16*100</f>
        <v>0</v>
      </c>
      <c r="AU12" s="111">
        <f>'Foraminifera #'!AZ16/'Foraminifera #'!I16*100</f>
        <v>0</v>
      </c>
      <c r="AV12" s="111">
        <f>'Foraminifera #'!BA16/'Foraminifera #'!I16*100</f>
        <v>0</v>
      </c>
      <c r="AW12" s="111">
        <f>'Foraminifera #'!BB16/'Foraminifera #'!I16*100</f>
        <v>0</v>
      </c>
      <c r="AX12" s="111">
        <f>'Foraminifera #'!BC16/'Foraminifera #'!I16*100</f>
        <v>1.6064257028112447</v>
      </c>
      <c r="AY12" s="111">
        <f>'Foraminifera #'!BD16/'Foraminifera #'!I16*100</f>
        <v>0</v>
      </c>
      <c r="AZ12" s="111">
        <f>'Foraminifera #'!BE16/'Foraminifera #'!I16*100</f>
        <v>4.0160642570281126</v>
      </c>
      <c r="BA12" s="112">
        <f>'Foraminifera #'!BF16/'Foraminifera #'!I16*100</f>
        <v>0.80321285140562237</v>
      </c>
      <c r="BB12" s="112">
        <f>'Foraminifera #'!BG16/'Foraminifera #'!I16*100</f>
        <v>22.489959839357429</v>
      </c>
      <c r="BC12" s="112">
        <f>'Foraminifera #'!BH16/'Foraminifera #'!I16*100</f>
        <v>23.293172690763054</v>
      </c>
      <c r="BE12" s="105">
        <f t="shared" si="0"/>
        <v>38.554216867469883</v>
      </c>
      <c r="BF12" s="106">
        <f t="shared" si="1"/>
        <v>16.064257028112447</v>
      </c>
      <c r="BG12" s="130"/>
      <c r="BH12" s="109">
        <v>56.906481396837002</v>
      </c>
      <c r="BK12" s="1">
        <f t="shared" si="2"/>
        <v>0.40160642570281119</v>
      </c>
      <c r="BL12" s="130">
        <f t="shared" si="3"/>
        <v>38.152610441767067</v>
      </c>
      <c r="BM12" s="130">
        <f t="shared" si="4"/>
        <v>0</v>
      </c>
      <c r="BN12" s="130">
        <f t="shared" si="5"/>
        <v>16.064257028112447</v>
      </c>
    </row>
    <row r="13" spans="1:66" s="113" customFormat="1" ht="17.399999999999999" x14ac:dyDescent="0.35">
      <c r="A13" s="113" t="s">
        <v>59</v>
      </c>
      <c r="B13" s="113">
        <v>2</v>
      </c>
      <c r="C13" s="114">
        <v>10</v>
      </c>
      <c r="D13" s="147">
        <v>7732</v>
      </c>
      <c r="E13" s="115">
        <v>125</v>
      </c>
      <c r="F13" s="128">
        <f>'Foraminifera #'!K17/'Foraminifera #'!I17*100</f>
        <v>0</v>
      </c>
      <c r="G13" s="116">
        <f>'Foraminifera #'!L17/'Foraminifera #'!I17*100</f>
        <v>8.4602368866328256E-2</v>
      </c>
      <c r="H13" s="116">
        <f>'Foraminifera #'!M17/'Foraminifera #'!I17*100</f>
        <v>1.2690355329949239</v>
      </c>
      <c r="I13" s="116">
        <f>'Foraminifera #'!N17/'Foraminifera #'!I17*100</f>
        <v>3.9763113367174281</v>
      </c>
      <c r="J13" s="116">
        <f>'Foraminifera #'!O17/'Foraminifera #'!I17*100</f>
        <v>0.25380710659898476</v>
      </c>
      <c r="K13" s="116">
        <f>'Foraminifera #'!P17/'Foraminifera #'!I17*100</f>
        <v>4.4839255499153978</v>
      </c>
      <c r="L13" s="116">
        <f>'Foraminifera #'!Q17/'Foraminifera #'!I17*100</f>
        <v>8.2064297800338419</v>
      </c>
      <c r="M13" s="116">
        <f>'Foraminifera #'!R17/'Foraminifera #'!I17*100</f>
        <v>1.3536379018612521</v>
      </c>
      <c r="N13" s="116">
        <f>'Foraminifera #'!S17/'Foraminifera #'!I17*100</f>
        <v>0</v>
      </c>
      <c r="O13" s="116">
        <f>'Foraminifera #'!T17/'Foraminifera #'!I17*100</f>
        <v>49.915397631133672</v>
      </c>
      <c r="P13" s="116">
        <f>'Foraminifera #'!U17/'Foraminifera #'!I17*100</f>
        <v>6.345177664974619</v>
      </c>
      <c r="Q13" s="116">
        <f>'Foraminifera #'!V17/'Foraminifera #'!I17*100</f>
        <v>1.5228426395939088</v>
      </c>
      <c r="R13" s="116">
        <f>'Foraminifera #'!W17/'Foraminifera #'!I17*100</f>
        <v>0</v>
      </c>
      <c r="S13" s="116">
        <f>'Foraminifera #'!X17/'Foraminifera #'!I17*100</f>
        <v>0</v>
      </c>
      <c r="T13" s="116">
        <f>'Foraminifera #'!Y17/'Foraminifera #'!I17*100</f>
        <v>1.0998307952622675</v>
      </c>
      <c r="U13" s="116">
        <f>'Foraminifera #'!Z17/'Foraminifera #'!I17*100</f>
        <v>0</v>
      </c>
      <c r="V13" s="116">
        <f>'Foraminifera #'!AA17/'Foraminifera #'!I17*100</f>
        <v>0</v>
      </c>
      <c r="W13" s="116">
        <f>'Foraminifera #'!AB17/'Foraminifera #'!I17*100</f>
        <v>0</v>
      </c>
      <c r="X13" s="116">
        <f>'Foraminifera #'!AC17/'Foraminifera #'!I17*100</f>
        <v>6.091370558375635</v>
      </c>
      <c r="Y13" s="116">
        <f>'Foraminifera #'!AD17/'Foraminifera #'!I17*100</f>
        <v>0.4230118443316413</v>
      </c>
      <c r="Z13" s="116">
        <f>'Foraminifera #'!AE17/'Foraminifera #'!I17*100</f>
        <v>8.5448392554991539</v>
      </c>
      <c r="AA13" s="116">
        <f>'Foraminifera #'!AF17/'Foraminifera #'!I17*100</f>
        <v>0.25380710659898476</v>
      </c>
      <c r="AB13" s="116">
        <f>'Foraminifera #'!AG17/'Foraminifera #'!I17*100</f>
        <v>0</v>
      </c>
      <c r="AC13" s="116">
        <f>'Foraminifera #'!AH17/'Foraminifera #'!I17*100</f>
        <v>0</v>
      </c>
      <c r="AD13" s="116">
        <f>'Foraminifera #'!AI17/'Foraminifera #'!I17*100</f>
        <v>2.3688663282571913</v>
      </c>
      <c r="AE13" s="116">
        <f>'Foraminifera #'!AJ17/'Foraminifera #'!I17*100</f>
        <v>96.19289340101524</v>
      </c>
      <c r="AF13" s="117">
        <f>'Foraminifera #'!AK17/'Foraminifera #'!I17*100</f>
        <v>0</v>
      </c>
      <c r="AG13" s="117">
        <f>'Foraminifera #'!AL17/'Foraminifera #'!I17*100</f>
        <v>0</v>
      </c>
      <c r="AH13" s="117">
        <f>'Foraminifera #'!AM17/'Foraminifera #'!I17*100</f>
        <v>0</v>
      </c>
      <c r="AI13" s="117">
        <f>'Foraminifera #'!AN17/'Foraminifera #'!I17*100</f>
        <v>8.4602368866328256E-2</v>
      </c>
      <c r="AJ13" s="117">
        <f>'Foraminifera #'!AO17/'Foraminifera #'!I17*100</f>
        <v>0</v>
      </c>
      <c r="AK13" s="117">
        <f>'Foraminifera #'!AP17/'Foraminifera #'!I17*100</f>
        <v>0</v>
      </c>
      <c r="AL13" s="117">
        <f>'Foraminifera #'!AQ17/'Foraminifera #'!I17*100</f>
        <v>0</v>
      </c>
      <c r="AM13" s="117">
        <f>'Foraminifera #'!AR17/'Foraminifera #'!I17*100</f>
        <v>0</v>
      </c>
      <c r="AN13" s="117">
        <f>'Foraminifera #'!AS17/'Foraminifera #'!I17*100</f>
        <v>0</v>
      </c>
      <c r="AO13" s="117">
        <f>'Foraminifera #'!AT17/'Foraminifera #'!I17*100</f>
        <v>0</v>
      </c>
      <c r="AP13" s="117">
        <f>'Foraminifera #'!AU17/'Foraminifera #'!I17*100</f>
        <v>0</v>
      </c>
      <c r="AQ13" s="117">
        <f>'Foraminifera #'!AV17/'Foraminifera #'!I17*100</f>
        <v>0</v>
      </c>
      <c r="AR13" s="117">
        <f>'Foraminifera #'!AW17/'Foraminifera #'!I17*100</f>
        <v>0</v>
      </c>
      <c r="AS13" s="117">
        <f>'Foraminifera #'!AX17/'Foraminifera #'!I17*100</f>
        <v>0</v>
      </c>
      <c r="AT13" s="117">
        <f>'Foraminifera #'!AY17/'Foraminifera #'!I17*100</f>
        <v>0.93062605752961081</v>
      </c>
      <c r="AU13" s="117">
        <f>'Foraminifera #'!AZ17/'Foraminifera #'!I17*100</f>
        <v>0.33840947546531303</v>
      </c>
      <c r="AV13" s="117">
        <f>'Foraminifera #'!BA17/'Foraminifera #'!I17*100</f>
        <v>0</v>
      </c>
      <c r="AW13" s="117">
        <f>'Foraminifera #'!BB17/'Foraminifera #'!I17*100</f>
        <v>0</v>
      </c>
      <c r="AX13" s="117">
        <f>'Foraminifera #'!BC17/'Foraminifera #'!I17*100</f>
        <v>2.3688663282571913</v>
      </c>
      <c r="AY13" s="117">
        <f>'Foraminifera #'!BD17/'Foraminifera #'!I17*100</f>
        <v>8.4602368866328256E-2</v>
      </c>
      <c r="AZ13" s="117">
        <f>'Foraminifera #'!BE17/'Foraminifera #'!I17*100</f>
        <v>3.8071065989847721</v>
      </c>
      <c r="BA13" s="118">
        <f>'Foraminifera #'!BF17/'Foraminifera #'!I17*100</f>
        <v>0</v>
      </c>
      <c r="BB13" s="118">
        <f>'Foraminifera #'!BG17/'Foraminifera #'!I17*100</f>
        <v>24.703891708967852</v>
      </c>
      <c r="BC13" s="118">
        <f>'Foraminifera #'!BH17/'Foraminifera #'!I17*100</f>
        <v>24.703891708967852</v>
      </c>
      <c r="BE13" s="105">
        <f t="shared" si="0"/>
        <v>19.035532994923859</v>
      </c>
      <c r="BF13" s="106">
        <f t="shared" si="1"/>
        <v>11.759729272419628</v>
      </c>
      <c r="BG13" s="130"/>
      <c r="BH13" s="113">
        <v>252.93702253322206</v>
      </c>
      <c r="BK13" s="1">
        <f t="shared" si="2"/>
        <v>0</v>
      </c>
      <c r="BL13" s="130">
        <f t="shared" si="3"/>
        <v>19.035532994923859</v>
      </c>
      <c r="BM13" s="130">
        <f t="shared" si="4"/>
        <v>0.33840947546531303</v>
      </c>
      <c r="BN13" s="130">
        <f t="shared" si="5"/>
        <v>11.421319796954315</v>
      </c>
    </row>
    <row r="14" spans="1:66" ht="17.399999999999999" x14ac:dyDescent="0.35">
      <c r="A14" s="1" t="s">
        <v>59</v>
      </c>
      <c r="B14" s="1">
        <v>2</v>
      </c>
      <c r="C14" s="103">
        <v>20</v>
      </c>
      <c r="D14" s="145">
        <v>8246</v>
      </c>
      <c r="E14" s="4">
        <v>135</v>
      </c>
      <c r="F14" s="125">
        <f>'Foraminifera #'!K18/'Foraminifera #'!I18*100</f>
        <v>0</v>
      </c>
      <c r="G14" s="104">
        <f>'Foraminifera #'!L18/'Foraminifera #'!I18*100</f>
        <v>0</v>
      </c>
      <c r="H14" s="104">
        <f>'Foraminifera #'!M18/'Foraminifera #'!I18*100</f>
        <v>0.7142857142857143</v>
      </c>
      <c r="I14" s="104">
        <f>'Foraminifera #'!N18/'Foraminifera #'!I18*100</f>
        <v>0.7142857142857143</v>
      </c>
      <c r="J14" s="104">
        <f>'Foraminifera #'!O18/'Foraminifera #'!I18*100</f>
        <v>0</v>
      </c>
      <c r="K14" s="104">
        <f>'Foraminifera #'!P18/'Foraminifera #'!I18*100</f>
        <v>7.6785714285714288</v>
      </c>
      <c r="L14" s="104">
        <f>'Foraminifera #'!Q18/'Foraminifera #'!I18*100</f>
        <v>7.8571428571428568</v>
      </c>
      <c r="M14" s="104">
        <f>'Foraminifera #'!R18/'Foraminifera #'!I18*100</f>
        <v>0</v>
      </c>
      <c r="N14" s="104">
        <f>'Foraminifera #'!S18/'Foraminifera #'!I18*100</f>
        <v>0</v>
      </c>
      <c r="O14" s="104">
        <f>'Foraminifera #'!T18/'Foraminifera #'!I18*100</f>
        <v>56.607142857142854</v>
      </c>
      <c r="P14" s="104">
        <f>'Foraminifera #'!U18/'Foraminifera #'!I18*100</f>
        <v>6.6071428571428577</v>
      </c>
      <c r="Q14" s="104">
        <f>'Foraminifera #'!V18/'Foraminifera #'!I18*100</f>
        <v>0.17857142857142858</v>
      </c>
      <c r="R14" s="104">
        <f>'Foraminifera #'!W18/'Foraminifera #'!I18*100</f>
        <v>0</v>
      </c>
      <c r="S14" s="104">
        <f>'Foraminifera #'!X18/'Foraminifera #'!I18*100</f>
        <v>0</v>
      </c>
      <c r="T14" s="104">
        <f>'Foraminifera #'!Y18/'Foraminifera #'!I18*100</f>
        <v>0.5357142857142857</v>
      </c>
      <c r="U14" s="104">
        <f>'Foraminifera #'!Z18/'Foraminifera #'!I18*100</f>
        <v>0</v>
      </c>
      <c r="V14" s="104">
        <f>'Foraminifera #'!AA18/'Foraminifera #'!I18*100</f>
        <v>0</v>
      </c>
      <c r="W14" s="104">
        <f>'Foraminifera #'!AB18/'Foraminifera #'!I18*100</f>
        <v>0</v>
      </c>
      <c r="X14" s="104">
        <f>'Foraminifera #'!AC18/'Foraminifera #'!I18*100</f>
        <v>6.25</v>
      </c>
      <c r="Y14" s="104">
        <f>'Foraminifera #'!AD18/'Foraminifera #'!I18*100</f>
        <v>0</v>
      </c>
      <c r="Z14" s="104">
        <f>'Foraminifera #'!AE18/'Foraminifera #'!I18*100</f>
        <v>2.8571428571428572</v>
      </c>
      <c r="AA14" s="104">
        <f>'Foraminifera #'!AF18/'Foraminifera #'!I18*100</f>
        <v>0</v>
      </c>
      <c r="AB14" s="104">
        <f>'Foraminifera #'!AG18/'Foraminifera #'!I18*100</f>
        <v>0</v>
      </c>
      <c r="AC14" s="104">
        <f>'Foraminifera #'!AH18/'Foraminifera #'!I18*100</f>
        <v>0</v>
      </c>
      <c r="AD14" s="104">
        <f>'Foraminifera #'!AI18/'Foraminifera #'!I18*100</f>
        <v>2.8571428571428572</v>
      </c>
      <c r="AE14" s="104">
        <f>'Foraminifera #'!AJ18/'Foraminifera #'!I18*100</f>
        <v>92.857142857142861</v>
      </c>
      <c r="AF14" s="21">
        <f>'Foraminifera #'!AK18/'Foraminifera #'!I18*100</f>
        <v>0</v>
      </c>
      <c r="AG14" s="21">
        <f>'Foraminifera #'!AL18/'Foraminifera #'!I18*100</f>
        <v>0.17857142857142858</v>
      </c>
      <c r="AH14" s="21">
        <f>'Foraminifera #'!AM18/'Foraminifera #'!I18*100</f>
        <v>0</v>
      </c>
      <c r="AI14" s="21">
        <f>'Foraminifera #'!AN18/'Foraminifera #'!I18*100</f>
        <v>0.17857142857142858</v>
      </c>
      <c r="AJ14" s="21">
        <f>'Foraminifera #'!AO18/'Foraminifera #'!I18*100</f>
        <v>0.17857142857142858</v>
      </c>
      <c r="AK14" s="21">
        <f>'Foraminifera #'!AP18/'Foraminifera #'!I18*100</f>
        <v>0</v>
      </c>
      <c r="AL14" s="21">
        <f>'Foraminifera #'!AQ18/'Foraminifera #'!I18*100</f>
        <v>0</v>
      </c>
      <c r="AM14" s="21">
        <f>'Foraminifera #'!AR18/'Foraminifera #'!I18*100</f>
        <v>0.17857142857142858</v>
      </c>
      <c r="AN14" s="21">
        <f>'Foraminifera #'!AS18/'Foraminifera #'!I18*100</f>
        <v>0</v>
      </c>
      <c r="AO14" s="21">
        <f>'Foraminifera #'!AT18/'Foraminifera #'!I18*100</f>
        <v>0</v>
      </c>
      <c r="AP14" s="21">
        <f>'Foraminifera #'!AU18/'Foraminifera #'!I18*100</f>
        <v>0</v>
      </c>
      <c r="AQ14" s="21">
        <f>'Foraminifera #'!AV18/'Foraminifera #'!I18*100</f>
        <v>0</v>
      </c>
      <c r="AR14" s="21">
        <f>'Foraminifera #'!AW18/'Foraminifera #'!I18*100</f>
        <v>0</v>
      </c>
      <c r="AS14" s="21">
        <f>'Foraminifera #'!AX18/'Foraminifera #'!I18*100</f>
        <v>0</v>
      </c>
      <c r="AT14" s="21">
        <f>'Foraminifera #'!AY18/'Foraminifera #'!I18*100</f>
        <v>1.7857142857142856</v>
      </c>
      <c r="AU14" s="21">
        <f>'Foraminifera #'!AZ18/'Foraminifera #'!I18*100</f>
        <v>0.35714285714285715</v>
      </c>
      <c r="AV14" s="21">
        <f>'Foraminifera #'!BA18/'Foraminifera #'!I18*100</f>
        <v>0.35714285714285715</v>
      </c>
      <c r="AW14" s="21">
        <f>'Foraminifera #'!BB18/'Foraminifera #'!I18*100</f>
        <v>0</v>
      </c>
      <c r="AX14" s="21">
        <f>'Foraminifera #'!BC18/'Foraminifera #'!I18*100</f>
        <v>3.5714285714285712</v>
      </c>
      <c r="AY14" s="21">
        <f>'Foraminifera #'!BD18/'Foraminifera #'!I18*100</f>
        <v>0.35714285714285715</v>
      </c>
      <c r="AZ14" s="21">
        <f>'Foraminifera #'!BE18/'Foraminifera #'!I18*100</f>
        <v>7.1428571428571423</v>
      </c>
      <c r="BA14" s="16">
        <f>'Foraminifera #'!BF18/'Foraminifera #'!I18*100</f>
        <v>0</v>
      </c>
      <c r="BB14" s="16">
        <f>'Foraminifera #'!BG18/'Foraminifera #'!I18*100</f>
        <v>17.5</v>
      </c>
      <c r="BC14" s="16">
        <f>'Foraminifera #'!BH18/'Foraminifera #'!I18*100</f>
        <v>17.5</v>
      </c>
      <c r="BE14" s="105">
        <f t="shared" si="0"/>
        <v>22.5</v>
      </c>
      <c r="BF14" s="106">
        <f t="shared" si="1"/>
        <v>3.3928571428571428</v>
      </c>
      <c r="BG14" s="130"/>
      <c r="BH14" s="1">
        <v>267.8849051639599</v>
      </c>
      <c r="BK14" s="1">
        <f t="shared" si="2"/>
        <v>0.35714285714285715</v>
      </c>
      <c r="BL14" s="130">
        <f t="shared" si="3"/>
        <v>22.142857142857146</v>
      </c>
      <c r="BM14" s="130">
        <f t="shared" si="4"/>
        <v>0.35714285714285715</v>
      </c>
      <c r="BN14" s="130">
        <f t="shared" si="5"/>
        <v>3.0357142857142856</v>
      </c>
    </row>
    <row r="15" spans="1:66" ht="17.399999999999999" x14ac:dyDescent="0.35">
      <c r="A15" s="1" t="s">
        <v>59</v>
      </c>
      <c r="B15" s="1">
        <v>2</v>
      </c>
      <c r="C15" s="103">
        <v>30</v>
      </c>
      <c r="D15" s="145">
        <v>8683</v>
      </c>
      <c r="E15" s="4">
        <v>145</v>
      </c>
      <c r="F15" s="125">
        <f>'Foraminifera #'!K19/'Foraminifera #'!I19*100</f>
        <v>0</v>
      </c>
      <c r="G15" s="104">
        <f>'Foraminifera #'!L19/'Foraminifera #'!I19*100</f>
        <v>0</v>
      </c>
      <c r="H15" s="104">
        <f>'Foraminifera #'!M19/'Foraminifera #'!I19*100</f>
        <v>0.47619047619047622</v>
      </c>
      <c r="I15" s="104">
        <f>'Foraminifera #'!N19/'Foraminifera #'!I19*100</f>
        <v>0.95238095238095244</v>
      </c>
      <c r="J15" s="104">
        <f>'Foraminifera #'!O19/'Foraminifera #'!I19*100</f>
        <v>0.23809523809523811</v>
      </c>
      <c r="K15" s="104">
        <f>'Foraminifera #'!P19/'Foraminifera #'!I19*100</f>
        <v>2.1428571428571428</v>
      </c>
      <c r="L15" s="104">
        <f>'Foraminifera #'!Q19/'Foraminifera #'!I19*100</f>
        <v>8.8095238095238102</v>
      </c>
      <c r="M15" s="104">
        <f>'Foraminifera #'!R19/'Foraminifera #'!I19*100</f>
        <v>1.4285714285714286</v>
      </c>
      <c r="N15" s="104">
        <f>'Foraminifera #'!S19/'Foraminifera #'!I19*100</f>
        <v>0</v>
      </c>
      <c r="O15" s="104">
        <f>'Foraminifera #'!T19/'Foraminifera #'!I19*100</f>
        <v>34.523809523809526</v>
      </c>
      <c r="P15" s="104">
        <f>'Foraminifera #'!U19/'Foraminifera #'!I19*100</f>
        <v>5.9523809523809517</v>
      </c>
      <c r="Q15" s="104">
        <f>'Foraminifera #'!V19/'Foraminifera #'!I19*100</f>
        <v>0.47619047619047622</v>
      </c>
      <c r="R15" s="104">
        <f>'Foraminifera #'!W19/'Foraminifera #'!I19*100</f>
        <v>0.23809523809523811</v>
      </c>
      <c r="S15" s="104">
        <f>'Foraminifera #'!X19/'Foraminifera #'!I19*100</f>
        <v>0</v>
      </c>
      <c r="T15" s="104">
        <f>'Foraminifera #'!Y19/'Foraminifera #'!I19*100</f>
        <v>1.1904761904761905</v>
      </c>
      <c r="U15" s="104">
        <f>'Foraminifera #'!Z19/'Foraminifera #'!I19*100</f>
        <v>0</v>
      </c>
      <c r="V15" s="104">
        <f>'Foraminifera #'!AA19/'Foraminifera #'!I19*100</f>
        <v>0</v>
      </c>
      <c r="W15" s="104">
        <f>'Foraminifera #'!AB19/'Foraminifera #'!I19*100</f>
        <v>0</v>
      </c>
      <c r="X15" s="104">
        <f>'Foraminifera #'!AC19/'Foraminifera #'!I19*100</f>
        <v>34.285714285714285</v>
      </c>
      <c r="Y15" s="104">
        <f>'Foraminifera #'!AD19/'Foraminifera #'!I19*100</f>
        <v>0.95238095238095244</v>
      </c>
      <c r="Z15" s="104">
        <f>'Foraminifera #'!AE19/'Foraminifera #'!I19*100</f>
        <v>2.3809523809523809</v>
      </c>
      <c r="AA15" s="104">
        <f>'Foraminifera #'!AF19/'Foraminifera #'!I19*100</f>
        <v>0</v>
      </c>
      <c r="AB15" s="104">
        <f>'Foraminifera #'!AG19/'Foraminifera #'!I19*100</f>
        <v>0</v>
      </c>
      <c r="AC15" s="104">
        <f>'Foraminifera #'!AH19/'Foraminifera #'!I19*100</f>
        <v>0</v>
      </c>
      <c r="AD15" s="104">
        <f>'Foraminifera #'!AI19/'Foraminifera #'!I19*100</f>
        <v>0.95238095238095244</v>
      </c>
      <c r="AE15" s="104">
        <f>'Foraminifera #'!AJ19/'Foraminifera #'!I19*100</f>
        <v>95</v>
      </c>
      <c r="AF15" s="21">
        <f>'Foraminifera #'!AK19/'Foraminifera #'!I19*100</f>
        <v>0</v>
      </c>
      <c r="AG15" s="21">
        <f>'Foraminifera #'!AL19/'Foraminifera #'!I19*100</f>
        <v>0</v>
      </c>
      <c r="AH15" s="21">
        <f>'Foraminifera #'!AM19/'Foraminifera #'!I19*100</f>
        <v>0</v>
      </c>
      <c r="AI15" s="21">
        <f>'Foraminifera #'!AN19/'Foraminifera #'!I19*100</f>
        <v>0.23809523809523811</v>
      </c>
      <c r="AJ15" s="21">
        <f>'Foraminifera #'!AO19/'Foraminifera #'!I19*100</f>
        <v>0</v>
      </c>
      <c r="AK15" s="21">
        <f>'Foraminifera #'!AP19/'Foraminifera #'!I19*100</f>
        <v>0</v>
      </c>
      <c r="AL15" s="21">
        <f>'Foraminifera #'!AQ19/'Foraminifera #'!I19*100</f>
        <v>0</v>
      </c>
      <c r="AM15" s="21">
        <f>'Foraminifera #'!AR19/'Foraminifera #'!I19*100</f>
        <v>0</v>
      </c>
      <c r="AN15" s="21">
        <f>'Foraminifera #'!AS19/'Foraminifera #'!I19*100</f>
        <v>0.23809523809523811</v>
      </c>
      <c r="AO15" s="21">
        <f>'Foraminifera #'!AT19/'Foraminifera #'!I19*100</f>
        <v>0</v>
      </c>
      <c r="AP15" s="21">
        <f>'Foraminifera #'!AU19/'Foraminifera #'!I19*100</f>
        <v>0</v>
      </c>
      <c r="AQ15" s="21">
        <f>'Foraminifera #'!AV19/'Foraminifera #'!I19*100</f>
        <v>0</v>
      </c>
      <c r="AR15" s="21">
        <f>'Foraminifera #'!AW19/'Foraminifera #'!I19*100</f>
        <v>0</v>
      </c>
      <c r="AS15" s="21">
        <f>'Foraminifera #'!AX19/'Foraminifera #'!I19*100</f>
        <v>0</v>
      </c>
      <c r="AT15" s="21">
        <f>'Foraminifera #'!AY19/'Foraminifera #'!I19*100</f>
        <v>0</v>
      </c>
      <c r="AU15" s="21">
        <f>'Foraminifera #'!AZ19/'Foraminifera #'!I19*100</f>
        <v>0.23809523809523811</v>
      </c>
      <c r="AV15" s="21">
        <f>'Foraminifera #'!BA19/'Foraminifera #'!I19*100</f>
        <v>0.47619047619047622</v>
      </c>
      <c r="AW15" s="21">
        <f>'Foraminifera #'!BB19/'Foraminifera #'!I19*100</f>
        <v>0</v>
      </c>
      <c r="AX15" s="21">
        <f>'Foraminifera #'!BC19/'Foraminifera #'!I19*100</f>
        <v>3.8095238095238098</v>
      </c>
      <c r="AY15" s="21">
        <f>'Foraminifera #'!BD19/'Foraminifera #'!I19*100</f>
        <v>0</v>
      </c>
      <c r="AZ15" s="21">
        <f>'Foraminifera #'!BE19/'Foraminifera #'!I19*100</f>
        <v>5</v>
      </c>
      <c r="BA15" s="16">
        <f>'Foraminifera #'!BF19/'Foraminifera #'!I19*100</f>
        <v>0</v>
      </c>
      <c r="BB15" s="16">
        <f>'Foraminifera #'!BG19/'Foraminifera #'!I19*100</f>
        <v>14.761904761904763</v>
      </c>
      <c r="BC15" s="16">
        <f>'Foraminifera #'!BH19/'Foraminifera #'!I19*100</f>
        <v>14.761904761904763</v>
      </c>
      <c r="BE15" s="105">
        <f t="shared" si="0"/>
        <v>17.142857142857142</v>
      </c>
      <c r="BF15" s="106">
        <f t="shared" si="1"/>
        <v>4.5238095238095237</v>
      </c>
      <c r="BG15" s="130"/>
      <c r="BH15" s="1">
        <v>171.67381974248929</v>
      </c>
      <c r="BK15" s="1">
        <f t="shared" si="2"/>
        <v>0.23809523809523811</v>
      </c>
      <c r="BL15" s="130">
        <f t="shared" si="3"/>
        <v>16.904761904761905</v>
      </c>
      <c r="BM15" s="130">
        <f t="shared" si="4"/>
        <v>0.23809523809523811</v>
      </c>
      <c r="BN15" s="130">
        <f t="shared" si="5"/>
        <v>4.2857142857142856</v>
      </c>
    </row>
    <row r="16" spans="1:66" ht="17.399999999999999" x14ac:dyDescent="0.35">
      <c r="A16" s="1" t="s">
        <v>59</v>
      </c>
      <c r="B16" s="1">
        <v>2</v>
      </c>
      <c r="C16" s="103">
        <v>40</v>
      </c>
      <c r="D16" s="145">
        <v>9075</v>
      </c>
      <c r="E16" s="4">
        <v>155</v>
      </c>
      <c r="F16" s="125">
        <f>'Foraminifera #'!K20/'Foraminifera #'!I20*100</f>
        <v>0</v>
      </c>
      <c r="G16" s="104">
        <f>'Foraminifera #'!L20/'Foraminifera #'!I20*100</f>
        <v>0</v>
      </c>
      <c r="H16" s="104">
        <f>'Foraminifera #'!M20/'Foraminifera #'!I20*100</f>
        <v>0</v>
      </c>
      <c r="I16" s="104">
        <f>'Foraminifera #'!N20/'Foraminifera #'!I20*100</f>
        <v>0</v>
      </c>
      <c r="J16" s="104">
        <f>'Foraminifera #'!O20/'Foraminifera #'!I20*100</f>
        <v>0.28735632183908044</v>
      </c>
      <c r="K16" s="104">
        <f>'Foraminifera #'!P20/'Foraminifera #'!I20*100</f>
        <v>1.7241379310344827</v>
      </c>
      <c r="L16" s="104">
        <f>'Foraminifera #'!Q20/'Foraminifera #'!I20*100</f>
        <v>11.350574712643677</v>
      </c>
      <c r="M16" s="104">
        <f>'Foraminifera #'!R20/'Foraminifera #'!I20*100</f>
        <v>0.28735632183908044</v>
      </c>
      <c r="N16" s="104">
        <f>'Foraminifera #'!S20/'Foraminifera #'!I20*100</f>
        <v>0</v>
      </c>
      <c r="O16" s="104">
        <f>'Foraminifera #'!T20/'Foraminifera #'!I20*100</f>
        <v>72.41379310344827</v>
      </c>
      <c r="P16" s="104">
        <f>'Foraminifera #'!U20/'Foraminifera #'!I20*100</f>
        <v>2.4425287356321839</v>
      </c>
      <c r="Q16" s="104">
        <f>'Foraminifera #'!V20/'Foraminifera #'!I20*100</f>
        <v>0.43103448275862066</v>
      </c>
      <c r="R16" s="104">
        <f>'Foraminifera #'!W20/'Foraminifera #'!I20*100</f>
        <v>0</v>
      </c>
      <c r="S16" s="104">
        <f>'Foraminifera #'!X20/'Foraminifera #'!I20*100</f>
        <v>0</v>
      </c>
      <c r="T16" s="104">
        <f>'Foraminifera #'!Y20/'Foraminifera #'!I20*100</f>
        <v>0.14367816091954022</v>
      </c>
      <c r="U16" s="104">
        <f>'Foraminifera #'!Z20/'Foraminifera #'!I20*100</f>
        <v>0</v>
      </c>
      <c r="V16" s="104">
        <f>'Foraminifera #'!AA20/'Foraminifera #'!I20*100</f>
        <v>0</v>
      </c>
      <c r="W16" s="104">
        <f>'Foraminifera #'!AB20/'Foraminifera #'!I20*100</f>
        <v>0</v>
      </c>
      <c r="X16" s="104">
        <f>'Foraminifera #'!AC20/'Foraminifera #'!I20*100</f>
        <v>4.8850574712643677</v>
      </c>
      <c r="Y16" s="104">
        <f>'Foraminifera #'!AD20/'Foraminifera #'!I20*100</f>
        <v>0.57471264367816088</v>
      </c>
      <c r="Z16" s="104">
        <f>'Foraminifera #'!AE20/'Foraminifera #'!I20*100</f>
        <v>4.0229885057471266</v>
      </c>
      <c r="AA16" s="104">
        <f>'Foraminifera #'!AF20/'Foraminifera #'!I20*100</f>
        <v>0</v>
      </c>
      <c r="AB16" s="104">
        <f>'Foraminifera #'!AG20/'Foraminifera #'!I20*100</f>
        <v>0</v>
      </c>
      <c r="AC16" s="104">
        <f>'Foraminifera #'!AH20/'Foraminifera #'!I20*100</f>
        <v>0</v>
      </c>
      <c r="AD16" s="104">
        <f>'Foraminifera #'!AI20/'Foraminifera #'!I20*100</f>
        <v>0.43103448275862066</v>
      </c>
      <c r="AE16" s="104">
        <f>'Foraminifera #'!AJ20/'Foraminifera #'!I20*100</f>
        <v>98.994252873563212</v>
      </c>
      <c r="AF16" s="21">
        <f>'Foraminifera #'!AK20/'Foraminifera #'!I20*100</f>
        <v>0</v>
      </c>
      <c r="AG16" s="21">
        <f>'Foraminifera #'!AL20/'Foraminifera #'!I20*100</f>
        <v>0</v>
      </c>
      <c r="AH16" s="21">
        <f>'Foraminifera #'!AM20/'Foraminifera #'!I20*100</f>
        <v>0</v>
      </c>
      <c r="AI16" s="21">
        <f>'Foraminifera #'!AN20/'Foraminifera #'!I20*100</f>
        <v>0</v>
      </c>
      <c r="AJ16" s="21">
        <f>'Foraminifera #'!AO20/'Foraminifera #'!I20*100</f>
        <v>0.7183908045977011</v>
      </c>
      <c r="AK16" s="21">
        <f>'Foraminifera #'!AP20/'Foraminifera #'!I20*100</f>
        <v>0</v>
      </c>
      <c r="AL16" s="21">
        <f>'Foraminifera #'!AQ20/'Foraminifera #'!I20*100</f>
        <v>0</v>
      </c>
      <c r="AM16" s="21">
        <f>'Foraminifera #'!AR20/'Foraminifera #'!I20*100</f>
        <v>0.14367816091954022</v>
      </c>
      <c r="AN16" s="21">
        <f>'Foraminifera #'!AS20/'Foraminifera #'!I20*100</f>
        <v>0</v>
      </c>
      <c r="AO16" s="21">
        <f>'Foraminifera #'!AT20/'Foraminifera #'!I20*100</f>
        <v>0</v>
      </c>
      <c r="AP16" s="21">
        <f>'Foraminifera #'!AU20/'Foraminifera #'!I20*100</f>
        <v>0</v>
      </c>
      <c r="AQ16" s="21">
        <f>'Foraminifera #'!AV20/'Foraminifera #'!I20*100</f>
        <v>0</v>
      </c>
      <c r="AR16" s="21">
        <f>'Foraminifera #'!AW20/'Foraminifera #'!I20*100</f>
        <v>0</v>
      </c>
      <c r="AS16" s="21">
        <f>'Foraminifera #'!AX20/'Foraminifera #'!I20*100</f>
        <v>0</v>
      </c>
      <c r="AT16" s="21">
        <f>'Foraminifera #'!AY20/'Foraminifera #'!I20*100</f>
        <v>0</v>
      </c>
      <c r="AU16" s="21">
        <f>'Foraminifera #'!AZ20/'Foraminifera #'!I20*100</f>
        <v>0</v>
      </c>
      <c r="AV16" s="21">
        <f>'Foraminifera #'!BA20/'Foraminifera #'!I20*100</f>
        <v>0</v>
      </c>
      <c r="AW16" s="21">
        <f>'Foraminifera #'!BB20/'Foraminifera #'!I20*100</f>
        <v>0</v>
      </c>
      <c r="AX16" s="21">
        <f>'Foraminifera #'!BC20/'Foraminifera #'!I20*100</f>
        <v>0</v>
      </c>
      <c r="AY16" s="21">
        <f>'Foraminifera #'!BD20/'Foraminifera #'!I20*100</f>
        <v>0.14367816091954022</v>
      </c>
      <c r="AZ16" s="21">
        <f>'Foraminifera #'!BE20/'Foraminifera #'!I20*100</f>
        <v>1.0057471264367817</v>
      </c>
      <c r="BA16" s="16">
        <f>'Foraminifera #'!BF20/'Foraminifera #'!I20*100</f>
        <v>0</v>
      </c>
      <c r="BB16" s="16">
        <f>'Foraminifera #'!BG20/'Foraminifera #'!I20*100</f>
        <v>24.568965517241377</v>
      </c>
      <c r="BC16" s="16">
        <f>'Foraminifera #'!BH20/'Foraminifera #'!I20*100</f>
        <v>24.568965517241377</v>
      </c>
      <c r="BE16" s="105">
        <f t="shared" si="0"/>
        <v>15.660919540229884</v>
      </c>
      <c r="BF16" s="106">
        <f t="shared" si="1"/>
        <v>4.7413793103448274</v>
      </c>
      <c r="BG16" s="130"/>
      <c r="BH16" s="1">
        <v>162.14705060106235</v>
      </c>
      <c r="BK16" s="1">
        <f t="shared" si="2"/>
        <v>0.14367816091954022</v>
      </c>
      <c r="BL16" s="130">
        <f t="shared" si="3"/>
        <v>15.517241379310343</v>
      </c>
      <c r="BM16" s="130">
        <f t="shared" si="4"/>
        <v>0</v>
      </c>
      <c r="BN16" s="130">
        <f t="shared" si="5"/>
        <v>4.7413793103448274</v>
      </c>
    </row>
    <row r="17" spans="1:66" ht="17.399999999999999" x14ac:dyDescent="0.35">
      <c r="A17" s="1" t="s">
        <v>59</v>
      </c>
      <c r="B17" s="1">
        <v>2</v>
      </c>
      <c r="C17" s="103">
        <v>50</v>
      </c>
      <c r="D17" s="145">
        <v>9456</v>
      </c>
      <c r="E17" s="4">
        <v>165</v>
      </c>
      <c r="F17" s="125">
        <f>'Foraminifera #'!K21/'Foraminifera #'!I21*100</f>
        <v>0.21691973969631237</v>
      </c>
      <c r="G17" s="104">
        <f>'Foraminifera #'!L21/'Foraminifera #'!I21*100</f>
        <v>0</v>
      </c>
      <c r="H17" s="104">
        <f>'Foraminifera #'!M21/'Foraminifera #'!I21*100</f>
        <v>1.0845986984815619</v>
      </c>
      <c r="I17" s="104">
        <f>'Foraminifera #'!N21/'Foraminifera #'!I21*100</f>
        <v>0</v>
      </c>
      <c r="J17" s="104">
        <f>'Foraminifera #'!O21/'Foraminifera #'!I21*100</f>
        <v>0</v>
      </c>
      <c r="K17" s="104">
        <f>'Foraminifera #'!P21/'Foraminifera #'!I21*100</f>
        <v>1.735357917570499</v>
      </c>
      <c r="L17" s="104">
        <f>'Foraminifera #'!Q21/'Foraminifera #'!I21*100</f>
        <v>10.195227765726681</v>
      </c>
      <c r="M17" s="104">
        <f>'Foraminifera #'!R21/'Foraminifera #'!I21*100</f>
        <v>0.43383947939262474</v>
      </c>
      <c r="N17" s="104">
        <f>'Foraminifera #'!S21/'Foraminifera #'!I21*100</f>
        <v>0</v>
      </c>
      <c r="O17" s="104">
        <f>'Foraminifera #'!T21/'Foraminifera #'!I21*100</f>
        <v>61.388286334056396</v>
      </c>
      <c r="P17" s="104">
        <f>'Foraminifera #'!U21/'Foraminifera #'!I21*100</f>
        <v>3.2537960954446854</v>
      </c>
      <c r="Q17" s="104">
        <f>'Foraminifera #'!V21/'Foraminifera #'!I21*100</f>
        <v>0.43383947939262474</v>
      </c>
      <c r="R17" s="104">
        <f>'Foraminifera #'!W21/'Foraminifera #'!I21*100</f>
        <v>0</v>
      </c>
      <c r="S17" s="104">
        <f>'Foraminifera #'!X21/'Foraminifera #'!I21*100</f>
        <v>0.21691973969631237</v>
      </c>
      <c r="T17" s="104">
        <f>'Foraminifera #'!Y21/'Foraminifera #'!I21*100</f>
        <v>0.21691973969631237</v>
      </c>
      <c r="U17" s="104">
        <f>'Foraminifera #'!Z21/'Foraminifera #'!I21*100</f>
        <v>0</v>
      </c>
      <c r="V17" s="104">
        <f>'Foraminifera #'!AA21/'Foraminifera #'!I21*100</f>
        <v>0</v>
      </c>
      <c r="W17" s="104">
        <f>'Foraminifera #'!AB21/'Foraminifera #'!I21*100</f>
        <v>0</v>
      </c>
      <c r="X17" s="104">
        <f>'Foraminifera #'!AC21/'Foraminifera #'!I21*100</f>
        <v>1.3015184381778742</v>
      </c>
      <c r="Y17" s="104">
        <f>'Foraminifera #'!AD21/'Foraminifera #'!I21*100</f>
        <v>0.65075921908893708</v>
      </c>
      <c r="Z17" s="104">
        <f>'Foraminifera #'!AE21/'Foraminifera #'!I21*100</f>
        <v>3.9045553145336225</v>
      </c>
      <c r="AA17" s="104">
        <f>'Foraminifera #'!AF21/'Foraminifera #'!I21*100</f>
        <v>0</v>
      </c>
      <c r="AB17" s="104">
        <f>'Foraminifera #'!AG21/'Foraminifera #'!I21*100</f>
        <v>0</v>
      </c>
      <c r="AC17" s="104">
        <f>'Foraminifera #'!AH21/'Foraminifera #'!I21*100</f>
        <v>0</v>
      </c>
      <c r="AD17" s="104">
        <f>'Foraminifera #'!AI21/'Foraminifera #'!I21*100</f>
        <v>1.0845986984815619</v>
      </c>
      <c r="AE17" s="104">
        <f>'Foraminifera #'!AJ21/'Foraminifera #'!I21*100</f>
        <v>86.117136659436014</v>
      </c>
      <c r="AF17" s="21">
        <f>'Foraminifera #'!AK21/'Foraminifera #'!I21*100</f>
        <v>0</v>
      </c>
      <c r="AG17" s="21">
        <f>'Foraminifera #'!AL21/'Foraminifera #'!I21*100</f>
        <v>0</v>
      </c>
      <c r="AH17" s="21">
        <f>'Foraminifera #'!AM21/'Foraminifera #'!I21*100</f>
        <v>0</v>
      </c>
      <c r="AI17" s="21">
        <f>'Foraminifera #'!AN21/'Foraminifera #'!I21*100</f>
        <v>0</v>
      </c>
      <c r="AJ17" s="21">
        <f>'Foraminifera #'!AO21/'Foraminifera #'!I21*100</f>
        <v>0</v>
      </c>
      <c r="AK17" s="21">
        <f>'Foraminifera #'!AP21/'Foraminifera #'!I21*100</f>
        <v>0</v>
      </c>
      <c r="AL17" s="21">
        <f>'Foraminifera #'!AQ21/'Foraminifera #'!I21*100</f>
        <v>0</v>
      </c>
      <c r="AM17" s="21">
        <f>'Foraminifera #'!AR21/'Foraminifera #'!I21*100</f>
        <v>0</v>
      </c>
      <c r="AN17" s="21">
        <f>'Foraminifera #'!AS21/'Foraminifera #'!I21*100</f>
        <v>0</v>
      </c>
      <c r="AO17" s="21">
        <f>'Foraminifera #'!AT21/'Foraminifera #'!I21*100</f>
        <v>0</v>
      </c>
      <c r="AP17" s="21">
        <f>'Foraminifera #'!AU21/'Foraminifera #'!I21*100</f>
        <v>0</v>
      </c>
      <c r="AQ17" s="21">
        <f>'Foraminifera #'!AV21/'Foraminifera #'!I21*100</f>
        <v>0</v>
      </c>
      <c r="AR17" s="21">
        <f>'Foraminifera #'!AW21/'Foraminifera #'!I21*100</f>
        <v>0</v>
      </c>
      <c r="AS17" s="21">
        <f>'Foraminifera #'!AX21/'Foraminifera #'!I21*100</f>
        <v>0</v>
      </c>
      <c r="AT17" s="21">
        <f>'Foraminifera #'!AY21/'Foraminifera #'!I21*100</f>
        <v>0.43383947939262474</v>
      </c>
      <c r="AU17" s="21">
        <f>'Foraminifera #'!AZ21/'Foraminifera #'!I21*100</f>
        <v>0</v>
      </c>
      <c r="AV17" s="21">
        <f>'Foraminifera #'!BA21/'Foraminifera #'!I21*100</f>
        <v>0</v>
      </c>
      <c r="AW17" s="21">
        <f>'Foraminifera #'!BB21/'Foraminifera #'!I21*100</f>
        <v>0</v>
      </c>
      <c r="AX17" s="21">
        <f>'Foraminifera #'!BC21/'Foraminifera #'!I21*100</f>
        <v>13.232104121475055</v>
      </c>
      <c r="AY17" s="21">
        <f>'Foraminifera #'!BD21/'Foraminifera #'!I21*100</f>
        <v>0.21691973969631237</v>
      </c>
      <c r="AZ17" s="21">
        <f>'Foraminifera #'!BE21/'Foraminifera #'!I21*100</f>
        <v>13.882863340563992</v>
      </c>
      <c r="BA17" s="16">
        <f>'Foraminifera #'!BF21/'Foraminifera #'!I21*100</f>
        <v>0</v>
      </c>
      <c r="BB17" s="16">
        <f>'Foraminifera #'!BG21/'Foraminifera #'!I21*100</f>
        <v>36.008676789587852</v>
      </c>
      <c r="BC17" s="16">
        <f>'Foraminifera #'!BH21/'Foraminifera #'!I21*100</f>
        <v>36.008676789587852</v>
      </c>
      <c r="BE17" s="105">
        <f t="shared" si="0"/>
        <v>15.184381778741864</v>
      </c>
      <c r="BF17" s="106">
        <f t="shared" si="1"/>
        <v>4.7722342733188716</v>
      </c>
      <c r="BG17" s="130"/>
      <c r="BH17" s="1">
        <v>102.64060203945319</v>
      </c>
      <c r="BK17" s="1">
        <f t="shared" si="2"/>
        <v>0</v>
      </c>
      <c r="BL17" s="130">
        <f t="shared" si="3"/>
        <v>15.184381778741864</v>
      </c>
      <c r="BM17" s="130">
        <f t="shared" si="4"/>
        <v>0</v>
      </c>
      <c r="BN17" s="130">
        <f t="shared" si="5"/>
        <v>4.7722342733188716</v>
      </c>
    </row>
    <row r="18" spans="1:66" ht="17.399999999999999" x14ac:dyDescent="0.35">
      <c r="A18" s="1" t="s">
        <v>59</v>
      </c>
      <c r="B18" s="1">
        <v>2</v>
      </c>
      <c r="C18" s="103">
        <v>60</v>
      </c>
      <c r="D18" s="145">
        <v>9774</v>
      </c>
      <c r="E18" s="4">
        <v>175</v>
      </c>
      <c r="F18" s="125">
        <f>'Foraminifera #'!K22/'Foraminifera #'!I22*100</f>
        <v>0.34129692832764508</v>
      </c>
      <c r="G18" s="104">
        <f>'Foraminifera #'!L22/'Foraminifera #'!I22*100</f>
        <v>0</v>
      </c>
      <c r="H18" s="104">
        <f>'Foraminifera #'!M22/'Foraminifera #'!I22*100</f>
        <v>1.3651877133105803</v>
      </c>
      <c r="I18" s="104">
        <f>'Foraminifera #'!N22/'Foraminifera #'!I22*100</f>
        <v>0</v>
      </c>
      <c r="J18" s="104">
        <f>'Foraminifera #'!O22/'Foraminifera #'!I22*100</f>
        <v>0</v>
      </c>
      <c r="K18" s="104">
        <f>'Foraminifera #'!P22/'Foraminifera #'!I22*100</f>
        <v>0.34129692832764508</v>
      </c>
      <c r="L18" s="104">
        <f>'Foraminifera #'!Q22/'Foraminifera #'!I22*100</f>
        <v>2.7303754266211606</v>
      </c>
      <c r="M18" s="104">
        <f>'Foraminifera #'!R22/'Foraminifera #'!I22*100</f>
        <v>0</v>
      </c>
      <c r="N18" s="104">
        <f>'Foraminifera #'!S22/'Foraminifera #'!I22*100</f>
        <v>0</v>
      </c>
      <c r="O18" s="104">
        <f>'Foraminifera #'!T22/'Foraminifera #'!I22*100</f>
        <v>34.470989761092156</v>
      </c>
      <c r="P18" s="104">
        <f>'Foraminifera #'!U22/'Foraminifera #'!I22*100</f>
        <v>2.0477815699658701</v>
      </c>
      <c r="Q18" s="104">
        <f>'Foraminifera #'!V22/'Foraminifera #'!I22*100</f>
        <v>0</v>
      </c>
      <c r="R18" s="104">
        <f>'Foraminifera #'!W22/'Foraminifera #'!I22*100</f>
        <v>0</v>
      </c>
      <c r="S18" s="104">
        <f>'Foraminifera #'!X22/'Foraminifera #'!I22*100</f>
        <v>0</v>
      </c>
      <c r="T18" s="104">
        <f>'Foraminifera #'!Y22/'Foraminifera #'!I22*100</f>
        <v>0</v>
      </c>
      <c r="U18" s="104">
        <f>'Foraminifera #'!Z22/'Foraminifera #'!I22*100</f>
        <v>0</v>
      </c>
      <c r="V18" s="104">
        <f>'Foraminifera #'!AA22/'Foraminifera #'!I22*100</f>
        <v>0</v>
      </c>
      <c r="W18" s="104">
        <f>'Foraminifera #'!AB22/'Foraminifera #'!I22*100</f>
        <v>0</v>
      </c>
      <c r="X18" s="104">
        <f>'Foraminifera #'!AC22/'Foraminifera #'!I22*100</f>
        <v>39.249146757679185</v>
      </c>
      <c r="Y18" s="104">
        <f>'Foraminifera #'!AD22/'Foraminifera #'!I22*100</f>
        <v>0</v>
      </c>
      <c r="Z18" s="104">
        <f>'Foraminifera #'!AE22/'Foraminifera #'!I22*100</f>
        <v>2.3890784982935154</v>
      </c>
      <c r="AA18" s="104">
        <f>'Foraminifera #'!AF22/'Foraminifera #'!I22*100</f>
        <v>0</v>
      </c>
      <c r="AB18" s="104">
        <f>'Foraminifera #'!AG22/'Foraminifera #'!I22*100</f>
        <v>0</v>
      </c>
      <c r="AC18" s="104">
        <f>'Foraminifera #'!AH22/'Foraminifera #'!I22*100</f>
        <v>0</v>
      </c>
      <c r="AD18" s="104">
        <f>'Foraminifera #'!AI22/'Foraminifera #'!I22*100</f>
        <v>0.34129692832764508</v>
      </c>
      <c r="AE18" s="104">
        <f>'Foraminifera #'!AJ22/'Foraminifera #'!I22*100</f>
        <v>83.276450511945384</v>
      </c>
      <c r="AF18" s="21">
        <f>'Foraminifera #'!AK22/'Foraminifera #'!I22*100</f>
        <v>0</v>
      </c>
      <c r="AG18" s="21">
        <f>'Foraminifera #'!AL22/'Foraminifera #'!I22*100</f>
        <v>0</v>
      </c>
      <c r="AH18" s="21">
        <f>'Foraminifera #'!AM22/'Foraminifera #'!I22*100</f>
        <v>0</v>
      </c>
      <c r="AI18" s="21">
        <f>'Foraminifera #'!AN22/'Foraminifera #'!I22*100</f>
        <v>0.34129692832764508</v>
      </c>
      <c r="AJ18" s="21">
        <f>'Foraminifera #'!AO22/'Foraminifera #'!I22*100</f>
        <v>0</v>
      </c>
      <c r="AK18" s="21">
        <f>'Foraminifera #'!AP22/'Foraminifera #'!I22*100</f>
        <v>0.34129692832764508</v>
      </c>
      <c r="AL18" s="21">
        <f>'Foraminifera #'!AQ22/'Foraminifera #'!I22*100</f>
        <v>0</v>
      </c>
      <c r="AM18" s="21">
        <f>'Foraminifera #'!AR22/'Foraminifera #'!I22*100</f>
        <v>0</v>
      </c>
      <c r="AN18" s="21">
        <f>'Foraminifera #'!AS22/'Foraminifera #'!I22*100</f>
        <v>0</v>
      </c>
      <c r="AO18" s="21">
        <f>'Foraminifera #'!AT22/'Foraminifera #'!I22*100</f>
        <v>0</v>
      </c>
      <c r="AP18" s="21">
        <f>'Foraminifera #'!AU22/'Foraminifera #'!I22*100</f>
        <v>0</v>
      </c>
      <c r="AQ18" s="21">
        <f>'Foraminifera #'!AV22/'Foraminifera #'!I22*100</f>
        <v>0</v>
      </c>
      <c r="AR18" s="21">
        <f>'Foraminifera #'!AW22/'Foraminifera #'!I22*100</f>
        <v>0</v>
      </c>
      <c r="AS18" s="21">
        <f>'Foraminifera #'!AX22/'Foraminifera #'!I22*100</f>
        <v>0</v>
      </c>
      <c r="AT18" s="21">
        <f>'Foraminifera #'!AY22/'Foraminifera #'!I22*100</f>
        <v>9.2150170648464158</v>
      </c>
      <c r="AU18" s="21">
        <f>'Foraminifera #'!AZ22/'Foraminifera #'!I22*100</f>
        <v>0</v>
      </c>
      <c r="AV18" s="21">
        <f>'Foraminifera #'!BA22/'Foraminifera #'!I22*100</f>
        <v>0</v>
      </c>
      <c r="AW18" s="21">
        <f>'Foraminifera #'!BB22/'Foraminifera #'!I22*100</f>
        <v>0</v>
      </c>
      <c r="AX18" s="21">
        <f>'Foraminifera #'!BC22/'Foraminifera #'!I22*100</f>
        <v>6.8259385665529013</v>
      </c>
      <c r="AY18" s="21">
        <f>'Foraminifera #'!BD22/'Foraminifera #'!I22*100</f>
        <v>0</v>
      </c>
      <c r="AZ18" s="21">
        <f>'Foraminifera #'!BE22/'Foraminifera #'!I22*100</f>
        <v>16.723549488054605</v>
      </c>
      <c r="BA18" s="16">
        <f>'Foraminifera #'!BF22/'Foraminifera #'!I22*100</f>
        <v>0</v>
      </c>
      <c r="BB18" s="16">
        <f>'Foraminifera #'!BG22/'Foraminifera #'!I22*100</f>
        <v>0</v>
      </c>
      <c r="BC18" s="16">
        <f>'Foraminifera #'!BH22/'Foraminifera #'!I22*100</f>
        <v>0</v>
      </c>
      <c r="BE18" s="105">
        <f t="shared" si="0"/>
        <v>5.1194539249146755</v>
      </c>
      <c r="BF18" s="106">
        <f t="shared" si="1"/>
        <v>2.3890784982935154</v>
      </c>
      <c r="BG18" s="130"/>
      <c r="BH18" s="1">
        <v>128.27248051834343</v>
      </c>
      <c r="BK18" s="1">
        <f t="shared" si="2"/>
        <v>0</v>
      </c>
      <c r="BL18" s="130">
        <f t="shared" si="3"/>
        <v>5.1194539249146755</v>
      </c>
      <c r="BM18" s="130">
        <f t="shared" si="4"/>
        <v>0</v>
      </c>
      <c r="BN18" s="130">
        <f t="shared" si="5"/>
        <v>2.3890784982935154</v>
      </c>
    </row>
    <row r="19" spans="1:66" ht="17.399999999999999" x14ac:dyDescent="0.35">
      <c r="A19" s="1" t="s">
        <v>59</v>
      </c>
      <c r="B19" s="1">
        <v>2</v>
      </c>
      <c r="C19" s="103">
        <v>70</v>
      </c>
      <c r="D19" s="145">
        <v>10084</v>
      </c>
      <c r="E19" s="4">
        <v>185</v>
      </c>
      <c r="F19" s="125">
        <f>'Foraminifera #'!K23/'Foraminifera #'!I23*100</f>
        <v>2.6315789473684208</v>
      </c>
      <c r="G19" s="104">
        <f>'Foraminifera #'!L23/'Foraminifera #'!I23*100</f>
        <v>0</v>
      </c>
      <c r="H19" s="104">
        <f>'Foraminifera #'!M23/'Foraminifera #'!I23*100</f>
        <v>13.157894736842104</v>
      </c>
      <c r="I19" s="104">
        <f>'Foraminifera #'!N23/'Foraminifera #'!I23*100</f>
        <v>2.6315789473684208</v>
      </c>
      <c r="J19" s="104">
        <f>'Foraminifera #'!O23/'Foraminifera #'!I23*100</f>
        <v>0</v>
      </c>
      <c r="K19" s="104">
        <f>'Foraminifera #'!P23/'Foraminifera #'!I23*100</f>
        <v>0</v>
      </c>
      <c r="L19" s="104">
        <f>'Foraminifera #'!Q23/'Foraminifera #'!I23*100</f>
        <v>5.2631578947368416</v>
      </c>
      <c r="M19" s="104">
        <f>'Foraminifera #'!R23/'Foraminifera #'!I23*100</f>
        <v>0</v>
      </c>
      <c r="N19" s="104">
        <f>'Foraminifera #'!S23/'Foraminifera #'!I23*100</f>
        <v>0</v>
      </c>
      <c r="O19" s="104">
        <f>'Foraminifera #'!T23/'Foraminifera #'!I23*100</f>
        <v>5.2631578947368416</v>
      </c>
      <c r="P19" s="104">
        <f>'Foraminifera #'!U23/'Foraminifera #'!I23*100</f>
        <v>0</v>
      </c>
      <c r="Q19" s="104">
        <f>'Foraminifera #'!V23/'Foraminifera #'!I23*100</f>
        <v>0</v>
      </c>
      <c r="R19" s="104">
        <f>'Foraminifera #'!W23/'Foraminifera #'!I23*100</f>
        <v>0</v>
      </c>
      <c r="S19" s="104">
        <f>'Foraminifera #'!X23/'Foraminifera #'!I23*100</f>
        <v>0</v>
      </c>
      <c r="T19" s="104">
        <f>'Foraminifera #'!Y23/'Foraminifera #'!I23*100</f>
        <v>0</v>
      </c>
      <c r="U19" s="104">
        <f>'Foraminifera #'!Z23/'Foraminifera #'!I23*100</f>
        <v>0</v>
      </c>
      <c r="V19" s="104">
        <f>'Foraminifera #'!AA23/'Foraminifera #'!I23*100</f>
        <v>0</v>
      </c>
      <c r="W19" s="104">
        <f>'Foraminifera #'!AB23/'Foraminifera #'!I23*100</f>
        <v>2.6315789473684208</v>
      </c>
      <c r="X19" s="104">
        <f>'Foraminifera #'!AC23/'Foraminifera #'!I23*100</f>
        <v>31.578947368421051</v>
      </c>
      <c r="Y19" s="104">
        <f>'Foraminifera #'!AD23/'Foraminifera #'!I23*100</f>
        <v>0</v>
      </c>
      <c r="Z19" s="104">
        <f>'Foraminifera #'!AE23/'Foraminifera #'!I23*100</f>
        <v>7.8947368421052628</v>
      </c>
      <c r="AA19" s="104">
        <f>'Foraminifera #'!AF23/'Foraminifera #'!I23*100</f>
        <v>0</v>
      </c>
      <c r="AB19" s="104">
        <f>'Foraminifera #'!AG23/'Foraminifera #'!I23*100</f>
        <v>0</v>
      </c>
      <c r="AC19" s="104">
        <f>'Foraminifera #'!AH23/'Foraminifera #'!I23*100</f>
        <v>0</v>
      </c>
      <c r="AD19" s="104">
        <f>'Foraminifera #'!AI23/'Foraminifera #'!I23*100</f>
        <v>0</v>
      </c>
      <c r="AE19" s="104">
        <f>'Foraminifera #'!AJ23/'Foraminifera #'!I23*100</f>
        <v>71.05263157894737</v>
      </c>
      <c r="AF19" s="21">
        <f>'Foraminifera #'!AK23/'Foraminifera #'!I23*100</f>
        <v>0</v>
      </c>
      <c r="AG19" s="21">
        <f>'Foraminifera #'!AL23/'Foraminifera #'!I23*100</f>
        <v>0</v>
      </c>
      <c r="AH19" s="21">
        <f>'Foraminifera #'!AM23/'Foraminifera #'!I23*100</f>
        <v>0</v>
      </c>
      <c r="AI19" s="21">
        <f>'Foraminifera #'!AN23/'Foraminifera #'!I23*100</f>
        <v>0</v>
      </c>
      <c r="AJ19" s="21">
        <f>'Foraminifera #'!AO23/'Foraminifera #'!I23*100</f>
        <v>2.6315789473684208</v>
      </c>
      <c r="AK19" s="21">
        <f>'Foraminifera #'!AP23/'Foraminifera #'!I23*100</f>
        <v>0</v>
      </c>
      <c r="AL19" s="21">
        <f>'Foraminifera #'!AQ23/'Foraminifera #'!I23*100</f>
        <v>0</v>
      </c>
      <c r="AM19" s="21">
        <f>'Foraminifera #'!AR23/'Foraminifera #'!I23*100</f>
        <v>0</v>
      </c>
      <c r="AN19" s="21">
        <f>'Foraminifera #'!AS23/'Foraminifera #'!I23*100</f>
        <v>0</v>
      </c>
      <c r="AO19" s="21">
        <f>'Foraminifera #'!AT23/'Foraminifera #'!I23*100</f>
        <v>0</v>
      </c>
      <c r="AP19" s="21">
        <f>'Foraminifera #'!AU23/'Foraminifera #'!I23*100</f>
        <v>0</v>
      </c>
      <c r="AQ19" s="21">
        <f>'Foraminifera #'!AV23/'Foraminifera #'!I23*100</f>
        <v>0</v>
      </c>
      <c r="AR19" s="21">
        <f>'Foraminifera #'!AW23/'Foraminifera #'!I23*100</f>
        <v>0</v>
      </c>
      <c r="AS19" s="21">
        <f>'Foraminifera #'!AX23/'Foraminifera #'!I23*100</f>
        <v>0</v>
      </c>
      <c r="AT19" s="21">
        <f>'Foraminifera #'!AY23/'Foraminifera #'!I23*100</f>
        <v>2.6315789473684208</v>
      </c>
      <c r="AU19" s="21">
        <f>'Foraminifera #'!AZ23/'Foraminifera #'!I23*100</f>
        <v>0</v>
      </c>
      <c r="AV19" s="21">
        <f>'Foraminifera #'!BA23/'Foraminifera #'!I23*100</f>
        <v>0</v>
      </c>
      <c r="AW19" s="21">
        <f>'Foraminifera #'!BB23/'Foraminifera #'!I23*100</f>
        <v>0</v>
      </c>
      <c r="AX19" s="21">
        <f>'Foraminifera #'!BC23/'Foraminifera #'!I23*100</f>
        <v>23.684210526315788</v>
      </c>
      <c r="AY19" s="21">
        <f>'Foraminifera #'!BD23/'Foraminifera #'!I23*100</f>
        <v>0</v>
      </c>
      <c r="AZ19" s="21">
        <f>'Foraminifera #'!BE23/'Foraminifera #'!I23*100</f>
        <v>28.947368421052634</v>
      </c>
      <c r="BA19" s="16">
        <f>'Foraminifera #'!BF23/'Foraminifera #'!I23*100</f>
        <v>0</v>
      </c>
      <c r="BB19" s="16">
        <f>'Foraminifera #'!BG23/'Foraminifera #'!I23*100</f>
        <v>7.8947368421052628</v>
      </c>
      <c r="BC19" s="16">
        <f>'Foraminifera #'!BH23/'Foraminifera #'!I23*100</f>
        <v>7.8947368421052628</v>
      </c>
      <c r="BE19" s="105">
        <f t="shared" si="0"/>
        <v>7.8947368421052619</v>
      </c>
      <c r="BF19" s="106">
        <f t="shared" si="1"/>
        <v>7.8947368421052628</v>
      </c>
      <c r="BG19" s="130"/>
      <c r="BH19" s="1">
        <v>8.9206066012488847</v>
      </c>
      <c r="BK19" s="1">
        <f t="shared" si="2"/>
        <v>0</v>
      </c>
      <c r="BL19" s="130">
        <f t="shared" si="3"/>
        <v>7.8947368421052619</v>
      </c>
      <c r="BM19" s="130">
        <f t="shared" si="4"/>
        <v>0</v>
      </c>
      <c r="BN19" s="130">
        <f t="shared" si="5"/>
        <v>7.8947368421052628</v>
      </c>
    </row>
    <row r="20" spans="1:66" ht="17.399999999999999" x14ac:dyDescent="0.35">
      <c r="A20" s="1" t="s">
        <v>59</v>
      </c>
      <c r="B20" s="1">
        <v>2</v>
      </c>
      <c r="C20" s="103">
        <v>80</v>
      </c>
      <c r="D20" s="145">
        <v>10390</v>
      </c>
      <c r="E20" s="4">
        <v>195</v>
      </c>
      <c r="F20" s="104">
        <f>'Foraminifera #'!K24/'Foraminifera #'!I24*100</f>
        <v>0</v>
      </c>
      <c r="G20" s="104">
        <f>'Foraminifera #'!L24/'Foraminifera #'!I24*100</f>
        <v>0</v>
      </c>
      <c r="H20" s="104">
        <f>'Foraminifera #'!M24/'Foraminifera #'!I24*100</f>
        <v>0</v>
      </c>
      <c r="I20" s="104">
        <f>'Foraminifera #'!N24/'Foraminifera #'!I24*100</f>
        <v>0</v>
      </c>
      <c r="J20" s="104">
        <f>'Foraminifera #'!O24/'Foraminifera #'!I24*100</f>
        <v>0</v>
      </c>
      <c r="K20" s="104">
        <f>'Foraminifera #'!P24/'Foraminifera #'!I24*100</f>
        <v>0</v>
      </c>
      <c r="L20" s="104">
        <f>'Foraminifera #'!Q24/'Foraminifera #'!I24*100</f>
        <v>0</v>
      </c>
      <c r="M20" s="104">
        <f>'Foraminifera #'!R24/'Foraminifera #'!I24*100</f>
        <v>54.54545454545454</v>
      </c>
      <c r="N20" s="104">
        <f>'Foraminifera #'!S24/'Foraminifera #'!I24*100</f>
        <v>0</v>
      </c>
      <c r="O20" s="104">
        <f>'Foraminifera #'!T24/'Foraminifera #'!I24*100</f>
        <v>0</v>
      </c>
      <c r="P20" s="104">
        <f>'Foraminifera #'!U24/'Foraminifera #'!I24*100</f>
        <v>0</v>
      </c>
      <c r="Q20" s="104">
        <f>'Foraminifera #'!V24/'Foraminifera #'!I24*100</f>
        <v>0</v>
      </c>
      <c r="R20" s="104">
        <f>'Foraminifera #'!W24/'Foraminifera #'!I24*100</f>
        <v>0</v>
      </c>
      <c r="S20" s="104">
        <f>'Foraminifera #'!X24/'Foraminifera #'!I24*100</f>
        <v>0</v>
      </c>
      <c r="T20" s="104">
        <f>'Foraminifera #'!Y24/'Foraminifera #'!I24*100</f>
        <v>9.0909090909090917</v>
      </c>
      <c r="U20" s="104">
        <f>'Foraminifera #'!Z24/'Foraminifera #'!I24*100</f>
        <v>0</v>
      </c>
      <c r="V20" s="104">
        <f>'Foraminifera #'!AA24/'Foraminifera #'!I24*100</f>
        <v>0</v>
      </c>
      <c r="W20" s="104">
        <f>'Foraminifera #'!AB24/'Foraminifera #'!I24*100</f>
        <v>0</v>
      </c>
      <c r="X20" s="104">
        <f>'Foraminifera #'!AC24/'Foraminifera #'!I24*100</f>
        <v>0</v>
      </c>
      <c r="Y20" s="104">
        <f>'Foraminifera #'!AD24/'Foraminifera #'!I24*100</f>
        <v>0</v>
      </c>
      <c r="Z20" s="104">
        <f>'Foraminifera #'!AE24/'Foraminifera #'!I24*100</f>
        <v>0</v>
      </c>
      <c r="AA20" s="104">
        <f>'Foraminifera #'!AF24/'Foraminifera #'!I24*100</f>
        <v>0</v>
      </c>
      <c r="AB20" s="104">
        <f>'Foraminifera #'!AG24/'Foraminifera #'!I24*100</f>
        <v>0</v>
      </c>
      <c r="AC20" s="104">
        <f>'Foraminifera #'!AH24/'Foraminifera #'!I24*100</f>
        <v>0</v>
      </c>
      <c r="AD20" s="104">
        <f>'Foraminifera #'!AI24/'Foraminifera #'!I24*100</f>
        <v>0</v>
      </c>
      <c r="AE20" s="104">
        <f>'Foraminifera #'!AJ24/'Foraminifera #'!I24*100</f>
        <v>63.636363636363633</v>
      </c>
      <c r="AF20" s="21">
        <f>'Foraminifera #'!AK24/'Foraminifera #'!I24*100</f>
        <v>0</v>
      </c>
      <c r="AG20" s="21">
        <f>'Foraminifera #'!AL24/'Foraminifera #'!I24*100</f>
        <v>0</v>
      </c>
      <c r="AH20" s="21">
        <f>'Foraminifera #'!AM24/'Foraminifera #'!I24*100</f>
        <v>0</v>
      </c>
      <c r="AI20" s="21">
        <f>'Foraminifera #'!AN24/'Foraminifera #'!I24*100</f>
        <v>0</v>
      </c>
      <c r="AJ20" s="21">
        <f>'Foraminifera #'!AO24/'Foraminifera #'!I24*100</f>
        <v>9.0909090909090917</v>
      </c>
      <c r="AK20" s="21">
        <f>'Foraminifera #'!AP24/'Foraminifera #'!I24*100</f>
        <v>0</v>
      </c>
      <c r="AL20" s="21">
        <f>'Foraminifera #'!AQ24/'Foraminifera #'!I24*100</f>
        <v>0</v>
      </c>
      <c r="AM20" s="21">
        <f>'Foraminifera #'!AR24/'Foraminifera #'!I24*100</f>
        <v>0</v>
      </c>
      <c r="AN20" s="21">
        <f>'Foraminifera #'!AS24/'Foraminifera #'!I24*100</f>
        <v>0</v>
      </c>
      <c r="AO20" s="21">
        <f>'Foraminifera #'!AT24/'Foraminifera #'!I24*100</f>
        <v>0</v>
      </c>
      <c r="AP20" s="21">
        <f>'Foraminifera #'!AU24/'Foraminifera #'!I24*100</f>
        <v>0</v>
      </c>
      <c r="AQ20" s="21">
        <f>'Foraminifera #'!AV24/'Foraminifera #'!I24*100</f>
        <v>0</v>
      </c>
      <c r="AR20" s="21">
        <f>'Foraminifera #'!AW24/'Foraminifera #'!I24*100</f>
        <v>0</v>
      </c>
      <c r="AS20" s="21">
        <f>'Foraminifera #'!AX24/'Foraminifera #'!I24*100</f>
        <v>0</v>
      </c>
      <c r="AT20" s="21">
        <f>'Foraminifera #'!AY24/'Foraminifera #'!I24*100</f>
        <v>0</v>
      </c>
      <c r="AU20" s="21">
        <f>'Foraminifera #'!AZ24/'Foraminifera #'!I24*100</f>
        <v>0</v>
      </c>
      <c r="AV20" s="21">
        <f>'Foraminifera #'!BA24/'Foraminifera #'!I24*100</f>
        <v>0</v>
      </c>
      <c r="AW20" s="21">
        <f>'Foraminifera #'!BB24/'Foraminifera #'!I24*100</f>
        <v>0</v>
      </c>
      <c r="AX20" s="21">
        <f>'Foraminifera #'!BC24/'Foraminifera #'!I24*100</f>
        <v>27.27272727272727</v>
      </c>
      <c r="AY20" s="21">
        <f>'Foraminifera #'!BD24/'Foraminifera #'!I24*100</f>
        <v>0</v>
      </c>
      <c r="AZ20" s="21">
        <f>'Foraminifera #'!BE24/'Foraminifera #'!I24*100</f>
        <v>36.363636363636367</v>
      </c>
      <c r="BA20" s="16">
        <f>'Foraminifera #'!BF24/'Foraminifera #'!I24*100</f>
        <v>0</v>
      </c>
      <c r="BB20" s="16">
        <f>'Foraminifera #'!BG24/'Foraminifera #'!I24*100</f>
        <v>0</v>
      </c>
      <c r="BC20" s="16">
        <f>'Foraminifera #'!BH24/'Foraminifera #'!I24*100</f>
        <v>0</v>
      </c>
      <c r="BE20" s="105">
        <f t="shared" si="0"/>
        <v>0</v>
      </c>
      <c r="BF20" s="106">
        <f t="shared" si="1"/>
        <v>54.54545454545454</v>
      </c>
      <c r="BG20" s="130"/>
      <c r="BH20" s="1">
        <v>1.810490972233652</v>
      </c>
      <c r="BK20" s="1">
        <f t="shared" si="2"/>
        <v>0</v>
      </c>
      <c r="BL20" s="130">
        <f t="shared" si="3"/>
        <v>0</v>
      </c>
      <c r="BM20" s="130">
        <f t="shared" si="4"/>
        <v>0</v>
      </c>
      <c r="BN20" s="130">
        <f t="shared" si="5"/>
        <v>54.54545454545454</v>
      </c>
    </row>
    <row r="21" spans="1:66" s="107" customFormat="1" ht="18" thickBot="1" x14ac:dyDescent="0.4">
      <c r="A21" s="107" t="s">
        <v>59</v>
      </c>
      <c r="B21" s="107">
        <v>2</v>
      </c>
      <c r="C21" s="108">
        <v>90</v>
      </c>
      <c r="D21" s="146">
        <v>10692</v>
      </c>
      <c r="E21" s="109">
        <v>205</v>
      </c>
      <c r="F21" s="110">
        <f>'Foraminifera #'!K25/'Foraminifera #'!I25*100</f>
        <v>0</v>
      </c>
      <c r="G21" s="110">
        <f>'Foraminifera #'!L25/'Foraminifera #'!I25*100</f>
        <v>0</v>
      </c>
      <c r="H21" s="110">
        <f>'Foraminifera #'!M25/'Foraminifera #'!I25*100</f>
        <v>0</v>
      </c>
      <c r="I21" s="110">
        <f>'Foraminifera #'!N25/'Foraminifera #'!I25*100</f>
        <v>0</v>
      </c>
      <c r="J21" s="110">
        <f>'Foraminifera #'!O25/'Foraminifera #'!I25*100</f>
        <v>0</v>
      </c>
      <c r="K21" s="110">
        <f>'Foraminifera #'!P25/'Foraminifera #'!I25*100</f>
        <v>0</v>
      </c>
      <c r="L21" s="110">
        <f>'Foraminifera #'!Q25/'Foraminifera #'!I25*100</f>
        <v>0</v>
      </c>
      <c r="M21" s="110">
        <f>'Foraminifera #'!R25/'Foraminifera #'!I25*100</f>
        <v>0</v>
      </c>
      <c r="N21" s="110">
        <f>'Foraminifera #'!S25/'Foraminifera #'!I25*100</f>
        <v>0</v>
      </c>
      <c r="O21" s="110">
        <f>'Foraminifera #'!T25/'Foraminifera #'!I25*100</f>
        <v>0</v>
      </c>
      <c r="P21" s="110">
        <f>'Foraminifera #'!U25/'Foraminifera #'!I25*100</f>
        <v>0</v>
      </c>
      <c r="Q21" s="110">
        <f>'Foraminifera #'!V25/'Foraminifera #'!I25*100</f>
        <v>0</v>
      </c>
      <c r="R21" s="110">
        <f>'Foraminifera #'!W25/'Foraminifera #'!I25*100</f>
        <v>0</v>
      </c>
      <c r="S21" s="110">
        <f>'Foraminifera #'!X25/'Foraminifera #'!I25*100</f>
        <v>0</v>
      </c>
      <c r="T21" s="110">
        <f>'Foraminifera #'!Y25/'Foraminifera #'!I25*100</f>
        <v>0</v>
      </c>
      <c r="U21" s="110">
        <f>'Foraminifera #'!Z25/'Foraminifera #'!I25*100</f>
        <v>0</v>
      </c>
      <c r="V21" s="110">
        <f>'Foraminifera #'!AA25/'Foraminifera #'!I25*100</f>
        <v>0</v>
      </c>
      <c r="W21" s="110">
        <f>'Foraminifera #'!AB25/'Foraminifera #'!I25*100</f>
        <v>3.3333333333333335</v>
      </c>
      <c r="X21" s="110">
        <f>'Foraminifera #'!AC25/'Foraminifera #'!I25*100</f>
        <v>96.666666666666671</v>
      </c>
      <c r="Y21" s="110">
        <f>'Foraminifera #'!AD25/'Foraminifera #'!I25*100</f>
        <v>0</v>
      </c>
      <c r="Z21" s="110">
        <f>'Foraminifera #'!AE25/'Foraminifera #'!I25*100</f>
        <v>0</v>
      </c>
      <c r="AA21" s="110">
        <f>'Foraminifera #'!AF25/'Foraminifera #'!I25*100</f>
        <v>0</v>
      </c>
      <c r="AB21" s="110">
        <f>'Foraminifera #'!AG25/'Foraminifera #'!I25*100</f>
        <v>0</v>
      </c>
      <c r="AC21" s="110">
        <f>'Foraminifera #'!AH25/'Foraminifera #'!I25*100</f>
        <v>0</v>
      </c>
      <c r="AD21" s="110">
        <f>'Foraminifera #'!AI25/'Foraminifera #'!I25*100</f>
        <v>0</v>
      </c>
      <c r="AE21" s="110">
        <f>'Foraminifera #'!AJ25/'Foraminifera #'!I25*100</f>
        <v>100</v>
      </c>
      <c r="AF21" s="111">
        <f>'Foraminifera #'!AK25/'Foraminifera #'!I25*100</f>
        <v>0</v>
      </c>
      <c r="AG21" s="111">
        <f>'Foraminifera #'!AL25/'Foraminifera #'!I25*100</f>
        <v>0</v>
      </c>
      <c r="AH21" s="111">
        <f>'Foraminifera #'!AM25/'Foraminifera #'!I25*100</f>
        <v>0</v>
      </c>
      <c r="AI21" s="111">
        <f>'Foraminifera #'!AN25/'Foraminifera #'!I25*100</f>
        <v>0</v>
      </c>
      <c r="AJ21" s="111">
        <f>'Foraminifera #'!AO25/'Foraminifera #'!I25*100</f>
        <v>0</v>
      </c>
      <c r="AK21" s="111">
        <f>'Foraminifera #'!AP25/'Foraminifera #'!I25*100</f>
        <v>0</v>
      </c>
      <c r="AL21" s="111">
        <f>'Foraminifera #'!AQ25/'Foraminifera #'!I25*100</f>
        <v>0</v>
      </c>
      <c r="AM21" s="111">
        <f>'Foraminifera #'!AR25/'Foraminifera #'!I25*100</f>
        <v>0</v>
      </c>
      <c r="AN21" s="111">
        <f>'Foraminifera #'!AS25/'Foraminifera #'!I25*100</f>
        <v>0</v>
      </c>
      <c r="AO21" s="111">
        <f>'Foraminifera #'!AT25/'Foraminifera #'!I25*100</f>
        <v>0</v>
      </c>
      <c r="AP21" s="111">
        <f>'Foraminifera #'!AU25/'Foraminifera #'!I25*100</f>
        <v>0</v>
      </c>
      <c r="AQ21" s="111">
        <f>'Foraminifera #'!AV25/'Foraminifera #'!I25*100</f>
        <v>0</v>
      </c>
      <c r="AR21" s="111">
        <f>'Foraminifera #'!AW25/'Foraminifera #'!I25*100</f>
        <v>0</v>
      </c>
      <c r="AS21" s="111">
        <f>'Foraminifera #'!AX25/'Foraminifera #'!I25*100</f>
        <v>0</v>
      </c>
      <c r="AT21" s="111">
        <f>'Foraminifera #'!AY25/'Foraminifera #'!I25*100</f>
        <v>0</v>
      </c>
      <c r="AU21" s="111">
        <f>'Foraminifera #'!AZ25/'Foraminifera #'!I25*100</f>
        <v>0</v>
      </c>
      <c r="AV21" s="111">
        <f>'Foraminifera #'!BA25/'Foraminifera #'!I25*100</f>
        <v>0</v>
      </c>
      <c r="AW21" s="111">
        <f>'Foraminifera #'!BB25/'Foraminifera #'!I25*100</f>
        <v>0</v>
      </c>
      <c r="AX21" s="111">
        <f>'Foraminifera #'!BC25/'Foraminifera #'!I25*100</f>
        <v>0</v>
      </c>
      <c r="AY21" s="111">
        <f>'Foraminifera #'!BD25/'Foraminifera #'!I25*100</f>
        <v>0</v>
      </c>
      <c r="AZ21" s="111">
        <f>'Foraminifera #'!BE25/'Foraminifera #'!I25*100</f>
        <v>0</v>
      </c>
      <c r="BA21" s="112">
        <f>'Foraminifera #'!BF25/'Foraminifera #'!I25*100</f>
        <v>0</v>
      </c>
      <c r="BB21" s="112">
        <f>'Foraminifera #'!BG25/'Foraminifera #'!I25*100</f>
        <v>0</v>
      </c>
      <c r="BC21" s="112">
        <f>'Foraminifera #'!BH25/'Foraminifera #'!I25*100</f>
        <v>0</v>
      </c>
      <c r="BE21" s="105">
        <f t="shared" si="0"/>
        <v>3.3333333333333335</v>
      </c>
      <c r="BF21" s="106">
        <f t="shared" si="1"/>
        <v>0</v>
      </c>
      <c r="BG21" s="130"/>
      <c r="BH21" s="107">
        <v>6.8030296158555945</v>
      </c>
      <c r="BK21" s="1">
        <f t="shared" si="2"/>
        <v>0</v>
      </c>
      <c r="BL21" s="130">
        <f t="shared" si="3"/>
        <v>3.3333333333333335</v>
      </c>
      <c r="BM21" s="130">
        <f t="shared" si="4"/>
        <v>0</v>
      </c>
      <c r="BN21" s="130">
        <f t="shared" si="5"/>
        <v>0</v>
      </c>
    </row>
    <row r="22" spans="1:66" s="113" customFormat="1" ht="17.399999999999999" x14ac:dyDescent="0.35">
      <c r="A22" s="113" t="s">
        <v>59</v>
      </c>
      <c r="B22" s="113">
        <v>1</v>
      </c>
      <c r="C22" s="114">
        <v>10</v>
      </c>
      <c r="D22" s="114"/>
      <c r="E22" s="115">
        <v>225</v>
      </c>
      <c r="F22" s="116">
        <f>'Foraminifera #'!K26/'Foraminifera #'!I26*100</f>
        <v>0</v>
      </c>
      <c r="G22" s="116">
        <f>'Foraminifera #'!L26/'Foraminifera #'!I26*100</f>
        <v>0</v>
      </c>
      <c r="H22" s="116">
        <f>'Foraminifera #'!M26/'Foraminifera #'!I26*100</f>
        <v>0</v>
      </c>
      <c r="I22" s="116">
        <f>'Foraminifera #'!N26/'Foraminifera #'!I26*100</f>
        <v>0</v>
      </c>
      <c r="J22" s="116">
        <f>'Foraminifera #'!O26/'Foraminifera #'!I26*100</f>
        <v>0</v>
      </c>
      <c r="K22" s="116">
        <f>'Foraminifera #'!P26/'Foraminifera #'!I26*100</f>
        <v>0</v>
      </c>
      <c r="L22" s="116">
        <f>'Foraminifera #'!Q26/'Foraminifera #'!I26*100</f>
        <v>0</v>
      </c>
      <c r="M22" s="116">
        <f>'Foraminifera #'!R26/'Foraminifera #'!I26*100</f>
        <v>0</v>
      </c>
      <c r="N22" s="116">
        <f>'Foraminifera #'!S26/'Foraminifera #'!I26*100</f>
        <v>0</v>
      </c>
      <c r="O22" s="116">
        <f>'Foraminifera #'!T26/'Foraminifera #'!I26*100</f>
        <v>0</v>
      </c>
      <c r="P22" s="116">
        <f>'Foraminifera #'!U26/'Foraminifera #'!I26*100</f>
        <v>0</v>
      </c>
      <c r="Q22" s="116">
        <f>'Foraminifera #'!V26/'Foraminifera #'!I26*100</f>
        <v>0</v>
      </c>
      <c r="R22" s="116">
        <f>'Foraminifera #'!W26/'Foraminifera #'!I26*100</f>
        <v>0</v>
      </c>
      <c r="S22" s="116">
        <f>'Foraminifera #'!X26/'Foraminifera #'!I26*100</f>
        <v>0</v>
      </c>
      <c r="T22" s="116">
        <f>'Foraminifera #'!Y26/'Foraminifera #'!I26*100</f>
        <v>0</v>
      </c>
      <c r="U22" s="116">
        <f>'Foraminifera #'!Z26/'Foraminifera #'!I26*100</f>
        <v>0</v>
      </c>
      <c r="V22" s="116">
        <f>'Foraminifera #'!AA26/'Foraminifera #'!I26*100</f>
        <v>0</v>
      </c>
      <c r="W22" s="116">
        <f>'Foraminifera #'!AB26/'Foraminifera #'!I26*100</f>
        <v>0</v>
      </c>
      <c r="X22" s="116">
        <f>'Foraminifera #'!AC26/'Foraminifera #'!I26*100</f>
        <v>0</v>
      </c>
      <c r="Y22" s="116">
        <f>'Foraminifera #'!AD26/'Foraminifera #'!I26*100</f>
        <v>0</v>
      </c>
      <c r="Z22" s="116">
        <f>'Foraminifera #'!AE26/'Foraminifera #'!I26*100</f>
        <v>0</v>
      </c>
      <c r="AA22" s="116">
        <f>'Foraminifera #'!AF26/'Foraminifera #'!I26*100</f>
        <v>0</v>
      </c>
      <c r="AB22" s="116">
        <f>'Foraminifera #'!AG26/'Foraminifera #'!I26*100</f>
        <v>0</v>
      </c>
      <c r="AC22" s="116">
        <f>'Foraminifera #'!AH26/'Foraminifera #'!I26*100</f>
        <v>0</v>
      </c>
      <c r="AD22" s="116">
        <f>'Foraminifera #'!AI26/'Foraminifera #'!I26*100</f>
        <v>0</v>
      </c>
      <c r="AE22" s="116">
        <f>'Foraminifera #'!AJ26/'Foraminifera #'!I26*100</f>
        <v>0</v>
      </c>
      <c r="AF22" s="117">
        <f>'Foraminifera #'!AK26/'Foraminifera #'!I26*100</f>
        <v>0</v>
      </c>
      <c r="AG22" s="117">
        <f>'Foraminifera #'!AL26/'Foraminifera #'!I26*100</f>
        <v>0</v>
      </c>
      <c r="AH22" s="117">
        <f>'Foraminifera #'!AM26/'Foraminifera #'!I26*100</f>
        <v>0</v>
      </c>
      <c r="AI22" s="117">
        <f>'Foraminifera #'!AN26/'Foraminifera #'!I26*100</f>
        <v>0</v>
      </c>
      <c r="AJ22" s="117">
        <f>'Foraminifera #'!AO26/'Foraminifera #'!I26*100</f>
        <v>0</v>
      </c>
      <c r="AK22" s="117">
        <f>'Foraminifera #'!AP26/'Foraminifera #'!I26*100</f>
        <v>0</v>
      </c>
      <c r="AL22" s="117">
        <f>'Foraminifera #'!AQ26/'Foraminifera #'!I26*100</f>
        <v>0</v>
      </c>
      <c r="AM22" s="117">
        <f>'Foraminifera #'!AR26/'Foraminifera #'!I26*100</f>
        <v>0</v>
      </c>
      <c r="AN22" s="117">
        <f>'Foraminifera #'!AS26/'Foraminifera #'!I26*100</f>
        <v>0</v>
      </c>
      <c r="AO22" s="117">
        <f>'Foraminifera #'!AT26/'Foraminifera #'!I26*100</f>
        <v>0</v>
      </c>
      <c r="AP22" s="117">
        <f>'Foraminifera #'!AU26/'Foraminifera #'!I26*100</f>
        <v>0</v>
      </c>
      <c r="AQ22" s="117">
        <f>'Foraminifera #'!AV26/'Foraminifera #'!I26*100</f>
        <v>0</v>
      </c>
      <c r="AR22" s="117">
        <f>'Foraminifera #'!AW26/'Foraminifera #'!I26*100</f>
        <v>0</v>
      </c>
      <c r="AS22" s="117">
        <f>'Foraminifera #'!AX26/'Foraminifera #'!I26*100</f>
        <v>0</v>
      </c>
      <c r="AT22" s="117">
        <f>'Foraminifera #'!AY26/'Foraminifera #'!I26*100</f>
        <v>0</v>
      </c>
      <c r="AU22" s="117">
        <f>'Foraminifera #'!AZ26/'Foraminifera #'!I26*100</f>
        <v>0</v>
      </c>
      <c r="AV22" s="117">
        <f>'Foraminifera #'!BA26/'Foraminifera #'!I26*100</f>
        <v>0</v>
      </c>
      <c r="AW22" s="117">
        <f>'Foraminifera #'!BB26/'Foraminifera #'!I26*100</f>
        <v>100</v>
      </c>
      <c r="AX22" s="117">
        <f>'Foraminifera #'!BC26/'Foraminifera #'!I26*100</f>
        <v>0</v>
      </c>
      <c r="AY22" s="117">
        <f>'Foraminifera #'!BD26/'Foraminifera #'!I26*100</f>
        <v>0</v>
      </c>
      <c r="AZ22" s="117">
        <f>'Foraminifera #'!BE26/'Foraminifera #'!I26*100</f>
        <v>100</v>
      </c>
      <c r="BA22" s="118">
        <f>'Foraminifera #'!BF26/'Foraminifera #'!I26*100</f>
        <v>0</v>
      </c>
      <c r="BB22" s="118">
        <f>'Foraminifera #'!BG26/'Foraminifera #'!I26*100</f>
        <v>0</v>
      </c>
      <c r="BC22" s="118">
        <f>'Foraminifera #'!BH26/'Foraminifera #'!I26*100</f>
        <v>0</v>
      </c>
      <c r="BE22" s="105">
        <f t="shared" si="0"/>
        <v>0</v>
      </c>
      <c r="BF22" s="106">
        <f t="shared" si="1"/>
        <v>0</v>
      </c>
      <c r="BG22" s="130"/>
      <c r="BH22" s="113">
        <v>0.40572889195439604</v>
      </c>
      <c r="BK22" s="1">
        <f t="shared" si="2"/>
        <v>0</v>
      </c>
      <c r="BL22" s="130">
        <f t="shared" si="3"/>
        <v>0</v>
      </c>
      <c r="BM22" s="130">
        <f t="shared" si="4"/>
        <v>0</v>
      </c>
      <c r="BN22" s="130">
        <f t="shared" si="5"/>
        <v>0</v>
      </c>
    </row>
    <row r="23" spans="1:66" s="113" customFormat="1" ht="17.399999999999999" x14ac:dyDescent="0.35">
      <c r="A23" s="113" t="s">
        <v>59</v>
      </c>
      <c r="B23" s="113">
        <v>1</v>
      </c>
      <c r="C23" s="114">
        <v>20</v>
      </c>
      <c r="D23" s="103"/>
      <c r="E23" s="115">
        <v>235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9">
        <v>0</v>
      </c>
      <c r="R23" s="119">
        <v>0</v>
      </c>
      <c r="S23" s="119">
        <v>0</v>
      </c>
      <c r="T23" s="119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7">
        <v>0</v>
      </c>
      <c r="AG23" s="117">
        <v>0</v>
      </c>
      <c r="AH23" s="117">
        <v>0</v>
      </c>
      <c r="AI23" s="117">
        <v>0</v>
      </c>
      <c r="AJ23" s="117">
        <v>0</v>
      </c>
      <c r="AK23" s="117">
        <v>0</v>
      </c>
      <c r="AL23" s="117">
        <v>0</v>
      </c>
      <c r="AM23" s="117">
        <v>0</v>
      </c>
      <c r="AN23" s="117">
        <v>0</v>
      </c>
      <c r="AO23" s="117">
        <v>0</v>
      </c>
      <c r="AP23" s="117">
        <v>0</v>
      </c>
      <c r="AQ23" s="117">
        <v>0</v>
      </c>
      <c r="AR23" s="117">
        <v>0</v>
      </c>
      <c r="AS23" s="117">
        <v>0</v>
      </c>
      <c r="AT23" s="117">
        <v>0</v>
      </c>
      <c r="AU23" s="117">
        <v>0</v>
      </c>
      <c r="AV23" s="117">
        <v>0</v>
      </c>
      <c r="AW23" s="117">
        <v>0</v>
      </c>
      <c r="AX23" s="117">
        <v>0</v>
      </c>
      <c r="AY23" s="117">
        <v>0</v>
      </c>
      <c r="AZ23" s="117">
        <v>0</v>
      </c>
      <c r="BA23" s="118">
        <v>0</v>
      </c>
      <c r="BB23" s="118">
        <v>0</v>
      </c>
      <c r="BC23" s="118">
        <v>0</v>
      </c>
      <c r="BE23" s="105">
        <f t="shared" si="0"/>
        <v>0</v>
      </c>
      <c r="BF23" s="106">
        <f t="shared" si="1"/>
        <v>0</v>
      </c>
      <c r="BG23" s="130"/>
      <c r="BH23" s="113">
        <v>0</v>
      </c>
      <c r="BK23" s="1">
        <f t="shared" si="2"/>
        <v>0</v>
      </c>
      <c r="BL23" s="130">
        <f t="shared" si="3"/>
        <v>0</v>
      </c>
      <c r="BM23" s="130">
        <f t="shared" si="4"/>
        <v>0</v>
      </c>
      <c r="BN23" s="130">
        <f t="shared" si="5"/>
        <v>0</v>
      </c>
    </row>
    <row r="24" spans="1:66" s="4" customFormat="1" x14ac:dyDescent="0.4">
      <c r="A24" s="1" t="s">
        <v>59</v>
      </c>
      <c r="B24" s="1">
        <v>1</v>
      </c>
      <c r="C24" s="103">
        <v>40</v>
      </c>
      <c r="D24" s="103"/>
      <c r="E24" s="4">
        <v>255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0</v>
      </c>
      <c r="P24" s="104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4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62">
        <v>0</v>
      </c>
      <c r="AM24" s="121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1">
        <v>0</v>
      </c>
      <c r="AU24" s="121">
        <v>0</v>
      </c>
      <c r="AV24" s="121">
        <v>0</v>
      </c>
      <c r="AW24" s="121">
        <v>0</v>
      </c>
      <c r="AX24" s="121">
        <v>0</v>
      </c>
      <c r="AY24" s="121">
        <v>0</v>
      </c>
      <c r="AZ24" s="121">
        <v>0</v>
      </c>
      <c r="BA24" s="122">
        <v>0</v>
      </c>
      <c r="BB24" s="122">
        <v>0</v>
      </c>
      <c r="BC24" s="122">
        <v>0</v>
      </c>
      <c r="BE24" s="105">
        <f t="shared" si="0"/>
        <v>0</v>
      </c>
      <c r="BF24" s="106">
        <f t="shared" si="1"/>
        <v>0</v>
      </c>
      <c r="BG24" s="130"/>
      <c r="BH24" s="4">
        <v>0.89253837915030343</v>
      </c>
      <c r="BK24" s="1">
        <f t="shared" si="2"/>
        <v>0</v>
      </c>
      <c r="BL24" s="130">
        <f t="shared" si="3"/>
        <v>0</v>
      </c>
      <c r="BM24" s="130">
        <f t="shared" si="4"/>
        <v>0</v>
      </c>
      <c r="BN24" s="130">
        <f t="shared" si="5"/>
        <v>0</v>
      </c>
    </row>
    <row r="25" spans="1:66" s="4" customFormat="1" ht="17.399999999999999" x14ac:dyDescent="0.35">
      <c r="A25" s="1" t="s">
        <v>59</v>
      </c>
      <c r="B25" s="1">
        <v>1</v>
      </c>
      <c r="C25" s="103">
        <v>50</v>
      </c>
      <c r="D25" s="103"/>
      <c r="E25" s="4">
        <v>265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1">
        <v>0</v>
      </c>
      <c r="AG25" s="121">
        <v>0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  <c r="AM25" s="121">
        <v>0</v>
      </c>
      <c r="AN25" s="121">
        <v>0</v>
      </c>
      <c r="AO25" s="121">
        <v>0</v>
      </c>
      <c r="AP25" s="121">
        <v>0</v>
      </c>
      <c r="AQ25" s="121">
        <v>0</v>
      </c>
      <c r="AR25" s="121">
        <v>0</v>
      </c>
      <c r="AS25" s="121">
        <v>0</v>
      </c>
      <c r="AT25" s="121">
        <v>0</v>
      </c>
      <c r="AU25" s="121">
        <v>0</v>
      </c>
      <c r="AV25" s="121">
        <v>0</v>
      </c>
      <c r="AW25" s="121">
        <v>0</v>
      </c>
      <c r="AX25" s="121">
        <v>0</v>
      </c>
      <c r="AY25" s="121">
        <v>0</v>
      </c>
      <c r="AZ25" s="121">
        <v>0</v>
      </c>
      <c r="BA25" s="122">
        <v>0</v>
      </c>
      <c r="BB25" s="122">
        <v>0</v>
      </c>
      <c r="BC25" s="122">
        <v>0</v>
      </c>
      <c r="BE25" s="105">
        <f t="shared" si="0"/>
        <v>0</v>
      </c>
      <c r="BF25" s="106">
        <f t="shared" si="1"/>
        <v>0</v>
      </c>
      <c r="BG25" s="130"/>
      <c r="BH25" s="4">
        <v>0</v>
      </c>
      <c r="BK25" s="1">
        <f t="shared" si="2"/>
        <v>0</v>
      </c>
      <c r="BL25" s="130">
        <f t="shared" si="3"/>
        <v>0</v>
      </c>
      <c r="BM25" s="130">
        <f t="shared" si="4"/>
        <v>0</v>
      </c>
      <c r="BN25" s="130">
        <f t="shared" si="5"/>
        <v>0</v>
      </c>
    </row>
    <row r="26" spans="1:66" s="4" customFormat="1" ht="17.399999999999999" x14ac:dyDescent="0.35">
      <c r="A26" s="1" t="s">
        <v>59</v>
      </c>
      <c r="B26" s="1">
        <v>1</v>
      </c>
      <c r="C26" s="103">
        <v>80</v>
      </c>
      <c r="D26" s="103"/>
      <c r="E26" s="4">
        <v>295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104">
        <v>0</v>
      </c>
      <c r="W26" s="104">
        <v>0</v>
      </c>
      <c r="X26" s="104">
        <v>0</v>
      </c>
      <c r="Y26" s="104">
        <v>0</v>
      </c>
      <c r="Z26" s="104">
        <v>0</v>
      </c>
      <c r="AA26" s="104">
        <v>0</v>
      </c>
      <c r="AB26" s="104">
        <v>0</v>
      </c>
      <c r="AC26" s="104">
        <v>0</v>
      </c>
      <c r="AD26" s="104">
        <v>0</v>
      </c>
      <c r="AE26" s="104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16">
        <v>0</v>
      </c>
      <c r="BB26" s="16">
        <v>0</v>
      </c>
      <c r="BC26" s="16">
        <v>0</v>
      </c>
      <c r="BD26" s="1"/>
      <c r="BE26" s="105">
        <f t="shared" si="0"/>
        <v>0</v>
      </c>
      <c r="BF26" s="106">
        <f t="shared" si="1"/>
        <v>0</v>
      </c>
      <c r="BG26" s="130"/>
      <c r="BH26" s="4">
        <v>0</v>
      </c>
      <c r="BK26" s="1">
        <f t="shared" si="2"/>
        <v>0</v>
      </c>
      <c r="BL26" s="130">
        <f t="shared" si="3"/>
        <v>0</v>
      </c>
      <c r="BM26" s="130">
        <f t="shared" si="4"/>
        <v>0</v>
      </c>
      <c r="BN26" s="130">
        <f t="shared" si="5"/>
        <v>0</v>
      </c>
    </row>
    <row r="27" spans="1:66" s="113" customFormat="1" x14ac:dyDescent="0.4">
      <c r="C27" s="114"/>
      <c r="D27" s="114"/>
      <c r="E27" s="115"/>
      <c r="Q27" s="115"/>
      <c r="R27" s="115"/>
      <c r="S27" s="115"/>
      <c r="T27" s="115"/>
      <c r="AL27" s="1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2"/>
  <sheetViews>
    <sheetView zoomScale="70" zoomScaleNormal="70" workbookViewId="0">
      <pane ySplit="1" topLeftCell="A14" activePane="bottomLeft" state="frozen"/>
      <selection pane="bottomLeft" activeCell="D21" sqref="D21"/>
    </sheetView>
  </sheetViews>
  <sheetFormatPr defaultColWidth="13.88671875" defaultRowHeight="17.399999999999999" x14ac:dyDescent="0.35"/>
  <cols>
    <col min="1" max="1" width="19.44140625" style="1" bestFit="1" customWidth="1"/>
    <col min="2" max="2" width="8.33203125" style="1" bestFit="1" customWidth="1"/>
    <col min="3" max="3" width="12.88671875" style="2" bestFit="1" customWidth="1"/>
    <col min="4" max="4" width="10.109375" style="3" bestFit="1" customWidth="1"/>
    <col min="5" max="5" width="7.88671875" style="4" bestFit="1" customWidth="1"/>
    <col min="6" max="6" width="8.109375" style="4" bestFit="1" customWidth="1"/>
    <col min="7" max="7" width="9" style="4" bestFit="1" customWidth="1"/>
    <col min="8" max="8" width="16" style="4" customWidth="1"/>
    <col min="9" max="9" width="17.88671875" style="4" bestFit="1" customWidth="1"/>
    <col min="10" max="10" width="12.88671875" style="4" bestFit="1" customWidth="1"/>
    <col min="11" max="11" width="11.33203125" style="4" bestFit="1" customWidth="1"/>
    <col min="12" max="12" width="12" style="4" customWidth="1"/>
    <col min="13" max="13" width="12.109375" style="4" bestFit="1" customWidth="1"/>
    <col min="14" max="14" width="8.33203125" style="4" bestFit="1" customWidth="1"/>
    <col min="15" max="15" width="11.88671875" style="4" bestFit="1" customWidth="1"/>
    <col min="16" max="16" width="12.109375" style="4" bestFit="1" customWidth="1"/>
    <col min="17" max="17" width="13.88671875" style="4"/>
    <col min="18" max="18" width="15.109375" style="4" bestFit="1" customWidth="1"/>
    <col min="19" max="19" width="15" style="16" bestFit="1" customWidth="1"/>
    <col min="20" max="20" width="10.33203125" style="16" bestFit="1" customWidth="1"/>
    <col min="21" max="21" width="17.109375" style="16" customWidth="1"/>
    <col min="22" max="22" width="11.109375" style="16" bestFit="1" customWidth="1"/>
    <col min="23" max="23" width="10.44140625" style="16" bestFit="1" customWidth="1"/>
    <col min="24" max="24" width="12" style="16" bestFit="1" customWidth="1"/>
    <col min="25" max="25" width="18.88671875" style="16" bestFit="1" customWidth="1"/>
    <col min="26" max="26" width="13.88671875" style="16"/>
    <col min="27" max="27" width="12.109375" style="16" bestFit="1" customWidth="1"/>
    <col min="28" max="28" width="8" style="16" bestFit="1" customWidth="1"/>
    <col min="29" max="29" width="10" style="16" bestFit="1" customWidth="1"/>
    <col min="30" max="30" width="15" style="1" bestFit="1" customWidth="1"/>
    <col min="31" max="32" width="12.109375" style="1" customWidth="1"/>
    <col min="33" max="33" width="5.6640625" style="4" bestFit="1" customWidth="1"/>
    <col min="34" max="34" width="11.88671875" style="4" bestFit="1" customWidth="1"/>
    <col min="35" max="35" width="12.44140625" style="4" bestFit="1" customWidth="1"/>
    <col min="36" max="36" width="45.109375" style="4" bestFit="1" customWidth="1"/>
    <col min="37" max="16384" width="13.88671875" style="1"/>
  </cols>
  <sheetData>
    <row r="1" spans="1:36" s="10" customFormat="1" ht="78" customHeight="1" x14ac:dyDescent="0.3">
      <c r="A1" s="10" t="s">
        <v>0</v>
      </c>
      <c r="B1" s="10" t="s">
        <v>1</v>
      </c>
      <c r="C1" s="11" t="s">
        <v>2</v>
      </c>
      <c r="D1" s="11" t="s">
        <v>3</v>
      </c>
      <c r="E1" s="12" t="s">
        <v>120</v>
      </c>
      <c r="F1" s="12" t="s">
        <v>121</v>
      </c>
      <c r="G1" s="12" t="s">
        <v>122</v>
      </c>
      <c r="H1" s="12" t="s">
        <v>123</v>
      </c>
      <c r="I1" s="12" t="s">
        <v>124</v>
      </c>
      <c r="J1" s="12" t="s">
        <v>125</v>
      </c>
      <c r="K1" s="12" t="s">
        <v>126</v>
      </c>
      <c r="L1" s="12" t="s">
        <v>127</v>
      </c>
      <c r="M1" s="12" t="s">
        <v>128</v>
      </c>
      <c r="N1" s="12" t="s">
        <v>129</v>
      </c>
      <c r="O1" s="12" t="s">
        <v>130</v>
      </c>
      <c r="P1" s="12" t="s">
        <v>131</v>
      </c>
      <c r="Q1" s="12" t="s">
        <v>132</v>
      </c>
      <c r="R1" s="12" t="s">
        <v>133</v>
      </c>
      <c r="S1" s="14" t="s">
        <v>134</v>
      </c>
      <c r="T1" s="14" t="s">
        <v>135</v>
      </c>
      <c r="U1" s="14" t="s">
        <v>136</v>
      </c>
      <c r="V1" s="14" t="s">
        <v>137</v>
      </c>
      <c r="W1" s="15" t="s">
        <v>138</v>
      </c>
      <c r="X1" s="14" t="s">
        <v>139</v>
      </c>
      <c r="Y1" s="14" t="s">
        <v>140</v>
      </c>
      <c r="Z1" s="14" t="s">
        <v>141</v>
      </c>
      <c r="AA1" s="15" t="s">
        <v>142</v>
      </c>
      <c r="AB1" s="14" t="s">
        <v>143</v>
      </c>
      <c r="AC1" s="15" t="s">
        <v>144</v>
      </c>
      <c r="AD1" s="13" t="s">
        <v>145</v>
      </c>
      <c r="AE1" s="19" t="s">
        <v>146</v>
      </c>
      <c r="AF1" s="19" t="s">
        <v>147</v>
      </c>
      <c r="AG1" s="12" t="s">
        <v>148</v>
      </c>
      <c r="AH1" s="12" t="s">
        <v>149</v>
      </c>
      <c r="AI1" s="12" t="s">
        <v>150</v>
      </c>
      <c r="AJ1" s="12" t="s">
        <v>151</v>
      </c>
    </row>
    <row r="2" spans="1:36" x14ac:dyDescent="0.35">
      <c r="A2" s="1" t="s">
        <v>59</v>
      </c>
      <c r="B2" s="1">
        <v>4</v>
      </c>
      <c r="C2" s="2">
        <v>0</v>
      </c>
      <c r="D2" s="3">
        <v>0</v>
      </c>
      <c r="L2" s="4">
        <f t="shared" ref="L2:L3" si="0">(H2-J2)-G2</f>
        <v>0</v>
      </c>
      <c r="W2" s="16">
        <v>0</v>
      </c>
      <c r="AA2" s="16">
        <v>0</v>
      </c>
    </row>
    <row r="3" spans="1:36" x14ac:dyDescent="0.35">
      <c r="A3" s="1" t="s">
        <v>59</v>
      </c>
      <c r="B3" s="1">
        <v>4</v>
      </c>
      <c r="C3" s="2">
        <v>1</v>
      </c>
      <c r="D3" s="3">
        <v>1</v>
      </c>
      <c r="L3" s="4">
        <f t="shared" si="0"/>
        <v>0</v>
      </c>
      <c r="W3" s="16">
        <v>0</v>
      </c>
      <c r="AA3" s="16">
        <v>0</v>
      </c>
    </row>
    <row r="4" spans="1:36" x14ac:dyDescent="0.35">
      <c r="A4" s="1" t="s">
        <v>59</v>
      </c>
      <c r="B4" s="1">
        <v>4</v>
      </c>
      <c r="C4" s="2" t="s">
        <v>60</v>
      </c>
      <c r="D4" s="3" t="s">
        <v>60</v>
      </c>
      <c r="E4" s="4">
        <v>1</v>
      </c>
      <c r="F4" s="4">
        <v>1</v>
      </c>
      <c r="G4" s="4">
        <v>1.8231999999999999</v>
      </c>
      <c r="H4" s="4">
        <v>19.605799999999999</v>
      </c>
      <c r="I4" s="4">
        <f>H4-G4</f>
        <v>17.782599999999999</v>
      </c>
      <c r="J4" s="4">
        <v>9.1125000000000007</v>
      </c>
      <c r="K4" s="4">
        <f>J4-G4</f>
        <v>7.2893000000000008</v>
      </c>
      <c r="L4" s="4">
        <f>(H4-J4)</f>
        <v>10.493299999999998</v>
      </c>
      <c r="M4" s="4">
        <f>L4/H4*100</f>
        <v>53.521406930602168</v>
      </c>
      <c r="N4" s="4">
        <v>7.2008999999999999</v>
      </c>
      <c r="O4" s="4">
        <v>11.3155</v>
      </c>
      <c r="P4" s="4">
        <f>O4-N4</f>
        <v>4.1146000000000003</v>
      </c>
      <c r="Q4" s="6">
        <v>1.3129</v>
      </c>
      <c r="R4" s="9">
        <f>K4-(P4+Q4)</f>
        <v>1.8618000000000006</v>
      </c>
      <c r="W4" s="16">
        <v>0</v>
      </c>
      <c r="AA4" s="16">
        <v>0</v>
      </c>
      <c r="AG4" s="7">
        <v>1</v>
      </c>
      <c r="AH4" s="7">
        <v>1</v>
      </c>
      <c r="AI4" s="7">
        <v>1</v>
      </c>
      <c r="AJ4" s="8" t="s">
        <v>152</v>
      </c>
    </row>
    <row r="5" spans="1:36" x14ac:dyDescent="0.35">
      <c r="A5" s="1" t="s">
        <v>59</v>
      </c>
      <c r="B5" s="1">
        <v>4</v>
      </c>
      <c r="C5" s="2">
        <v>2</v>
      </c>
      <c r="D5" s="3">
        <v>2</v>
      </c>
      <c r="I5" s="4">
        <f t="shared" ref="I5:I68" si="1">H5-G5</f>
        <v>0</v>
      </c>
      <c r="K5" s="4">
        <f t="shared" ref="K5:K68" si="2">J5-G5</f>
        <v>0</v>
      </c>
      <c r="L5" s="4">
        <f t="shared" ref="L5:L68" si="3">(H5-J5)</f>
        <v>0</v>
      </c>
      <c r="P5" s="4">
        <f t="shared" ref="P5:P68" si="4">O5-N5</f>
        <v>0</v>
      </c>
      <c r="R5" s="9"/>
      <c r="W5" s="16">
        <v>0</v>
      </c>
      <c r="AA5" s="16">
        <v>0</v>
      </c>
      <c r="AJ5" s="8"/>
    </row>
    <row r="6" spans="1:36" x14ac:dyDescent="0.35">
      <c r="A6" s="1" t="s">
        <v>59</v>
      </c>
      <c r="B6" s="1">
        <v>4</v>
      </c>
      <c r="C6" s="2">
        <v>3</v>
      </c>
      <c r="D6" s="3">
        <v>3</v>
      </c>
      <c r="E6" s="4">
        <v>1</v>
      </c>
      <c r="I6" s="4">
        <f t="shared" si="1"/>
        <v>0</v>
      </c>
      <c r="K6" s="4">
        <f t="shared" si="2"/>
        <v>0</v>
      </c>
      <c r="L6" s="4">
        <f t="shared" si="3"/>
        <v>0</v>
      </c>
      <c r="P6" s="4">
        <f t="shared" si="4"/>
        <v>0</v>
      </c>
      <c r="R6" s="9"/>
      <c r="W6" s="16">
        <v>0</v>
      </c>
      <c r="AA6" s="16">
        <v>0</v>
      </c>
      <c r="AJ6" s="5" t="s">
        <v>153</v>
      </c>
    </row>
    <row r="7" spans="1:36" x14ac:dyDescent="0.35">
      <c r="A7" s="1" t="s">
        <v>59</v>
      </c>
      <c r="B7" s="1">
        <v>4</v>
      </c>
      <c r="C7" s="2">
        <v>4</v>
      </c>
      <c r="D7" s="3">
        <v>4</v>
      </c>
      <c r="I7" s="4">
        <f t="shared" si="1"/>
        <v>0</v>
      </c>
      <c r="K7" s="4">
        <f t="shared" si="2"/>
        <v>0</v>
      </c>
      <c r="L7" s="4">
        <f t="shared" si="3"/>
        <v>0</v>
      </c>
      <c r="P7" s="4">
        <f t="shared" si="4"/>
        <v>0</v>
      </c>
      <c r="R7" s="9"/>
      <c r="W7" s="16">
        <v>0</v>
      </c>
      <c r="AA7" s="16">
        <v>0</v>
      </c>
    </row>
    <row r="8" spans="1:36" x14ac:dyDescent="0.35">
      <c r="A8" s="1" t="s">
        <v>59</v>
      </c>
      <c r="B8" s="1">
        <v>4</v>
      </c>
      <c r="C8" s="2">
        <v>5</v>
      </c>
      <c r="D8" s="3">
        <v>5</v>
      </c>
      <c r="E8" s="4">
        <v>1</v>
      </c>
      <c r="F8" s="4">
        <v>1</v>
      </c>
      <c r="G8" s="4">
        <v>1.8326</v>
      </c>
      <c r="H8" s="4">
        <v>18.9374</v>
      </c>
      <c r="I8" s="4">
        <f t="shared" si="1"/>
        <v>17.104800000000001</v>
      </c>
      <c r="J8" s="4">
        <v>8.5442999999999998</v>
      </c>
      <c r="K8" s="4">
        <f t="shared" si="2"/>
        <v>6.7116999999999996</v>
      </c>
      <c r="L8" s="4">
        <f t="shared" si="3"/>
        <v>10.3931</v>
      </c>
      <c r="M8" s="4">
        <f>L8/H8*100</f>
        <v>54.881345908097202</v>
      </c>
      <c r="N8" s="4">
        <v>7.2199</v>
      </c>
      <c r="O8" s="4">
        <v>12.144600000000001</v>
      </c>
      <c r="P8" s="4">
        <f t="shared" si="4"/>
        <v>4.9247000000000005</v>
      </c>
      <c r="Q8" s="4">
        <v>1.2252000000000001</v>
      </c>
      <c r="R8" s="9">
        <f>K8-(P8+Q8)</f>
        <v>0.56179999999999897</v>
      </c>
      <c r="W8" s="16">
        <v>0</v>
      </c>
      <c r="AA8" s="16">
        <v>0</v>
      </c>
      <c r="AG8" s="4">
        <v>1</v>
      </c>
      <c r="AH8" s="4">
        <v>1</v>
      </c>
      <c r="AI8" s="4">
        <v>1</v>
      </c>
    </row>
    <row r="9" spans="1:36" x14ac:dyDescent="0.35">
      <c r="A9" s="1" t="s">
        <v>59</v>
      </c>
      <c r="B9" s="1">
        <v>4</v>
      </c>
      <c r="C9" s="2">
        <v>6</v>
      </c>
      <c r="D9" s="3">
        <v>6</v>
      </c>
      <c r="I9" s="4">
        <f t="shared" si="1"/>
        <v>0</v>
      </c>
      <c r="K9" s="4">
        <f t="shared" si="2"/>
        <v>0</v>
      </c>
      <c r="L9" s="4">
        <f t="shared" si="3"/>
        <v>0</v>
      </c>
      <c r="P9" s="4">
        <f t="shared" si="4"/>
        <v>0</v>
      </c>
      <c r="R9" s="9"/>
      <c r="W9" s="16">
        <v>0</v>
      </c>
      <c r="AA9" s="16">
        <v>0</v>
      </c>
    </row>
    <row r="10" spans="1:36" x14ac:dyDescent="0.35">
      <c r="A10" s="1" t="s">
        <v>59</v>
      </c>
      <c r="B10" s="1">
        <v>4</v>
      </c>
      <c r="C10" s="2">
        <v>7</v>
      </c>
      <c r="D10" s="3">
        <v>7</v>
      </c>
      <c r="I10" s="4">
        <f t="shared" si="1"/>
        <v>0</v>
      </c>
      <c r="K10" s="4">
        <f t="shared" si="2"/>
        <v>0</v>
      </c>
      <c r="L10" s="4">
        <f t="shared" si="3"/>
        <v>0</v>
      </c>
      <c r="P10" s="4">
        <f t="shared" si="4"/>
        <v>0</v>
      </c>
      <c r="R10" s="9"/>
      <c r="W10" s="16">
        <v>0</v>
      </c>
      <c r="AA10" s="16">
        <v>0</v>
      </c>
    </row>
    <row r="11" spans="1:36" x14ac:dyDescent="0.35">
      <c r="A11" s="1" t="s">
        <v>59</v>
      </c>
      <c r="B11" s="1">
        <v>4</v>
      </c>
      <c r="C11" s="2" t="s">
        <v>61</v>
      </c>
      <c r="D11" s="3" t="s">
        <v>61</v>
      </c>
      <c r="E11" s="4">
        <v>1</v>
      </c>
      <c r="F11" s="4">
        <v>1</v>
      </c>
      <c r="G11" s="4">
        <v>1.8253999999999999</v>
      </c>
      <c r="H11" s="4">
        <v>20.982500000000002</v>
      </c>
      <c r="I11" s="4">
        <f t="shared" si="1"/>
        <v>19.157100000000003</v>
      </c>
      <c r="J11" s="4">
        <v>9.2015999999999991</v>
      </c>
      <c r="K11" s="4">
        <f t="shared" si="2"/>
        <v>7.376199999999999</v>
      </c>
      <c r="L11" s="4">
        <f t="shared" si="3"/>
        <v>11.780900000000003</v>
      </c>
      <c r="M11" s="4">
        <f t="shared" ref="M11" si="5">L11/H11*100</f>
        <v>56.146312403193143</v>
      </c>
      <c r="P11" s="4">
        <f t="shared" si="4"/>
        <v>0</v>
      </c>
      <c r="R11" s="9">
        <f t="shared" ref="R11:R68" si="6">K11-(P11+Q11)</f>
        <v>7.376199999999999</v>
      </c>
      <c r="W11" s="16">
        <v>0</v>
      </c>
      <c r="AA11" s="16">
        <v>0</v>
      </c>
    </row>
    <row r="12" spans="1:36" x14ac:dyDescent="0.35">
      <c r="A12" s="1" t="s">
        <v>59</v>
      </c>
      <c r="B12" s="1">
        <v>4</v>
      </c>
      <c r="C12" s="2">
        <v>8</v>
      </c>
      <c r="D12" s="3">
        <v>8</v>
      </c>
      <c r="I12" s="4">
        <f t="shared" si="1"/>
        <v>0</v>
      </c>
      <c r="K12" s="4">
        <f t="shared" si="2"/>
        <v>0</v>
      </c>
      <c r="L12" s="4">
        <f t="shared" si="3"/>
        <v>0</v>
      </c>
      <c r="P12" s="4">
        <f t="shared" si="4"/>
        <v>0</v>
      </c>
      <c r="R12" s="9"/>
      <c r="W12" s="16">
        <v>0</v>
      </c>
      <c r="AA12" s="16">
        <v>0</v>
      </c>
    </row>
    <row r="13" spans="1:36" x14ac:dyDescent="0.35">
      <c r="A13" s="1" t="s">
        <v>59</v>
      </c>
      <c r="B13" s="1">
        <v>4</v>
      </c>
      <c r="C13" s="2">
        <v>9</v>
      </c>
      <c r="D13" s="3">
        <v>9</v>
      </c>
      <c r="I13" s="4">
        <f t="shared" si="1"/>
        <v>0</v>
      </c>
      <c r="K13" s="4">
        <f t="shared" si="2"/>
        <v>0</v>
      </c>
      <c r="L13" s="4">
        <f t="shared" si="3"/>
        <v>0</v>
      </c>
      <c r="P13" s="4">
        <f t="shared" si="4"/>
        <v>0</v>
      </c>
      <c r="R13" s="9"/>
      <c r="W13" s="16">
        <v>0</v>
      </c>
      <c r="AA13" s="16">
        <v>0</v>
      </c>
    </row>
    <row r="14" spans="1:36" x14ac:dyDescent="0.35">
      <c r="A14" s="1" t="s">
        <v>59</v>
      </c>
      <c r="B14" s="1">
        <v>4</v>
      </c>
      <c r="C14" s="2">
        <v>10</v>
      </c>
      <c r="D14" s="3">
        <v>10</v>
      </c>
      <c r="E14" s="4">
        <v>1</v>
      </c>
      <c r="F14" s="4">
        <v>1</v>
      </c>
      <c r="G14" s="4">
        <v>1.8166</v>
      </c>
      <c r="H14" s="4">
        <v>22.670500000000001</v>
      </c>
      <c r="I14" s="4">
        <f t="shared" si="1"/>
        <v>20.853899999999999</v>
      </c>
      <c r="J14" s="4">
        <v>9.9817</v>
      </c>
      <c r="K14" s="4">
        <f t="shared" si="2"/>
        <v>8.1651000000000007</v>
      </c>
      <c r="L14" s="4">
        <f t="shared" si="3"/>
        <v>12.688800000000001</v>
      </c>
      <c r="M14" s="4">
        <f t="shared" ref="M14" si="7">L14/H14*100</f>
        <v>55.970534394918502</v>
      </c>
      <c r="N14" s="4">
        <v>7.1853999999999996</v>
      </c>
      <c r="O14" s="4">
        <v>12.1136</v>
      </c>
      <c r="P14" s="4">
        <f t="shared" si="4"/>
        <v>4.9282000000000004</v>
      </c>
      <c r="Q14" s="4">
        <v>1.0533999999999999</v>
      </c>
      <c r="R14" s="9">
        <f t="shared" si="6"/>
        <v>2.1835000000000004</v>
      </c>
      <c r="W14" s="16">
        <v>0</v>
      </c>
      <c r="AA14" s="16">
        <v>0</v>
      </c>
      <c r="AG14" s="4">
        <v>1</v>
      </c>
      <c r="AH14" s="4">
        <v>1</v>
      </c>
      <c r="AI14" s="4">
        <v>1</v>
      </c>
    </row>
    <row r="15" spans="1:36" x14ac:dyDescent="0.35">
      <c r="A15" s="1" t="s">
        <v>59</v>
      </c>
      <c r="B15" s="1">
        <v>4</v>
      </c>
      <c r="C15" s="2">
        <v>11</v>
      </c>
      <c r="D15" s="3">
        <v>11</v>
      </c>
      <c r="I15" s="4">
        <f t="shared" si="1"/>
        <v>0</v>
      </c>
      <c r="K15" s="4">
        <f t="shared" si="2"/>
        <v>0</v>
      </c>
      <c r="L15" s="4">
        <f t="shared" si="3"/>
        <v>0</v>
      </c>
      <c r="P15" s="4">
        <f t="shared" si="4"/>
        <v>0</v>
      </c>
      <c r="R15" s="9"/>
      <c r="W15" s="16">
        <v>0</v>
      </c>
      <c r="AA15" s="16">
        <v>0</v>
      </c>
    </row>
    <row r="16" spans="1:36" x14ac:dyDescent="0.35">
      <c r="A16" s="1" t="s">
        <v>59</v>
      </c>
      <c r="B16" s="1">
        <v>4</v>
      </c>
      <c r="C16" s="2">
        <v>12</v>
      </c>
      <c r="D16" s="3">
        <v>12</v>
      </c>
      <c r="I16" s="4">
        <f t="shared" si="1"/>
        <v>0</v>
      </c>
      <c r="K16" s="4">
        <f t="shared" si="2"/>
        <v>0</v>
      </c>
      <c r="L16" s="4">
        <f t="shared" si="3"/>
        <v>0</v>
      </c>
      <c r="P16" s="4">
        <f t="shared" si="4"/>
        <v>0</v>
      </c>
      <c r="R16" s="9"/>
      <c r="W16" s="16">
        <v>0</v>
      </c>
      <c r="AA16" s="16">
        <v>0</v>
      </c>
    </row>
    <row r="17" spans="1:35" x14ac:dyDescent="0.35">
      <c r="A17" s="1" t="s">
        <v>59</v>
      </c>
      <c r="B17" s="1">
        <v>4</v>
      </c>
      <c r="C17" s="2" t="s">
        <v>62</v>
      </c>
      <c r="D17" s="3" t="s">
        <v>62</v>
      </c>
      <c r="E17" s="4">
        <v>1</v>
      </c>
      <c r="F17" s="4">
        <v>1</v>
      </c>
      <c r="G17" s="4">
        <v>1.8269</v>
      </c>
      <c r="H17" s="4">
        <v>21.341200000000001</v>
      </c>
      <c r="I17" s="4">
        <f t="shared" si="1"/>
        <v>19.514300000000002</v>
      </c>
      <c r="J17" s="4">
        <v>8.9636999999999993</v>
      </c>
      <c r="K17" s="4">
        <f t="shared" si="2"/>
        <v>7.1367999999999991</v>
      </c>
      <c r="L17" s="4">
        <f t="shared" si="3"/>
        <v>12.377500000000001</v>
      </c>
      <c r="M17" s="4">
        <f t="shared" ref="M17" si="8">L17/H17*100</f>
        <v>57.998144434239876</v>
      </c>
      <c r="N17" s="4">
        <v>7.1738</v>
      </c>
      <c r="O17" s="4">
        <v>12.2386</v>
      </c>
      <c r="P17" s="4">
        <f t="shared" si="4"/>
        <v>5.0648</v>
      </c>
      <c r="Q17" s="4">
        <v>1.2555000000000001</v>
      </c>
      <c r="R17" s="9">
        <f t="shared" si="6"/>
        <v>0.81649999999999956</v>
      </c>
      <c r="W17" s="16">
        <v>0</v>
      </c>
      <c r="AA17" s="16">
        <v>0</v>
      </c>
      <c r="AG17" s="4">
        <v>1</v>
      </c>
      <c r="AH17" s="4">
        <v>1</v>
      </c>
      <c r="AI17" s="4">
        <v>1</v>
      </c>
    </row>
    <row r="18" spans="1:35" x14ac:dyDescent="0.35">
      <c r="A18" s="1" t="s">
        <v>59</v>
      </c>
      <c r="B18" s="1">
        <v>4</v>
      </c>
      <c r="C18" s="2">
        <v>13</v>
      </c>
      <c r="D18" s="3">
        <v>13</v>
      </c>
      <c r="I18" s="4">
        <f t="shared" si="1"/>
        <v>0</v>
      </c>
      <c r="K18" s="4">
        <f t="shared" si="2"/>
        <v>0</v>
      </c>
      <c r="L18" s="4">
        <f t="shared" si="3"/>
        <v>0</v>
      </c>
      <c r="P18" s="4">
        <f t="shared" si="4"/>
        <v>0</v>
      </c>
      <c r="R18" s="9"/>
      <c r="W18" s="16">
        <v>0</v>
      </c>
      <c r="AA18" s="16">
        <v>0</v>
      </c>
    </row>
    <row r="19" spans="1:35" x14ac:dyDescent="0.35">
      <c r="A19" s="1" t="s">
        <v>59</v>
      </c>
      <c r="B19" s="1">
        <v>4</v>
      </c>
      <c r="C19" s="2">
        <v>14</v>
      </c>
      <c r="D19" s="3">
        <v>14</v>
      </c>
      <c r="I19" s="4">
        <f t="shared" si="1"/>
        <v>0</v>
      </c>
      <c r="K19" s="4">
        <f t="shared" si="2"/>
        <v>0</v>
      </c>
      <c r="L19" s="4">
        <f t="shared" si="3"/>
        <v>0</v>
      </c>
      <c r="P19" s="4">
        <f t="shared" si="4"/>
        <v>0</v>
      </c>
      <c r="R19" s="9"/>
      <c r="W19" s="16">
        <v>0</v>
      </c>
      <c r="AA19" s="16">
        <v>0</v>
      </c>
    </row>
    <row r="20" spans="1:35" x14ac:dyDescent="0.35">
      <c r="A20" s="1" t="s">
        <v>59</v>
      </c>
      <c r="B20" s="1">
        <v>4</v>
      </c>
      <c r="C20" s="2">
        <v>15</v>
      </c>
      <c r="D20" s="3">
        <v>15</v>
      </c>
      <c r="I20" s="4">
        <f t="shared" si="1"/>
        <v>0</v>
      </c>
      <c r="K20" s="4">
        <f t="shared" si="2"/>
        <v>0</v>
      </c>
      <c r="L20" s="4">
        <f t="shared" si="3"/>
        <v>0</v>
      </c>
      <c r="P20" s="4">
        <f t="shared" si="4"/>
        <v>0</v>
      </c>
      <c r="R20" s="9">
        <f t="shared" si="6"/>
        <v>0</v>
      </c>
      <c r="W20" s="16">
        <v>0</v>
      </c>
      <c r="AA20" s="16">
        <v>0</v>
      </c>
    </row>
    <row r="21" spans="1:35" x14ac:dyDescent="0.35">
      <c r="A21" s="1" t="s">
        <v>59</v>
      </c>
      <c r="B21" s="1">
        <v>3</v>
      </c>
      <c r="C21" s="2">
        <v>1</v>
      </c>
      <c r="D21" s="3">
        <v>16</v>
      </c>
      <c r="I21" s="4">
        <f t="shared" si="1"/>
        <v>0</v>
      </c>
      <c r="K21" s="4">
        <f t="shared" si="2"/>
        <v>0</v>
      </c>
      <c r="L21" s="4">
        <f t="shared" si="3"/>
        <v>0</v>
      </c>
      <c r="P21" s="4">
        <f t="shared" si="4"/>
        <v>0</v>
      </c>
      <c r="R21" s="9"/>
      <c r="W21" s="16">
        <v>0</v>
      </c>
      <c r="AA21" s="16">
        <v>0</v>
      </c>
    </row>
    <row r="22" spans="1:35" x14ac:dyDescent="0.35">
      <c r="A22" s="1" t="s">
        <v>59</v>
      </c>
      <c r="B22" s="1">
        <v>3</v>
      </c>
      <c r="C22" s="2">
        <v>2</v>
      </c>
      <c r="D22" s="3">
        <v>17</v>
      </c>
      <c r="I22" s="4">
        <f t="shared" si="1"/>
        <v>0</v>
      </c>
      <c r="K22" s="4">
        <f t="shared" si="2"/>
        <v>0</v>
      </c>
      <c r="L22" s="4">
        <f t="shared" si="3"/>
        <v>0</v>
      </c>
      <c r="P22" s="4">
        <f t="shared" si="4"/>
        <v>0</v>
      </c>
      <c r="R22" s="9"/>
      <c r="W22" s="16">
        <v>0</v>
      </c>
      <c r="AA22" s="16">
        <v>0</v>
      </c>
    </row>
    <row r="23" spans="1:35" x14ac:dyDescent="0.35">
      <c r="A23" s="1" t="s">
        <v>59</v>
      </c>
      <c r="B23" s="1">
        <v>3</v>
      </c>
      <c r="C23" s="2" t="s">
        <v>154</v>
      </c>
      <c r="D23" s="3" t="s">
        <v>155</v>
      </c>
      <c r="F23" s="4">
        <v>1</v>
      </c>
      <c r="G23" s="4">
        <v>1.7932999999999999</v>
      </c>
      <c r="H23" s="4">
        <v>19.1312</v>
      </c>
      <c r="I23" s="4">
        <f t="shared" si="1"/>
        <v>17.337900000000001</v>
      </c>
      <c r="J23" s="4">
        <v>8.2498000000000005</v>
      </c>
      <c r="K23" s="4">
        <f t="shared" si="2"/>
        <v>6.4565000000000001</v>
      </c>
      <c r="L23" s="4">
        <f t="shared" si="3"/>
        <v>10.881399999999999</v>
      </c>
      <c r="M23" s="4">
        <f t="shared" ref="M23" si="9">L23/H23*100</f>
        <v>56.877770343731704</v>
      </c>
      <c r="P23" s="4">
        <f t="shared" si="4"/>
        <v>0</v>
      </c>
      <c r="R23" s="9">
        <f t="shared" si="6"/>
        <v>6.4565000000000001</v>
      </c>
      <c r="W23" s="16">
        <v>0</v>
      </c>
      <c r="AA23" s="16">
        <v>0</v>
      </c>
    </row>
    <row r="24" spans="1:35" x14ac:dyDescent="0.35">
      <c r="A24" s="1" t="s">
        <v>59</v>
      </c>
      <c r="B24" s="1">
        <v>3</v>
      </c>
      <c r="C24" s="2">
        <v>3</v>
      </c>
      <c r="D24" s="3">
        <v>18</v>
      </c>
      <c r="I24" s="4">
        <f t="shared" si="1"/>
        <v>0</v>
      </c>
      <c r="K24" s="4">
        <f t="shared" si="2"/>
        <v>0</v>
      </c>
      <c r="L24" s="4">
        <f t="shared" si="3"/>
        <v>0</v>
      </c>
      <c r="P24" s="4">
        <f t="shared" si="4"/>
        <v>0</v>
      </c>
      <c r="R24" s="9"/>
      <c r="W24" s="16">
        <v>0</v>
      </c>
      <c r="AA24" s="16">
        <v>0</v>
      </c>
    </row>
    <row r="25" spans="1:35" x14ac:dyDescent="0.35">
      <c r="A25" s="1" t="s">
        <v>59</v>
      </c>
      <c r="B25" s="1">
        <v>3</v>
      </c>
      <c r="C25" s="2">
        <v>4</v>
      </c>
      <c r="D25" s="3">
        <v>19</v>
      </c>
      <c r="I25" s="4">
        <f t="shared" si="1"/>
        <v>0</v>
      </c>
      <c r="K25" s="4">
        <f t="shared" si="2"/>
        <v>0</v>
      </c>
      <c r="L25" s="4">
        <f t="shared" si="3"/>
        <v>0</v>
      </c>
      <c r="P25" s="4">
        <f t="shared" si="4"/>
        <v>0</v>
      </c>
      <c r="R25" s="9"/>
      <c r="W25" s="16">
        <v>0</v>
      </c>
      <c r="AA25" s="16">
        <v>0</v>
      </c>
    </row>
    <row r="26" spans="1:35" x14ac:dyDescent="0.35">
      <c r="A26" s="1" t="s">
        <v>59</v>
      </c>
      <c r="B26" s="1">
        <v>3</v>
      </c>
      <c r="C26" s="2">
        <v>5</v>
      </c>
      <c r="D26" s="3">
        <v>20</v>
      </c>
      <c r="E26" s="4">
        <v>1</v>
      </c>
      <c r="F26" s="4">
        <v>1</v>
      </c>
      <c r="G26" s="4">
        <v>1.7881</v>
      </c>
      <c r="H26" s="4">
        <v>18.456</v>
      </c>
      <c r="I26" s="4">
        <f t="shared" si="1"/>
        <v>16.667899999999999</v>
      </c>
      <c r="J26" s="4">
        <v>8.4033999999999995</v>
      </c>
      <c r="K26" s="4">
        <f t="shared" si="2"/>
        <v>6.6152999999999995</v>
      </c>
      <c r="L26" s="4">
        <f t="shared" si="3"/>
        <v>10.0526</v>
      </c>
      <c r="M26" s="4">
        <f t="shared" ref="M26" si="10">L26/H26*100</f>
        <v>54.467923710446463</v>
      </c>
      <c r="N26" s="4">
        <v>7.2072000000000003</v>
      </c>
      <c r="O26" s="4">
        <v>12.122400000000001</v>
      </c>
      <c r="P26" s="4">
        <f t="shared" si="4"/>
        <v>4.9152000000000005</v>
      </c>
      <c r="Q26" s="4">
        <v>1.0209999999999999</v>
      </c>
      <c r="R26" s="9">
        <f t="shared" si="6"/>
        <v>0.67909999999999915</v>
      </c>
      <c r="W26" s="16">
        <v>0</v>
      </c>
      <c r="AA26" s="16">
        <v>0</v>
      </c>
      <c r="AG26" s="4">
        <v>1</v>
      </c>
      <c r="AH26" s="4">
        <v>1</v>
      </c>
      <c r="AI26" s="4">
        <v>1</v>
      </c>
    </row>
    <row r="27" spans="1:35" x14ac:dyDescent="0.35">
      <c r="A27" s="1" t="s">
        <v>59</v>
      </c>
      <c r="B27" s="1">
        <v>3</v>
      </c>
      <c r="C27" s="2">
        <v>6</v>
      </c>
      <c r="D27" s="3">
        <v>21</v>
      </c>
      <c r="I27" s="4">
        <f t="shared" si="1"/>
        <v>0</v>
      </c>
      <c r="K27" s="4">
        <f t="shared" si="2"/>
        <v>0</v>
      </c>
      <c r="L27" s="4">
        <f t="shared" si="3"/>
        <v>0</v>
      </c>
      <c r="P27" s="4">
        <f t="shared" si="4"/>
        <v>0</v>
      </c>
      <c r="R27" s="9"/>
      <c r="W27" s="16">
        <v>0</v>
      </c>
      <c r="AA27" s="16">
        <v>0</v>
      </c>
    </row>
    <row r="28" spans="1:35" x14ac:dyDescent="0.35">
      <c r="A28" s="1" t="s">
        <v>59</v>
      </c>
      <c r="B28" s="1">
        <v>3</v>
      </c>
      <c r="C28" s="2">
        <v>7</v>
      </c>
      <c r="D28" s="3">
        <v>22</v>
      </c>
      <c r="I28" s="4">
        <f t="shared" si="1"/>
        <v>0</v>
      </c>
      <c r="K28" s="4">
        <f t="shared" si="2"/>
        <v>0</v>
      </c>
      <c r="L28" s="4">
        <f t="shared" si="3"/>
        <v>0</v>
      </c>
      <c r="P28" s="4">
        <f t="shared" si="4"/>
        <v>0</v>
      </c>
      <c r="R28" s="9"/>
      <c r="W28" s="16">
        <v>0</v>
      </c>
      <c r="AA28" s="16">
        <v>0</v>
      </c>
    </row>
    <row r="29" spans="1:35" x14ac:dyDescent="0.35">
      <c r="A29" s="1" t="s">
        <v>59</v>
      </c>
      <c r="B29" s="1">
        <v>3</v>
      </c>
      <c r="C29" s="2" t="s">
        <v>61</v>
      </c>
      <c r="D29" s="3" t="s">
        <v>156</v>
      </c>
      <c r="F29" s="4">
        <v>1</v>
      </c>
      <c r="G29" s="4">
        <v>1.7968999999999999</v>
      </c>
      <c r="H29" s="4">
        <v>27.2973</v>
      </c>
      <c r="I29" s="4">
        <f t="shared" si="1"/>
        <v>25.500399999999999</v>
      </c>
      <c r="J29" s="4">
        <v>11.9194</v>
      </c>
      <c r="K29" s="4">
        <f t="shared" si="2"/>
        <v>10.122499999999999</v>
      </c>
      <c r="L29" s="4">
        <f t="shared" si="3"/>
        <v>15.3779</v>
      </c>
      <c r="M29" s="4">
        <f t="shared" ref="M29" si="11">L29/H29*100</f>
        <v>56.334875610408353</v>
      </c>
      <c r="P29" s="4">
        <f t="shared" si="4"/>
        <v>0</v>
      </c>
      <c r="R29" s="9">
        <f t="shared" si="6"/>
        <v>10.122499999999999</v>
      </c>
      <c r="S29" s="16">
        <f>2.1034+2.0493</f>
        <v>4.1527000000000003</v>
      </c>
      <c r="T29" s="16">
        <f>0.5416+0.5421</f>
        <v>1.0836999999999999</v>
      </c>
      <c r="U29" s="16">
        <f>0.558+0.5463</f>
        <v>1.1043000000000001</v>
      </c>
      <c r="V29" s="16">
        <f>U29-T29</f>
        <v>2.0600000000000174E-2</v>
      </c>
      <c r="W29" s="16">
        <f>V29/S29*100</f>
        <v>0.49606280251403118</v>
      </c>
      <c r="X29" s="16">
        <f>0.5378+0.5357</f>
        <v>1.0734999999999999</v>
      </c>
      <c r="Y29" s="16">
        <f>0.5547+0.542</f>
        <v>1.0967</v>
      </c>
      <c r="Z29" s="16">
        <f>Y29-X29</f>
        <v>2.3200000000000109E-2</v>
      </c>
      <c r="AA29" s="16">
        <f>Z29/S29*100</f>
        <v>0.55867267079249905</v>
      </c>
      <c r="AB29" s="16">
        <f>S29-(V29+Z29)</f>
        <v>4.1089000000000002</v>
      </c>
      <c r="AC29" s="16">
        <f>AB29/S29*100</f>
        <v>98.945264526693478</v>
      </c>
      <c r="AD29" s="1">
        <f>AE29+AF29</f>
        <v>20</v>
      </c>
      <c r="AE29" s="1">
        <v>4</v>
      </c>
      <c r="AF29" s="21">
        <v>16</v>
      </c>
    </row>
    <row r="30" spans="1:35" x14ac:dyDescent="0.35">
      <c r="A30" s="1" t="s">
        <v>59</v>
      </c>
      <c r="B30" s="1">
        <v>3</v>
      </c>
      <c r="C30" s="2">
        <v>8</v>
      </c>
      <c r="D30" s="3">
        <v>23</v>
      </c>
      <c r="I30" s="4">
        <f t="shared" si="1"/>
        <v>0</v>
      </c>
      <c r="K30" s="4">
        <f t="shared" si="2"/>
        <v>0</v>
      </c>
      <c r="L30" s="4">
        <f t="shared" si="3"/>
        <v>0</v>
      </c>
      <c r="P30" s="4">
        <f t="shared" si="4"/>
        <v>0</v>
      </c>
      <c r="R30" s="9"/>
      <c r="W30" s="16">
        <v>0</v>
      </c>
      <c r="AA30" s="16">
        <v>0</v>
      </c>
    </row>
    <row r="31" spans="1:35" x14ac:dyDescent="0.35">
      <c r="A31" s="1" t="s">
        <v>59</v>
      </c>
      <c r="B31" s="1">
        <v>3</v>
      </c>
      <c r="C31" s="2">
        <v>9</v>
      </c>
      <c r="D31" s="3">
        <v>24</v>
      </c>
      <c r="I31" s="4">
        <f t="shared" si="1"/>
        <v>0</v>
      </c>
      <c r="K31" s="4">
        <f t="shared" si="2"/>
        <v>0</v>
      </c>
      <c r="L31" s="4">
        <f t="shared" si="3"/>
        <v>0</v>
      </c>
      <c r="P31" s="4">
        <f t="shared" si="4"/>
        <v>0</v>
      </c>
      <c r="R31" s="9"/>
      <c r="W31" s="16">
        <v>0</v>
      </c>
      <c r="AA31" s="16">
        <v>0</v>
      </c>
    </row>
    <row r="32" spans="1:35" x14ac:dyDescent="0.35">
      <c r="A32" s="1" t="s">
        <v>59</v>
      </c>
      <c r="B32" s="1">
        <v>3</v>
      </c>
      <c r="C32" s="2">
        <v>10</v>
      </c>
      <c r="D32" s="3">
        <v>25</v>
      </c>
      <c r="E32" s="4">
        <v>1</v>
      </c>
      <c r="F32" s="4">
        <v>1</v>
      </c>
      <c r="G32" s="4">
        <v>1.8244</v>
      </c>
      <c r="H32" s="4">
        <v>27.1845</v>
      </c>
      <c r="I32" s="4">
        <f t="shared" si="1"/>
        <v>25.360099999999999</v>
      </c>
      <c r="J32" s="4">
        <v>12.085599999999999</v>
      </c>
      <c r="K32" s="4">
        <f t="shared" si="2"/>
        <v>10.261199999999999</v>
      </c>
      <c r="L32" s="4">
        <f t="shared" si="3"/>
        <v>15.0989</v>
      </c>
      <c r="M32" s="4">
        <f t="shared" ref="M32" si="12">L32/H32*100</f>
        <v>55.542312714966243</v>
      </c>
      <c r="N32" s="4">
        <v>7.2032999999999996</v>
      </c>
      <c r="O32" s="4">
        <v>12.1488</v>
      </c>
      <c r="P32" s="4">
        <f t="shared" si="4"/>
        <v>4.9455</v>
      </c>
      <c r="Q32" s="4">
        <v>1.1057999999999999</v>
      </c>
      <c r="R32" s="9">
        <f>K32-(P32+Q32+S32)</f>
        <v>2.1959</v>
      </c>
      <c r="S32" s="16">
        <v>2.0139999999999998</v>
      </c>
      <c r="T32" s="16">
        <v>0.55420000000000003</v>
      </c>
      <c r="U32" s="16">
        <v>0.56520000000000004</v>
      </c>
      <c r="V32" s="16">
        <f>U32-T32</f>
        <v>1.100000000000001E-2</v>
      </c>
      <c r="W32" s="17">
        <f>V32/S32*100</f>
        <v>0.54617676266137094</v>
      </c>
      <c r="X32" s="16">
        <v>0.54469999999999996</v>
      </c>
      <c r="Y32" s="16">
        <v>0.55830000000000002</v>
      </c>
      <c r="Z32" s="16">
        <f>Y32-X32</f>
        <v>1.3600000000000056E-2</v>
      </c>
      <c r="AA32" s="17">
        <f>Z32/S32*100</f>
        <v>0.67527308838133349</v>
      </c>
      <c r="AB32" s="16">
        <f>S32-(V32+Z32)</f>
        <v>1.9893999999999998</v>
      </c>
      <c r="AC32" s="16">
        <f>AB32/S32*100</f>
        <v>98.778550148957294</v>
      </c>
      <c r="AD32" s="1">
        <v>0</v>
      </c>
      <c r="AG32" s="4">
        <v>1</v>
      </c>
      <c r="AH32" s="4">
        <v>1</v>
      </c>
      <c r="AI32" s="4">
        <v>1</v>
      </c>
    </row>
    <row r="33" spans="1:35" x14ac:dyDescent="0.35">
      <c r="A33" s="1" t="s">
        <v>59</v>
      </c>
      <c r="B33" s="1">
        <v>3</v>
      </c>
      <c r="C33" s="2">
        <v>11</v>
      </c>
      <c r="D33" s="3">
        <v>26</v>
      </c>
      <c r="I33" s="4">
        <f t="shared" si="1"/>
        <v>0</v>
      </c>
      <c r="K33" s="4">
        <f t="shared" si="2"/>
        <v>0</v>
      </c>
      <c r="L33" s="4">
        <f t="shared" si="3"/>
        <v>0</v>
      </c>
      <c r="P33" s="4">
        <f t="shared" si="4"/>
        <v>0</v>
      </c>
      <c r="R33" s="9"/>
      <c r="W33" s="16">
        <v>0</v>
      </c>
      <c r="AA33" s="16">
        <v>0</v>
      </c>
    </row>
    <row r="34" spans="1:35" x14ac:dyDescent="0.35">
      <c r="A34" s="1" t="s">
        <v>59</v>
      </c>
      <c r="B34" s="1">
        <v>3</v>
      </c>
      <c r="C34" s="2">
        <v>12</v>
      </c>
      <c r="D34" s="3">
        <v>27</v>
      </c>
      <c r="I34" s="4">
        <f t="shared" si="1"/>
        <v>0</v>
      </c>
      <c r="K34" s="4">
        <f t="shared" si="2"/>
        <v>0</v>
      </c>
      <c r="L34" s="4">
        <f t="shared" si="3"/>
        <v>0</v>
      </c>
      <c r="P34" s="4">
        <f t="shared" si="4"/>
        <v>0</v>
      </c>
      <c r="R34" s="9"/>
      <c r="W34" s="16">
        <v>0</v>
      </c>
      <c r="AA34" s="16">
        <v>0</v>
      </c>
    </row>
    <row r="35" spans="1:35" x14ac:dyDescent="0.35">
      <c r="A35" s="1" t="s">
        <v>59</v>
      </c>
      <c r="B35" s="1">
        <v>3</v>
      </c>
      <c r="C35" s="2" t="s">
        <v>62</v>
      </c>
      <c r="D35" s="3" t="s">
        <v>157</v>
      </c>
      <c r="F35" s="4">
        <v>1</v>
      </c>
      <c r="G35" s="4">
        <v>1.8121</v>
      </c>
      <c r="H35" s="4">
        <v>23.475000000000001</v>
      </c>
      <c r="I35" s="4">
        <f t="shared" si="1"/>
        <v>21.6629</v>
      </c>
      <c r="J35" s="4">
        <v>10.1937</v>
      </c>
      <c r="K35" s="4">
        <f t="shared" si="2"/>
        <v>8.3815999999999988</v>
      </c>
      <c r="L35" s="4">
        <f t="shared" si="3"/>
        <v>13.281300000000002</v>
      </c>
      <c r="M35" s="4">
        <f t="shared" ref="M35" si="13">L35/H35*100</f>
        <v>56.576357827476045</v>
      </c>
      <c r="P35" s="4">
        <f t="shared" si="4"/>
        <v>0</v>
      </c>
      <c r="R35" s="9">
        <f t="shared" si="6"/>
        <v>8.3815999999999988</v>
      </c>
      <c r="W35" s="16">
        <v>0</v>
      </c>
      <c r="AA35" s="16">
        <v>0</v>
      </c>
    </row>
    <row r="36" spans="1:35" x14ac:dyDescent="0.35">
      <c r="A36" s="1" t="s">
        <v>59</v>
      </c>
      <c r="B36" s="1">
        <v>3</v>
      </c>
      <c r="C36" s="2">
        <v>13</v>
      </c>
      <c r="D36" s="3">
        <v>28</v>
      </c>
      <c r="I36" s="4">
        <f t="shared" si="1"/>
        <v>0</v>
      </c>
      <c r="K36" s="4">
        <f t="shared" si="2"/>
        <v>0</v>
      </c>
      <c r="L36" s="4">
        <f t="shared" si="3"/>
        <v>0</v>
      </c>
      <c r="P36" s="4">
        <f t="shared" si="4"/>
        <v>0</v>
      </c>
      <c r="R36" s="9"/>
      <c r="W36" s="16">
        <v>0</v>
      </c>
      <c r="AA36" s="16">
        <v>0</v>
      </c>
    </row>
    <row r="37" spans="1:35" x14ac:dyDescent="0.35">
      <c r="A37" s="1" t="s">
        <v>59</v>
      </c>
      <c r="B37" s="1">
        <v>3</v>
      </c>
      <c r="C37" s="2">
        <v>14</v>
      </c>
      <c r="D37" s="3">
        <v>29</v>
      </c>
      <c r="I37" s="4">
        <f t="shared" si="1"/>
        <v>0</v>
      </c>
      <c r="K37" s="4">
        <f t="shared" si="2"/>
        <v>0</v>
      </c>
      <c r="L37" s="4">
        <f t="shared" si="3"/>
        <v>0</v>
      </c>
      <c r="P37" s="4">
        <f t="shared" si="4"/>
        <v>0</v>
      </c>
      <c r="R37" s="9"/>
      <c r="W37" s="16">
        <v>0</v>
      </c>
      <c r="AA37" s="16">
        <v>0</v>
      </c>
    </row>
    <row r="38" spans="1:35" x14ac:dyDescent="0.35">
      <c r="A38" s="1" t="s">
        <v>59</v>
      </c>
      <c r="B38" s="1">
        <v>3</v>
      </c>
      <c r="C38" s="2">
        <v>15</v>
      </c>
      <c r="D38" s="3">
        <v>30</v>
      </c>
      <c r="E38" s="4">
        <v>1</v>
      </c>
      <c r="F38" s="4">
        <v>1</v>
      </c>
      <c r="G38" s="4">
        <v>1.8045</v>
      </c>
      <c r="H38" s="4">
        <v>24.9526</v>
      </c>
      <c r="I38" s="4">
        <f t="shared" si="1"/>
        <v>23.148099999999999</v>
      </c>
      <c r="J38" s="4">
        <v>10.388299999999999</v>
      </c>
      <c r="K38" s="4">
        <f t="shared" si="2"/>
        <v>8.5838000000000001</v>
      </c>
      <c r="L38" s="4">
        <f t="shared" si="3"/>
        <v>14.564300000000001</v>
      </c>
      <c r="M38" s="4">
        <f t="shared" ref="M38" si="14">L38/H38*100</f>
        <v>58.367865472936685</v>
      </c>
      <c r="N38" s="4">
        <v>7.1906999999999996</v>
      </c>
      <c r="O38" s="4">
        <v>12.1699</v>
      </c>
      <c r="P38" s="4">
        <f t="shared" si="4"/>
        <v>4.9792000000000005</v>
      </c>
      <c r="Q38" s="4">
        <v>1.1371</v>
      </c>
      <c r="R38" s="9">
        <f t="shared" si="6"/>
        <v>2.4674999999999994</v>
      </c>
      <c r="W38" s="16">
        <v>0</v>
      </c>
      <c r="AA38" s="16">
        <v>0</v>
      </c>
      <c r="AG38" s="4">
        <v>1</v>
      </c>
      <c r="AH38" s="4">
        <v>1</v>
      </c>
      <c r="AI38" s="4">
        <v>1</v>
      </c>
    </row>
    <row r="39" spans="1:35" x14ac:dyDescent="0.35">
      <c r="A39" s="1" t="s">
        <v>59</v>
      </c>
      <c r="B39" s="1">
        <v>3</v>
      </c>
      <c r="C39" s="2">
        <v>16</v>
      </c>
      <c r="D39" s="3">
        <v>31</v>
      </c>
      <c r="I39" s="4">
        <f t="shared" si="1"/>
        <v>0</v>
      </c>
      <c r="K39" s="4">
        <f t="shared" si="2"/>
        <v>0</v>
      </c>
      <c r="L39" s="4">
        <f t="shared" si="3"/>
        <v>0</v>
      </c>
      <c r="P39" s="4">
        <f t="shared" si="4"/>
        <v>0</v>
      </c>
      <c r="R39" s="9"/>
      <c r="W39" s="16">
        <v>0</v>
      </c>
      <c r="AA39" s="16">
        <v>0</v>
      </c>
    </row>
    <row r="40" spans="1:35" x14ac:dyDescent="0.35">
      <c r="A40" s="1" t="s">
        <v>59</v>
      </c>
      <c r="B40" s="1">
        <v>3</v>
      </c>
      <c r="C40" s="2">
        <v>17</v>
      </c>
      <c r="D40" s="3">
        <v>32</v>
      </c>
      <c r="I40" s="4">
        <f t="shared" si="1"/>
        <v>0</v>
      </c>
      <c r="K40" s="4">
        <f t="shared" si="2"/>
        <v>0</v>
      </c>
      <c r="L40" s="4">
        <f t="shared" si="3"/>
        <v>0</v>
      </c>
      <c r="P40" s="4">
        <f t="shared" si="4"/>
        <v>0</v>
      </c>
      <c r="R40" s="9"/>
      <c r="W40" s="16">
        <v>0</v>
      </c>
      <c r="AA40" s="16">
        <v>0</v>
      </c>
    </row>
    <row r="41" spans="1:35" x14ac:dyDescent="0.35">
      <c r="A41" s="1" t="s">
        <v>59</v>
      </c>
      <c r="B41" s="1">
        <v>3</v>
      </c>
      <c r="C41" s="2" t="s">
        <v>155</v>
      </c>
      <c r="D41" s="3" t="s">
        <v>158</v>
      </c>
      <c r="F41" s="4">
        <v>1</v>
      </c>
      <c r="G41" s="4">
        <v>1.8153999999999999</v>
      </c>
      <c r="H41" s="4">
        <v>26.7638</v>
      </c>
      <c r="I41" s="4">
        <f t="shared" si="1"/>
        <v>24.948399999999999</v>
      </c>
      <c r="J41" s="4">
        <v>11.552199999999999</v>
      </c>
      <c r="K41" s="4">
        <f t="shared" si="2"/>
        <v>9.7367999999999988</v>
      </c>
      <c r="L41" s="4">
        <f t="shared" si="3"/>
        <v>15.211600000000001</v>
      </c>
      <c r="M41" s="4">
        <f t="shared" ref="M41" si="15">L41/H41*100</f>
        <v>56.836473146563648</v>
      </c>
      <c r="P41" s="4">
        <f t="shared" si="4"/>
        <v>0</v>
      </c>
      <c r="R41" s="9">
        <f t="shared" si="6"/>
        <v>9.7367999999999988</v>
      </c>
      <c r="W41" s="16">
        <v>0</v>
      </c>
      <c r="AA41" s="16">
        <v>0</v>
      </c>
    </row>
    <row r="42" spans="1:35" x14ac:dyDescent="0.35">
      <c r="A42" s="1" t="s">
        <v>59</v>
      </c>
      <c r="B42" s="1">
        <v>3</v>
      </c>
      <c r="C42" s="2">
        <v>18</v>
      </c>
      <c r="D42" s="3">
        <v>33</v>
      </c>
      <c r="I42" s="4">
        <f t="shared" si="1"/>
        <v>0</v>
      </c>
      <c r="K42" s="4">
        <f t="shared" si="2"/>
        <v>0</v>
      </c>
      <c r="L42" s="4">
        <f t="shared" si="3"/>
        <v>0</v>
      </c>
      <c r="P42" s="4">
        <f t="shared" si="4"/>
        <v>0</v>
      </c>
      <c r="R42" s="9"/>
      <c r="W42" s="16">
        <v>0</v>
      </c>
      <c r="AA42" s="16">
        <v>0</v>
      </c>
    </row>
    <row r="43" spans="1:35" x14ac:dyDescent="0.35">
      <c r="A43" s="1" t="s">
        <v>59</v>
      </c>
      <c r="B43" s="1">
        <v>3</v>
      </c>
      <c r="C43" s="2">
        <v>19</v>
      </c>
      <c r="D43" s="3">
        <v>34</v>
      </c>
      <c r="I43" s="4">
        <f t="shared" si="1"/>
        <v>0</v>
      </c>
      <c r="K43" s="4">
        <f t="shared" si="2"/>
        <v>0</v>
      </c>
      <c r="L43" s="4">
        <f t="shared" si="3"/>
        <v>0</v>
      </c>
      <c r="P43" s="4">
        <f t="shared" si="4"/>
        <v>0</v>
      </c>
      <c r="R43" s="9"/>
      <c r="W43" s="16">
        <v>0</v>
      </c>
      <c r="AA43" s="16">
        <v>0</v>
      </c>
    </row>
    <row r="44" spans="1:35" x14ac:dyDescent="0.35">
      <c r="A44" s="1" t="s">
        <v>59</v>
      </c>
      <c r="B44" s="1">
        <v>3</v>
      </c>
      <c r="C44" s="2">
        <v>20</v>
      </c>
      <c r="D44" s="3">
        <v>35</v>
      </c>
      <c r="E44" s="4">
        <v>1</v>
      </c>
      <c r="F44" s="4">
        <v>1</v>
      </c>
      <c r="G44" s="4">
        <v>1.8052999999999999</v>
      </c>
      <c r="H44" s="4">
        <v>21.777799999999999</v>
      </c>
      <c r="I44" s="4">
        <f t="shared" si="1"/>
        <v>19.9725</v>
      </c>
      <c r="J44" s="4">
        <v>9.4872999999999994</v>
      </c>
      <c r="K44" s="4">
        <f t="shared" si="2"/>
        <v>7.6819999999999995</v>
      </c>
      <c r="L44" s="4">
        <f t="shared" si="3"/>
        <v>12.2905</v>
      </c>
      <c r="M44" s="4">
        <f t="shared" ref="M44" si="16">L44/H44*100</f>
        <v>56.435911800089997</v>
      </c>
      <c r="N44" s="4">
        <v>7.2004000000000001</v>
      </c>
      <c r="O44" s="4">
        <v>12.162699999999999</v>
      </c>
      <c r="P44" s="4">
        <f t="shared" si="4"/>
        <v>4.962299999999999</v>
      </c>
      <c r="Q44" s="4">
        <v>1.2134</v>
      </c>
      <c r="R44" s="9">
        <f t="shared" si="6"/>
        <v>1.5063000000000004</v>
      </c>
      <c r="W44" s="16">
        <v>0</v>
      </c>
      <c r="AA44" s="16">
        <v>0</v>
      </c>
      <c r="AG44" s="4">
        <v>1</v>
      </c>
      <c r="AH44" s="4">
        <v>1</v>
      </c>
      <c r="AI44" s="4">
        <v>1</v>
      </c>
    </row>
    <row r="45" spans="1:35" x14ac:dyDescent="0.35">
      <c r="A45" s="1" t="s">
        <v>59</v>
      </c>
      <c r="B45" s="1">
        <v>3</v>
      </c>
      <c r="C45" s="2">
        <v>21</v>
      </c>
      <c r="D45" s="3">
        <v>36</v>
      </c>
      <c r="I45" s="4">
        <f t="shared" si="1"/>
        <v>0</v>
      </c>
      <c r="K45" s="4">
        <f t="shared" si="2"/>
        <v>0</v>
      </c>
      <c r="L45" s="4">
        <f t="shared" si="3"/>
        <v>0</v>
      </c>
      <c r="P45" s="4">
        <f t="shared" si="4"/>
        <v>0</v>
      </c>
      <c r="R45" s="9"/>
      <c r="W45" s="16">
        <v>0</v>
      </c>
      <c r="AA45" s="16">
        <v>0</v>
      </c>
    </row>
    <row r="46" spans="1:35" x14ac:dyDescent="0.35">
      <c r="A46" s="1" t="s">
        <v>59</v>
      </c>
      <c r="B46" s="1">
        <v>3</v>
      </c>
      <c r="C46" s="2">
        <v>22</v>
      </c>
      <c r="D46" s="3">
        <v>37</v>
      </c>
      <c r="I46" s="4">
        <f t="shared" si="1"/>
        <v>0</v>
      </c>
      <c r="K46" s="4">
        <f t="shared" si="2"/>
        <v>0</v>
      </c>
      <c r="L46" s="4">
        <f t="shared" si="3"/>
        <v>0</v>
      </c>
      <c r="P46" s="4">
        <f t="shared" si="4"/>
        <v>0</v>
      </c>
      <c r="R46" s="9"/>
      <c r="W46" s="16">
        <v>0</v>
      </c>
      <c r="AA46" s="16">
        <v>0</v>
      </c>
    </row>
    <row r="47" spans="1:35" x14ac:dyDescent="0.35">
      <c r="A47" s="1" t="s">
        <v>59</v>
      </c>
      <c r="B47" s="1">
        <v>3</v>
      </c>
      <c r="C47" s="2" t="s">
        <v>156</v>
      </c>
      <c r="D47" s="3" t="s">
        <v>159</v>
      </c>
      <c r="F47" s="4">
        <v>1</v>
      </c>
      <c r="G47" s="4">
        <v>1.8158000000000001</v>
      </c>
      <c r="H47" s="4">
        <v>25.116800000000001</v>
      </c>
      <c r="I47" s="4">
        <f t="shared" si="1"/>
        <v>23.301000000000002</v>
      </c>
      <c r="J47" s="4">
        <v>10.9041</v>
      </c>
      <c r="K47" s="4">
        <f t="shared" si="2"/>
        <v>9.0883000000000003</v>
      </c>
      <c r="L47" s="4">
        <f t="shared" si="3"/>
        <v>14.212700000000002</v>
      </c>
      <c r="M47" s="4">
        <f t="shared" ref="M47" si="17">L47/H47*100</f>
        <v>56.586428207414961</v>
      </c>
      <c r="P47" s="4">
        <f t="shared" si="4"/>
        <v>0</v>
      </c>
      <c r="R47" s="9">
        <f t="shared" si="6"/>
        <v>9.0883000000000003</v>
      </c>
      <c r="S47" s="16">
        <v>2.0304000000000002</v>
      </c>
      <c r="T47" s="16">
        <v>0.54569999999999996</v>
      </c>
      <c r="U47" s="16">
        <v>0.54530000000000001</v>
      </c>
      <c r="V47" s="16">
        <v>0</v>
      </c>
      <c r="W47" s="16">
        <f>V47/S47*100</f>
        <v>0</v>
      </c>
      <c r="X47" s="16">
        <v>0.55020000000000002</v>
      </c>
      <c r="Y47" s="16">
        <v>0.55410000000000004</v>
      </c>
      <c r="Z47" s="16">
        <f>Y47-X47</f>
        <v>3.9000000000000146E-3</v>
      </c>
      <c r="AA47" s="16">
        <f>Z47/S47*100</f>
        <v>0.19208037825059171</v>
      </c>
      <c r="AB47" s="16">
        <f>S47-(V47+Z47)</f>
        <v>2.0265000000000004</v>
      </c>
      <c r="AC47" s="16">
        <f>AB47/S47*100</f>
        <v>99.80791962174942</v>
      </c>
      <c r="AD47" s="1">
        <v>8</v>
      </c>
    </row>
    <row r="48" spans="1:35" x14ac:dyDescent="0.35">
      <c r="A48" s="1" t="s">
        <v>59</v>
      </c>
      <c r="B48" s="1">
        <v>3</v>
      </c>
      <c r="C48" s="2">
        <v>23</v>
      </c>
      <c r="D48" s="3">
        <v>38</v>
      </c>
      <c r="I48" s="4">
        <f t="shared" si="1"/>
        <v>0</v>
      </c>
      <c r="K48" s="4">
        <f t="shared" si="2"/>
        <v>0</v>
      </c>
      <c r="L48" s="4">
        <f t="shared" si="3"/>
        <v>0</v>
      </c>
      <c r="P48" s="4">
        <f t="shared" si="4"/>
        <v>0</v>
      </c>
      <c r="R48" s="9"/>
      <c r="W48" s="16">
        <v>0</v>
      </c>
      <c r="AA48" s="16">
        <v>0</v>
      </c>
    </row>
    <row r="49" spans="1:35" x14ac:dyDescent="0.35">
      <c r="A49" s="1" t="s">
        <v>59</v>
      </c>
      <c r="B49" s="1">
        <v>3</v>
      </c>
      <c r="C49" s="2">
        <v>24</v>
      </c>
      <c r="D49" s="3">
        <v>39</v>
      </c>
      <c r="I49" s="4">
        <f t="shared" si="1"/>
        <v>0</v>
      </c>
      <c r="K49" s="4">
        <f t="shared" si="2"/>
        <v>0</v>
      </c>
      <c r="L49" s="4">
        <f t="shared" si="3"/>
        <v>0</v>
      </c>
      <c r="P49" s="4">
        <f t="shared" si="4"/>
        <v>0</v>
      </c>
      <c r="R49" s="9"/>
      <c r="W49" s="16">
        <v>0</v>
      </c>
      <c r="AA49" s="16">
        <v>0</v>
      </c>
    </row>
    <row r="50" spans="1:35" x14ac:dyDescent="0.35">
      <c r="A50" s="1" t="s">
        <v>59</v>
      </c>
      <c r="B50" s="1">
        <v>3</v>
      </c>
      <c r="C50" s="2">
        <v>25</v>
      </c>
      <c r="D50" s="3">
        <v>40</v>
      </c>
      <c r="E50" s="4">
        <v>1</v>
      </c>
      <c r="F50" s="4">
        <v>1</v>
      </c>
      <c r="G50" s="4">
        <v>1.8151999999999999</v>
      </c>
      <c r="H50" s="4">
        <v>25.492100000000001</v>
      </c>
      <c r="I50" s="4">
        <f t="shared" si="1"/>
        <v>23.6769</v>
      </c>
      <c r="J50" s="4">
        <v>10.8452</v>
      </c>
      <c r="K50" s="4">
        <f t="shared" si="2"/>
        <v>9.0300000000000011</v>
      </c>
      <c r="L50" s="4">
        <f t="shared" si="3"/>
        <v>14.6469</v>
      </c>
      <c r="M50" s="4">
        <f t="shared" ref="M50" si="18">L50/H50*100</f>
        <v>57.456623816790298</v>
      </c>
      <c r="N50" s="4">
        <v>7.2194000000000003</v>
      </c>
      <c r="O50" s="4">
        <v>12.148899999999999</v>
      </c>
      <c r="P50" s="4">
        <f t="shared" si="4"/>
        <v>4.9294999999999991</v>
      </c>
      <c r="Q50" s="4">
        <v>1.1092</v>
      </c>
      <c r="R50" s="9">
        <f t="shared" si="6"/>
        <v>2.9913000000000025</v>
      </c>
      <c r="W50" s="16">
        <v>0</v>
      </c>
      <c r="AA50" s="16">
        <v>0</v>
      </c>
      <c r="AG50" s="4">
        <v>1</v>
      </c>
      <c r="AH50" s="4">
        <v>1</v>
      </c>
      <c r="AI50" s="4">
        <v>1</v>
      </c>
    </row>
    <row r="51" spans="1:35" x14ac:dyDescent="0.35">
      <c r="A51" s="1" t="s">
        <v>59</v>
      </c>
      <c r="B51" s="1">
        <v>3</v>
      </c>
      <c r="C51" s="2">
        <v>26</v>
      </c>
      <c r="D51" s="3">
        <v>41</v>
      </c>
      <c r="I51" s="4">
        <f t="shared" si="1"/>
        <v>0</v>
      </c>
      <c r="K51" s="4">
        <f t="shared" si="2"/>
        <v>0</v>
      </c>
      <c r="L51" s="4">
        <f t="shared" si="3"/>
        <v>0</v>
      </c>
      <c r="P51" s="4">
        <f t="shared" si="4"/>
        <v>0</v>
      </c>
      <c r="R51" s="9"/>
      <c r="W51" s="16">
        <v>0</v>
      </c>
      <c r="AA51" s="16">
        <v>0</v>
      </c>
    </row>
    <row r="52" spans="1:35" x14ac:dyDescent="0.35">
      <c r="A52" s="1" t="s">
        <v>59</v>
      </c>
      <c r="B52" s="1">
        <v>3</v>
      </c>
      <c r="C52" s="2">
        <v>27</v>
      </c>
      <c r="D52" s="3">
        <v>42</v>
      </c>
      <c r="I52" s="4">
        <f t="shared" si="1"/>
        <v>0</v>
      </c>
      <c r="K52" s="4">
        <f t="shared" si="2"/>
        <v>0</v>
      </c>
      <c r="L52" s="4">
        <f t="shared" si="3"/>
        <v>0</v>
      </c>
      <c r="P52" s="4">
        <f t="shared" si="4"/>
        <v>0</v>
      </c>
      <c r="R52" s="9"/>
      <c r="W52" s="16">
        <v>0</v>
      </c>
      <c r="AA52" s="16">
        <v>0</v>
      </c>
    </row>
    <row r="53" spans="1:35" x14ac:dyDescent="0.35">
      <c r="A53" s="1" t="s">
        <v>59</v>
      </c>
      <c r="B53" s="1">
        <v>3</v>
      </c>
      <c r="C53" s="2" t="s">
        <v>157</v>
      </c>
      <c r="D53" s="3" t="s">
        <v>160</v>
      </c>
      <c r="F53" s="4">
        <v>1</v>
      </c>
      <c r="G53" s="4">
        <v>1.7939000000000001</v>
      </c>
      <c r="H53" s="4">
        <v>21.283899999999999</v>
      </c>
      <c r="I53" s="4">
        <f t="shared" si="1"/>
        <v>19.489999999999998</v>
      </c>
      <c r="J53" s="4">
        <v>9.3279999999999994</v>
      </c>
      <c r="K53" s="4">
        <f t="shared" si="2"/>
        <v>7.5340999999999996</v>
      </c>
      <c r="L53" s="4">
        <f t="shared" si="3"/>
        <v>11.9559</v>
      </c>
      <c r="M53" s="4">
        <f t="shared" ref="M53" si="19">L53/H53*100</f>
        <v>56.17344565610626</v>
      </c>
      <c r="P53" s="4">
        <f t="shared" si="4"/>
        <v>0</v>
      </c>
      <c r="R53" s="9">
        <f t="shared" si="6"/>
        <v>7.5340999999999996</v>
      </c>
      <c r="W53" s="16">
        <v>0</v>
      </c>
      <c r="AA53" s="16">
        <v>0</v>
      </c>
    </row>
    <row r="54" spans="1:35" x14ac:dyDescent="0.35">
      <c r="A54" s="1" t="s">
        <v>59</v>
      </c>
      <c r="B54" s="1">
        <v>3</v>
      </c>
      <c r="C54" s="2">
        <v>28</v>
      </c>
      <c r="D54" s="3">
        <v>43</v>
      </c>
      <c r="I54" s="4">
        <f t="shared" si="1"/>
        <v>0</v>
      </c>
      <c r="K54" s="4">
        <f t="shared" si="2"/>
        <v>0</v>
      </c>
      <c r="L54" s="4">
        <f t="shared" si="3"/>
        <v>0</v>
      </c>
      <c r="P54" s="4">
        <f t="shared" si="4"/>
        <v>0</v>
      </c>
      <c r="R54" s="9"/>
      <c r="W54" s="16">
        <v>0</v>
      </c>
      <c r="AA54" s="16">
        <v>0</v>
      </c>
    </row>
    <row r="55" spans="1:35" x14ac:dyDescent="0.35">
      <c r="A55" s="1" t="s">
        <v>59</v>
      </c>
      <c r="B55" s="1">
        <v>3</v>
      </c>
      <c r="C55" s="2">
        <v>29</v>
      </c>
      <c r="D55" s="3">
        <v>44</v>
      </c>
      <c r="I55" s="4">
        <f t="shared" si="1"/>
        <v>0</v>
      </c>
      <c r="K55" s="4">
        <f t="shared" si="2"/>
        <v>0</v>
      </c>
      <c r="L55" s="4">
        <f t="shared" si="3"/>
        <v>0</v>
      </c>
      <c r="P55" s="4">
        <f t="shared" si="4"/>
        <v>0</v>
      </c>
      <c r="R55" s="9"/>
      <c r="W55" s="16">
        <v>0</v>
      </c>
      <c r="AA55" s="16">
        <v>0</v>
      </c>
    </row>
    <row r="56" spans="1:35" x14ac:dyDescent="0.35">
      <c r="A56" s="1" t="s">
        <v>59</v>
      </c>
      <c r="B56" s="1">
        <v>3</v>
      </c>
      <c r="C56" s="2">
        <v>30</v>
      </c>
      <c r="D56" s="3">
        <v>45</v>
      </c>
      <c r="E56" s="4">
        <v>1</v>
      </c>
      <c r="F56" s="4">
        <v>1</v>
      </c>
      <c r="G56" s="4">
        <v>1.8087</v>
      </c>
      <c r="H56" s="4">
        <v>23.248999999999999</v>
      </c>
      <c r="I56" s="4">
        <f t="shared" si="1"/>
        <v>21.440300000000001</v>
      </c>
      <c r="J56" s="4">
        <v>10.1652</v>
      </c>
      <c r="K56" s="4">
        <f t="shared" si="2"/>
        <v>8.3565000000000005</v>
      </c>
      <c r="L56" s="4">
        <f t="shared" si="3"/>
        <v>13.083799999999998</v>
      </c>
      <c r="M56" s="4">
        <f t="shared" ref="M56" si="20">L56/H56*100</f>
        <v>56.276829110929491</v>
      </c>
      <c r="N56" s="4">
        <v>7.1829000000000001</v>
      </c>
      <c r="O56" s="4">
        <v>12.16</v>
      </c>
      <c r="P56" s="4">
        <f t="shared" si="4"/>
        <v>4.9771000000000001</v>
      </c>
      <c r="Q56" s="4">
        <v>1.0931999999999999</v>
      </c>
      <c r="R56" s="9">
        <f t="shared" si="6"/>
        <v>2.2862000000000009</v>
      </c>
      <c r="W56" s="16">
        <v>0</v>
      </c>
      <c r="AA56" s="16">
        <v>0</v>
      </c>
      <c r="AG56" s="4">
        <v>1</v>
      </c>
      <c r="AH56" s="4">
        <v>1</v>
      </c>
      <c r="AI56" s="4">
        <v>1</v>
      </c>
    </row>
    <row r="57" spans="1:35" x14ac:dyDescent="0.35">
      <c r="A57" s="1" t="s">
        <v>59</v>
      </c>
      <c r="B57" s="1">
        <v>3</v>
      </c>
      <c r="C57" s="2">
        <v>31</v>
      </c>
      <c r="D57" s="3">
        <v>46</v>
      </c>
      <c r="I57" s="4">
        <f t="shared" si="1"/>
        <v>0</v>
      </c>
      <c r="K57" s="4">
        <f t="shared" si="2"/>
        <v>0</v>
      </c>
      <c r="L57" s="4">
        <f t="shared" si="3"/>
        <v>0</v>
      </c>
      <c r="P57" s="4">
        <f t="shared" si="4"/>
        <v>0</v>
      </c>
      <c r="R57" s="9"/>
      <c r="W57" s="16">
        <v>0</v>
      </c>
      <c r="AA57" s="16">
        <v>0</v>
      </c>
    </row>
    <row r="58" spans="1:35" x14ac:dyDescent="0.35">
      <c r="A58" s="1" t="s">
        <v>59</v>
      </c>
      <c r="B58" s="1">
        <v>3</v>
      </c>
      <c r="C58" s="2">
        <v>32</v>
      </c>
      <c r="D58" s="3">
        <v>47</v>
      </c>
      <c r="I58" s="4">
        <f t="shared" si="1"/>
        <v>0</v>
      </c>
      <c r="K58" s="4">
        <f t="shared" si="2"/>
        <v>0</v>
      </c>
      <c r="L58" s="4">
        <f t="shared" si="3"/>
        <v>0</v>
      </c>
      <c r="P58" s="4">
        <f t="shared" si="4"/>
        <v>0</v>
      </c>
      <c r="R58" s="9"/>
      <c r="W58" s="16">
        <v>0</v>
      </c>
      <c r="AA58" s="16">
        <v>0</v>
      </c>
    </row>
    <row r="59" spans="1:35" x14ac:dyDescent="0.35">
      <c r="A59" s="1" t="s">
        <v>59</v>
      </c>
      <c r="B59" s="1">
        <v>3</v>
      </c>
      <c r="C59" s="2" t="s">
        <v>158</v>
      </c>
      <c r="D59" s="3" t="s">
        <v>161</v>
      </c>
      <c r="F59" s="4">
        <v>1</v>
      </c>
      <c r="G59" s="4">
        <v>1.7918000000000001</v>
      </c>
      <c r="H59" s="4">
        <v>23.613199999999999</v>
      </c>
      <c r="I59" s="4">
        <f t="shared" si="1"/>
        <v>21.821400000000001</v>
      </c>
      <c r="J59" s="4">
        <v>10.238300000000001</v>
      </c>
      <c r="K59" s="4">
        <f t="shared" si="2"/>
        <v>8.4465000000000003</v>
      </c>
      <c r="L59" s="4">
        <f t="shared" si="3"/>
        <v>13.374899999999998</v>
      </c>
      <c r="M59" s="4">
        <f t="shared" ref="M59" si="21">L59/H59*100</f>
        <v>56.641624176308156</v>
      </c>
      <c r="P59" s="4">
        <f t="shared" si="4"/>
        <v>0</v>
      </c>
      <c r="R59" s="9">
        <f t="shared" si="6"/>
        <v>8.4465000000000003</v>
      </c>
      <c r="W59" s="16">
        <v>0</v>
      </c>
      <c r="AA59" s="16">
        <v>0</v>
      </c>
    </row>
    <row r="60" spans="1:35" x14ac:dyDescent="0.35">
      <c r="A60" s="1" t="s">
        <v>59</v>
      </c>
      <c r="B60" s="1">
        <v>3</v>
      </c>
      <c r="C60" s="2">
        <v>33</v>
      </c>
      <c r="D60" s="3">
        <v>48</v>
      </c>
      <c r="I60" s="4">
        <f t="shared" si="1"/>
        <v>0</v>
      </c>
      <c r="K60" s="4">
        <f t="shared" si="2"/>
        <v>0</v>
      </c>
      <c r="L60" s="4">
        <f t="shared" si="3"/>
        <v>0</v>
      </c>
      <c r="P60" s="4">
        <f t="shared" si="4"/>
        <v>0</v>
      </c>
      <c r="R60" s="9"/>
      <c r="W60" s="16">
        <v>0</v>
      </c>
      <c r="AA60" s="16">
        <v>0</v>
      </c>
    </row>
    <row r="61" spans="1:35" x14ac:dyDescent="0.35">
      <c r="A61" s="1" t="s">
        <v>59</v>
      </c>
      <c r="B61" s="1">
        <v>3</v>
      </c>
      <c r="C61" s="2">
        <v>34</v>
      </c>
      <c r="D61" s="3">
        <v>49</v>
      </c>
      <c r="I61" s="4">
        <f t="shared" si="1"/>
        <v>0</v>
      </c>
      <c r="K61" s="4">
        <f t="shared" si="2"/>
        <v>0</v>
      </c>
      <c r="L61" s="4">
        <f t="shared" si="3"/>
        <v>0</v>
      </c>
      <c r="P61" s="4">
        <f t="shared" si="4"/>
        <v>0</v>
      </c>
      <c r="R61" s="9"/>
      <c r="W61" s="16">
        <v>0</v>
      </c>
      <c r="AA61" s="16">
        <v>0</v>
      </c>
    </row>
    <row r="62" spans="1:35" x14ac:dyDescent="0.35">
      <c r="A62" s="1" t="s">
        <v>59</v>
      </c>
      <c r="B62" s="1">
        <v>3</v>
      </c>
      <c r="C62" s="2">
        <v>35</v>
      </c>
      <c r="D62" s="3">
        <v>50</v>
      </c>
      <c r="E62" s="4">
        <v>1</v>
      </c>
      <c r="F62" s="4">
        <v>1</v>
      </c>
      <c r="G62" s="4">
        <v>1.7838000000000001</v>
      </c>
      <c r="H62" s="4">
        <v>27.137899999999998</v>
      </c>
      <c r="I62" s="4">
        <f t="shared" si="1"/>
        <v>25.354099999999999</v>
      </c>
      <c r="J62" s="4">
        <v>11.4872</v>
      </c>
      <c r="K62" s="4">
        <f t="shared" si="2"/>
        <v>9.7034000000000002</v>
      </c>
      <c r="L62" s="4">
        <f t="shared" si="3"/>
        <v>15.650699999999999</v>
      </c>
      <c r="M62" s="4">
        <f t="shared" ref="M62" si="22">L62/H62*100</f>
        <v>57.671006231138001</v>
      </c>
      <c r="N62" s="4">
        <v>7.2294</v>
      </c>
      <c r="O62" s="4">
        <v>12.2036</v>
      </c>
      <c r="P62" s="4">
        <f t="shared" si="4"/>
        <v>4.9741999999999997</v>
      </c>
      <c r="Q62" s="4">
        <v>1.0960000000000001</v>
      </c>
      <c r="R62" s="9">
        <f t="shared" si="6"/>
        <v>3.6332000000000004</v>
      </c>
      <c r="W62" s="16">
        <v>0</v>
      </c>
      <c r="AA62" s="16">
        <v>0</v>
      </c>
      <c r="AG62" s="4">
        <v>1</v>
      </c>
      <c r="AH62" s="4">
        <v>1</v>
      </c>
      <c r="AI62" s="4">
        <v>1</v>
      </c>
    </row>
    <row r="63" spans="1:35" x14ac:dyDescent="0.35">
      <c r="A63" s="1" t="s">
        <v>59</v>
      </c>
      <c r="B63" s="1">
        <v>3</v>
      </c>
      <c r="C63" s="2">
        <v>36</v>
      </c>
      <c r="D63" s="3">
        <v>51</v>
      </c>
      <c r="I63" s="4">
        <f t="shared" si="1"/>
        <v>0</v>
      </c>
      <c r="K63" s="4">
        <f t="shared" si="2"/>
        <v>0</v>
      </c>
      <c r="L63" s="4">
        <f t="shared" si="3"/>
        <v>0</v>
      </c>
      <c r="P63" s="4">
        <f t="shared" si="4"/>
        <v>0</v>
      </c>
      <c r="R63" s="9"/>
      <c r="W63" s="16">
        <v>0</v>
      </c>
      <c r="AA63" s="16">
        <v>0</v>
      </c>
    </row>
    <row r="64" spans="1:35" x14ac:dyDescent="0.35">
      <c r="A64" s="1" t="s">
        <v>59</v>
      </c>
      <c r="B64" s="1">
        <v>3</v>
      </c>
      <c r="C64" s="2">
        <v>37</v>
      </c>
      <c r="D64" s="3">
        <v>52</v>
      </c>
      <c r="I64" s="4">
        <f t="shared" si="1"/>
        <v>0</v>
      </c>
      <c r="K64" s="4">
        <f t="shared" si="2"/>
        <v>0</v>
      </c>
      <c r="L64" s="4">
        <f t="shared" si="3"/>
        <v>0</v>
      </c>
      <c r="P64" s="4">
        <f t="shared" si="4"/>
        <v>0</v>
      </c>
      <c r="R64" s="9"/>
      <c r="W64" s="16">
        <v>0</v>
      </c>
      <c r="AA64" s="16">
        <v>0</v>
      </c>
    </row>
    <row r="65" spans="1:35" x14ac:dyDescent="0.35">
      <c r="A65" s="1" t="s">
        <v>59</v>
      </c>
      <c r="B65" s="1">
        <v>3</v>
      </c>
      <c r="C65" s="2" t="s">
        <v>159</v>
      </c>
      <c r="D65" s="3" t="s">
        <v>162</v>
      </c>
      <c r="F65" s="4">
        <v>1</v>
      </c>
      <c r="G65" s="4">
        <v>1.8076000000000001</v>
      </c>
      <c r="H65" s="4">
        <v>21.258400000000002</v>
      </c>
      <c r="I65" s="4">
        <f t="shared" si="1"/>
        <v>19.450800000000001</v>
      </c>
      <c r="J65" s="4">
        <v>9.4601000000000006</v>
      </c>
      <c r="K65" s="4">
        <f t="shared" si="2"/>
        <v>7.6525000000000007</v>
      </c>
      <c r="L65" s="4">
        <f t="shared" si="3"/>
        <v>11.798300000000001</v>
      </c>
      <c r="M65" s="4">
        <f t="shared" ref="M65" si="23">L65/H65*100</f>
        <v>55.499473149437392</v>
      </c>
      <c r="P65" s="4">
        <f t="shared" si="4"/>
        <v>0</v>
      </c>
      <c r="R65" s="9">
        <f t="shared" si="6"/>
        <v>7.6525000000000007</v>
      </c>
      <c r="W65" s="16">
        <v>0</v>
      </c>
      <c r="AA65" s="16">
        <v>0</v>
      </c>
    </row>
    <row r="66" spans="1:35" x14ac:dyDescent="0.35">
      <c r="A66" s="1" t="s">
        <v>59</v>
      </c>
      <c r="B66" s="1">
        <v>3</v>
      </c>
      <c r="C66" s="2">
        <v>38</v>
      </c>
      <c r="D66" s="3">
        <v>53</v>
      </c>
      <c r="I66" s="4">
        <f t="shared" si="1"/>
        <v>0</v>
      </c>
      <c r="K66" s="4">
        <f t="shared" si="2"/>
        <v>0</v>
      </c>
      <c r="L66" s="4">
        <f t="shared" si="3"/>
        <v>0</v>
      </c>
      <c r="P66" s="4">
        <f t="shared" si="4"/>
        <v>0</v>
      </c>
      <c r="R66" s="9"/>
      <c r="W66" s="16">
        <v>0</v>
      </c>
      <c r="AA66" s="16">
        <v>0</v>
      </c>
    </row>
    <row r="67" spans="1:35" x14ac:dyDescent="0.35">
      <c r="A67" s="1" t="s">
        <v>59</v>
      </c>
      <c r="B67" s="1">
        <v>3</v>
      </c>
      <c r="C67" s="2">
        <v>39</v>
      </c>
      <c r="D67" s="3">
        <v>54</v>
      </c>
      <c r="I67" s="4">
        <f t="shared" si="1"/>
        <v>0</v>
      </c>
      <c r="K67" s="4">
        <f t="shared" si="2"/>
        <v>0</v>
      </c>
      <c r="L67" s="4">
        <f t="shared" si="3"/>
        <v>0</v>
      </c>
      <c r="P67" s="4">
        <f t="shared" si="4"/>
        <v>0</v>
      </c>
      <c r="R67" s="9"/>
      <c r="W67" s="16">
        <v>0</v>
      </c>
      <c r="AA67" s="16">
        <v>0</v>
      </c>
    </row>
    <row r="68" spans="1:35" x14ac:dyDescent="0.35">
      <c r="A68" s="1" t="s">
        <v>59</v>
      </c>
      <c r="B68" s="1">
        <v>3</v>
      </c>
      <c r="C68" s="2">
        <v>40</v>
      </c>
      <c r="D68" s="3">
        <v>55</v>
      </c>
      <c r="E68" s="4">
        <v>1</v>
      </c>
      <c r="F68" s="4">
        <v>1</v>
      </c>
      <c r="G68" s="4">
        <v>1.8106</v>
      </c>
      <c r="H68" s="4">
        <v>22.8184</v>
      </c>
      <c r="I68" s="4">
        <f t="shared" si="1"/>
        <v>21.0078</v>
      </c>
      <c r="J68" s="4">
        <v>10.184200000000001</v>
      </c>
      <c r="K68" s="4">
        <f t="shared" si="2"/>
        <v>8.3735999999999997</v>
      </c>
      <c r="L68" s="4">
        <f t="shared" si="3"/>
        <v>12.6342</v>
      </c>
      <c r="M68" s="4">
        <f t="shared" ref="M68" si="24">L68/H68*100</f>
        <v>55.368474564386638</v>
      </c>
      <c r="N68" s="4">
        <v>7.2352999999999996</v>
      </c>
      <c r="O68" s="4">
        <v>12.0761</v>
      </c>
      <c r="P68" s="4">
        <f t="shared" si="4"/>
        <v>4.8408000000000007</v>
      </c>
      <c r="Q68" s="4">
        <v>1.3308</v>
      </c>
      <c r="R68" s="9">
        <f t="shared" si="6"/>
        <v>2.2019999999999991</v>
      </c>
      <c r="W68" s="16">
        <v>0</v>
      </c>
      <c r="AA68" s="16">
        <v>0</v>
      </c>
      <c r="AG68" s="4">
        <v>1</v>
      </c>
      <c r="AH68" s="4">
        <v>1</v>
      </c>
      <c r="AI68" s="4">
        <v>1</v>
      </c>
    </row>
    <row r="69" spans="1:35" x14ac:dyDescent="0.35">
      <c r="A69" s="1" t="s">
        <v>59</v>
      </c>
      <c r="B69" s="1">
        <v>3</v>
      </c>
      <c r="C69" s="2">
        <v>41</v>
      </c>
      <c r="D69" s="3">
        <v>56</v>
      </c>
      <c r="I69" s="4">
        <f t="shared" ref="I69:I132" si="25">H69-G69</f>
        <v>0</v>
      </c>
      <c r="K69" s="4">
        <f t="shared" ref="K69:K132" si="26">J69-G69</f>
        <v>0</v>
      </c>
      <c r="L69" s="4">
        <f t="shared" ref="L69:L132" si="27">(H69-J69)</f>
        <v>0</v>
      </c>
      <c r="P69" s="4">
        <f t="shared" ref="P69:P132" si="28">O69-N69</f>
        <v>0</v>
      </c>
      <c r="R69" s="9"/>
      <c r="W69" s="16">
        <v>0</v>
      </c>
      <c r="AA69" s="16">
        <v>0</v>
      </c>
    </row>
    <row r="70" spans="1:35" x14ac:dyDescent="0.35">
      <c r="A70" s="1" t="s">
        <v>59</v>
      </c>
      <c r="B70" s="1">
        <v>3</v>
      </c>
      <c r="C70" s="2">
        <v>42</v>
      </c>
      <c r="D70" s="3">
        <v>57</v>
      </c>
      <c r="I70" s="4">
        <f t="shared" si="25"/>
        <v>0</v>
      </c>
      <c r="K70" s="4">
        <f t="shared" si="26"/>
        <v>0</v>
      </c>
      <c r="L70" s="4">
        <f t="shared" si="27"/>
        <v>0</v>
      </c>
      <c r="P70" s="4">
        <f t="shared" si="28"/>
        <v>0</v>
      </c>
      <c r="R70" s="9"/>
      <c r="W70" s="16">
        <v>0</v>
      </c>
      <c r="AA70" s="16">
        <v>0</v>
      </c>
    </row>
    <row r="71" spans="1:35" x14ac:dyDescent="0.35">
      <c r="A71" s="1" t="s">
        <v>59</v>
      </c>
      <c r="B71" s="1">
        <v>3</v>
      </c>
      <c r="C71" s="2" t="s">
        <v>160</v>
      </c>
      <c r="D71" s="3" t="s">
        <v>163</v>
      </c>
      <c r="F71" s="4">
        <v>1</v>
      </c>
      <c r="G71" s="4">
        <v>1.8126</v>
      </c>
      <c r="H71" s="4">
        <v>25.724399999999999</v>
      </c>
      <c r="I71" s="4">
        <f t="shared" si="25"/>
        <v>23.911799999999999</v>
      </c>
      <c r="J71" s="4">
        <v>11.656499999999999</v>
      </c>
      <c r="K71" s="4">
        <f t="shared" si="26"/>
        <v>9.8438999999999997</v>
      </c>
      <c r="L71" s="4">
        <f t="shared" si="27"/>
        <v>14.0679</v>
      </c>
      <c r="M71" s="4">
        <f t="shared" ref="M71" si="29">L71/H71*100</f>
        <v>54.686989784018294</v>
      </c>
      <c r="P71" s="4">
        <f t="shared" si="28"/>
        <v>0</v>
      </c>
      <c r="R71" s="9">
        <f t="shared" ref="R71:R134" si="30">K71-(P71+Q71)</f>
        <v>9.8438999999999997</v>
      </c>
      <c r="W71" s="16">
        <v>0</v>
      </c>
      <c r="AA71" s="16">
        <v>0</v>
      </c>
    </row>
    <row r="72" spans="1:35" x14ac:dyDescent="0.35">
      <c r="A72" s="1" t="s">
        <v>59</v>
      </c>
      <c r="B72" s="1">
        <v>3</v>
      </c>
      <c r="C72" s="2">
        <v>43</v>
      </c>
      <c r="D72" s="3">
        <v>58</v>
      </c>
      <c r="I72" s="4">
        <f t="shared" si="25"/>
        <v>0</v>
      </c>
      <c r="K72" s="4">
        <f t="shared" si="26"/>
        <v>0</v>
      </c>
      <c r="L72" s="4">
        <f t="shared" si="27"/>
        <v>0</v>
      </c>
      <c r="P72" s="4">
        <f t="shared" si="28"/>
        <v>0</v>
      </c>
      <c r="R72" s="9"/>
      <c r="W72" s="16">
        <v>0</v>
      </c>
      <c r="AA72" s="16">
        <v>0</v>
      </c>
    </row>
    <row r="73" spans="1:35" x14ac:dyDescent="0.35">
      <c r="A73" s="1" t="s">
        <v>59</v>
      </c>
      <c r="B73" s="1">
        <v>3</v>
      </c>
      <c r="C73" s="2">
        <v>44</v>
      </c>
      <c r="D73" s="3">
        <v>59</v>
      </c>
      <c r="I73" s="4">
        <f t="shared" si="25"/>
        <v>0</v>
      </c>
      <c r="K73" s="4">
        <f t="shared" si="26"/>
        <v>0</v>
      </c>
      <c r="L73" s="4">
        <f t="shared" si="27"/>
        <v>0</v>
      </c>
      <c r="P73" s="4">
        <f t="shared" si="28"/>
        <v>0</v>
      </c>
      <c r="R73" s="9"/>
      <c r="W73" s="16">
        <v>0</v>
      </c>
      <c r="AA73" s="16">
        <v>0</v>
      </c>
    </row>
    <row r="74" spans="1:35" x14ac:dyDescent="0.35">
      <c r="A74" s="1" t="s">
        <v>59</v>
      </c>
      <c r="B74" s="1">
        <v>3</v>
      </c>
      <c r="C74" s="2">
        <v>45</v>
      </c>
      <c r="D74" s="3">
        <v>60</v>
      </c>
      <c r="E74" s="4">
        <v>1</v>
      </c>
      <c r="F74" s="4">
        <v>1</v>
      </c>
      <c r="G74" s="4">
        <v>1.8148</v>
      </c>
      <c r="H74" s="4">
        <v>27.028500000000001</v>
      </c>
      <c r="I74" s="4">
        <f t="shared" si="25"/>
        <v>25.213700000000003</v>
      </c>
      <c r="J74" s="4">
        <v>12.135400000000001</v>
      </c>
      <c r="K74" s="4">
        <f t="shared" si="26"/>
        <v>10.320600000000001</v>
      </c>
      <c r="L74" s="4">
        <f t="shared" si="27"/>
        <v>14.8931</v>
      </c>
      <c r="M74" s="4">
        <f t="shared" ref="M74" si="31">L74/H74*100</f>
        <v>55.101466970050126</v>
      </c>
      <c r="N74" s="4">
        <v>7.1740000000000004</v>
      </c>
      <c r="O74" s="4">
        <v>12.1905</v>
      </c>
      <c r="P74" s="4">
        <f t="shared" si="28"/>
        <v>5.0164999999999997</v>
      </c>
      <c r="Q74" s="4">
        <v>1.1113999999999999</v>
      </c>
      <c r="R74" s="9">
        <f t="shared" si="30"/>
        <v>4.1927000000000012</v>
      </c>
      <c r="W74" s="16">
        <v>0</v>
      </c>
      <c r="AA74" s="16">
        <v>0</v>
      </c>
      <c r="AG74" s="4">
        <v>1</v>
      </c>
      <c r="AH74" s="4">
        <v>1</v>
      </c>
      <c r="AI74" s="4">
        <v>1</v>
      </c>
    </row>
    <row r="75" spans="1:35" x14ac:dyDescent="0.35">
      <c r="A75" s="1" t="s">
        <v>59</v>
      </c>
      <c r="B75" s="1">
        <v>3</v>
      </c>
      <c r="C75" s="2">
        <v>46</v>
      </c>
      <c r="D75" s="3">
        <v>61</v>
      </c>
      <c r="I75" s="4">
        <f t="shared" si="25"/>
        <v>0</v>
      </c>
      <c r="K75" s="4">
        <f t="shared" si="26"/>
        <v>0</v>
      </c>
      <c r="L75" s="4">
        <f t="shared" si="27"/>
        <v>0</v>
      </c>
      <c r="P75" s="4">
        <f t="shared" si="28"/>
        <v>0</v>
      </c>
      <c r="R75" s="9"/>
      <c r="W75" s="16">
        <v>0</v>
      </c>
      <c r="AA75" s="16">
        <v>0</v>
      </c>
    </row>
    <row r="76" spans="1:35" x14ac:dyDescent="0.35">
      <c r="A76" s="1" t="s">
        <v>59</v>
      </c>
      <c r="B76" s="1">
        <v>3</v>
      </c>
      <c r="C76" s="2">
        <v>47</v>
      </c>
      <c r="D76" s="3">
        <v>62</v>
      </c>
      <c r="I76" s="4">
        <f t="shared" si="25"/>
        <v>0</v>
      </c>
      <c r="K76" s="4">
        <f t="shared" si="26"/>
        <v>0</v>
      </c>
      <c r="L76" s="4">
        <f t="shared" si="27"/>
        <v>0</v>
      </c>
      <c r="P76" s="4">
        <f t="shared" si="28"/>
        <v>0</v>
      </c>
      <c r="R76" s="9"/>
      <c r="W76" s="16">
        <v>0</v>
      </c>
      <c r="AA76" s="16">
        <v>0</v>
      </c>
    </row>
    <row r="77" spans="1:35" x14ac:dyDescent="0.35">
      <c r="A77" s="1" t="s">
        <v>59</v>
      </c>
      <c r="B77" s="1">
        <v>3</v>
      </c>
      <c r="C77" s="2" t="s">
        <v>161</v>
      </c>
      <c r="D77" s="3" t="s">
        <v>164</v>
      </c>
      <c r="F77" s="4">
        <v>1</v>
      </c>
      <c r="G77" s="4">
        <v>1.8110999999999999</v>
      </c>
      <c r="H77" s="4">
        <v>25.580500000000001</v>
      </c>
      <c r="I77" s="4">
        <f t="shared" si="25"/>
        <v>23.769400000000001</v>
      </c>
      <c r="J77" s="4">
        <v>11.546900000000001</v>
      </c>
      <c r="K77" s="4">
        <f t="shared" si="26"/>
        <v>9.7358000000000011</v>
      </c>
      <c r="L77" s="4">
        <f t="shared" si="27"/>
        <v>14.0336</v>
      </c>
      <c r="M77" s="4">
        <f t="shared" ref="M77" si="32">L77/H77*100</f>
        <v>54.860538300658703</v>
      </c>
      <c r="P77" s="4">
        <f t="shared" si="28"/>
        <v>0</v>
      </c>
      <c r="R77" s="9">
        <f t="shared" si="30"/>
        <v>9.7358000000000011</v>
      </c>
      <c r="W77" s="16">
        <v>0</v>
      </c>
      <c r="AA77" s="16">
        <v>0</v>
      </c>
    </row>
    <row r="78" spans="1:35" x14ac:dyDescent="0.35">
      <c r="A78" s="1" t="s">
        <v>59</v>
      </c>
      <c r="B78" s="1">
        <v>3</v>
      </c>
      <c r="C78" s="2">
        <v>48</v>
      </c>
      <c r="D78" s="3">
        <v>63</v>
      </c>
      <c r="I78" s="4">
        <f t="shared" si="25"/>
        <v>0</v>
      </c>
      <c r="K78" s="4">
        <f t="shared" si="26"/>
        <v>0</v>
      </c>
      <c r="L78" s="4">
        <f t="shared" si="27"/>
        <v>0</v>
      </c>
      <c r="P78" s="4">
        <f t="shared" si="28"/>
        <v>0</v>
      </c>
      <c r="R78" s="9"/>
      <c r="W78" s="16">
        <v>0</v>
      </c>
      <c r="AA78" s="16">
        <v>0</v>
      </c>
    </row>
    <row r="79" spans="1:35" x14ac:dyDescent="0.35">
      <c r="A79" s="1" t="s">
        <v>59</v>
      </c>
      <c r="B79" s="1">
        <v>3</v>
      </c>
      <c r="C79" s="2">
        <v>49</v>
      </c>
      <c r="D79" s="3">
        <v>64</v>
      </c>
      <c r="I79" s="4">
        <f t="shared" si="25"/>
        <v>0</v>
      </c>
      <c r="K79" s="4">
        <f t="shared" si="26"/>
        <v>0</v>
      </c>
      <c r="L79" s="4">
        <f t="shared" si="27"/>
        <v>0</v>
      </c>
      <c r="P79" s="4">
        <f t="shared" si="28"/>
        <v>0</v>
      </c>
      <c r="R79" s="9"/>
      <c r="W79" s="16">
        <v>0</v>
      </c>
      <c r="AA79" s="16">
        <v>0</v>
      </c>
    </row>
    <row r="80" spans="1:35" x14ac:dyDescent="0.35">
      <c r="A80" s="1" t="s">
        <v>59</v>
      </c>
      <c r="B80" s="1">
        <v>3</v>
      </c>
      <c r="C80" s="2">
        <v>50</v>
      </c>
      <c r="D80" s="3">
        <v>65</v>
      </c>
      <c r="E80" s="4">
        <v>1</v>
      </c>
      <c r="F80" s="4">
        <v>1</v>
      </c>
      <c r="G80" s="4">
        <v>1.8143</v>
      </c>
      <c r="H80" s="4">
        <v>25.538399999999999</v>
      </c>
      <c r="I80" s="4">
        <f t="shared" si="25"/>
        <v>23.7241</v>
      </c>
      <c r="J80" s="4">
        <v>11.3119</v>
      </c>
      <c r="K80" s="4">
        <f t="shared" si="26"/>
        <v>9.4976000000000003</v>
      </c>
      <c r="L80" s="4">
        <f t="shared" si="27"/>
        <v>14.2265</v>
      </c>
      <c r="M80" s="4">
        <f t="shared" ref="M80" si="33">L80/H80*100</f>
        <v>55.706308930864893</v>
      </c>
      <c r="N80" s="4">
        <v>7.1877000000000004</v>
      </c>
      <c r="O80" s="4">
        <v>11.7972</v>
      </c>
      <c r="P80" s="4">
        <f t="shared" si="28"/>
        <v>4.6094999999999997</v>
      </c>
      <c r="Q80" s="4">
        <v>1.2010000000000001</v>
      </c>
      <c r="R80" s="9">
        <f t="shared" si="30"/>
        <v>3.6871000000000009</v>
      </c>
      <c r="W80" s="16">
        <v>0</v>
      </c>
      <c r="AA80" s="16">
        <v>0</v>
      </c>
      <c r="AG80" s="4">
        <v>1</v>
      </c>
      <c r="AH80" s="4">
        <v>1</v>
      </c>
      <c r="AI80" s="4">
        <v>1</v>
      </c>
    </row>
    <row r="81" spans="1:36" x14ac:dyDescent="0.35">
      <c r="A81" s="1" t="s">
        <v>59</v>
      </c>
      <c r="B81" s="1">
        <v>3</v>
      </c>
      <c r="C81" s="2">
        <v>51</v>
      </c>
      <c r="D81" s="3">
        <v>66</v>
      </c>
      <c r="I81" s="4">
        <f t="shared" si="25"/>
        <v>0</v>
      </c>
      <c r="K81" s="4">
        <f t="shared" si="26"/>
        <v>0</v>
      </c>
      <c r="L81" s="4">
        <f t="shared" si="27"/>
        <v>0</v>
      </c>
      <c r="P81" s="4">
        <f t="shared" si="28"/>
        <v>0</v>
      </c>
      <c r="R81" s="9"/>
      <c r="W81" s="16">
        <v>0</v>
      </c>
      <c r="AA81" s="16">
        <v>0</v>
      </c>
    </row>
    <row r="82" spans="1:36" x14ac:dyDescent="0.35">
      <c r="A82" s="1" t="s">
        <v>59</v>
      </c>
      <c r="B82" s="1">
        <v>3</v>
      </c>
      <c r="C82" s="2">
        <v>52</v>
      </c>
      <c r="D82" s="3">
        <v>67</v>
      </c>
      <c r="I82" s="4">
        <f t="shared" si="25"/>
        <v>0</v>
      </c>
      <c r="K82" s="4">
        <f t="shared" si="26"/>
        <v>0</v>
      </c>
      <c r="L82" s="4">
        <f t="shared" si="27"/>
        <v>0</v>
      </c>
      <c r="P82" s="4">
        <f t="shared" si="28"/>
        <v>0</v>
      </c>
      <c r="R82" s="9"/>
      <c r="W82" s="16">
        <v>0</v>
      </c>
      <c r="AA82" s="16">
        <v>0</v>
      </c>
    </row>
    <row r="83" spans="1:36" x14ac:dyDescent="0.35">
      <c r="A83" s="1" t="s">
        <v>59</v>
      </c>
      <c r="B83" s="1">
        <v>3</v>
      </c>
      <c r="C83" s="2" t="s">
        <v>162</v>
      </c>
      <c r="D83" s="3" t="s">
        <v>165</v>
      </c>
      <c r="F83" s="4">
        <v>1</v>
      </c>
      <c r="G83" s="4">
        <v>1.8288</v>
      </c>
      <c r="H83" s="4">
        <v>24.4697</v>
      </c>
      <c r="I83" s="4">
        <f t="shared" si="25"/>
        <v>22.640899999999998</v>
      </c>
      <c r="J83" s="4">
        <v>11.4795</v>
      </c>
      <c r="K83" s="4">
        <f t="shared" si="26"/>
        <v>9.6507000000000005</v>
      </c>
      <c r="L83" s="4">
        <f t="shared" si="27"/>
        <v>12.9902</v>
      </c>
      <c r="M83" s="4">
        <f t="shared" ref="M83" si="34">L83/H83*100</f>
        <v>53.086878874689923</v>
      </c>
      <c r="P83" s="4">
        <f t="shared" si="28"/>
        <v>0</v>
      </c>
      <c r="R83" s="9">
        <f t="shared" si="30"/>
        <v>9.6507000000000005</v>
      </c>
      <c r="W83" s="16">
        <v>0</v>
      </c>
      <c r="AA83" s="16">
        <v>0</v>
      </c>
    </row>
    <row r="84" spans="1:36" x14ac:dyDescent="0.35">
      <c r="A84" s="1" t="s">
        <v>59</v>
      </c>
      <c r="B84" s="1">
        <v>3</v>
      </c>
      <c r="C84" s="2">
        <v>53</v>
      </c>
      <c r="D84" s="3">
        <v>68</v>
      </c>
      <c r="I84" s="4">
        <f t="shared" si="25"/>
        <v>0</v>
      </c>
      <c r="K84" s="4">
        <f t="shared" si="26"/>
        <v>0</v>
      </c>
      <c r="L84" s="4">
        <f t="shared" si="27"/>
        <v>0</v>
      </c>
      <c r="P84" s="4">
        <f t="shared" si="28"/>
        <v>0</v>
      </c>
      <c r="R84" s="9"/>
      <c r="W84" s="16">
        <v>0</v>
      </c>
      <c r="AA84" s="16">
        <v>0</v>
      </c>
    </row>
    <row r="85" spans="1:36" x14ac:dyDescent="0.35">
      <c r="A85" s="1" t="s">
        <v>59</v>
      </c>
      <c r="B85" s="1">
        <v>3</v>
      </c>
      <c r="C85" s="2">
        <v>54</v>
      </c>
      <c r="D85" s="3">
        <v>69</v>
      </c>
      <c r="I85" s="4">
        <f t="shared" si="25"/>
        <v>0</v>
      </c>
      <c r="K85" s="4">
        <f t="shared" si="26"/>
        <v>0</v>
      </c>
      <c r="L85" s="4">
        <f t="shared" si="27"/>
        <v>0</v>
      </c>
      <c r="P85" s="4">
        <f t="shared" si="28"/>
        <v>0</v>
      </c>
      <c r="R85" s="9"/>
      <c r="W85" s="16">
        <v>0</v>
      </c>
      <c r="AA85" s="16">
        <v>0</v>
      </c>
    </row>
    <row r="86" spans="1:36" x14ac:dyDescent="0.35">
      <c r="A86" s="1" t="s">
        <v>59</v>
      </c>
      <c r="B86" s="1">
        <v>3</v>
      </c>
      <c r="C86" s="2">
        <v>55</v>
      </c>
      <c r="D86" s="3">
        <v>70</v>
      </c>
      <c r="E86" s="4">
        <v>1</v>
      </c>
      <c r="F86" s="4">
        <v>1</v>
      </c>
      <c r="G86" s="4">
        <v>1.8467</v>
      </c>
      <c r="H86" s="4">
        <v>34.190899999999999</v>
      </c>
      <c r="I86" s="4">
        <f t="shared" si="25"/>
        <v>32.344200000000001</v>
      </c>
      <c r="J86" s="4">
        <v>16.235299999999999</v>
      </c>
      <c r="K86" s="4">
        <f t="shared" si="26"/>
        <v>14.388599999999999</v>
      </c>
      <c r="L86" s="4">
        <f t="shared" si="27"/>
        <v>17.9556</v>
      </c>
      <c r="M86" s="4">
        <f t="shared" ref="M86" si="35">L86/H86*100</f>
        <v>52.515727869111373</v>
      </c>
      <c r="N86" s="4">
        <v>7.2521000000000004</v>
      </c>
      <c r="O86" s="4">
        <v>12.189399999999999</v>
      </c>
      <c r="P86" s="4">
        <f t="shared" si="28"/>
        <v>4.9372999999999987</v>
      </c>
      <c r="Q86" s="4">
        <v>1.1903999999999999</v>
      </c>
      <c r="R86" s="9">
        <f t="shared" si="30"/>
        <v>8.2608999999999995</v>
      </c>
      <c r="S86" s="16">
        <f>2.0388+2.1016</f>
        <v>4.1403999999999996</v>
      </c>
      <c r="T86" s="16">
        <f>0.5621+0.5301</f>
        <v>1.0922000000000001</v>
      </c>
      <c r="U86" s="16">
        <f>0.89+0.537</f>
        <v>1.427</v>
      </c>
      <c r="V86" s="16">
        <f>U86-T86</f>
        <v>0.33479999999999999</v>
      </c>
      <c r="W86" s="16">
        <f>V86/S86*100</f>
        <v>8.0861752487682352</v>
      </c>
      <c r="X86" s="16">
        <f>0.5418+0.5762</f>
        <v>1.1179999999999999</v>
      </c>
      <c r="Y86" s="16">
        <f>0.55+0.5723</f>
        <v>1.1223000000000001</v>
      </c>
      <c r="Z86" s="16">
        <f>Y86-X86</f>
        <v>4.3000000000001926E-3</v>
      </c>
      <c r="AA86" s="17">
        <f>Z86/S86*100</f>
        <v>0.10385470002898738</v>
      </c>
      <c r="AB86" s="16">
        <f>S86-(V86+Z86)</f>
        <v>3.8012999999999995</v>
      </c>
      <c r="AC86" s="16">
        <f>AB86/S86*100</f>
        <v>91.809970051202782</v>
      </c>
      <c r="AD86" s="1">
        <v>30</v>
      </c>
      <c r="AG86" s="4">
        <v>1</v>
      </c>
      <c r="AH86" s="4">
        <v>1</v>
      </c>
      <c r="AI86" s="4">
        <v>1</v>
      </c>
    </row>
    <row r="87" spans="1:36" x14ac:dyDescent="0.35">
      <c r="A87" s="1" t="s">
        <v>59</v>
      </c>
      <c r="B87" s="1">
        <v>3</v>
      </c>
      <c r="C87" s="2">
        <v>56</v>
      </c>
      <c r="D87" s="3">
        <v>71</v>
      </c>
      <c r="I87" s="4">
        <f t="shared" si="25"/>
        <v>0</v>
      </c>
      <c r="K87" s="4">
        <f t="shared" si="26"/>
        <v>0</v>
      </c>
      <c r="L87" s="4">
        <f t="shared" si="27"/>
        <v>0</v>
      </c>
      <c r="P87" s="4">
        <f t="shared" si="28"/>
        <v>0</v>
      </c>
      <c r="R87" s="9"/>
      <c r="W87" s="16">
        <v>0</v>
      </c>
      <c r="AA87" s="16">
        <v>0</v>
      </c>
    </row>
    <row r="88" spans="1:36" x14ac:dyDescent="0.35">
      <c r="A88" s="1" t="s">
        <v>59</v>
      </c>
      <c r="B88" s="1">
        <v>3</v>
      </c>
      <c r="C88" s="2">
        <v>57</v>
      </c>
      <c r="D88" s="3">
        <v>72</v>
      </c>
      <c r="I88" s="4">
        <f t="shared" si="25"/>
        <v>0</v>
      </c>
      <c r="K88" s="4">
        <f t="shared" si="26"/>
        <v>0</v>
      </c>
      <c r="L88" s="4">
        <f t="shared" si="27"/>
        <v>0</v>
      </c>
      <c r="P88" s="4">
        <f t="shared" si="28"/>
        <v>0</v>
      </c>
      <c r="R88" s="9"/>
      <c r="W88" s="16">
        <v>0</v>
      </c>
      <c r="AA88" s="16">
        <v>0</v>
      </c>
    </row>
    <row r="89" spans="1:36" x14ac:dyDescent="0.35">
      <c r="A89" s="1" t="s">
        <v>59</v>
      </c>
      <c r="B89" s="1">
        <v>3</v>
      </c>
      <c r="C89" s="2" t="s">
        <v>163</v>
      </c>
      <c r="D89" s="3" t="s">
        <v>166</v>
      </c>
      <c r="F89" s="4">
        <v>1</v>
      </c>
      <c r="G89" s="4">
        <v>1.8432999999999999</v>
      </c>
      <c r="H89" s="4">
        <v>26.951599999999999</v>
      </c>
      <c r="I89" s="4">
        <f t="shared" si="25"/>
        <v>25.1083</v>
      </c>
      <c r="J89" s="4">
        <v>12.816599999999999</v>
      </c>
      <c r="K89" s="4">
        <f t="shared" si="26"/>
        <v>10.9733</v>
      </c>
      <c r="L89" s="4">
        <f t="shared" si="27"/>
        <v>14.135</v>
      </c>
      <c r="M89" s="4">
        <f t="shared" ref="M89" si="36">L89/H89*100</f>
        <v>52.445865922616839</v>
      </c>
      <c r="P89" s="4">
        <f t="shared" si="28"/>
        <v>0</v>
      </c>
      <c r="R89" s="9">
        <f t="shared" si="30"/>
        <v>10.9733</v>
      </c>
      <c r="W89" s="16">
        <v>0</v>
      </c>
      <c r="AA89" s="16">
        <v>0</v>
      </c>
    </row>
    <row r="90" spans="1:36" x14ac:dyDescent="0.35">
      <c r="A90" s="1" t="s">
        <v>59</v>
      </c>
      <c r="B90" s="1">
        <v>3</v>
      </c>
      <c r="C90" s="2">
        <v>58</v>
      </c>
      <c r="D90" s="3">
        <v>73</v>
      </c>
      <c r="I90" s="4">
        <f t="shared" si="25"/>
        <v>0</v>
      </c>
      <c r="K90" s="4">
        <f t="shared" si="26"/>
        <v>0</v>
      </c>
      <c r="L90" s="4">
        <f t="shared" si="27"/>
        <v>0</v>
      </c>
      <c r="P90" s="4">
        <f t="shared" si="28"/>
        <v>0</v>
      </c>
      <c r="R90" s="9"/>
      <c r="W90" s="16">
        <v>0</v>
      </c>
      <c r="AA90" s="16">
        <v>0</v>
      </c>
    </row>
    <row r="91" spans="1:36" x14ac:dyDescent="0.35">
      <c r="A91" s="1" t="s">
        <v>59</v>
      </c>
      <c r="B91" s="1">
        <v>3</v>
      </c>
      <c r="C91" s="2">
        <v>59</v>
      </c>
      <c r="D91" s="3">
        <v>74</v>
      </c>
      <c r="I91" s="4">
        <f t="shared" si="25"/>
        <v>0</v>
      </c>
      <c r="K91" s="4">
        <f t="shared" si="26"/>
        <v>0</v>
      </c>
      <c r="L91" s="4">
        <f t="shared" si="27"/>
        <v>0</v>
      </c>
      <c r="P91" s="4">
        <f t="shared" si="28"/>
        <v>0</v>
      </c>
      <c r="R91" s="9"/>
      <c r="W91" s="16">
        <v>0</v>
      </c>
      <c r="AA91" s="16">
        <v>0</v>
      </c>
    </row>
    <row r="92" spans="1:36" x14ac:dyDescent="0.35">
      <c r="A92" s="1" t="s">
        <v>59</v>
      </c>
      <c r="B92" s="1">
        <v>3</v>
      </c>
      <c r="C92" s="2">
        <v>60</v>
      </c>
      <c r="D92" s="3">
        <v>75</v>
      </c>
      <c r="E92" s="4">
        <v>1</v>
      </c>
      <c r="F92" s="4">
        <v>1</v>
      </c>
      <c r="G92" s="4">
        <v>1.8218000000000001</v>
      </c>
      <c r="H92" s="4">
        <v>27.428999999999998</v>
      </c>
      <c r="I92" s="4">
        <f t="shared" si="25"/>
        <v>25.607199999999999</v>
      </c>
      <c r="K92" s="4">
        <f t="shared" si="26"/>
        <v>-1.8218000000000001</v>
      </c>
      <c r="L92" s="4">
        <f t="shared" si="27"/>
        <v>27.428999999999998</v>
      </c>
      <c r="M92" s="4">
        <f>L92/H92*100</f>
        <v>100</v>
      </c>
      <c r="P92" s="4">
        <f t="shared" si="28"/>
        <v>0</v>
      </c>
      <c r="R92" s="9">
        <f t="shared" si="30"/>
        <v>-1.8218000000000001</v>
      </c>
      <c r="W92" s="16">
        <v>0</v>
      </c>
      <c r="AA92" s="16">
        <v>0</v>
      </c>
      <c r="AJ92" s="4" t="s">
        <v>167</v>
      </c>
    </row>
    <row r="93" spans="1:36" x14ac:dyDescent="0.35">
      <c r="A93" s="1" t="s">
        <v>59</v>
      </c>
      <c r="B93" s="1">
        <v>3</v>
      </c>
      <c r="C93" s="2">
        <v>61</v>
      </c>
      <c r="D93" s="3">
        <v>76</v>
      </c>
      <c r="I93" s="4">
        <f t="shared" si="25"/>
        <v>0</v>
      </c>
      <c r="K93" s="4">
        <f t="shared" si="26"/>
        <v>0</v>
      </c>
      <c r="L93" s="4">
        <f t="shared" si="27"/>
        <v>0</v>
      </c>
      <c r="P93" s="4">
        <f t="shared" si="28"/>
        <v>0</v>
      </c>
      <c r="R93" s="9"/>
      <c r="W93" s="16">
        <v>0</v>
      </c>
      <c r="AA93" s="16">
        <v>0</v>
      </c>
    </row>
    <row r="94" spans="1:36" x14ac:dyDescent="0.35">
      <c r="A94" s="1" t="s">
        <v>59</v>
      </c>
      <c r="B94" s="1">
        <v>3</v>
      </c>
      <c r="C94" s="2">
        <v>62</v>
      </c>
      <c r="D94" s="3">
        <v>77</v>
      </c>
      <c r="I94" s="4">
        <f t="shared" si="25"/>
        <v>0</v>
      </c>
      <c r="K94" s="4">
        <f t="shared" si="26"/>
        <v>0</v>
      </c>
      <c r="L94" s="4">
        <f t="shared" si="27"/>
        <v>0</v>
      </c>
      <c r="P94" s="4">
        <f t="shared" si="28"/>
        <v>0</v>
      </c>
      <c r="R94" s="9"/>
      <c r="W94" s="16">
        <v>0</v>
      </c>
      <c r="AA94" s="16">
        <v>0</v>
      </c>
    </row>
    <row r="95" spans="1:36" x14ac:dyDescent="0.35">
      <c r="A95" s="1" t="s">
        <v>59</v>
      </c>
      <c r="B95" s="1">
        <v>3</v>
      </c>
      <c r="C95" s="2" t="s">
        <v>164</v>
      </c>
      <c r="D95" s="18">
        <v>77.5</v>
      </c>
      <c r="F95" s="4">
        <v>1</v>
      </c>
      <c r="G95" s="4">
        <v>1.8131999999999999</v>
      </c>
      <c r="H95" s="4">
        <v>25.887</v>
      </c>
      <c r="I95" s="4">
        <f t="shared" si="25"/>
        <v>24.073800000000002</v>
      </c>
      <c r="J95" s="4">
        <v>11.776899999999999</v>
      </c>
      <c r="K95" s="4">
        <f t="shared" si="26"/>
        <v>9.9636999999999993</v>
      </c>
      <c r="L95" s="4">
        <f t="shared" si="27"/>
        <v>14.110100000000001</v>
      </c>
      <c r="M95" s="4">
        <f t="shared" ref="M95" si="37">L95/H95*100</f>
        <v>54.506509058600848</v>
      </c>
      <c r="P95" s="4">
        <f t="shared" si="28"/>
        <v>0</v>
      </c>
      <c r="R95" s="9">
        <f t="shared" si="30"/>
        <v>9.9636999999999993</v>
      </c>
      <c r="W95" s="16">
        <v>0</v>
      </c>
      <c r="AA95" s="16">
        <v>0</v>
      </c>
    </row>
    <row r="96" spans="1:36" x14ac:dyDescent="0.35">
      <c r="A96" s="1" t="s">
        <v>59</v>
      </c>
      <c r="B96" s="1">
        <v>3</v>
      </c>
      <c r="C96" s="2">
        <v>63</v>
      </c>
      <c r="D96" s="3">
        <v>78</v>
      </c>
      <c r="I96" s="4">
        <f t="shared" si="25"/>
        <v>0</v>
      </c>
      <c r="K96" s="4">
        <f t="shared" si="26"/>
        <v>0</v>
      </c>
      <c r="L96" s="4">
        <f t="shared" si="27"/>
        <v>0</v>
      </c>
      <c r="P96" s="4">
        <f t="shared" si="28"/>
        <v>0</v>
      </c>
      <c r="R96" s="9"/>
      <c r="W96" s="16">
        <v>0</v>
      </c>
      <c r="AA96" s="16">
        <v>0</v>
      </c>
    </row>
    <row r="97" spans="1:35" x14ac:dyDescent="0.35">
      <c r="A97" s="1" t="s">
        <v>59</v>
      </c>
      <c r="B97" s="1">
        <v>3</v>
      </c>
      <c r="C97" s="2">
        <v>64</v>
      </c>
      <c r="D97" s="3">
        <v>79</v>
      </c>
      <c r="I97" s="4">
        <f t="shared" si="25"/>
        <v>0</v>
      </c>
      <c r="K97" s="4">
        <f t="shared" si="26"/>
        <v>0</v>
      </c>
      <c r="L97" s="4">
        <f t="shared" si="27"/>
        <v>0</v>
      </c>
      <c r="P97" s="4">
        <f t="shared" si="28"/>
        <v>0</v>
      </c>
      <c r="R97" s="9"/>
      <c r="W97" s="16">
        <v>0</v>
      </c>
      <c r="AA97" s="16">
        <v>0</v>
      </c>
    </row>
    <row r="98" spans="1:35" x14ac:dyDescent="0.35">
      <c r="A98" s="1" t="s">
        <v>59</v>
      </c>
      <c r="B98" s="1">
        <v>3</v>
      </c>
      <c r="C98" s="2">
        <v>65</v>
      </c>
      <c r="D98" s="3">
        <v>80</v>
      </c>
      <c r="E98" s="4">
        <v>1</v>
      </c>
      <c r="F98" s="4">
        <v>1</v>
      </c>
      <c r="G98" s="4">
        <v>1.8238000000000001</v>
      </c>
      <c r="H98" s="4">
        <v>31.4787</v>
      </c>
      <c r="I98" s="4">
        <f t="shared" si="25"/>
        <v>29.654900000000001</v>
      </c>
      <c r="J98" s="4">
        <v>14.3</v>
      </c>
      <c r="K98" s="4">
        <f t="shared" si="26"/>
        <v>12.4762</v>
      </c>
      <c r="L98" s="4">
        <f t="shared" si="27"/>
        <v>17.178699999999999</v>
      </c>
      <c r="M98" s="4">
        <f t="shared" ref="M98" si="38">L98/H98*100</f>
        <v>54.572456931194743</v>
      </c>
      <c r="N98" s="4">
        <v>7.1820000000000004</v>
      </c>
      <c r="O98" s="4">
        <v>12.144299999999999</v>
      </c>
      <c r="P98" s="4">
        <f t="shared" si="28"/>
        <v>4.962299999999999</v>
      </c>
      <c r="Q98" s="4">
        <v>1.3227</v>
      </c>
      <c r="R98" s="9">
        <f t="shared" si="30"/>
        <v>6.1912000000000011</v>
      </c>
      <c r="W98" s="16">
        <v>0</v>
      </c>
      <c r="AA98" s="16">
        <v>0</v>
      </c>
      <c r="AG98" s="4">
        <v>1</v>
      </c>
      <c r="AH98" s="4">
        <v>1</v>
      </c>
      <c r="AI98" s="4">
        <v>1</v>
      </c>
    </row>
    <row r="99" spans="1:35" x14ac:dyDescent="0.35">
      <c r="A99" s="1" t="s">
        <v>59</v>
      </c>
      <c r="B99" s="1">
        <v>3</v>
      </c>
      <c r="C99" s="2">
        <v>66</v>
      </c>
      <c r="D99" s="3">
        <v>81</v>
      </c>
      <c r="I99" s="4">
        <f t="shared" si="25"/>
        <v>0</v>
      </c>
      <c r="K99" s="4">
        <f t="shared" si="26"/>
        <v>0</v>
      </c>
      <c r="L99" s="4">
        <f t="shared" si="27"/>
        <v>0</v>
      </c>
      <c r="P99" s="4">
        <f t="shared" si="28"/>
        <v>0</v>
      </c>
      <c r="R99" s="9"/>
      <c r="W99" s="16">
        <v>0</v>
      </c>
      <c r="AA99" s="16">
        <v>0</v>
      </c>
    </row>
    <row r="100" spans="1:35" x14ac:dyDescent="0.35">
      <c r="A100" s="1" t="s">
        <v>59</v>
      </c>
      <c r="B100" s="1">
        <v>3</v>
      </c>
      <c r="C100" s="2">
        <v>67</v>
      </c>
      <c r="D100" s="3">
        <v>82</v>
      </c>
      <c r="I100" s="4">
        <f t="shared" si="25"/>
        <v>0</v>
      </c>
      <c r="K100" s="4">
        <f t="shared" si="26"/>
        <v>0</v>
      </c>
      <c r="L100" s="4">
        <f t="shared" si="27"/>
        <v>0</v>
      </c>
      <c r="P100" s="4">
        <f t="shared" si="28"/>
        <v>0</v>
      </c>
      <c r="R100" s="9"/>
      <c r="W100" s="16">
        <v>0</v>
      </c>
      <c r="AA100" s="16">
        <v>0</v>
      </c>
    </row>
    <row r="101" spans="1:35" x14ac:dyDescent="0.35">
      <c r="A101" s="1" t="s">
        <v>59</v>
      </c>
      <c r="B101" s="1">
        <v>3</v>
      </c>
      <c r="C101" s="2" t="s">
        <v>165</v>
      </c>
      <c r="D101" s="3" t="s">
        <v>168</v>
      </c>
      <c r="F101" s="4">
        <v>1</v>
      </c>
      <c r="G101" s="4">
        <v>1.8103</v>
      </c>
      <c r="H101" s="4">
        <v>25.4298</v>
      </c>
      <c r="I101" s="4">
        <f t="shared" si="25"/>
        <v>23.619499999999999</v>
      </c>
      <c r="J101" s="4">
        <v>11.928900000000001</v>
      </c>
      <c r="K101" s="4">
        <f t="shared" si="26"/>
        <v>10.118600000000001</v>
      </c>
      <c r="L101" s="4">
        <f t="shared" si="27"/>
        <v>13.5009</v>
      </c>
      <c r="M101" s="4">
        <f t="shared" ref="M101" si="39">L101/H101*100</f>
        <v>53.090861902177757</v>
      </c>
      <c r="P101" s="4">
        <f t="shared" si="28"/>
        <v>0</v>
      </c>
      <c r="R101" s="9">
        <f t="shared" si="30"/>
        <v>10.118600000000001</v>
      </c>
      <c r="W101" s="16">
        <v>0</v>
      </c>
      <c r="AA101" s="16">
        <v>0</v>
      </c>
    </row>
    <row r="102" spans="1:35" x14ac:dyDescent="0.35">
      <c r="A102" s="1" t="s">
        <v>59</v>
      </c>
      <c r="B102" s="1">
        <v>3</v>
      </c>
      <c r="C102" s="2">
        <v>68</v>
      </c>
      <c r="D102" s="3">
        <v>83</v>
      </c>
      <c r="I102" s="4">
        <f t="shared" si="25"/>
        <v>0</v>
      </c>
      <c r="K102" s="4">
        <f t="shared" si="26"/>
        <v>0</v>
      </c>
      <c r="L102" s="4">
        <f t="shared" si="27"/>
        <v>0</v>
      </c>
      <c r="P102" s="4">
        <f t="shared" si="28"/>
        <v>0</v>
      </c>
      <c r="R102" s="9"/>
      <c r="W102" s="16">
        <v>0</v>
      </c>
      <c r="AA102" s="16">
        <v>0</v>
      </c>
    </row>
    <row r="103" spans="1:35" x14ac:dyDescent="0.35">
      <c r="A103" s="1" t="s">
        <v>59</v>
      </c>
      <c r="B103" s="1">
        <v>3</v>
      </c>
      <c r="C103" s="2">
        <v>69</v>
      </c>
      <c r="D103" s="3">
        <v>84</v>
      </c>
      <c r="I103" s="4">
        <f t="shared" si="25"/>
        <v>0</v>
      </c>
      <c r="K103" s="4">
        <f t="shared" si="26"/>
        <v>0</v>
      </c>
      <c r="L103" s="4">
        <f t="shared" si="27"/>
        <v>0</v>
      </c>
      <c r="P103" s="4">
        <f t="shared" si="28"/>
        <v>0</v>
      </c>
      <c r="R103" s="9"/>
      <c r="W103" s="16">
        <v>0</v>
      </c>
      <c r="AA103" s="16">
        <v>0</v>
      </c>
    </row>
    <row r="104" spans="1:35" x14ac:dyDescent="0.35">
      <c r="A104" s="1" t="s">
        <v>59</v>
      </c>
      <c r="B104" s="1">
        <v>3</v>
      </c>
      <c r="C104" s="2">
        <v>70</v>
      </c>
      <c r="D104" s="3">
        <v>85</v>
      </c>
      <c r="E104" s="4">
        <v>1</v>
      </c>
      <c r="F104" s="4">
        <v>1</v>
      </c>
      <c r="G104" s="4">
        <v>1.8055000000000001</v>
      </c>
      <c r="H104" s="4">
        <v>26.580400000000001</v>
      </c>
      <c r="I104" s="4">
        <f t="shared" si="25"/>
        <v>24.774900000000002</v>
      </c>
      <c r="J104" s="4">
        <v>11.869400000000001</v>
      </c>
      <c r="K104" s="4">
        <f t="shared" si="26"/>
        <v>10.0639</v>
      </c>
      <c r="L104" s="4">
        <f t="shared" si="27"/>
        <v>14.711</v>
      </c>
      <c r="M104" s="4">
        <f t="shared" ref="M104" si="40">L104/H104*100</f>
        <v>55.345292019683676</v>
      </c>
      <c r="N104" s="4">
        <v>7.1970999999999998</v>
      </c>
      <c r="O104" s="4">
        <v>12.0502</v>
      </c>
      <c r="P104" s="4">
        <f>O104-N104</f>
        <v>4.8531000000000004</v>
      </c>
      <c r="Q104" s="4">
        <v>1.0205</v>
      </c>
      <c r="R104" s="9">
        <f t="shared" si="30"/>
        <v>4.1902999999999997</v>
      </c>
      <c r="W104" s="16">
        <v>0</v>
      </c>
      <c r="AA104" s="16">
        <v>0</v>
      </c>
      <c r="AG104" s="4">
        <v>1</v>
      </c>
      <c r="AH104" s="4">
        <v>1</v>
      </c>
      <c r="AI104" s="4">
        <v>1</v>
      </c>
    </row>
    <row r="105" spans="1:35" x14ac:dyDescent="0.35">
      <c r="A105" s="1" t="s">
        <v>59</v>
      </c>
      <c r="B105" s="1">
        <v>3</v>
      </c>
      <c r="C105" s="2">
        <v>71</v>
      </c>
      <c r="D105" s="3">
        <v>86</v>
      </c>
      <c r="I105" s="4">
        <f t="shared" si="25"/>
        <v>0</v>
      </c>
      <c r="K105" s="4">
        <f t="shared" si="26"/>
        <v>0</v>
      </c>
      <c r="L105" s="4">
        <f t="shared" si="27"/>
        <v>0</v>
      </c>
      <c r="P105" s="4">
        <f t="shared" si="28"/>
        <v>0</v>
      </c>
      <c r="R105" s="9"/>
      <c r="W105" s="16">
        <v>0</v>
      </c>
      <c r="AA105" s="16">
        <v>0</v>
      </c>
    </row>
    <row r="106" spans="1:35" x14ac:dyDescent="0.35">
      <c r="A106" s="1" t="s">
        <v>59</v>
      </c>
      <c r="B106" s="1">
        <v>3</v>
      </c>
      <c r="C106" s="2">
        <v>72</v>
      </c>
      <c r="D106" s="3">
        <v>87</v>
      </c>
      <c r="I106" s="4">
        <f t="shared" si="25"/>
        <v>0</v>
      </c>
      <c r="K106" s="4">
        <f t="shared" si="26"/>
        <v>0</v>
      </c>
      <c r="L106" s="4">
        <f t="shared" si="27"/>
        <v>0</v>
      </c>
      <c r="P106" s="4">
        <f t="shared" si="28"/>
        <v>0</v>
      </c>
      <c r="Q106" s="4" t="s">
        <v>169</v>
      </c>
      <c r="R106" s="9"/>
      <c r="W106" s="16">
        <v>0</v>
      </c>
      <c r="AA106" s="16">
        <v>0</v>
      </c>
    </row>
    <row r="107" spans="1:35" x14ac:dyDescent="0.35">
      <c r="A107" s="1" t="s">
        <v>59</v>
      </c>
      <c r="B107" s="1">
        <v>3</v>
      </c>
      <c r="C107" s="2" t="s">
        <v>166</v>
      </c>
      <c r="D107" s="3" t="s">
        <v>170</v>
      </c>
      <c r="F107" s="4">
        <v>1</v>
      </c>
      <c r="G107" s="4">
        <v>1.7870999999999999</v>
      </c>
      <c r="H107" s="4">
        <v>31.088699999999999</v>
      </c>
      <c r="I107" s="4">
        <f t="shared" si="25"/>
        <v>29.301600000000001</v>
      </c>
      <c r="J107" s="4">
        <v>13.8872</v>
      </c>
      <c r="K107" s="4">
        <f t="shared" si="26"/>
        <v>12.100099999999999</v>
      </c>
      <c r="L107" s="4">
        <f t="shared" si="27"/>
        <v>17.201499999999999</v>
      </c>
      <c r="M107" s="4">
        <f t="shared" ref="M107" si="41">L107/H107*100</f>
        <v>55.330393358358499</v>
      </c>
      <c r="P107" s="4">
        <f t="shared" si="28"/>
        <v>0</v>
      </c>
      <c r="R107" s="9">
        <f t="shared" si="30"/>
        <v>12.100099999999999</v>
      </c>
      <c r="W107" s="16">
        <v>0</v>
      </c>
      <c r="AA107" s="16">
        <v>0</v>
      </c>
    </row>
    <row r="108" spans="1:35" x14ac:dyDescent="0.35">
      <c r="A108" s="1" t="s">
        <v>59</v>
      </c>
      <c r="B108" s="1">
        <v>3</v>
      </c>
      <c r="C108" s="2">
        <v>73</v>
      </c>
      <c r="D108" s="3">
        <v>88</v>
      </c>
      <c r="I108" s="4">
        <f t="shared" si="25"/>
        <v>0</v>
      </c>
      <c r="K108" s="4">
        <f t="shared" si="26"/>
        <v>0</v>
      </c>
      <c r="L108" s="4">
        <f t="shared" si="27"/>
        <v>0</v>
      </c>
      <c r="P108" s="4">
        <f t="shared" si="28"/>
        <v>0</v>
      </c>
      <c r="R108" s="9"/>
      <c r="W108" s="16">
        <v>0</v>
      </c>
      <c r="AA108" s="16">
        <v>0</v>
      </c>
    </row>
    <row r="109" spans="1:35" x14ac:dyDescent="0.35">
      <c r="A109" s="1" t="s">
        <v>59</v>
      </c>
      <c r="B109" s="1">
        <v>3</v>
      </c>
      <c r="C109" s="2">
        <v>74</v>
      </c>
      <c r="D109" s="3">
        <v>89</v>
      </c>
      <c r="I109" s="4">
        <f t="shared" si="25"/>
        <v>0</v>
      </c>
      <c r="K109" s="4">
        <f t="shared" si="26"/>
        <v>0</v>
      </c>
      <c r="L109" s="4">
        <f t="shared" si="27"/>
        <v>0</v>
      </c>
      <c r="P109" s="4">
        <f t="shared" si="28"/>
        <v>0</v>
      </c>
      <c r="R109" s="9"/>
      <c r="W109" s="16">
        <v>0</v>
      </c>
      <c r="AA109" s="16">
        <v>0</v>
      </c>
    </row>
    <row r="110" spans="1:35" x14ac:dyDescent="0.35">
      <c r="A110" s="1" t="s">
        <v>59</v>
      </c>
      <c r="B110" s="1">
        <v>3</v>
      </c>
      <c r="C110" s="2">
        <v>75</v>
      </c>
      <c r="D110" s="3">
        <v>90</v>
      </c>
      <c r="E110" s="4">
        <v>1</v>
      </c>
      <c r="F110" s="4">
        <v>1</v>
      </c>
      <c r="G110" s="4">
        <v>1.8129999999999999</v>
      </c>
      <c r="H110" s="4">
        <v>31.355899999999998</v>
      </c>
      <c r="I110" s="4">
        <f t="shared" si="25"/>
        <v>29.542899999999999</v>
      </c>
      <c r="J110" s="4">
        <v>14.138500000000001</v>
      </c>
      <c r="K110" s="4">
        <f t="shared" si="26"/>
        <v>12.3255</v>
      </c>
      <c r="L110" s="4">
        <f t="shared" si="27"/>
        <v>17.217399999999998</v>
      </c>
      <c r="M110" s="4">
        <f t="shared" ref="M110" si="42">L110/H110*100</f>
        <v>54.909602339591586</v>
      </c>
      <c r="N110" s="4">
        <v>7.2455999999999996</v>
      </c>
      <c r="O110" s="4">
        <v>12.1692</v>
      </c>
      <c r="P110" s="4">
        <f t="shared" si="28"/>
        <v>4.9236000000000004</v>
      </c>
      <c r="Q110" s="4">
        <v>1.3058000000000001</v>
      </c>
      <c r="R110" s="9">
        <f t="shared" si="30"/>
        <v>6.0960999999999999</v>
      </c>
      <c r="W110" s="16">
        <v>0</v>
      </c>
      <c r="AA110" s="16">
        <v>0</v>
      </c>
      <c r="AG110" s="4">
        <v>1</v>
      </c>
      <c r="AH110" s="4">
        <v>1</v>
      </c>
      <c r="AI110" s="4">
        <v>1</v>
      </c>
    </row>
    <row r="111" spans="1:35" x14ac:dyDescent="0.35">
      <c r="A111" s="1" t="s">
        <v>59</v>
      </c>
      <c r="B111" s="1">
        <v>3</v>
      </c>
      <c r="C111" s="2">
        <v>76</v>
      </c>
      <c r="D111" s="3">
        <v>91</v>
      </c>
      <c r="I111" s="4">
        <f t="shared" si="25"/>
        <v>0</v>
      </c>
      <c r="K111" s="4">
        <f t="shared" si="26"/>
        <v>0</v>
      </c>
      <c r="L111" s="4">
        <f t="shared" si="27"/>
        <v>0</v>
      </c>
      <c r="P111" s="4">
        <f t="shared" si="28"/>
        <v>0</v>
      </c>
      <c r="R111" s="9"/>
      <c r="W111" s="16">
        <v>0</v>
      </c>
      <c r="AA111" s="16">
        <v>0</v>
      </c>
    </row>
    <row r="112" spans="1:35" x14ac:dyDescent="0.35">
      <c r="A112" s="1" t="s">
        <v>59</v>
      </c>
      <c r="B112" s="1">
        <v>3</v>
      </c>
      <c r="C112" s="2">
        <v>77</v>
      </c>
      <c r="D112" s="3">
        <v>92</v>
      </c>
      <c r="I112" s="4">
        <f t="shared" si="25"/>
        <v>0</v>
      </c>
      <c r="K112" s="4">
        <f t="shared" si="26"/>
        <v>0</v>
      </c>
      <c r="L112" s="4">
        <f t="shared" si="27"/>
        <v>0</v>
      </c>
      <c r="P112" s="4">
        <f t="shared" si="28"/>
        <v>0</v>
      </c>
      <c r="R112" s="9"/>
      <c r="W112" s="16">
        <v>0</v>
      </c>
      <c r="AA112" s="16">
        <v>0</v>
      </c>
    </row>
    <row r="113" spans="1:35" x14ac:dyDescent="0.35">
      <c r="A113" s="1" t="s">
        <v>59</v>
      </c>
      <c r="B113" s="1">
        <v>3</v>
      </c>
      <c r="C113" s="2" t="s">
        <v>171</v>
      </c>
      <c r="D113" s="3" t="s">
        <v>172</v>
      </c>
      <c r="F113" s="4">
        <v>1</v>
      </c>
      <c r="G113" s="4">
        <v>1.7931999999999999</v>
      </c>
      <c r="H113" s="4">
        <v>29.332100000000001</v>
      </c>
      <c r="I113" s="4">
        <f t="shared" si="25"/>
        <v>27.538900000000002</v>
      </c>
      <c r="J113" s="4">
        <v>13.4762</v>
      </c>
      <c r="K113" s="4">
        <f t="shared" si="26"/>
        <v>11.683</v>
      </c>
      <c r="L113" s="4">
        <f t="shared" si="27"/>
        <v>15.8559</v>
      </c>
      <c r="M113" s="4">
        <f t="shared" ref="M113" si="43">L113/H113*100</f>
        <v>54.056477374616883</v>
      </c>
      <c r="P113" s="4">
        <f t="shared" si="28"/>
        <v>0</v>
      </c>
      <c r="R113" s="9">
        <f t="shared" si="30"/>
        <v>11.683</v>
      </c>
      <c r="W113" s="16">
        <v>0</v>
      </c>
      <c r="AA113" s="16">
        <v>0</v>
      </c>
    </row>
    <row r="114" spans="1:35" x14ac:dyDescent="0.35">
      <c r="A114" s="1" t="s">
        <v>59</v>
      </c>
      <c r="B114" s="1">
        <v>3</v>
      </c>
      <c r="C114" s="2">
        <v>78</v>
      </c>
      <c r="D114" s="3">
        <v>93</v>
      </c>
      <c r="I114" s="4">
        <f t="shared" si="25"/>
        <v>0</v>
      </c>
      <c r="K114" s="4">
        <f t="shared" si="26"/>
        <v>0</v>
      </c>
      <c r="L114" s="4">
        <f t="shared" si="27"/>
        <v>0</v>
      </c>
      <c r="P114" s="4">
        <f t="shared" si="28"/>
        <v>0</v>
      </c>
      <c r="R114" s="9"/>
      <c r="W114" s="16">
        <v>0</v>
      </c>
      <c r="AA114" s="16">
        <v>0</v>
      </c>
    </row>
    <row r="115" spans="1:35" x14ac:dyDescent="0.35">
      <c r="A115" s="1" t="s">
        <v>59</v>
      </c>
      <c r="B115" s="1">
        <v>3</v>
      </c>
      <c r="C115" s="2">
        <v>79</v>
      </c>
      <c r="D115" s="3">
        <v>94</v>
      </c>
      <c r="I115" s="4">
        <f t="shared" si="25"/>
        <v>0</v>
      </c>
      <c r="K115" s="4">
        <f t="shared" si="26"/>
        <v>0</v>
      </c>
      <c r="L115" s="4">
        <f t="shared" si="27"/>
        <v>0</v>
      </c>
      <c r="P115" s="4">
        <f t="shared" si="28"/>
        <v>0</v>
      </c>
      <c r="R115" s="9"/>
      <c r="W115" s="16">
        <v>0</v>
      </c>
      <c r="AA115" s="16">
        <v>0</v>
      </c>
    </row>
    <row r="116" spans="1:35" x14ac:dyDescent="0.35">
      <c r="A116" s="1" t="s">
        <v>59</v>
      </c>
      <c r="B116" s="1">
        <v>3</v>
      </c>
      <c r="C116" s="2">
        <v>80</v>
      </c>
      <c r="D116" s="3">
        <v>95</v>
      </c>
      <c r="E116" s="4">
        <v>1</v>
      </c>
      <c r="F116" s="4">
        <v>1</v>
      </c>
      <c r="G116" s="4">
        <v>1.788</v>
      </c>
      <c r="H116" s="4">
        <v>30.777999999999999</v>
      </c>
      <c r="I116" s="4">
        <f t="shared" si="25"/>
        <v>28.99</v>
      </c>
      <c r="J116" s="4">
        <v>14.4802</v>
      </c>
      <c r="K116" s="4">
        <f t="shared" si="26"/>
        <v>12.6922</v>
      </c>
      <c r="L116" s="4">
        <f t="shared" si="27"/>
        <v>16.297799999999999</v>
      </c>
      <c r="M116" s="4">
        <f t="shared" ref="M116" si="44">L116/H116*100</f>
        <v>52.952758463837803</v>
      </c>
      <c r="N116" s="4">
        <v>7.2366999999999999</v>
      </c>
      <c r="O116" s="4">
        <v>12.1409</v>
      </c>
      <c r="P116" s="4">
        <f t="shared" si="28"/>
        <v>4.9042000000000003</v>
      </c>
      <c r="Q116" s="4">
        <v>1.1548</v>
      </c>
      <c r="R116" s="9">
        <f t="shared" si="30"/>
        <v>6.6331999999999995</v>
      </c>
      <c r="W116" s="16">
        <v>0</v>
      </c>
      <c r="AA116" s="16">
        <v>0</v>
      </c>
      <c r="AG116" s="4">
        <v>1</v>
      </c>
      <c r="AH116" s="4">
        <v>1</v>
      </c>
      <c r="AI116" s="4">
        <v>1</v>
      </c>
    </row>
    <row r="117" spans="1:35" x14ac:dyDescent="0.35">
      <c r="A117" s="1" t="s">
        <v>59</v>
      </c>
      <c r="B117" s="1">
        <v>3</v>
      </c>
      <c r="C117" s="2">
        <v>81</v>
      </c>
      <c r="D117" s="3">
        <v>96</v>
      </c>
      <c r="I117" s="4">
        <f t="shared" si="25"/>
        <v>0</v>
      </c>
      <c r="K117" s="4">
        <f t="shared" si="26"/>
        <v>0</v>
      </c>
      <c r="L117" s="4">
        <f t="shared" si="27"/>
        <v>0</v>
      </c>
      <c r="P117" s="4">
        <f t="shared" si="28"/>
        <v>0</v>
      </c>
      <c r="R117" s="9"/>
      <c r="W117" s="16">
        <v>0</v>
      </c>
      <c r="AA117" s="16">
        <v>0</v>
      </c>
    </row>
    <row r="118" spans="1:35" x14ac:dyDescent="0.35">
      <c r="A118" s="1" t="s">
        <v>59</v>
      </c>
      <c r="B118" s="1">
        <v>3</v>
      </c>
      <c r="C118" s="2">
        <v>82</v>
      </c>
      <c r="D118" s="3">
        <v>97</v>
      </c>
      <c r="I118" s="4">
        <f t="shared" si="25"/>
        <v>0</v>
      </c>
      <c r="K118" s="4">
        <f t="shared" si="26"/>
        <v>0</v>
      </c>
      <c r="L118" s="4">
        <f t="shared" si="27"/>
        <v>0</v>
      </c>
      <c r="P118" s="4">
        <f t="shared" si="28"/>
        <v>0</v>
      </c>
      <c r="R118" s="9"/>
      <c r="W118" s="16">
        <v>0</v>
      </c>
      <c r="AA118" s="16">
        <v>0</v>
      </c>
    </row>
    <row r="119" spans="1:35" x14ac:dyDescent="0.35">
      <c r="A119" s="1" t="s">
        <v>59</v>
      </c>
      <c r="B119" s="1">
        <v>3</v>
      </c>
      <c r="C119" s="2" t="s">
        <v>168</v>
      </c>
      <c r="D119" s="3" t="s">
        <v>173</v>
      </c>
      <c r="F119" s="4">
        <v>1</v>
      </c>
      <c r="G119" s="4">
        <v>1.7817000000000001</v>
      </c>
      <c r="H119" s="4">
        <v>31.625499999999999</v>
      </c>
      <c r="I119" s="4">
        <f t="shared" si="25"/>
        <v>29.843799999999998</v>
      </c>
      <c r="J119" s="4">
        <v>14.368499999999999</v>
      </c>
      <c r="K119" s="4">
        <f t="shared" si="26"/>
        <v>12.586799999999998</v>
      </c>
      <c r="L119" s="4">
        <f t="shared" si="27"/>
        <v>17.256999999999998</v>
      </c>
      <c r="M119" s="4">
        <f t="shared" ref="M119" si="45">L119/H119*100</f>
        <v>54.566726217767304</v>
      </c>
      <c r="P119" s="4">
        <f t="shared" si="28"/>
        <v>0</v>
      </c>
      <c r="R119" s="9">
        <f t="shared" si="30"/>
        <v>12.586799999999998</v>
      </c>
      <c r="W119" s="16">
        <v>0</v>
      </c>
      <c r="AA119" s="16">
        <v>0</v>
      </c>
    </row>
    <row r="120" spans="1:35" x14ac:dyDescent="0.35">
      <c r="A120" s="1" t="s">
        <v>59</v>
      </c>
      <c r="B120" s="1">
        <v>3</v>
      </c>
      <c r="C120" s="2">
        <v>83</v>
      </c>
      <c r="D120" s="3">
        <v>98</v>
      </c>
      <c r="I120" s="4">
        <f t="shared" si="25"/>
        <v>0</v>
      </c>
      <c r="K120" s="4">
        <f t="shared" si="26"/>
        <v>0</v>
      </c>
      <c r="L120" s="4">
        <f t="shared" si="27"/>
        <v>0</v>
      </c>
      <c r="P120" s="4">
        <f t="shared" si="28"/>
        <v>0</v>
      </c>
      <c r="R120" s="9"/>
      <c r="W120" s="16">
        <v>0</v>
      </c>
      <c r="AA120" s="16">
        <v>0</v>
      </c>
    </row>
    <row r="121" spans="1:35" x14ac:dyDescent="0.35">
      <c r="A121" s="1" t="s">
        <v>59</v>
      </c>
      <c r="B121" s="1">
        <v>3</v>
      </c>
      <c r="C121" s="2">
        <v>84</v>
      </c>
      <c r="D121" s="3">
        <v>99</v>
      </c>
      <c r="I121" s="4">
        <f t="shared" si="25"/>
        <v>0</v>
      </c>
      <c r="K121" s="4">
        <f t="shared" si="26"/>
        <v>0</v>
      </c>
      <c r="L121" s="4">
        <f t="shared" si="27"/>
        <v>0</v>
      </c>
      <c r="P121" s="4">
        <f t="shared" si="28"/>
        <v>0</v>
      </c>
      <c r="R121" s="9"/>
      <c r="W121" s="16">
        <v>0</v>
      </c>
      <c r="AA121" s="16">
        <v>0</v>
      </c>
    </row>
    <row r="122" spans="1:35" x14ac:dyDescent="0.35">
      <c r="A122" s="1" t="s">
        <v>59</v>
      </c>
      <c r="B122" s="1">
        <v>3</v>
      </c>
      <c r="C122" s="2">
        <v>85</v>
      </c>
      <c r="D122" s="3">
        <v>100</v>
      </c>
      <c r="E122" s="4">
        <v>1</v>
      </c>
      <c r="F122" s="4">
        <v>1</v>
      </c>
      <c r="G122" s="4">
        <v>1.7931999999999999</v>
      </c>
      <c r="H122" s="4">
        <v>26.125499999999999</v>
      </c>
      <c r="I122" s="4">
        <f t="shared" si="25"/>
        <v>24.3323</v>
      </c>
      <c r="J122" s="4">
        <v>12.369400000000001</v>
      </c>
      <c r="K122" s="4">
        <f t="shared" si="26"/>
        <v>10.5762</v>
      </c>
      <c r="L122" s="4">
        <f t="shared" si="27"/>
        <v>13.756099999999998</v>
      </c>
      <c r="M122" s="4">
        <f t="shared" ref="M122" si="46">L122/H122*100</f>
        <v>52.6539204991292</v>
      </c>
      <c r="N122" s="4">
        <v>7.2051999999999996</v>
      </c>
      <c r="O122" s="4">
        <v>12.2729</v>
      </c>
      <c r="P122" s="4">
        <f t="shared" si="28"/>
        <v>5.0677000000000003</v>
      </c>
      <c r="Q122" s="4">
        <v>1.1137999999999999</v>
      </c>
      <c r="R122" s="9">
        <f t="shared" si="30"/>
        <v>4.3947000000000003</v>
      </c>
      <c r="W122" s="16">
        <v>0</v>
      </c>
      <c r="AA122" s="16">
        <v>0</v>
      </c>
      <c r="AG122" s="4">
        <v>1</v>
      </c>
      <c r="AH122" s="4">
        <v>1</v>
      </c>
      <c r="AI122" s="4">
        <v>1</v>
      </c>
    </row>
    <row r="123" spans="1:35" x14ac:dyDescent="0.35">
      <c r="A123" s="1" t="s">
        <v>59</v>
      </c>
      <c r="B123" s="1">
        <v>3</v>
      </c>
      <c r="C123" s="2">
        <v>86</v>
      </c>
      <c r="D123" s="3">
        <v>101</v>
      </c>
      <c r="I123" s="4">
        <f t="shared" si="25"/>
        <v>0</v>
      </c>
      <c r="K123" s="4">
        <f t="shared" si="26"/>
        <v>0</v>
      </c>
      <c r="L123" s="4">
        <f t="shared" si="27"/>
        <v>0</v>
      </c>
      <c r="P123" s="4">
        <f t="shared" si="28"/>
        <v>0</v>
      </c>
      <c r="R123" s="9"/>
      <c r="W123" s="16">
        <v>0</v>
      </c>
      <c r="AA123" s="16">
        <v>0</v>
      </c>
    </row>
    <row r="124" spans="1:35" x14ac:dyDescent="0.35">
      <c r="A124" s="1" t="s">
        <v>59</v>
      </c>
      <c r="B124" s="1">
        <v>3</v>
      </c>
      <c r="C124" s="2">
        <v>87</v>
      </c>
      <c r="D124" s="3">
        <v>102</v>
      </c>
      <c r="I124" s="4">
        <f t="shared" si="25"/>
        <v>0</v>
      </c>
      <c r="K124" s="4">
        <f t="shared" si="26"/>
        <v>0</v>
      </c>
      <c r="L124" s="4">
        <f t="shared" si="27"/>
        <v>0</v>
      </c>
      <c r="P124" s="4">
        <f t="shared" si="28"/>
        <v>0</v>
      </c>
      <c r="R124" s="9"/>
      <c r="W124" s="16">
        <v>0</v>
      </c>
      <c r="AA124" s="16">
        <v>0</v>
      </c>
    </row>
    <row r="125" spans="1:35" x14ac:dyDescent="0.35">
      <c r="A125" s="1" t="s">
        <v>59</v>
      </c>
      <c r="B125" s="1">
        <v>3</v>
      </c>
      <c r="C125" s="2" t="s">
        <v>170</v>
      </c>
      <c r="D125" s="3" t="s">
        <v>174</v>
      </c>
      <c r="F125" s="4">
        <v>1</v>
      </c>
      <c r="G125" s="4">
        <v>1.7971999999999999</v>
      </c>
      <c r="H125" s="4">
        <v>29.0548</v>
      </c>
      <c r="I125" s="4">
        <f t="shared" si="25"/>
        <v>27.2576</v>
      </c>
      <c r="J125" s="4">
        <v>13.9131</v>
      </c>
      <c r="K125" s="4">
        <f t="shared" si="26"/>
        <v>12.1159</v>
      </c>
      <c r="L125" s="4">
        <f t="shared" si="27"/>
        <v>15.1417</v>
      </c>
      <c r="M125" s="4">
        <f t="shared" ref="M125" si="47">L125/H125*100</f>
        <v>52.114280600795738</v>
      </c>
      <c r="P125" s="4">
        <f t="shared" si="28"/>
        <v>0</v>
      </c>
      <c r="R125" s="9">
        <f t="shared" si="30"/>
        <v>12.1159</v>
      </c>
      <c r="W125" s="16">
        <v>0</v>
      </c>
      <c r="AA125" s="16">
        <v>0</v>
      </c>
    </row>
    <row r="126" spans="1:35" x14ac:dyDescent="0.35">
      <c r="A126" s="1" t="s">
        <v>59</v>
      </c>
      <c r="B126" s="1">
        <v>3</v>
      </c>
      <c r="C126" s="2">
        <v>88</v>
      </c>
      <c r="D126" s="3">
        <v>103</v>
      </c>
      <c r="I126" s="4">
        <f t="shared" si="25"/>
        <v>0</v>
      </c>
      <c r="K126" s="4">
        <f t="shared" si="26"/>
        <v>0</v>
      </c>
      <c r="L126" s="4">
        <f t="shared" si="27"/>
        <v>0</v>
      </c>
      <c r="P126" s="4">
        <f t="shared" si="28"/>
        <v>0</v>
      </c>
      <c r="R126" s="9"/>
      <c r="W126" s="16">
        <v>0</v>
      </c>
      <c r="AA126" s="16">
        <v>0</v>
      </c>
    </row>
    <row r="127" spans="1:35" x14ac:dyDescent="0.35">
      <c r="A127" s="1" t="s">
        <v>59</v>
      </c>
      <c r="B127" s="1">
        <v>3</v>
      </c>
      <c r="C127" s="2">
        <v>89</v>
      </c>
      <c r="D127" s="3">
        <v>104</v>
      </c>
      <c r="I127" s="4">
        <f t="shared" si="25"/>
        <v>0</v>
      </c>
      <c r="K127" s="4">
        <f t="shared" si="26"/>
        <v>0</v>
      </c>
      <c r="L127" s="4">
        <f t="shared" si="27"/>
        <v>0</v>
      </c>
      <c r="P127" s="4">
        <f t="shared" si="28"/>
        <v>0</v>
      </c>
      <c r="R127" s="9"/>
      <c r="W127" s="16">
        <v>0</v>
      </c>
      <c r="AA127" s="16">
        <v>0</v>
      </c>
    </row>
    <row r="128" spans="1:35" x14ac:dyDescent="0.35">
      <c r="A128" s="1" t="s">
        <v>59</v>
      </c>
      <c r="B128" s="1">
        <v>3</v>
      </c>
      <c r="C128" s="2">
        <v>90</v>
      </c>
      <c r="D128" s="3">
        <v>105</v>
      </c>
      <c r="E128" s="4">
        <v>1</v>
      </c>
      <c r="F128" s="4">
        <v>1</v>
      </c>
      <c r="G128" s="4">
        <v>1.7975000000000001</v>
      </c>
      <c r="H128" s="4">
        <v>36.738399999999999</v>
      </c>
      <c r="I128" s="4">
        <f t="shared" si="25"/>
        <v>34.940899999999999</v>
      </c>
      <c r="J128" s="4">
        <v>17.1309</v>
      </c>
      <c r="K128" s="4">
        <f t="shared" si="26"/>
        <v>15.333400000000001</v>
      </c>
      <c r="L128" s="4">
        <f t="shared" si="27"/>
        <v>19.607499999999998</v>
      </c>
      <c r="M128" s="4">
        <f t="shared" ref="M128" si="48">L128/H128*100</f>
        <v>53.37058772292751</v>
      </c>
      <c r="N128" s="4">
        <v>7.1791</v>
      </c>
      <c r="O128" s="4">
        <v>12.1867</v>
      </c>
      <c r="P128" s="4">
        <f t="shared" si="28"/>
        <v>5.0076000000000001</v>
      </c>
      <c r="Q128" s="4">
        <v>1.0322</v>
      </c>
      <c r="R128" s="9">
        <f t="shared" si="30"/>
        <v>9.2936000000000014</v>
      </c>
      <c r="W128" s="16">
        <v>0</v>
      </c>
      <c r="AA128" s="16">
        <v>0</v>
      </c>
      <c r="AG128" s="4">
        <v>1</v>
      </c>
      <c r="AH128" s="4">
        <v>1</v>
      </c>
      <c r="AI128" s="4">
        <v>1</v>
      </c>
    </row>
    <row r="129" spans="1:35" x14ac:dyDescent="0.35">
      <c r="A129" s="1" t="s">
        <v>59</v>
      </c>
      <c r="B129" s="1">
        <v>3</v>
      </c>
      <c r="C129" s="2">
        <v>91</v>
      </c>
      <c r="D129" s="3">
        <v>106</v>
      </c>
      <c r="I129" s="4">
        <f t="shared" si="25"/>
        <v>0</v>
      </c>
      <c r="K129" s="4">
        <f t="shared" si="26"/>
        <v>0</v>
      </c>
      <c r="L129" s="4">
        <f t="shared" si="27"/>
        <v>0</v>
      </c>
      <c r="P129" s="4">
        <f t="shared" si="28"/>
        <v>0</v>
      </c>
      <c r="R129" s="9"/>
      <c r="W129" s="16">
        <v>0</v>
      </c>
      <c r="AA129" s="16">
        <v>0</v>
      </c>
    </row>
    <row r="130" spans="1:35" x14ac:dyDescent="0.35">
      <c r="A130" s="1" t="s">
        <v>59</v>
      </c>
      <c r="B130" s="1">
        <v>3</v>
      </c>
      <c r="C130" s="2">
        <v>92</v>
      </c>
      <c r="D130" s="3">
        <v>107</v>
      </c>
      <c r="I130" s="4">
        <f t="shared" si="25"/>
        <v>0</v>
      </c>
      <c r="K130" s="4">
        <f t="shared" si="26"/>
        <v>0</v>
      </c>
      <c r="L130" s="4">
        <f t="shared" si="27"/>
        <v>0</v>
      </c>
      <c r="P130" s="4">
        <f t="shared" si="28"/>
        <v>0</v>
      </c>
      <c r="R130" s="9"/>
      <c r="W130" s="16">
        <v>0</v>
      </c>
      <c r="AA130" s="16">
        <v>0</v>
      </c>
    </row>
    <row r="131" spans="1:35" x14ac:dyDescent="0.35">
      <c r="A131" s="1" t="s">
        <v>59</v>
      </c>
      <c r="B131" s="1">
        <v>3</v>
      </c>
      <c r="C131" s="2" t="s">
        <v>172</v>
      </c>
      <c r="D131" s="3" t="s">
        <v>175</v>
      </c>
      <c r="F131" s="4">
        <v>1</v>
      </c>
      <c r="G131" s="4">
        <v>1.7937000000000001</v>
      </c>
      <c r="H131" s="4">
        <v>37.004100000000001</v>
      </c>
      <c r="I131" s="4">
        <f t="shared" si="25"/>
        <v>35.2104</v>
      </c>
      <c r="J131" s="4">
        <v>17.8371</v>
      </c>
      <c r="K131" s="4">
        <f t="shared" si="26"/>
        <v>16.043399999999998</v>
      </c>
      <c r="L131" s="4">
        <f t="shared" si="27"/>
        <v>19.167000000000002</v>
      </c>
      <c r="M131" s="4">
        <f t="shared" ref="M131" si="49">L131/H131*100</f>
        <v>51.796963039230789</v>
      </c>
      <c r="P131" s="4">
        <f t="shared" si="28"/>
        <v>0</v>
      </c>
      <c r="R131" s="9">
        <f t="shared" si="30"/>
        <v>16.043399999999998</v>
      </c>
      <c r="W131" s="16">
        <v>0</v>
      </c>
      <c r="AA131" s="16">
        <v>0</v>
      </c>
    </row>
    <row r="132" spans="1:35" x14ac:dyDescent="0.35">
      <c r="A132" s="1" t="s">
        <v>59</v>
      </c>
      <c r="B132" s="1">
        <v>3</v>
      </c>
      <c r="C132" s="2">
        <v>93</v>
      </c>
      <c r="D132" s="3">
        <v>108</v>
      </c>
      <c r="I132" s="4">
        <f t="shared" si="25"/>
        <v>0</v>
      </c>
      <c r="K132" s="4">
        <f t="shared" si="26"/>
        <v>0</v>
      </c>
      <c r="L132" s="4">
        <f t="shared" si="27"/>
        <v>0</v>
      </c>
      <c r="P132" s="4">
        <f t="shared" si="28"/>
        <v>0</v>
      </c>
      <c r="R132" s="9"/>
      <c r="W132" s="16">
        <v>0</v>
      </c>
      <c r="AA132" s="16">
        <v>0</v>
      </c>
    </row>
    <row r="133" spans="1:35" x14ac:dyDescent="0.35">
      <c r="A133" s="1" t="s">
        <v>59</v>
      </c>
      <c r="B133" s="1">
        <v>3</v>
      </c>
      <c r="C133" s="2">
        <v>94</v>
      </c>
      <c r="D133" s="3">
        <v>109</v>
      </c>
      <c r="I133" s="4">
        <f t="shared" ref="I133:I196" si="50">H133-G133</f>
        <v>0</v>
      </c>
      <c r="K133" s="4">
        <f t="shared" ref="K133:K196" si="51">J133-G133</f>
        <v>0</v>
      </c>
      <c r="L133" s="4">
        <f t="shared" ref="L133:L196" si="52">(H133-J133)</f>
        <v>0</v>
      </c>
      <c r="P133" s="4">
        <f t="shared" ref="P133:P196" si="53">O133-N133</f>
        <v>0</v>
      </c>
      <c r="R133" s="9"/>
      <c r="W133" s="16">
        <v>0</v>
      </c>
      <c r="AA133" s="16">
        <v>0</v>
      </c>
    </row>
    <row r="134" spans="1:35" x14ac:dyDescent="0.35">
      <c r="A134" s="1" t="s">
        <v>59</v>
      </c>
      <c r="B134" s="1">
        <v>3</v>
      </c>
      <c r="C134" s="2">
        <v>95</v>
      </c>
      <c r="D134" s="3">
        <v>110</v>
      </c>
      <c r="E134" s="4">
        <v>1</v>
      </c>
      <c r="F134" s="4">
        <v>1</v>
      </c>
      <c r="G134" s="4">
        <v>1.8069</v>
      </c>
      <c r="H134" s="4">
        <v>43.567399999999999</v>
      </c>
      <c r="I134" s="4">
        <f t="shared" si="50"/>
        <v>41.7605</v>
      </c>
      <c r="J134" s="4">
        <v>20.856300000000001</v>
      </c>
      <c r="K134" s="4">
        <f t="shared" si="51"/>
        <v>19.049400000000002</v>
      </c>
      <c r="L134" s="4">
        <f t="shared" si="52"/>
        <v>22.711099999999998</v>
      </c>
      <c r="M134" s="4">
        <f t="shared" ref="M134" si="54">L134/H134*100</f>
        <v>52.128655829817703</v>
      </c>
      <c r="N134" s="4">
        <v>7.2165999999999997</v>
      </c>
      <c r="O134" s="4">
        <v>12.2052</v>
      </c>
      <c r="P134" s="4">
        <f t="shared" si="53"/>
        <v>4.9885999999999999</v>
      </c>
      <c r="Q134" s="4">
        <v>1.1037999999999999</v>
      </c>
      <c r="R134" s="9">
        <f t="shared" si="30"/>
        <v>12.957000000000003</v>
      </c>
      <c r="S134" s="16">
        <v>2.0057</v>
      </c>
      <c r="T134" s="16">
        <v>0.54139999999999999</v>
      </c>
      <c r="U134" s="16">
        <v>0.56189999999999996</v>
      </c>
      <c r="V134" s="16">
        <f>U134-T134</f>
        <v>2.0499999999999963E-2</v>
      </c>
      <c r="W134" s="17">
        <f>V134/S134*100</f>
        <v>1.0220870519020773</v>
      </c>
      <c r="X134" s="16">
        <v>0.55489999999999995</v>
      </c>
      <c r="Y134" s="16">
        <v>0.55920000000000003</v>
      </c>
      <c r="Z134" s="16">
        <f>Y134-X134</f>
        <v>4.3000000000000815E-3</v>
      </c>
      <c r="AA134" s="17">
        <f>Z134/S134*100</f>
        <v>0.2143889913745865</v>
      </c>
      <c r="AB134" s="16">
        <f>S134-(V134+Z134)</f>
        <v>1.9809000000000001</v>
      </c>
      <c r="AC134" s="16">
        <f>AB134/S134*100</f>
        <v>98.763523956723347</v>
      </c>
      <c r="AD134" s="1">
        <v>46</v>
      </c>
      <c r="AG134" s="4">
        <v>1</v>
      </c>
      <c r="AH134" s="4">
        <v>1</v>
      </c>
      <c r="AI134" s="4">
        <v>1</v>
      </c>
    </row>
    <row r="135" spans="1:35" x14ac:dyDescent="0.35">
      <c r="A135" s="1" t="s">
        <v>59</v>
      </c>
      <c r="B135" s="1">
        <v>3</v>
      </c>
      <c r="C135" s="2">
        <v>96</v>
      </c>
      <c r="D135" s="3">
        <v>111</v>
      </c>
      <c r="I135" s="4">
        <f t="shared" si="50"/>
        <v>0</v>
      </c>
      <c r="K135" s="4">
        <f t="shared" si="51"/>
        <v>0</v>
      </c>
      <c r="L135" s="4">
        <f t="shared" si="52"/>
        <v>0</v>
      </c>
      <c r="P135" s="4">
        <f t="shared" si="53"/>
        <v>0</v>
      </c>
      <c r="R135" s="9"/>
      <c r="W135" s="16">
        <v>0</v>
      </c>
      <c r="AA135" s="16">
        <v>0</v>
      </c>
    </row>
    <row r="136" spans="1:35" x14ac:dyDescent="0.35">
      <c r="A136" s="1" t="s">
        <v>59</v>
      </c>
      <c r="B136" s="1">
        <v>3</v>
      </c>
      <c r="C136" s="2">
        <v>97</v>
      </c>
      <c r="D136" s="3">
        <v>112</v>
      </c>
      <c r="I136" s="4">
        <f t="shared" si="50"/>
        <v>0</v>
      </c>
      <c r="K136" s="4">
        <f t="shared" si="51"/>
        <v>0</v>
      </c>
      <c r="L136" s="4">
        <f t="shared" si="52"/>
        <v>0</v>
      </c>
      <c r="P136" s="4">
        <f t="shared" si="53"/>
        <v>0</v>
      </c>
      <c r="R136" s="9"/>
      <c r="W136" s="16">
        <v>0</v>
      </c>
      <c r="AA136" s="16">
        <v>0</v>
      </c>
    </row>
    <row r="137" spans="1:35" x14ac:dyDescent="0.35">
      <c r="A137" s="1" t="s">
        <v>59</v>
      </c>
      <c r="B137" s="1">
        <v>3</v>
      </c>
      <c r="C137" s="2" t="s">
        <v>173</v>
      </c>
      <c r="D137" s="3" t="s">
        <v>176</v>
      </c>
      <c r="F137" s="4">
        <v>1</v>
      </c>
      <c r="G137" s="4">
        <v>1.7948999999999999</v>
      </c>
      <c r="H137" s="4">
        <v>30.1145</v>
      </c>
      <c r="I137" s="4">
        <f t="shared" si="50"/>
        <v>28.319600000000001</v>
      </c>
      <c r="J137" s="4">
        <v>14.911899999999999</v>
      </c>
      <c r="K137" s="4">
        <f t="shared" si="51"/>
        <v>13.116999999999999</v>
      </c>
      <c r="L137" s="4">
        <f t="shared" si="52"/>
        <v>15.2026</v>
      </c>
      <c r="M137" s="4">
        <f t="shared" ref="M137" si="55">L137/H137*100</f>
        <v>50.482657855850178</v>
      </c>
      <c r="P137" s="4">
        <f t="shared" si="53"/>
        <v>0</v>
      </c>
      <c r="R137" s="9">
        <f t="shared" ref="R137:R200" si="56">K137-(P137+Q137)</f>
        <v>13.116999999999999</v>
      </c>
      <c r="W137" s="16">
        <v>0</v>
      </c>
      <c r="AA137" s="16">
        <v>0</v>
      </c>
    </row>
    <row r="138" spans="1:35" x14ac:dyDescent="0.35">
      <c r="A138" s="1" t="s">
        <v>59</v>
      </c>
      <c r="B138" s="1">
        <v>3</v>
      </c>
      <c r="C138" s="2">
        <v>98</v>
      </c>
      <c r="D138" s="3">
        <v>113</v>
      </c>
      <c r="I138" s="4">
        <f t="shared" si="50"/>
        <v>0</v>
      </c>
      <c r="K138" s="4">
        <f t="shared" si="51"/>
        <v>0</v>
      </c>
      <c r="L138" s="4">
        <f t="shared" si="52"/>
        <v>0</v>
      </c>
      <c r="P138" s="4">
        <f t="shared" si="53"/>
        <v>0</v>
      </c>
      <c r="R138" s="9"/>
      <c r="W138" s="16">
        <v>0</v>
      </c>
      <c r="AA138" s="16">
        <v>0</v>
      </c>
    </row>
    <row r="139" spans="1:35" x14ac:dyDescent="0.35">
      <c r="A139" s="1" t="s">
        <v>59</v>
      </c>
      <c r="B139" s="1">
        <v>3</v>
      </c>
      <c r="C139" s="2">
        <v>99</v>
      </c>
      <c r="D139" s="3">
        <v>114</v>
      </c>
      <c r="I139" s="4">
        <f t="shared" si="50"/>
        <v>0</v>
      </c>
      <c r="K139" s="4">
        <f t="shared" si="51"/>
        <v>0</v>
      </c>
      <c r="L139" s="4">
        <f t="shared" si="52"/>
        <v>0</v>
      </c>
      <c r="P139" s="4">
        <f t="shared" si="53"/>
        <v>0</v>
      </c>
      <c r="R139" s="9"/>
      <c r="W139" s="16">
        <v>0</v>
      </c>
      <c r="AA139" s="16">
        <v>0</v>
      </c>
    </row>
    <row r="140" spans="1:35" x14ac:dyDescent="0.35">
      <c r="A140" s="1" t="s">
        <v>59</v>
      </c>
      <c r="B140" s="1">
        <v>3</v>
      </c>
      <c r="C140" s="2">
        <v>100</v>
      </c>
      <c r="D140" s="3">
        <v>115</v>
      </c>
      <c r="I140" s="4">
        <f t="shared" si="50"/>
        <v>0</v>
      </c>
      <c r="K140" s="4">
        <f t="shared" si="51"/>
        <v>0</v>
      </c>
      <c r="L140" s="4">
        <f t="shared" si="52"/>
        <v>0</v>
      </c>
      <c r="P140" s="4">
        <f t="shared" si="53"/>
        <v>0</v>
      </c>
      <c r="R140" s="9">
        <f t="shared" si="56"/>
        <v>0</v>
      </c>
      <c r="W140" s="16">
        <v>0</v>
      </c>
      <c r="AA140" s="16">
        <v>0</v>
      </c>
    </row>
    <row r="141" spans="1:35" x14ac:dyDescent="0.35">
      <c r="A141" s="1" t="s">
        <v>59</v>
      </c>
      <c r="B141" s="1">
        <v>2</v>
      </c>
      <c r="C141" s="2">
        <v>1</v>
      </c>
      <c r="D141" s="3">
        <v>116</v>
      </c>
      <c r="I141" s="4">
        <f t="shared" si="50"/>
        <v>0</v>
      </c>
      <c r="K141" s="4">
        <f t="shared" si="51"/>
        <v>0</v>
      </c>
      <c r="L141" s="4">
        <f t="shared" si="52"/>
        <v>0</v>
      </c>
      <c r="P141" s="4">
        <f t="shared" si="53"/>
        <v>0</v>
      </c>
      <c r="R141" s="9"/>
      <c r="W141" s="16">
        <v>0</v>
      </c>
      <c r="AA141" s="16">
        <v>0</v>
      </c>
    </row>
    <row r="142" spans="1:35" x14ac:dyDescent="0.35">
      <c r="A142" s="1" t="s">
        <v>59</v>
      </c>
      <c r="B142" s="1">
        <v>2</v>
      </c>
      <c r="C142" s="2">
        <v>2</v>
      </c>
      <c r="D142" s="3">
        <v>117</v>
      </c>
      <c r="I142" s="4">
        <f t="shared" si="50"/>
        <v>0</v>
      </c>
      <c r="K142" s="4">
        <f t="shared" si="51"/>
        <v>0</v>
      </c>
      <c r="L142" s="4">
        <f t="shared" si="52"/>
        <v>0</v>
      </c>
      <c r="P142" s="4">
        <f t="shared" si="53"/>
        <v>0</v>
      </c>
      <c r="R142" s="9"/>
      <c r="W142" s="16">
        <v>0</v>
      </c>
      <c r="AA142" s="16">
        <v>0</v>
      </c>
    </row>
    <row r="143" spans="1:35" x14ac:dyDescent="0.35">
      <c r="A143" s="1" t="s">
        <v>59</v>
      </c>
      <c r="B143" s="1">
        <v>2</v>
      </c>
      <c r="C143" s="2" t="s">
        <v>154</v>
      </c>
      <c r="D143" s="3" t="s">
        <v>177</v>
      </c>
      <c r="F143" s="4">
        <v>1</v>
      </c>
      <c r="G143" s="4">
        <v>1.841</v>
      </c>
      <c r="H143" s="4">
        <v>24.367699999999999</v>
      </c>
      <c r="I143" s="4">
        <f t="shared" si="50"/>
        <v>22.526699999999998</v>
      </c>
      <c r="J143" s="4">
        <v>11.9552</v>
      </c>
      <c r="K143" s="4">
        <f t="shared" si="51"/>
        <v>10.1142</v>
      </c>
      <c r="L143" s="4">
        <f t="shared" si="52"/>
        <v>12.4125</v>
      </c>
      <c r="M143" s="4">
        <f t="shared" ref="M143" si="57">L143/H143*100</f>
        <v>50.938332300545397</v>
      </c>
      <c r="P143" s="4">
        <f t="shared" si="53"/>
        <v>0</v>
      </c>
      <c r="R143" s="9">
        <f t="shared" si="56"/>
        <v>10.1142</v>
      </c>
      <c r="W143" s="16">
        <v>0</v>
      </c>
      <c r="AA143" s="16">
        <v>0</v>
      </c>
    </row>
    <row r="144" spans="1:35" x14ac:dyDescent="0.35">
      <c r="A144" s="1" t="s">
        <v>59</v>
      </c>
      <c r="B144" s="1">
        <v>2</v>
      </c>
      <c r="C144" s="2">
        <v>3</v>
      </c>
      <c r="D144" s="3">
        <v>118</v>
      </c>
      <c r="I144" s="4">
        <f t="shared" si="50"/>
        <v>0</v>
      </c>
      <c r="K144" s="4">
        <f t="shared" si="51"/>
        <v>0</v>
      </c>
      <c r="L144" s="4">
        <f t="shared" si="52"/>
        <v>0</v>
      </c>
      <c r="P144" s="4">
        <f t="shared" si="53"/>
        <v>0</v>
      </c>
      <c r="R144" s="9"/>
      <c r="W144" s="16">
        <v>0</v>
      </c>
      <c r="AA144" s="16">
        <v>0</v>
      </c>
    </row>
    <row r="145" spans="1:36" x14ac:dyDescent="0.35">
      <c r="A145" s="1" t="s">
        <v>59</v>
      </c>
      <c r="B145" s="1">
        <v>2</v>
      </c>
      <c r="C145" s="2">
        <v>4</v>
      </c>
      <c r="D145" s="3">
        <v>119</v>
      </c>
      <c r="I145" s="4">
        <f t="shared" si="50"/>
        <v>0</v>
      </c>
      <c r="K145" s="4">
        <f t="shared" si="51"/>
        <v>0</v>
      </c>
      <c r="L145" s="4">
        <f t="shared" si="52"/>
        <v>0</v>
      </c>
      <c r="P145" s="4">
        <f t="shared" si="53"/>
        <v>0</v>
      </c>
      <c r="R145" s="9"/>
      <c r="W145" s="16">
        <v>0</v>
      </c>
      <c r="AA145" s="16">
        <v>0</v>
      </c>
    </row>
    <row r="146" spans="1:36" x14ac:dyDescent="0.35">
      <c r="A146" s="1" t="s">
        <v>59</v>
      </c>
      <c r="B146" s="1">
        <v>2</v>
      </c>
      <c r="C146" s="2">
        <v>5</v>
      </c>
      <c r="D146" s="3">
        <v>120</v>
      </c>
      <c r="E146" s="4">
        <v>1</v>
      </c>
      <c r="F146" s="4">
        <v>1</v>
      </c>
      <c r="G146" s="4">
        <v>1.8573999999999999</v>
      </c>
      <c r="H146" s="4">
        <v>26.244</v>
      </c>
      <c r="I146" s="4">
        <f t="shared" si="50"/>
        <v>24.386600000000001</v>
      </c>
      <c r="K146" s="4">
        <f t="shared" si="51"/>
        <v>-1.8573999999999999</v>
      </c>
      <c r="L146" s="4">
        <f t="shared" si="52"/>
        <v>26.244</v>
      </c>
      <c r="M146" s="4">
        <f t="shared" ref="M146" si="58">L146/H146*100</f>
        <v>100</v>
      </c>
      <c r="P146" s="4">
        <f t="shared" si="53"/>
        <v>0</v>
      </c>
      <c r="R146" s="9">
        <f t="shared" si="56"/>
        <v>-1.8573999999999999</v>
      </c>
      <c r="W146" s="16">
        <v>0</v>
      </c>
      <c r="AA146" s="16">
        <v>0</v>
      </c>
      <c r="AJ146" s="4" t="s">
        <v>178</v>
      </c>
    </row>
    <row r="147" spans="1:36" x14ac:dyDescent="0.35">
      <c r="A147" s="1" t="s">
        <v>59</v>
      </c>
      <c r="B147" s="1">
        <v>2</v>
      </c>
      <c r="C147" s="2">
        <v>6</v>
      </c>
      <c r="D147" s="3">
        <v>121</v>
      </c>
      <c r="I147" s="4">
        <f t="shared" si="50"/>
        <v>0</v>
      </c>
      <c r="K147" s="4">
        <f t="shared" si="51"/>
        <v>0</v>
      </c>
      <c r="L147" s="4">
        <f t="shared" si="52"/>
        <v>0</v>
      </c>
      <c r="P147" s="4">
        <f t="shared" si="53"/>
        <v>0</v>
      </c>
      <c r="R147" s="9"/>
      <c r="W147" s="16">
        <v>0</v>
      </c>
      <c r="AA147" s="16">
        <v>0</v>
      </c>
    </row>
    <row r="148" spans="1:36" x14ac:dyDescent="0.35">
      <c r="A148" s="1" t="s">
        <v>59</v>
      </c>
      <c r="B148" s="1">
        <v>2</v>
      </c>
      <c r="C148" s="2">
        <v>7</v>
      </c>
      <c r="D148" s="3">
        <v>122</v>
      </c>
      <c r="I148" s="4">
        <f t="shared" si="50"/>
        <v>0</v>
      </c>
      <c r="K148" s="4">
        <f t="shared" si="51"/>
        <v>0</v>
      </c>
      <c r="L148" s="4">
        <f t="shared" si="52"/>
        <v>0</v>
      </c>
      <c r="P148" s="4">
        <f t="shared" si="53"/>
        <v>0</v>
      </c>
      <c r="R148" s="9"/>
      <c r="W148" s="16">
        <v>0</v>
      </c>
      <c r="AA148" s="16">
        <v>0</v>
      </c>
    </row>
    <row r="149" spans="1:36" x14ac:dyDescent="0.35">
      <c r="A149" s="1" t="s">
        <v>59</v>
      </c>
      <c r="B149" s="1">
        <v>2</v>
      </c>
      <c r="C149" s="2" t="s">
        <v>61</v>
      </c>
      <c r="D149" s="3" t="s">
        <v>179</v>
      </c>
      <c r="F149" s="4">
        <v>1</v>
      </c>
      <c r="G149" s="4">
        <v>1.8486</v>
      </c>
      <c r="H149" s="4">
        <v>22.779399999999999</v>
      </c>
      <c r="I149" s="4">
        <f t="shared" si="50"/>
        <v>20.930799999999998</v>
      </c>
      <c r="J149" s="4">
        <v>11.490600000000001</v>
      </c>
      <c r="K149" s="4">
        <f t="shared" si="51"/>
        <v>9.6420000000000012</v>
      </c>
      <c r="L149" s="4">
        <f t="shared" si="52"/>
        <v>11.288799999999998</v>
      </c>
      <c r="M149" s="4">
        <f t="shared" ref="M149" si="59">L149/H149*100</f>
        <v>49.557055936504028</v>
      </c>
      <c r="P149" s="4">
        <f t="shared" si="53"/>
        <v>0</v>
      </c>
      <c r="R149" s="9">
        <f t="shared" si="56"/>
        <v>9.6420000000000012</v>
      </c>
      <c r="W149" s="16">
        <v>0</v>
      </c>
      <c r="AA149" s="16">
        <v>0</v>
      </c>
    </row>
    <row r="150" spans="1:36" x14ac:dyDescent="0.35">
      <c r="A150" s="1" t="s">
        <v>59</v>
      </c>
      <c r="B150" s="1">
        <v>2</v>
      </c>
      <c r="C150" s="2">
        <v>8</v>
      </c>
      <c r="D150" s="3">
        <v>123</v>
      </c>
      <c r="I150" s="4">
        <f t="shared" si="50"/>
        <v>0</v>
      </c>
      <c r="K150" s="4">
        <f t="shared" si="51"/>
        <v>0</v>
      </c>
      <c r="L150" s="4">
        <f t="shared" si="52"/>
        <v>0</v>
      </c>
      <c r="P150" s="4">
        <f t="shared" si="53"/>
        <v>0</v>
      </c>
      <c r="R150" s="9"/>
      <c r="W150" s="16">
        <v>0</v>
      </c>
      <c r="AA150" s="16">
        <v>0</v>
      </c>
    </row>
    <row r="151" spans="1:36" x14ac:dyDescent="0.35">
      <c r="A151" s="1" t="s">
        <v>59</v>
      </c>
      <c r="B151" s="1">
        <v>2</v>
      </c>
      <c r="C151" s="2">
        <v>9</v>
      </c>
      <c r="D151" s="3">
        <v>124</v>
      </c>
      <c r="I151" s="4">
        <f t="shared" si="50"/>
        <v>0</v>
      </c>
      <c r="K151" s="4">
        <f t="shared" si="51"/>
        <v>0</v>
      </c>
      <c r="L151" s="4">
        <f t="shared" si="52"/>
        <v>0</v>
      </c>
      <c r="P151" s="4">
        <f t="shared" si="53"/>
        <v>0</v>
      </c>
      <c r="R151" s="9"/>
      <c r="W151" s="16">
        <v>0</v>
      </c>
      <c r="AA151" s="16">
        <v>0</v>
      </c>
    </row>
    <row r="152" spans="1:36" x14ac:dyDescent="0.35">
      <c r="A152" s="1" t="s">
        <v>59</v>
      </c>
      <c r="B152" s="1">
        <v>2</v>
      </c>
      <c r="C152" s="2">
        <v>10</v>
      </c>
      <c r="D152" s="3">
        <v>125</v>
      </c>
      <c r="E152" s="4">
        <v>1</v>
      </c>
      <c r="F152" s="4">
        <v>1</v>
      </c>
      <c r="G152" s="4">
        <v>1.8535999999999999</v>
      </c>
      <c r="H152" s="4">
        <v>26.238099999999999</v>
      </c>
      <c r="I152" s="4">
        <f t="shared" si="50"/>
        <v>24.384499999999999</v>
      </c>
      <c r="J152" s="4">
        <v>14.3689</v>
      </c>
      <c r="K152" s="4">
        <f t="shared" si="51"/>
        <v>12.5153</v>
      </c>
      <c r="L152" s="4">
        <f t="shared" si="52"/>
        <v>11.869199999999999</v>
      </c>
      <c r="M152" s="4">
        <f t="shared" ref="M152" si="60">L152/H152*100</f>
        <v>45.236507216604863</v>
      </c>
      <c r="N152" s="4">
        <v>7.2302</v>
      </c>
      <c r="O152" s="4">
        <v>12.2753</v>
      </c>
      <c r="P152" s="4">
        <f t="shared" si="53"/>
        <v>5.0450999999999997</v>
      </c>
      <c r="Q152" s="4">
        <v>1.1507000000000001</v>
      </c>
      <c r="R152" s="9">
        <f t="shared" si="56"/>
        <v>6.3194999999999997</v>
      </c>
      <c r="W152" s="16">
        <v>0</v>
      </c>
      <c r="AA152" s="16">
        <v>0</v>
      </c>
      <c r="AG152" s="4">
        <v>1</v>
      </c>
      <c r="AH152" s="4">
        <v>1</v>
      </c>
      <c r="AI152" s="4">
        <v>1</v>
      </c>
      <c r="AJ152" s="4" t="s">
        <v>180</v>
      </c>
    </row>
    <row r="153" spans="1:36" x14ac:dyDescent="0.35">
      <c r="A153" s="1" t="s">
        <v>59</v>
      </c>
      <c r="B153" s="1">
        <v>2</v>
      </c>
      <c r="C153" s="2">
        <v>11</v>
      </c>
      <c r="D153" s="3">
        <v>126</v>
      </c>
      <c r="I153" s="4">
        <f t="shared" si="50"/>
        <v>0</v>
      </c>
      <c r="K153" s="4">
        <f t="shared" si="51"/>
        <v>0</v>
      </c>
      <c r="L153" s="4">
        <f t="shared" si="52"/>
        <v>0</v>
      </c>
      <c r="P153" s="4">
        <f t="shared" si="53"/>
        <v>0</v>
      </c>
      <c r="R153" s="9"/>
      <c r="W153" s="16">
        <v>0</v>
      </c>
      <c r="AA153" s="16">
        <v>0</v>
      </c>
    </row>
    <row r="154" spans="1:36" x14ac:dyDescent="0.35">
      <c r="A154" s="1" t="s">
        <v>59</v>
      </c>
      <c r="B154" s="1">
        <v>2</v>
      </c>
      <c r="C154" s="2">
        <v>12</v>
      </c>
      <c r="D154" s="3">
        <v>127</v>
      </c>
      <c r="I154" s="4">
        <f t="shared" si="50"/>
        <v>0</v>
      </c>
      <c r="K154" s="4">
        <f t="shared" si="51"/>
        <v>0</v>
      </c>
      <c r="L154" s="4">
        <f t="shared" si="52"/>
        <v>0</v>
      </c>
      <c r="P154" s="4">
        <f t="shared" si="53"/>
        <v>0</v>
      </c>
      <c r="R154" s="9"/>
      <c r="W154" s="16">
        <v>0</v>
      </c>
      <c r="AA154" s="16">
        <v>0</v>
      </c>
    </row>
    <row r="155" spans="1:36" x14ac:dyDescent="0.35">
      <c r="A155" s="1" t="s">
        <v>59</v>
      </c>
      <c r="B155" s="1">
        <v>2</v>
      </c>
      <c r="C155" s="2" t="s">
        <v>62</v>
      </c>
      <c r="D155" s="3" t="s">
        <v>181</v>
      </c>
      <c r="F155" s="4">
        <v>1</v>
      </c>
      <c r="G155" s="4">
        <v>1.8346</v>
      </c>
      <c r="H155" s="4">
        <v>31.8782</v>
      </c>
      <c r="I155" s="4">
        <f t="shared" si="50"/>
        <v>30.043599999999998</v>
      </c>
      <c r="J155" s="4">
        <v>16.3626</v>
      </c>
      <c r="K155" s="4">
        <f t="shared" si="51"/>
        <v>14.528</v>
      </c>
      <c r="L155" s="4">
        <f t="shared" si="52"/>
        <v>15.515599999999999</v>
      </c>
      <c r="M155" s="4">
        <f t="shared" ref="M155" si="61">L155/H155*100</f>
        <v>48.671505919405739</v>
      </c>
      <c r="P155" s="4">
        <f t="shared" si="53"/>
        <v>0</v>
      </c>
      <c r="R155" s="9">
        <f t="shared" si="56"/>
        <v>14.528</v>
      </c>
      <c r="W155" s="16">
        <v>0</v>
      </c>
      <c r="AA155" s="16">
        <v>0</v>
      </c>
    </row>
    <row r="156" spans="1:36" x14ac:dyDescent="0.35">
      <c r="A156" s="1" t="s">
        <v>59</v>
      </c>
      <c r="B156" s="1">
        <v>2</v>
      </c>
      <c r="C156" s="2">
        <v>13</v>
      </c>
      <c r="D156" s="3">
        <v>128</v>
      </c>
      <c r="I156" s="4">
        <f t="shared" si="50"/>
        <v>0</v>
      </c>
      <c r="K156" s="4">
        <f t="shared" si="51"/>
        <v>0</v>
      </c>
      <c r="L156" s="4">
        <f t="shared" si="52"/>
        <v>0</v>
      </c>
      <c r="P156" s="4">
        <f t="shared" si="53"/>
        <v>0</v>
      </c>
      <c r="R156" s="9"/>
      <c r="W156" s="16">
        <v>0</v>
      </c>
      <c r="AA156" s="16">
        <v>0</v>
      </c>
    </row>
    <row r="157" spans="1:36" x14ac:dyDescent="0.35">
      <c r="A157" s="1" t="s">
        <v>59</v>
      </c>
      <c r="B157" s="1">
        <v>2</v>
      </c>
      <c r="C157" s="2">
        <v>14</v>
      </c>
      <c r="D157" s="3">
        <v>129</v>
      </c>
      <c r="I157" s="4">
        <f t="shared" si="50"/>
        <v>0</v>
      </c>
      <c r="K157" s="4">
        <f t="shared" si="51"/>
        <v>0</v>
      </c>
      <c r="L157" s="4">
        <f t="shared" si="52"/>
        <v>0</v>
      </c>
      <c r="P157" s="4">
        <f t="shared" si="53"/>
        <v>0</v>
      </c>
      <c r="R157" s="9"/>
      <c r="W157" s="16">
        <v>0</v>
      </c>
      <c r="AA157" s="16">
        <v>0</v>
      </c>
    </row>
    <row r="158" spans="1:36" x14ac:dyDescent="0.35">
      <c r="A158" s="1" t="s">
        <v>59</v>
      </c>
      <c r="B158" s="1">
        <v>2</v>
      </c>
      <c r="C158" s="2">
        <v>15</v>
      </c>
      <c r="D158" s="3">
        <v>130</v>
      </c>
      <c r="E158" s="4">
        <v>1</v>
      </c>
      <c r="F158" s="4">
        <v>1</v>
      </c>
      <c r="G158" s="4">
        <v>1.8438000000000001</v>
      </c>
      <c r="H158" s="4">
        <v>18.3658</v>
      </c>
      <c r="I158" s="4">
        <f t="shared" si="50"/>
        <v>16.521999999999998</v>
      </c>
      <c r="J158" s="4">
        <v>9.8961000000000006</v>
      </c>
      <c r="K158" s="4">
        <f t="shared" si="51"/>
        <v>8.0523000000000007</v>
      </c>
      <c r="L158" s="4">
        <f t="shared" si="52"/>
        <v>8.4696999999999996</v>
      </c>
      <c r="M158" s="4">
        <f t="shared" ref="M158" si="62">L158/H158*100</f>
        <v>46.116695161659166</v>
      </c>
      <c r="N158" s="4">
        <v>7.2054</v>
      </c>
      <c r="O158" s="4">
        <v>12.2286</v>
      </c>
      <c r="P158" s="4">
        <f t="shared" si="53"/>
        <v>5.0232000000000001</v>
      </c>
      <c r="Q158" s="4">
        <v>1.2816000000000001</v>
      </c>
      <c r="R158" s="9">
        <f t="shared" si="56"/>
        <v>1.7475000000000005</v>
      </c>
      <c r="W158" s="16">
        <v>0</v>
      </c>
      <c r="AA158" s="16">
        <v>0</v>
      </c>
      <c r="AG158" s="4">
        <v>1</v>
      </c>
      <c r="AH158" s="4">
        <v>1</v>
      </c>
      <c r="AI158" s="4">
        <v>1</v>
      </c>
    </row>
    <row r="159" spans="1:36" x14ac:dyDescent="0.35">
      <c r="A159" s="1" t="s">
        <v>59</v>
      </c>
      <c r="B159" s="1">
        <v>2</v>
      </c>
      <c r="C159" s="2">
        <v>16</v>
      </c>
      <c r="D159" s="3">
        <v>131</v>
      </c>
      <c r="I159" s="4">
        <f t="shared" si="50"/>
        <v>0</v>
      </c>
      <c r="K159" s="4">
        <f t="shared" si="51"/>
        <v>0</v>
      </c>
      <c r="L159" s="4">
        <f t="shared" si="52"/>
        <v>0</v>
      </c>
      <c r="P159" s="4">
        <f t="shared" si="53"/>
        <v>0</v>
      </c>
      <c r="R159" s="9"/>
      <c r="W159" s="16">
        <v>0</v>
      </c>
      <c r="AA159" s="16">
        <v>0</v>
      </c>
    </row>
    <row r="160" spans="1:36" x14ac:dyDescent="0.35">
      <c r="A160" s="1" t="s">
        <v>59</v>
      </c>
      <c r="B160" s="1">
        <v>2</v>
      </c>
      <c r="C160" s="2">
        <v>17</v>
      </c>
      <c r="D160" s="3">
        <v>132</v>
      </c>
      <c r="I160" s="4">
        <f t="shared" si="50"/>
        <v>0</v>
      </c>
      <c r="K160" s="4">
        <f t="shared" si="51"/>
        <v>0</v>
      </c>
      <c r="L160" s="4">
        <f t="shared" si="52"/>
        <v>0</v>
      </c>
      <c r="P160" s="4">
        <f t="shared" si="53"/>
        <v>0</v>
      </c>
      <c r="R160" s="9"/>
      <c r="W160" s="16">
        <v>0</v>
      </c>
      <c r="AA160" s="16">
        <v>0</v>
      </c>
    </row>
    <row r="161" spans="1:36" x14ac:dyDescent="0.35">
      <c r="A161" s="1" t="s">
        <v>59</v>
      </c>
      <c r="B161" s="1">
        <v>2</v>
      </c>
      <c r="C161" s="2" t="s">
        <v>155</v>
      </c>
      <c r="D161" s="3" t="s">
        <v>182</v>
      </c>
      <c r="F161" s="4">
        <v>1</v>
      </c>
      <c r="G161" s="4">
        <v>1.8382000000000001</v>
      </c>
      <c r="H161" s="4">
        <v>28.164300000000001</v>
      </c>
      <c r="I161" s="4">
        <f t="shared" si="50"/>
        <v>26.3261</v>
      </c>
      <c r="J161" s="4">
        <v>15.0977</v>
      </c>
      <c r="K161" s="4">
        <f t="shared" si="51"/>
        <v>13.259499999999999</v>
      </c>
      <c r="L161" s="4">
        <f t="shared" si="52"/>
        <v>13.066600000000001</v>
      </c>
      <c r="M161" s="4">
        <f t="shared" ref="M161" si="63">L161/H161*100</f>
        <v>46.394194068377345</v>
      </c>
      <c r="P161" s="4">
        <f t="shared" si="53"/>
        <v>0</v>
      </c>
      <c r="R161" s="9">
        <f t="shared" si="56"/>
        <v>13.259499999999999</v>
      </c>
      <c r="W161" s="16">
        <v>0</v>
      </c>
      <c r="AA161" s="16">
        <v>0</v>
      </c>
    </row>
    <row r="162" spans="1:36" x14ac:dyDescent="0.35">
      <c r="A162" s="1" t="s">
        <v>59</v>
      </c>
      <c r="B162" s="1">
        <v>2</v>
      </c>
      <c r="C162" s="2">
        <v>18</v>
      </c>
      <c r="D162" s="3">
        <v>133</v>
      </c>
      <c r="I162" s="4">
        <f t="shared" si="50"/>
        <v>0</v>
      </c>
      <c r="K162" s="4">
        <f t="shared" si="51"/>
        <v>0</v>
      </c>
      <c r="L162" s="4">
        <f t="shared" si="52"/>
        <v>0</v>
      </c>
      <c r="P162" s="4">
        <f t="shared" si="53"/>
        <v>0</v>
      </c>
      <c r="R162" s="9"/>
      <c r="W162" s="16">
        <v>0</v>
      </c>
      <c r="AA162" s="16">
        <v>0</v>
      </c>
    </row>
    <row r="163" spans="1:36" x14ac:dyDescent="0.35">
      <c r="A163" s="1" t="s">
        <v>59</v>
      </c>
      <c r="B163" s="1">
        <v>2</v>
      </c>
      <c r="C163" s="2">
        <v>19</v>
      </c>
      <c r="D163" s="3">
        <v>134</v>
      </c>
      <c r="I163" s="4">
        <f t="shared" si="50"/>
        <v>0</v>
      </c>
      <c r="K163" s="4">
        <f t="shared" si="51"/>
        <v>0</v>
      </c>
      <c r="L163" s="4">
        <f t="shared" si="52"/>
        <v>0</v>
      </c>
      <c r="P163" s="4">
        <f t="shared" si="53"/>
        <v>0</v>
      </c>
      <c r="R163" s="9"/>
      <c r="W163" s="16">
        <v>0</v>
      </c>
      <c r="AA163" s="16">
        <v>0</v>
      </c>
    </row>
    <row r="164" spans="1:36" x14ac:dyDescent="0.35">
      <c r="A164" s="1" t="s">
        <v>59</v>
      </c>
      <c r="B164" s="1">
        <v>2</v>
      </c>
      <c r="C164" s="2">
        <v>20</v>
      </c>
      <c r="D164" s="3">
        <v>135</v>
      </c>
      <c r="E164" s="4">
        <v>1</v>
      </c>
      <c r="F164" s="4">
        <v>1</v>
      </c>
      <c r="G164" s="4">
        <v>1.8563000000000001</v>
      </c>
      <c r="H164" s="4">
        <v>34.319800000000001</v>
      </c>
      <c r="I164" s="4">
        <f t="shared" si="50"/>
        <v>32.463500000000003</v>
      </c>
      <c r="K164" s="4">
        <f t="shared" si="51"/>
        <v>-1.8563000000000001</v>
      </c>
      <c r="L164" s="4">
        <f t="shared" si="52"/>
        <v>34.319800000000001</v>
      </c>
      <c r="M164" s="4">
        <f t="shared" ref="M164" si="64">L164/H164*100</f>
        <v>100</v>
      </c>
      <c r="P164" s="4">
        <f t="shared" si="53"/>
        <v>0</v>
      </c>
      <c r="R164" s="9">
        <f t="shared" si="56"/>
        <v>-1.8563000000000001</v>
      </c>
      <c r="W164" s="16">
        <v>0</v>
      </c>
      <c r="AA164" s="16">
        <v>0</v>
      </c>
      <c r="AJ164" s="4" t="s">
        <v>178</v>
      </c>
    </row>
    <row r="165" spans="1:36" x14ac:dyDescent="0.35">
      <c r="A165" s="1" t="s">
        <v>59</v>
      </c>
      <c r="B165" s="1">
        <v>2</v>
      </c>
      <c r="C165" s="2">
        <v>21</v>
      </c>
      <c r="D165" s="3">
        <v>136</v>
      </c>
      <c r="I165" s="4">
        <f t="shared" si="50"/>
        <v>0</v>
      </c>
      <c r="K165" s="4">
        <f t="shared" si="51"/>
        <v>0</v>
      </c>
      <c r="L165" s="4">
        <f t="shared" si="52"/>
        <v>0</v>
      </c>
      <c r="P165" s="4">
        <f t="shared" si="53"/>
        <v>0</v>
      </c>
      <c r="R165" s="9"/>
      <c r="W165" s="16">
        <v>0</v>
      </c>
      <c r="AA165" s="16">
        <v>0</v>
      </c>
    </row>
    <row r="166" spans="1:36" x14ac:dyDescent="0.35">
      <c r="A166" s="1" t="s">
        <v>59</v>
      </c>
      <c r="B166" s="1">
        <v>2</v>
      </c>
      <c r="C166" s="2">
        <v>22</v>
      </c>
      <c r="D166" s="3">
        <v>137</v>
      </c>
      <c r="I166" s="4">
        <f t="shared" si="50"/>
        <v>0</v>
      </c>
      <c r="K166" s="4">
        <f t="shared" si="51"/>
        <v>0</v>
      </c>
      <c r="L166" s="4">
        <f t="shared" si="52"/>
        <v>0</v>
      </c>
      <c r="P166" s="4">
        <f t="shared" si="53"/>
        <v>0</v>
      </c>
      <c r="R166" s="9"/>
      <c r="W166" s="16">
        <v>0</v>
      </c>
      <c r="AA166" s="16">
        <v>0</v>
      </c>
    </row>
    <row r="167" spans="1:36" x14ac:dyDescent="0.35">
      <c r="A167" s="1" t="s">
        <v>59</v>
      </c>
      <c r="B167" s="1">
        <v>2</v>
      </c>
      <c r="C167" s="2" t="s">
        <v>156</v>
      </c>
      <c r="D167" s="3" t="s">
        <v>183</v>
      </c>
      <c r="F167" s="4">
        <v>1</v>
      </c>
      <c r="G167" s="4">
        <v>1.8049999999999999</v>
      </c>
      <c r="H167" s="4">
        <v>24.443200000000001</v>
      </c>
      <c r="I167" s="4">
        <f t="shared" si="50"/>
        <v>22.638200000000001</v>
      </c>
      <c r="J167" s="4">
        <v>13.147500000000001</v>
      </c>
      <c r="K167" s="4">
        <f t="shared" si="51"/>
        <v>11.342500000000001</v>
      </c>
      <c r="L167" s="4">
        <f t="shared" si="52"/>
        <v>11.2957</v>
      </c>
      <c r="M167" s="4">
        <f t="shared" ref="M167" si="65">L167/H167*100</f>
        <v>46.212034430843751</v>
      </c>
      <c r="P167" s="4">
        <f t="shared" si="53"/>
        <v>0</v>
      </c>
      <c r="R167" s="9">
        <f t="shared" si="56"/>
        <v>11.342500000000001</v>
      </c>
      <c r="S167" s="16">
        <v>2.2307999999999999</v>
      </c>
      <c r="T167" s="16">
        <v>0.51080000000000003</v>
      </c>
      <c r="U167" s="16">
        <v>0.5111</v>
      </c>
      <c r="V167" s="16">
        <f>U167-T167</f>
        <v>2.9999999999996696E-4</v>
      </c>
      <c r="W167" s="16">
        <f>V167/S167*100</f>
        <v>1.3448090371165813E-2</v>
      </c>
      <c r="X167" s="16">
        <v>0.53769999999999996</v>
      </c>
      <c r="Y167" s="16">
        <v>0.53890000000000005</v>
      </c>
      <c r="Z167" s="16">
        <f>Y167-X167</f>
        <v>1.2000000000000899E-3</v>
      </c>
      <c r="AA167" s="16">
        <f>Z167/S167*100</f>
        <v>5.3792361484673208E-2</v>
      </c>
      <c r="AB167" s="16">
        <f>S167-(V167+Z167)</f>
        <v>2.2292999999999998</v>
      </c>
      <c r="AC167" s="16">
        <f>AB167/S167*100</f>
        <v>99.932759548144162</v>
      </c>
      <c r="AD167" s="1">
        <v>66</v>
      </c>
    </row>
    <row r="168" spans="1:36" x14ac:dyDescent="0.35">
      <c r="A168" s="1" t="s">
        <v>59</v>
      </c>
      <c r="B168" s="1">
        <v>2</v>
      </c>
      <c r="C168" s="2">
        <v>23</v>
      </c>
      <c r="D168" s="3">
        <v>138</v>
      </c>
      <c r="I168" s="4">
        <f t="shared" si="50"/>
        <v>0</v>
      </c>
      <c r="K168" s="4">
        <f t="shared" si="51"/>
        <v>0</v>
      </c>
      <c r="L168" s="4">
        <f t="shared" si="52"/>
        <v>0</v>
      </c>
      <c r="P168" s="4">
        <f t="shared" si="53"/>
        <v>0</v>
      </c>
      <c r="R168" s="9"/>
      <c r="W168" s="16">
        <v>0</v>
      </c>
      <c r="AA168" s="16">
        <v>0</v>
      </c>
    </row>
    <row r="169" spans="1:36" x14ac:dyDescent="0.35">
      <c r="A169" s="1" t="s">
        <v>59</v>
      </c>
      <c r="B169" s="1">
        <v>2</v>
      </c>
      <c r="C169" s="2">
        <v>24</v>
      </c>
      <c r="D169" s="3">
        <v>139</v>
      </c>
      <c r="I169" s="4">
        <f t="shared" si="50"/>
        <v>0</v>
      </c>
      <c r="K169" s="4">
        <f t="shared" si="51"/>
        <v>0</v>
      </c>
      <c r="L169" s="4">
        <f t="shared" si="52"/>
        <v>0</v>
      </c>
      <c r="P169" s="4">
        <f t="shared" si="53"/>
        <v>0</v>
      </c>
      <c r="R169" s="9"/>
      <c r="W169" s="16">
        <v>0</v>
      </c>
      <c r="AA169" s="16">
        <v>0</v>
      </c>
    </row>
    <row r="170" spans="1:36" x14ac:dyDescent="0.35">
      <c r="A170" s="1" t="s">
        <v>59</v>
      </c>
      <c r="B170" s="1">
        <v>2</v>
      </c>
      <c r="C170" s="2">
        <v>25</v>
      </c>
      <c r="D170" s="3">
        <v>140</v>
      </c>
      <c r="E170" s="4">
        <v>1</v>
      </c>
      <c r="F170" s="4">
        <v>1</v>
      </c>
      <c r="G170" s="4">
        <v>1.8361000000000001</v>
      </c>
      <c r="H170" s="4">
        <v>28.700800000000001</v>
      </c>
      <c r="I170" s="4">
        <f t="shared" si="50"/>
        <v>26.864699999999999</v>
      </c>
      <c r="J170" s="4">
        <v>15.6839</v>
      </c>
      <c r="K170" s="4">
        <f t="shared" si="51"/>
        <v>13.847799999999999</v>
      </c>
      <c r="L170" s="4">
        <f t="shared" si="52"/>
        <v>13.016900000000001</v>
      </c>
      <c r="M170" s="4">
        <f t="shared" ref="M170" si="66">L170/H170*100</f>
        <v>45.353788047719931</v>
      </c>
      <c r="N170" s="4">
        <v>7.2209000000000003</v>
      </c>
      <c r="O170" s="4">
        <v>12.309699999999999</v>
      </c>
      <c r="P170" s="4">
        <f t="shared" si="53"/>
        <v>5.0887999999999991</v>
      </c>
      <c r="Q170" s="4">
        <v>1.002</v>
      </c>
      <c r="R170" s="9">
        <f t="shared" si="56"/>
        <v>7.7570000000000006</v>
      </c>
      <c r="S170" s="16">
        <v>2.0266000000000002</v>
      </c>
      <c r="T170" s="16">
        <v>0.53979999999999995</v>
      </c>
      <c r="U170" s="16">
        <v>0.54049999999999998</v>
      </c>
      <c r="V170" s="16">
        <f>U170-T170</f>
        <v>7.0000000000003393E-4</v>
      </c>
      <c r="W170" s="17">
        <f>V170/S170*100</f>
        <v>3.4540609888484841E-2</v>
      </c>
      <c r="X170" s="16">
        <v>0.54559999999999997</v>
      </c>
      <c r="Y170" s="16">
        <v>0.54830000000000001</v>
      </c>
      <c r="Z170" s="16">
        <f>Y170-X170</f>
        <v>2.7000000000000357E-3</v>
      </c>
      <c r="AA170" s="17">
        <f>Z170/S170*100</f>
        <v>0.13322806671272255</v>
      </c>
      <c r="AB170" s="16">
        <f>S170-(V170+Z170)</f>
        <v>2.0232000000000001</v>
      </c>
      <c r="AC170" s="16">
        <f>AB170/S170*100</f>
        <v>99.832231323398787</v>
      </c>
      <c r="AD170" s="1">
        <v>118</v>
      </c>
      <c r="AG170" s="4">
        <v>1</v>
      </c>
      <c r="AH170" s="4">
        <v>1</v>
      </c>
      <c r="AI170" s="4">
        <v>1</v>
      </c>
    </row>
    <row r="171" spans="1:36" x14ac:dyDescent="0.35">
      <c r="A171" s="1" t="s">
        <v>59</v>
      </c>
      <c r="B171" s="1">
        <v>2</v>
      </c>
      <c r="C171" s="2">
        <v>26</v>
      </c>
      <c r="D171" s="3">
        <v>141</v>
      </c>
      <c r="I171" s="4">
        <f t="shared" si="50"/>
        <v>0</v>
      </c>
      <c r="K171" s="4">
        <f t="shared" si="51"/>
        <v>0</v>
      </c>
      <c r="L171" s="4">
        <f t="shared" si="52"/>
        <v>0</v>
      </c>
      <c r="P171" s="4">
        <f t="shared" si="53"/>
        <v>0</v>
      </c>
      <c r="R171" s="9"/>
      <c r="W171" s="16">
        <v>0</v>
      </c>
      <c r="AA171" s="16">
        <v>0</v>
      </c>
    </row>
    <row r="172" spans="1:36" x14ac:dyDescent="0.35">
      <c r="A172" s="1" t="s">
        <v>59</v>
      </c>
      <c r="B172" s="1">
        <v>2</v>
      </c>
      <c r="C172" s="2">
        <v>27</v>
      </c>
      <c r="D172" s="3">
        <v>142</v>
      </c>
      <c r="I172" s="4">
        <f t="shared" si="50"/>
        <v>0</v>
      </c>
      <c r="K172" s="4">
        <f t="shared" si="51"/>
        <v>0</v>
      </c>
      <c r="L172" s="4">
        <f t="shared" si="52"/>
        <v>0</v>
      </c>
      <c r="P172" s="4">
        <f t="shared" si="53"/>
        <v>0</v>
      </c>
      <c r="R172" s="9"/>
      <c r="W172" s="16">
        <v>0</v>
      </c>
      <c r="AA172" s="16">
        <v>0</v>
      </c>
    </row>
    <row r="173" spans="1:36" x14ac:dyDescent="0.35">
      <c r="A173" s="1" t="s">
        <v>59</v>
      </c>
      <c r="B173" s="1">
        <v>2</v>
      </c>
      <c r="C173" s="2" t="s">
        <v>157</v>
      </c>
      <c r="D173" s="3" t="s">
        <v>184</v>
      </c>
      <c r="F173" s="4">
        <v>1</v>
      </c>
      <c r="G173" s="4">
        <v>1.7979000000000001</v>
      </c>
      <c r="H173" s="4">
        <v>23.59</v>
      </c>
      <c r="I173" s="4">
        <f t="shared" si="50"/>
        <v>21.792100000000001</v>
      </c>
      <c r="J173" s="4">
        <v>12.676600000000001</v>
      </c>
      <c r="K173" s="4">
        <f t="shared" si="51"/>
        <v>10.8787</v>
      </c>
      <c r="L173" s="4">
        <f t="shared" si="52"/>
        <v>10.913399999999999</v>
      </c>
      <c r="M173" s="4">
        <f t="shared" ref="M173" si="67">L173/H173*100</f>
        <v>46.262823230182278</v>
      </c>
      <c r="P173" s="4">
        <f t="shared" si="53"/>
        <v>0</v>
      </c>
      <c r="R173" s="9">
        <f t="shared" si="56"/>
        <v>10.8787</v>
      </c>
      <c r="W173" s="16">
        <v>0</v>
      </c>
      <c r="AA173" s="16">
        <v>0</v>
      </c>
    </row>
    <row r="174" spans="1:36" x14ac:dyDescent="0.35">
      <c r="A174" s="1" t="s">
        <v>59</v>
      </c>
      <c r="B174" s="1">
        <v>2</v>
      </c>
      <c r="C174" s="2">
        <v>28</v>
      </c>
      <c r="D174" s="3">
        <v>143</v>
      </c>
      <c r="I174" s="4">
        <f t="shared" si="50"/>
        <v>0</v>
      </c>
      <c r="K174" s="4">
        <f t="shared" si="51"/>
        <v>0</v>
      </c>
      <c r="L174" s="4">
        <f t="shared" si="52"/>
        <v>0</v>
      </c>
      <c r="P174" s="4">
        <f t="shared" si="53"/>
        <v>0</v>
      </c>
      <c r="R174" s="9"/>
      <c r="W174" s="16">
        <v>0</v>
      </c>
      <c r="AA174" s="16">
        <v>0</v>
      </c>
    </row>
    <row r="175" spans="1:36" x14ac:dyDescent="0.35">
      <c r="A175" s="1" t="s">
        <v>59</v>
      </c>
      <c r="B175" s="1">
        <v>2</v>
      </c>
      <c r="C175" s="2">
        <v>29</v>
      </c>
      <c r="D175" s="3">
        <v>144</v>
      </c>
      <c r="I175" s="4">
        <f t="shared" si="50"/>
        <v>0</v>
      </c>
      <c r="K175" s="4">
        <f t="shared" si="51"/>
        <v>0</v>
      </c>
      <c r="L175" s="4">
        <f t="shared" si="52"/>
        <v>0</v>
      </c>
      <c r="P175" s="4">
        <f t="shared" si="53"/>
        <v>0</v>
      </c>
      <c r="R175" s="9"/>
      <c r="W175" s="16">
        <v>0</v>
      </c>
      <c r="AA175" s="16">
        <v>0</v>
      </c>
    </row>
    <row r="176" spans="1:36" x14ac:dyDescent="0.35">
      <c r="A176" s="1" t="s">
        <v>59</v>
      </c>
      <c r="B176" s="1">
        <v>2</v>
      </c>
      <c r="C176" s="2">
        <v>30</v>
      </c>
      <c r="D176" s="3">
        <v>145</v>
      </c>
      <c r="E176" s="4">
        <v>1</v>
      </c>
      <c r="F176" s="4">
        <v>1</v>
      </c>
      <c r="G176" s="4">
        <v>1.8308</v>
      </c>
      <c r="H176" s="4">
        <v>23.757200000000001</v>
      </c>
      <c r="I176" s="4">
        <f t="shared" si="50"/>
        <v>21.926400000000001</v>
      </c>
      <c r="J176" s="4">
        <v>12.9459</v>
      </c>
      <c r="K176" s="4">
        <f t="shared" si="51"/>
        <v>11.1151</v>
      </c>
      <c r="L176" s="4">
        <f t="shared" si="52"/>
        <v>10.811300000000001</v>
      </c>
      <c r="M176" s="4">
        <f t="shared" ref="M176" si="68">L176/H176*100</f>
        <v>45.507467209940565</v>
      </c>
      <c r="N176" s="4">
        <v>7.2266000000000004</v>
      </c>
      <c r="O176" s="4">
        <v>12.166399999999999</v>
      </c>
      <c r="P176" s="4">
        <f t="shared" si="53"/>
        <v>4.9397999999999991</v>
      </c>
      <c r="Q176" s="4">
        <v>1.1972</v>
      </c>
      <c r="R176" s="9">
        <f t="shared" si="56"/>
        <v>4.9781000000000013</v>
      </c>
      <c r="W176" s="16">
        <v>0</v>
      </c>
      <c r="AA176" s="16">
        <v>0</v>
      </c>
      <c r="AG176" s="4">
        <v>1</v>
      </c>
      <c r="AH176" s="4">
        <v>1</v>
      </c>
      <c r="AI176" s="4">
        <v>1</v>
      </c>
    </row>
    <row r="177" spans="1:36" x14ac:dyDescent="0.35">
      <c r="A177" s="1" t="s">
        <v>59</v>
      </c>
      <c r="B177" s="1">
        <v>2</v>
      </c>
      <c r="C177" s="2">
        <v>31</v>
      </c>
      <c r="D177" s="3">
        <v>146</v>
      </c>
      <c r="I177" s="4">
        <f t="shared" si="50"/>
        <v>0</v>
      </c>
      <c r="K177" s="4">
        <f t="shared" si="51"/>
        <v>0</v>
      </c>
      <c r="L177" s="4">
        <f t="shared" si="52"/>
        <v>0</v>
      </c>
      <c r="P177" s="4">
        <f t="shared" si="53"/>
        <v>0</v>
      </c>
      <c r="R177" s="9"/>
      <c r="W177" s="16">
        <v>0</v>
      </c>
      <c r="AA177" s="16">
        <v>0</v>
      </c>
    </row>
    <row r="178" spans="1:36" x14ac:dyDescent="0.35">
      <c r="A178" s="1" t="s">
        <v>59</v>
      </c>
      <c r="B178" s="1">
        <v>2</v>
      </c>
      <c r="C178" s="2">
        <v>32</v>
      </c>
      <c r="D178" s="3">
        <v>147</v>
      </c>
      <c r="I178" s="4">
        <f t="shared" si="50"/>
        <v>0</v>
      </c>
      <c r="K178" s="4">
        <f t="shared" si="51"/>
        <v>0</v>
      </c>
      <c r="L178" s="4">
        <f t="shared" si="52"/>
        <v>0</v>
      </c>
      <c r="P178" s="4">
        <f t="shared" si="53"/>
        <v>0</v>
      </c>
      <c r="R178" s="9"/>
      <c r="W178" s="16">
        <v>0</v>
      </c>
      <c r="AA178" s="16">
        <v>0</v>
      </c>
    </row>
    <row r="179" spans="1:36" x14ac:dyDescent="0.35">
      <c r="A179" s="1" t="s">
        <v>59</v>
      </c>
      <c r="B179" s="1">
        <v>2</v>
      </c>
      <c r="C179" s="2" t="s">
        <v>158</v>
      </c>
      <c r="D179" s="3" t="s">
        <v>185</v>
      </c>
      <c r="F179" s="4">
        <v>1</v>
      </c>
      <c r="G179" s="4">
        <v>1.8104</v>
      </c>
      <c r="H179" s="4">
        <v>33.377800000000001</v>
      </c>
      <c r="I179" s="4">
        <f t="shared" si="50"/>
        <v>31.567399999999999</v>
      </c>
      <c r="J179" s="4">
        <v>17.730799999999999</v>
      </c>
      <c r="K179" s="4">
        <f t="shared" si="51"/>
        <v>15.920399999999999</v>
      </c>
      <c r="L179" s="4">
        <f t="shared" si="52"/>
        <v>15.647000000000002</v>
      </c>
      <c r="M179" s="4">
        <f t="shared" ref="M179" si="69">L179/H179*100</f>
        <v>46.878464128852116</v>
      </c>
      <c r="P179" s="4">
        <f t="shared" si="53"/>
        <v>0</v>
      </c>
      <c r="R179" s="9">
        <f t="shared" si="56"/>
        <v>15.920399999999999</v>
      </c>
      <c r="W179" s="16">
        <v>0</v>
      </c>
      <c r="AA179" s="16">
        <v>0</v>
      </c>
    </row>
    <row r="180" spans="1:36" x14ac:dyDescent="0.35">
      <c r="A180" s="1" t="s">
        <v>59</v>
      </c>
      <c r="B180" s="1">
        <v>2</v>
      </c>
      <c r="C180" s="2">
        <v>33</v>
      </c>
      <c r="D180" s="3">
        <v>148</v>
      </c>
      <c r="I180" s="4">
        <f t="shared" si="50"/>
        <v>0</v>
      </c>
      <c r="K180" s="4">
        <f t="shared" si="51"/>
        <v>0</v>
      </c>
      <c r="L180" s="4">
        <f t="shared" si="52"/>
        <v>0</v>
      </c>
      <c r="P180" s="4">
        <f t="shared" si="53"/>
        <v>0</v>
      </c>
      <c r="R180" s="9"/>
      <c r="W180" s="16">
        <v>0</v>
      </c>
      <c r="AA180" s="16">
        <v>0</v>
      </c>
    </row>
    <row r="181" spans="1:36" x14ac:dyDescent="0.35">
      <c r="A181" s="1" t="s">
        <v>59</v>
      </c>
      <c r="B181" s="1">
        <v>2</v>
      </c>
      <c r="C181" s="2">
        <v>34</v>
      </c>
      <c r="D181" s="3">
        <v>149</v>
      </c>
      <c r="I181" s="4">
        <f t="shared" si="50"/>
        <v>0</v>
      </c>
      <c r="K181" s="4">
        <f t="shared" si="51"/>
        <v>0</v>
      </c>
      <c r="L181" s="4">
        <f t="shared" si="52"/>
        <v>0</v>
      </c>
      <c r="P181" s="4">
        <f t="shared" si="53"/>
        <v>0</v>
      </c>
      <c r="R181" s="9"/>
      <c r="W181" s="16">
        <v>0</v>
      </c>
      <c r="AA181" s="16">
        <v>0</v>
      </c>
    </row>
    <row r="182" spans="1:36" x14ac:dyDescent="0.35">
      <c r="A182" s="1" t="s">
        <v>59</v>
      </c>
      <c r="B182" s="1">
        <v>2</v>
      </c>
      <c r="C182" s="2">
        <v>35</v>
      </c>
      <c r="D182" s="3">
        <v>150</v>
      </c>
      <c r="E182" s="4">
        <v>1</v>
      </c>
      <c r="F182" s="4">
        <v>1</v>
      </c>
      <c r="G182" s="4">
        <v>1.8480000000000001</v>
      </c>
      <c r="H182" s="4">
        <v>24.2027</v>
      </c>
      <c r="I182" s="4">
        <f t="shared" si="50"/>
        <v>22.354700000000001</v>
      </c>
      <c r="J182" s="4">
        <v>13.5623</v>
      </c>
      <c r="K182" s="4">
        <f t="shared" si="51"/>
        <v>11.7143</v>
      </c>
      <c r="L182" s="4">
        <f t="shared" si="52"/>
        <v>10.6404</v>
      </c>
      <c r="M182" s="4">
        <f t="shared" ref="M182" si="70">L182/H182*100</f>
        <v>43.963690001528754</v>
      </c>
      <c r="N182" s="4">
        <v>7.2012</v>
      </c>
      <c r="O182" s="4">
        <v>11.685499999999999</v>
      </c>
      <c r="P182" s="4">
        <f t="shared" si="53"/>
        <v>4.4842999999999993</v>
      </c>
      <c r="Q182" s="4">
        <v>1.2579</v>
      </c>
      <c r="R182" s="9">
        <f t="shared" si="56"/>
        <v>5.9721000000000002</v>
      </c>
      <c r="W182" s="16">
        <v>0</v>
      </c>
      <c r="AA182" s="16">
        <v>0</v>
      </c>
      <c r="AG182" s="4">
        <v>1</v>
      </c>
      <c r="AH182" s="4">
        <v>1</v>
      </c>
      <c r="AI182" s="4">
        <v>1</v>
      </c>
      <c r="AJ182" s="4" t="s">
        <v>180</v>
      </c>
    </row>
    <row r="183" spans="1:36" x14ac:dyDescent="0.35">
      <c r="A183" s="1" t="s">
        <v>59</v>
      </c>
      <c r="B183" s="1">
        <v>2</v>
      </c>
      <c r="C183" s="2">
        <v>36</v>
      </c>
      <c r="D183" s="3">
        <v>151</v>
      </c>
      <c r="I183" s="4">
        <f t="shared" si="50"/>
        <v>0</v>
      </c>
      <c r="K183" s="4">
        <f t="shared" si="51"/>
        <v>0</v>
      </c>
      <c r="L183" s="4">
        <f t="shared" si="52"/>
        <v>0</v>
      </c>
      <c r="P183" s="4">
        <f t="shared" si="53"/>
        <v>0</v>
      </c>
      <c r="R183" s="9"/>
      <c r="W183" s="16">
        <v>0</v>
      </c>
      <c r="AA183" s="16">
        <v>0</v>
      </c>
    </row>
    <row r="184" spans="1:36" x14ac:dyDescent="0.35">
      <c r="A184" s="1" t="s">
        <v>59</v>
      </c>
      <c r="B184" s="1">
        <v>2</v>
      </c>
      <c r="C184" s="2">
        <v>37</v>
      </c>
      <c r="D184" s="3">
        <v>152</v>
      </c>
      <c r="I184" s="4">
        <f t="shared" si="50"/>
        <v>0</v>
      </c>
      <c r="K184" s="4">
        <f t="shared" si="51"/>
        <v>0</v>
      </c>
      <c r="L184" s="4">
        <f t="shared" si="52"/>
        <v>0</v>
      </c>
      <c r="P184" s="4">
        <f t="shared" si="53"/>
        <v>0</v>
      </c>
      <c r="R184" s="9"/>
      <c r="W184" s="16">
        <v>0</v>
      </c>
      <c r="AA184" s="16">
        <v>0</v>
      </c>
    </row>
    <row r="185" spans="1:36" x14ac:dyDescent="0.35">
      <c r="A185" s="1" t="s">
        <v>59</v>
      </c>
      <c r="B185" s="1">
        <v>2</v>
      </c>
      <c r="C185" s="2" t="s">
        <v>159</v>
      </c>
      <c r="D185" s="3" t="s">
        <v>186</v>
      </c>
      <c r="F185" s="4">
        <v>1</v>
      </c>
      <c r="G185" s="4">
        <v>1.8224</v>
      </c>
      <c r="H185" s="4">
        <v>26.444800000000001</v>
      </c>
      <c r="I185" s="4">
        <f t="shared" si="50"/>
        <v>24.622399999999999</v>
      </c>
      <c r="J185" s="4">
        <v>14.178100000000001</v>
      </c>
      <c r="K185" s="4">
        <f t="shared" si="51"/>
        <v>12.355700000000001</v>
      </c>
      <c r="L185" s="4">
        <f t="shared" si="52"/>
        <v>12.2667</v>
      </c>
      <c r="M185" s="4">
        <f t="shared" ref="M185" si="71">L185/H185*100</f>
        <v>46.386056994191676</v>
      </c>
      <c r="P185" s="4">
        <f t="shared" si="53"/>
        <v>0</v>
      </c>
      <c r="R185" s="9">
        <f t="shared" si="56"/>
        <v>12.355700000000001</v>
      </c>
      <c r="W185" s="16">
        <v>0</v>
      </c>
      <c r="AA185" s="16">
        <v>0</v>
      </c>
    </row>
    <row r="186" spans="1:36" x14ac:dyDescent="0.35">
      <c r="A186" s="1" t="s">
        <v>59</v>
      </c>
      <c r="B186" s="1">
        <v>2</v>
      </c>
      <c r="C186" s="2">
        <v>38</v>
      </c>
      <c r="D186" s="3">
        <v>153</v>
      </c>
      <c r="I186" s="4">
        <f t="shared" si="50"/>
        <v>0</v>
      </c>
      <c r="K186" s="4">
        <f t="shared" si="51"/>
        <v>0</v>
      </c>
      <c r="L186" s="4">
        <f t="shared" si="52"/>
        <v>0</v>
      </c>
      <c r="P186" s="4">
        <f t="shared" si="53"/>
        <v>0</v>
      </c>
      <c r="R186" s="9"/>
      <c r="W186" s="16">
        <v>0</v>
      </c>
      <c r="AA186" s="16">
        <v>0</v>
      </c>
    </row>
    <row r="187" spans="1:36" x14ac:dyDescent="0.35">
      <c r="A187" s="1" t="s">
        <v>59</v>
      </c>
      <c r="B187" s="1">
        <v>2</v>
      </c>
      <c r="C187" s="2">
        <v>39</v>
      </c>
      <c r="D187" s="3">
        <v>154</v>
      </c>
      <c r="I187" s="4">
        <f t="shared" si="50"/>
        <v>0</v>
      </c>
      <c r="K187" s="4">
        <f t="shared" si="51"/>
        <v>0</v>
      </c>
      <c r="L187" s="4">
        <f t="shared" si="52"/>
        <v>0</v>
      </c>
      <c r="P187" s="4">
        <f t="shared" si="53"/>
        <v>0</v>
      </c>
      <c r="R187" s="9"/>
      <c r="W187" s="16">
        <v>0</v>
      </c>
      <c r="AA187" s="16">
        <v>0</v>
      </c>
    </row>
    <row r="188" spans="1:36" x14ac:dyDescent="0.35">
      <c r="A188" s="1" t="s">
        <v>59</v>
      </c>
      <c r="B188" s="1">
        <v>2</v>
      </c>
      <c r="C188" s="2">
        <v>40</v>
      </c>
      <c r="D188" s="3">
        <v>155</v>
      </c>
      <c r="E188" s="4">
        <v>1</v>
      </c>
      <c r="F188" s="4">
        <v>1</v>
      </c>
      <c r="G188" s="4">
        <v>1.8413999999999999</v>
      </c>
      <c r="H188" s="4">
        <v>32.194200000000002</v>
      </c>
      <c r="I188" s="4">
        <f t="shared" si="50"/>
        <v>30.352800000000002</v>
      </c>
      <c r="J188" s="4">
        <v>16.5931</v>
      </c>
      <c r="K188" s="4">
        <f t="shared" si="51"/>
        <v>14.7517</v>
      </c>
      <c r="L188" s="4">
        <f t="shared" si="52"/>
        <v>15.601100000000002</v>
      </c>
      <c r="M188" s="4">
        <f t="shared" ref="M188" si="72">L188/H188*100</f>
        <v>48.459349820775174</v>
      </c>
      <c r="N188" s="4">
        <v>7.1767000000000003</v>
      </c>
      <c r="O188" s="4">
        <v>12.1791</v>
      </c>
      <c r="P188" s="4">
        <f t="shared" si="53"/>
        <v>5.0023999999999997</v>
      </c>
      <c r="Q188" s="4">
        <v>1.1115999999999999</v>
      </c>
      <c r="R188" s="9">
        <f t="shared" si="56"/>
        <v>8.6376999999999988</v>
      </c>
      <c r="W188" s="16">
        <v>0</v>
      </c>
      <c r="AA188" s="16">
        <v>0</v>
      </c>
      <c r="AG188" s="4">
        <v>1</v>
      </c>
      <c r="AH188" s="4">
        <v>1</v>
      </c>
      <c r="AI188" s="4">
        <v>1</v>
      </c>
      <c r="AJ188" s="4" t="s">
        <v>180</v>
      </c>
    </row>
    <row r="189" spans="1:36" x14ac:dyDescent="0.35">
      <c r="A189" s="1" t="s">
        <v>59</v>
      </c>
      <c r="B189" s="1">
        <v>2</v>
      </c>
      <c r="C189" s="2">
        <v>41</v>
      </c>
      <c r="D189" s="3">
        <v>156</v>
      </c>
      <c r="I189" s="4">
        <f t="shared" si="50"/>
        <v>0</v>
      </c>
      <c r="K189" s="4">
        <f t="shared" si="51"/>
        <v>0</v>
      </c>
      <c r="L189" s="4">
        <f t="shared" si="52"/>
        <v>0</v>
      </c>
      <c r="P189" s="4">
        <f t="shared" si="53"/>
        <v>0</v>
      </c>
      <c r="R189" s="9"/>
      <c r="W189" s="16">
        <v>0</v>
      </c>
      <c r="AA189" s="16">
        <v>0</v>
      </c>
    </row>
    <row r="190" spans="1:36" x14ac:dyDescent="0.35">
      <c r="A190" s="1" t="s">
        <v>59</v>
      </c>
      <c r="B190" s="1">
        <v>2</v>
      </c>
      <c r="C190" s="2">
        <v>42</v>
      </c>
      <c r="D190" s="3">
        <v>157</v>
      </c>
      <c r="I190" s="4">
        <f t="shared" si="50"/>
        <v>0</v>
      </c>
      <c r="K190" s="4">
        <f t="shared" si="51"/>
        <v>0</v>
      </c>
      <c r="L190" s="4">
        <f t="shared" si="52"/>
        <v>0</v>
      </c>
      <c r="P190" s="4">
        <f t="shared" si="53"/>
        <v>0</v>
      </c>
      <c r="R190" s="9"/>
      <c r="W190" s="16">
        <v>0</v>
      </c>
      <c r="AA190" s="16">
        <v>0</v>
      </c>
    </row>
    <row r="191" spans="1:36" x14ac:dyDescent="0.35">
      <c r="A191" s="1" t="s">
        <v>59</v>
      </c>
      <c r="B191" s="1">
        <v>2</v>
      </c>
      <c r="C191" s="2" t="s">
        <v>160</v>
      </c>
      <c r="D191" s="3" t="s">
        <v>187</v>
      </c>
      <c r="F191" s="4">
        <v>1</v>
      </c>
      <c r="G191" s="4">
        <v>1.8130999999999999</v>
      </c>
      <c r="H191" s="4">
        <v>34.175199999999997</v>
      </c>
      <c r="I191" s="4">
        <f t="shared" si="50"/>
        <v>32.362099999999998</v>
      </c>
      <c r="J191" s="4">
        <v>17.8322</v>
      </c>
      <c r="K191" s="4">
        <f t="shared" si="51"/>
        <v>16.019100000000002</v>
      </c>
      <c r="L191" s="4">
        <f t="shared" si="52"/>
        <v>16.342999999999996</v>
      </c>
      <c r="M191" s="4">
        <f t="shared" ref="M191" si="73">L191/H191*100</f>
        <v>47.821227088649074</v>
      </c>
      <c r="P191" s="4">
        <f t="shared" si="53"/>
        <v>0</v>
      </c>
      <c r="R191" s="9">
        <f t="shared" si="56"/>
        <v>16.019100000000002</v>
      </c>
      <c r="W191" s="16">
        <v>0</v>
      </c>
      <c r="AA191" s="16">
        <v>0</v>
      </c>
    </row>
    <row r="192" spans="1:36" x14ac:dyDescent="0.35">
      <c r="A192" s="1" t="s">
        <v>59</v>
      </c>
      <c r="B192" s="1">
        <v>2</v>
      </c>
      <c r="C192" s="2">
        <v>43</v>
      </c>
      <c r="D192" s="3">
        <v>158</v>
      </c>
      <c r="I192" s="4">
        <f t="shared" si="50"/>
        <v>0</v>
      </c>
      <c r="K192" s="4">
        <f t="shared" si="51"/>
        <v>0</v>
      </c>
      <c r="L192" s="4">
        <f t="shared" si="52"/>
        <v>0</v>
      </c>
      <c r="P192" s="4">
        <f t="shared" si="53"/>
        <v>0</v>
      </c>
      <c r="R192" s="9"/>
      <c r="W192" s="16">
        <v>0</v>
      </c>
      <c r="AA192" s="16">
        <v>0</v>
      </c>
    </row>
    <row r="193" spans="1:36" x14ac:dyDescent="0.35">
      <c r="A193" s="1" t="s">
        <v>59</v>
      </c>
      <c r="B193" s="1">
        <v>2</v>
      </c>
      <c r="C193" s="2">
        <v>44</v>
      </c>
      <c r="D193" s="3">
        <v>159</v>
      </c>
      <c r="I193" s="4">
        <f t="shared" si="50"/>
        <v>0</v>
      </c>
      <c r="K193" s="4">
        <f t="shared" si="51"/>
        <v>0</v>
      </c>
      <c r="L193" s="4">
        <f t="shared" si="52"/>
        <v>0</v>
      </c>
      <c r="P193" s="4">
        <f t="shared" si="53"/>
        <v>0</v>
      </c>
      <c r="R193" s="9"/>
      <c r="W193" s="16">
        <v>0</v>
      </c>
      <c r="AA193" s="16">
        <v>0</v>
      </c>
    </row>
    <row r="194" spans="1:36" x14ac:dyDescent="0.35">
      <c r="A194" s="1" t="s">
        <v>59</v>
      </c>
      <c r="B194" s="1">
        <v>2</v>
      </c>
      <c r="C194" s="2">
        <v>45</v>
      </c>
      <c r="D194" s="3">
        <v>160</v>
      </c>
      <c r="E194" s="4">
        <v>1</v>
      </c>
      <c r="F194" s="4">
        <v>1</v>
      </c>
      <c r="G194" s="4">
        <v>1.8385</v>
      </c>
      <c r="H194" s="4">
        <v>36.540100000000002</v>
      </c>
      <c r="I194" s="4">
        <f t="shared" si="50"/>
        <v>34.701599999999999</v>
      </c>
      <c r="J194" s="4">
        <v>15.614599999999999</v>
      </c>
      <c r="K194" s="4">
        <f t="shared" si="51"/>
        <v>13.7761</v>
      </c>
      <c r="L194" s="4">
        <f t="shared" si="52"/>
        <v>20.925500000000003</v>
      </c>
      <c r="M194" s="4">
        <f t="shared" ref="M194" si="74">L194/H194*100</f>
        <v>57.267221490909989</v>
      </c>
      <c r="N194" s="4">
        <v>7.2286999999999999</v>
      </c>
      <c r="O194" s="4">
        <v>12.2455</v>
      </c>
      <c r="P194" s="4">
        <f t="shared" si="53"/>
        <v>5.0167999999999999</v>
      </c>
      <c r="Q194" s="4">
        <v>1.0395000000000001</v>
      </c>
      <c r="R194" s="9">
        <f t="shared" si="56"/>
        <v>7.7197999999999993</v>
      </c>
      <c r="W194" s="16">
        <v>0</v>
      </c>
      <c r="AA194" s="16">
        <v>0</v>
      </c>
      <c r="AG194" s="4">
        <v>1</v>
      </c>
      <c r="AH194" s="4">
        <v>1</v>
      </c>
      <c r="AI194" s="4">
        <v>1</v>
      </c>
      <c r="AJ194" s="4" t="s">
        <v>180</v>
      </c>
    </row>
    <row r="195" spans="1:36" x14ac:dyDescent="0.35">
      <c r="A195" s="1" t="s">
        <v>59</v>
      </c>
      <c r="B195" s="1">
        <v>2</v>
      </c>
      <c r="C195" s="2">
        <v>46</v>
      </c>
      <c r="D195" s="3">
        <v>161</v>
      </c>
      <c r="I195" s="4">
        <f t="shared" si="50"/>
        <v>0</v>
      </c>
      <c r="K195" s="4">
        <f t="shared" si="51"/>
        <v>0</v>
      </c>
      <c r="L195" s="4">
        <f t="shared" si="52"/>
        <v>0</v>
      </c>
      <c r="P195" s="4">
        <f t="shared" si="53"/>
        <v>0</v>
      </c>
      <c r="R195" s="9"/>
      <c r="W195" s="16">
        <v>0</v>
      </c>
      <c r="AA195" s="16">
        <v>0</v>
      </c>
    </row>
    <row r="196" spans="1:36" x14ac:dyDescent="0.35">
      <c r="A196" s="1" t="s">
        <v>59</v>
      </c>
      <c r="B196" s="1">
        <v>2</v>
      </c>
      <c r="C196" s="2">
        <v>47</v>
      </c>
      <c r="D196" s="3">
        <v>162</v>
      </c>
      <c r="I196" s="4">
        <f t="shared" si="50"/>
        <v>0</v>
      </c>
      <c r="K196" s="4">
        <f t="shared" si="51"/>
        <v>0</v>
      </c>
      <c r="L196" s="4">
        <f t="shared" si="52"/>
        <v>0</v>
      </c>
      <c r="P196" s="4">
        <f t="shared" si="53"/>
        <v>0</v>
      </c>
      <c r="R196" s="9"/>
      <c r="W196" s="16">
        <v>0</v>
      </c>
      <c r="AA196" s="16">
        <v>0</v>
      </c>
    </row>
    <row r="197" spans="1:36" x14ac:dyDescent="0.35">
      <c r="A197" s="1" t="s">
        <v>59</v>
      </c>
      <c r="B197" s="1">
        <v>2</v>
      </c>
      <c r="C197" s="2" t="s">
        <v>161</v>
      </c>
      <c r="D197" s="3" t="s">
        <v>188</v>
      </c>
      <c r="F197" s="4">
        <v>1</v>
      </c>
      <c r="G197" s="4">
        <v>1.8124</v>
      </c>
      <c r="H197" s="4">
        <v>23.846399999999999</v>
      </c>
      <c r="I197" s="4">
        <f t="shared" ref="I197:I260" si="75">H197-G197</f>
        <v>22.033999999999999</v>
      </c>
      <c r="J197" s="4">
        <v>12.726800000000001</v>
      </c>
      <c r="K197" s="4">
        <f t="shared" ref="K197:K260" si="76">J197-G197</f>
        <v>10.914400000000001</v>
      </c>
      <c r="L197" s="4">
        <f t="shared" ref="L197:L260" si="77">(H197-J197)</f>
        <v>11.119599999999998</v>
      </c>
      <c r="M197" s="4">
        <f t="shared" ref="M197" si="78">L197/H197*100</f>
        <v>46.630099302200748</v>
      </c>
      <c r="P197" s="4">
        <f t="shared" ref="P197:P260" si="79">O197-N197</f>
        <v>0</v>
      </c>
      <c r="R197" s="9">
        <f t="shared" si="56"/>
        <v>10.914400000000001</v>
      </c>
      <c r="W197" s="16">
        <v>0</v>
      </c>
      <c r="AA197" s="16">
        <v>0</v>
      </c>
    </row>
    <row r="198" spans="1:36" x14ac:dyDescent="0.35">
      <c r="A198" s="1" t="s">
        <v>59</v>
      </c>
      <c r="B198" s="1">
        <v>2</v>
      </c>
      <c r="C198" s="2">
        <v>48</v>
      </c>
      <c r="D198" s="3">
        <v>163</v>
      </c>
      <c r="I198" s="4">
        <f t="shared" si="75"/>
        <v>0</v>
      </c>
      <c r="K198" s="4">
        <f t="shared" si="76"/>
        <v>0</v>
      </c>
      <c r="L198" s="4">
        <f t="shared" si="77"/>
        <v>0</v>
      </c>
      <c r="P198" s="4">
        <f t="shared" si="79"/>
        <v>0</v>
      </c>
      <c r="R198" s="9"/>
      <c r="W198" s="16">
        <v>0</v>
      </c>
      <c r="AA198" s="16">
        <v>0</v>
      </c>
    </row>
    <row r="199" spans="1:36" x14ac:dyDescent="0.35">
      <c r="A199" s="1" t="s">
        <v>59</v>
      </c>
      <c r="B199" s="1">
        <v>2</v>
      </c>
      <c r="C199" s="2">
        <v>49</v>
      </c>
      <c r="D199" s="3">
        <v>164</v>
      </c>
      <c r="I199" s="4">
        <f t="shared" si="75"/>
        <v>0</v>
      </c>
      <c r="K199" s="4">
        <f t="shared" si="76"/>
        <v>0</v>
      </c>
      <c r="L199" s="4">
        <f t="shared" si="77"/>
        <v>0</v>
      </c>
      <c r="P199" s="4">
        <f t="shared" si="79"/>
        <v>0</v>
      </c>
      <c r="R199" s="9"/>
      <c r="W199" s="16">
        <v>0</v>
      </c>
      <c r="AA199" s="16">
        <v>0</v>
      </c>
    </row>
    <row r="200" spans="1:36" x14ac:dyDescent="0.35">
      <c r="A200" s="1" t="s">
        <v>59</v>
      </c>
      <c r="B200" s="1">
        <v>2</v>
      </c>
      <c r="C200" s="2">
        <v>50</v>
      </c>
      <c r="D200" s="3">
        <v>165</v>
      </c>
      <c r="E200" s="4">
        <v>1</v>
      </c>
      <c r="F200" s="4">
        <v>1</v>
      </c>
      <c r="G200" s="4">
        <v>1.8359000000000001</v>
      </c>
      <c r="H200" s="4">
        <v>31.735700000000001</v>
      </c>
      <c r="I200" s="4">
        <f t="shared" si="75"/>
        <v>29.899800000000003</v>
      </c>
      <c r="K200" s="4">
        <f t="shared" si="76"/>
        <v>-1.8359000000000001</v>
      </c>
      <c r="L200" s="4">
        <f t="shared" si="77"/>
        <v>31.735700000000001</v>
      </c>
      <c r="M200" s="4">
        <f t="shared" ref="M200" si="80">L200/H200*100</f>
        <v>100</v>
      </c>
      <c r="P200" s="4">
        <f t="shared" si="79"/>
        <v>0</v>
      </c>
      <c r="R200" s="9">
        <f t="shared" si="56"/>
        <v>-1.8359000000000001</v>
      </c>
      <c r="W200" s="16">
        <v>0</v>
      </c>
      <c r="AA200" s="16">
        <v>0</v>
      </c>
      <c r="AJ200" s="4" t="s">
        <v>178</v>
      </c>
    </row>
    <row r="201" spans="1:36" x14ac:dyDescent="0.35">
      <c r="A201" s="1" t="s">
        <v>59</v>
      </c>
      <c r="B201" s="1">
        <v>2</v>
      </c>
      <c r="C201" s="2">
        <v>51</v>
      </c>
      <c r="D201" s="3">
        <v>166</v>
      </c>
      <c r="I201" s="4">
        <f t="shared" si="75"/>
        <v>0</v>
      </c>
      <c r="K201" s="4">
        <f t="shared" si="76"/>
        <v>0</v>
      </c>
      <c r="L201" s="4">
        <f t="shared" si="77"/>
        <v>0</v>
      </c>
      <c r="P201" s="4">
        <f t="shared" si="79"/>
        <v>0</v>
      </c>
      <c r="R201" s="9"/>
      <c r="W201" s="16">
        <v>0</v>
      </c>
      <c r="AA201" s="16">
        <v>0</v>
      </c>
    </row>
    <row r="202" spans="1:36" x14ac:dyDescent="0.35">
      <c r="A202" s="1" t="s">
        <v>59</v>
      </c>
      <c r="B202" s="1">
        <v>2</v>
      </c>
      <c r="C202" s="2">
        <v>52</v>
      </c>
      <c r="D202" s="3">
        <v>167</v>
      </c>
      <c r="I202" s="4">
        <f t="shared" si="75"/>
        <v>0</v>
      </c>
      <c r="K202" s="4">
        <f t="shared" si="76"/>
        <v>0</v>
      </c>
      <c r="L202" s="4">
        <f t="shared" si="77"/>
        <v>0</v>
      </c>
      <c r="P202" s="4">
        <f t="shared" si="79"/>
        <v>0</v>
      </c>
      <c r="R202" s="9"/>
      <c r="W202" s="16">
        <v>0</v>
      </c>
      <c r="AA202" s="16">
        <v>0</v>
      </c>
    </row>
    <row r="203" spans="1:36" x14ac:dyDescent="0.35">
      <c r="A203" s="1" t="s">
        <v>59</v>
      </c>
      <c r="B203" s="1">
        <v>2</v>
      </c>
      <c r="C203" s="2" t="s">
        <v>162</v>
      </c>
      <c r="D203" s="3" t="s">
        <v>189</v>
      </c>
      <c r="F203" s="4">
        <v>1</v>
      </c>
      <c r="G203" s="4">
        <v>1.8205</v>
      </c>
      <c r="H203" s="4">
        <v>38.886899999999997</v>
      </c>
      <c r="I203" s="4">
        <f t="shared" si="75"/>
        <v>37.066399999999994</v>
      </c>
      <c r="J203" s="4">
        <v>20.194700000000001</v>
      </c>
      <c r="K203" s="4">
        <f t="shared" si="76"/>
        <v>18.374200000000002</v>
      </c>
      <c r="L203" s="4">
        <f t="shared" si="77"/>
        <v>18.692199999999996</v>
      </c>
      <c r="M203" s="4">
        <f t="shared" ref="M203" si="81">L203/H203*100</f>
        <v>48.068115483620446</v>
      </c>
      <c r="P203" s="4">
        <f t="shared" si="79"/>
        <v>0</v>
      </c>
      <c r="R203" s="9">
        <f t="shared" ref="R203:R266" si="82">K203-(P203+Q203)</f>
        <v>18.374200000000002</v>
      </c>
      <c r="S203" s="16">
        <f>2.2859+2.1807</f>
        <v>4.4665999999999997</v>
      </c>
      <c r="T203" s="16">
        <f>0.5387+0.5483</f>
        <v>1.087</v>
      </c>
      <c r="U203" s="16">
        <f>0.5439+0.5567</f>
        <v>1.1006</v>
      </c>
      <c r="V203" s="16">
        <f>U203-T203</f>
        <v>1.3600000000000056E-2</v>
      </c>
      <c r="W203" s="16">
        <f>V203/S203*100</f>
        <v>0.30448215645009757</v>
      </c>
      <c r="X203" s="16">
        <f>0.5228+0.5359</f>
        <v>1.0587</v>
      </c>
      <c r="Y203" s="16">
        <f>0.5449+0.5501</f>
        <v>1.0950000000000002</v>
      </c>
      <c r="Z203" s="16">
        <f>Y203-X203</f>
        <v>3.6300000000000221E-2</v>
      </c>
      <c r="AA203" s="16">
        <f>Z203/S203*100</f>
        <v>0.81269869699548258</v>
      </c>
      <c r="AB203" s="16">
        <f>S203-(V203+Z203)</f>
        <v>4.4166999999999996</v>
      </c>
      <c r="AC203" s="16">
        <f>AB203/S203*100</f>
        <v>98.882819146554425</v>
      </c>
      <c r="AD203" s="1">
        <f>AE203+AF203</f>
        <v>39</v>
      </c>
      <c r="AE203" s="1">
        <v>7</v>
      </c>
      <c r="AF203" s="20">
        <v>32</v>
      </c>
    </row>
    <row r="204" spans="1:36" x14ac:dyDescent="0.35">
      <c r="A204" s="1" t="s">
        <v>59</v>
      </c>
      <c r="B204" s="1">
        <v>2</v>
      </c>
      <c r="C204" s="2">
        <v>53</v>
      </c>
      <c r="D204" s="3">
        <v>168</v>
      </c>
      <c r="I204" s="4">
        <f t="shared" si="75"/>
        <v>0</v>
      </c>
      <c r="K204" s="4">
        <f t="shared" si="76"/>
        <v>0</v>
      </c>
      <c r="L204" s="4">
        <f t="shared" si="77"/>
        <v>0</v>
      </c>
      <c r="P204" s="4">
        <f t="shared" si="79"/>
        <v>0</v>
      </c>
      <c r="R204" s="9"/>
      <c r="W204" s="16">
        <v>0</v>
      </c>
      <c r="AA204" s="16">
        <v>0</v>
      </c>
    </row>
    <row r="205" spans="1:36" x14ac:dyDescent="0.35">
      <c r="A205" s="1" t="s">
        <v>59</v>
      </c>
      <c r="B205" s="1">
        <v>2</v>
      </c>
      <c r="C205" s="2">
        <v>54</v>
      </c>
      <c r="D205" s="3">
        <v>169</v>
      </c>
      <c r="I205" s="4">
        <f t="shared" si="75"/>
        <v>0</v>
      </c>
      <c r="K205" s="4">
        <f t="shared" si="76"/>
        <v>0</v>
      </c>
      <c r="L205" s="4">
        <f t="shared" si="77"/>
        <v>0</v>
      </c>
      <c r="P205" s="4">
        <f t="shared" si="79"/>
        <v>0</v>
      </c>
      <c r="R205" s="9"/>
      <c r="W205" s="16">
        <v>0</v>
      </c>
      <c r="AA205" s="16">
        <v>0</v>
      </c>
    </row>
    <row r="206" spans="1:36" x14ac:dyDescent="0.35">
      <c r="A206" s="1" t="s">
        <v>59</v>
      </c>
      <c r="B206" s="1">
        <v>2</v>
      </c>
      <c r="C206" s="2">
        <v>55</v>
      </c>
      <c r="D206" s="3">
        <v>170</v>
      </c>
      <c r="E206" s="4">
        <v>1</v>
      </c>
      <c r="F206" s="4">
        <v>1</v>
      </c>
      <c r="G206" s="4">
        <v>1.8320000000000001</v>
      </c>
      <c r="H206" s="4">
        <v>24.902999999999999</v>
      </c>
      <c r="I206" s="4">
        <f t="shared" si="75"/>
        <v>23.070999999999998</v>
      </c>
      <c r="J206" s="4">
        <v>12.9315</v>
      </c>
      <c r="K206" s="4">
        <f t="shared" si="76"/>
        <v>11.099499999999999</v>
      </c>
      <c r="L206" s="4">
        <f t="shared" si="77"/>
        <v>11.971499999999999</v>
      </c>
      <c r="M206" s="4">
        <f t="shared" ref="M206" si="83">L206/H206*100</f>
        <v>48.072521382965903</v>
      </c>
      <c r="N206" s="4">
        <v>7.1981000000000002</v>
      </c>
      <c r="O206" s="4">
        <v>11.6158</v>
      </c>
      <c r="P206" s="4">
        <f t="shared" si="79"/>
        <v>4.4177</v>
      </c>
      <c r="Q206" s="4">
        <v>1.3827</v>
      </c>
      <c r="R206" s="9">
        <f t="shared" si="82"/>
        <v>5.2990999999999993</v>
      </c>
      <c r="W206" s="16">
        <v>0</v>
      </c>
      <c r="AA206" s="16">
        <v>0</v>
      </c>
      <c r="AG206" s="4">
        <v>1</v>
      </c>
      <c r="AH206" s="4">
        <v>1</v>
      </c>
      <c r="AI206" s="4">
        <v>1</v>
      </c>
      <c r="AJ206" s="4" t="s">
        <v>180</v>
      </c>
    </row>
    <row r="207" spans="1:36" x14ac:dyDescent="0.35">
      <c r="A207" s="1" t="s">
        <v>59</v>
      </c>
      <c r="B207" s="1">
        <v>2</v>
      </c>
      <c r="C207" s="2">
        <v>56</v>
      </c>
      <c r="D207" s="3">
        <v>171</v>
      </c>
      <c r="I207" s="4">
        <f t="shared" si="75"/>
        <v>0</v>
      </c>
      <c r="K207" s="4">
        <f t="shared" si="76"/>
        <v>0</v>
      </c>
      <c r="L207" s="4">
        <f t="shared" si="77"/>
        <v>0</v>
      </c>
      <c r="P207" s="4">
        <f t="shared" si="79"/>
        <v>0</v>
      </c>
      <c r="R207" s="9"/>
      <c r="W207" s="16">
        <v>0</v>
      </c>
      <c r="AA207" s="16">
        <v>0</v>
      </c>
    </row>
    <row r="208" spans="1:36" x14ac:dyDescent="0.35">
      <c r="A208" s="1" t="s">
        <v>59</v>
      </c>
      <c r="B208" s="1">
        <v>2</v>
      </c>
      <c r="C208" s="2">
        <v>57</v>
      </c>
      <c r="D208" s="3">
        <v>172</v>
      </c>
      <c r="I208" s="4">
        <f t="shared" si="75"/>
        <v>0</v>
      </c>
      <c r="K208" s="4">
        <f t="shared" si="76"/>
        <v>0</v>
      </c>
      <c r="L208" s="4">
        <f t="shared" si="77"/>
        <v>0</v>
      </c>
      <c r="P208" s="4">
        <f t="shared" si="79"/>
        <v>0</v>
      </c>
      <c r="R208" s="9"/>
      <c r="W208" s="16">
        <v>0</v>
      </c>
      <c r="AA208" s="16">
        <v>0</v>
      </c>
    </row>
    <row r="209" spans="1:36" x14ac:dyDescent="0.35">
      <c r="A209" s="1" t="s">
        <v>59</v>
      </c>
      <c r="B209" s="1">
        <v>2</v>
      </c>
      <c r="C209" s="2" t="s">
        <v>163</v>
      </c>
      <c r="D209" s="3" t="s">
        <v>190</v>
      </c>
      <c r="F209" s="4">
        <v>1</v>
      </c>
      <c r="G209" s="4">
        <v>1.8280000000000001</v>
      </c>
      <c r="H209" s="4">
        <v>26.6693</v>
      </c>
      <c r="I209" s="4">
        <f t="shared" si="75"/>
        <v>24.8413</v>
      </c>
      <c r="J209" s="4">
        <v>14.940200000000001</v>
      </c>
      <c r="K209" s="4">
        <f t="shared" si="76"/>
        <v>13.112200000000001</v>
      </c>
      <c r="L209" s="4">
        <f t="shared" si="77"/>
        <v>11.729099999999999</v>
      </c>
      <c r="M209" s="4">
        <f t="shared" ref="M209" si="84">L209/H209*100</f>
        <v>43.979781996527841</v>
      </c>
      <c r="P209" s="4">
        <f t="shared" si="79"/>
        <v>0</v>
      </c>
      <c r="R209" s="9">
        <f t="shared" si="82"/>
        <v>13.112200000000001</v>
      </c>
      <c r="W209" s="16">
        <v>0</v>
      </c>
      <c r="AA209" s="16">
        <v>0</v>
      </c>
    </row>
    <row r="210" spans="1:36" x14ac:dyDescent="0.35">
      <c r="A210" s="1" t="s">
        <v>59</v>
      </c>
      <c r="B210" s="1">
        <v>2</v>
      </c>
      <c r="C210" s="2">
        <v>58</v>
      </c>
      <c r="D210" s="3">
        <v>173</v>
      </c>
      <c r="I210" s="4">
        <f t="shared" si="75"/>
        <v>0</v>
      </c>
      <c r="K210" s="4">
        <f t="shared" si="76"/>
        <v>0</v>
      </c>
      <c r="L210" s="4">
        <f t="shared" si="77"/>
        <v>0</v>
      </c>
      <c r="P210" s="4">
        <f t="shared" si="79"/>
        <v>0</v>
      </c>
      <c r="R210" s="9"/>
      <c r="W210" s="16">
        <v>0</v>
      </c>
      <c r="AA210" s="16">
        <v>0</v>
      </c>
    </row>
    <row r="211" spans="1:36" x14ac:dyDescent="0.35">
      <c r="A211" s="1" t="s">
        <v>59</v>
      </c>
      <c r="B211" s="1">
        <v>2</v>
      </c>
      <c r="C211" s="2">
        <v>59</v>
      </c>
      <c r="D211" s="3">
        <v>174</v>
      </c>
      <c r="I211" s="4">
        <f t="shared" si="75"/>
        <v>0</v>
      </c>
      <c r="K211" s="4">
        <f t="shared" si="76"/>
        <v>0</v>
      </c>
      <c r="L211" s="4">
        <f t="shared" si="77"/>
        <v>0</v>
      </c>
      <c r="P211" s="4">
        <f t="shared" si="79"/>
        <v>0</v>
      </c>
      <c r="R211" s="9"/>
      <c r="W211" s="16">
        <v>0</v>
      </c>
      <c r="AA211" s="16">
        <v>0</v>
      </c>
    </row>
    <row r="212" spans="1:36" x14ac:dyDescent="0.35">
      <c r="A212" s="1" t="s">
        <v>59</v>
      </c>
      <c r="B212" s="1">
        <v>2</v>
      </c>
      <c r="C212" s="2">
        <v>60</v>
      </c>
      <c r="D212" s="3">
        <v>175</v>
      </c>
      <c r="E212" s="4">
        <v>1</v>
      </c>
      <c r="F212" s="4">
        <v>1</v>
      </c>
      <c r="G212" s="4">
        <v>1.8281000000000001</v>
      </c>
      <c r="H212" s="4">
        <v>32.0045</v>
      </c>
      <c r="I212" s="4">
        <f t="shared" si="75"/>
        <v>30.176400000000001</v>
      </c>
      <c r="J212" s="4">
        <v>18.1069</v>
      </c>
      <c r="K212" s="4">
        <f t="shared" si="76"/>
        <v>16.2788</v>
      </c>
      <c r="L212" s="4">
        <f t="shared" si="77"/>
        <v>13.897600000000001</v>
      </c>
      <c r="M212" s="4">
        <f t="shared" ref="M212" si="85">L212/H212*100</f>
        <v>43.423893514974459</v>
      </c>
      <c r="N212" s="4">
        <v>7.1906999999999996</v>
      </c>
      <c r="O212" s="4">
        <v>12.2652</v>
      </c>
      <c r="P212" s="4">
        <f t="shared" si="79"/>
        <v>5.0745000000000005</v>
      </c>
      <c r="Q212" s="4">
        <v>1.2188000000000001</v>
      </c>
      <c r="R212" s="9">
        <f t="shared" si="82"/>
        <v>9.9855</v>
      </c>
      <c r="W212" s="16">
        <v>0</v>
      </c>
      <c r="AA212" s="16">
        <v>0</v>
      </c>
      <c r="AG212" s="4">
        <v>1</v>
      </c>
      <c r="AH212" s="4">
        <v>1</v>
      </c>
      <c r="AI212" s="4">
        <v>1</v>
      </c>
    </row>
    <row r="213" spans="1:36" x14ac:dyDescent="0.35">
      <c r="A213" s="1" t="s">
        <v>59</v>
      </c>
      <c r="B213" s="1">
        <v>2</v>
      </c>
      <c r="C213" s="2">
        <v>61</v>
      </c>
      <c r="D213" s="3">
        <v>176</v>
      </c>
      <c r="I213" s="4">
        <f t="shared" si="75"/>
        <v>0</v>
      </c>
      <c r="K213" s="4">
        <f t="shared" si="76"/>
        <v>0</v>
      </c>
      <c r="L213" s="4">
        <f t="shared" si="77"/>
        <v>0</v>
      </c>
      <c r="P213" s="4">
        <f t="shared" si="79"/>
        <v>0</v>
      </c>
      <c r="R213" s="9"/>
      <c r="W213" s="16">
        <v>0</v>
      </c>
      <c r="AA213" s="16">
        <v>0</v>
      </c>
    </row>
    <row r="214" spans="1:36" x14ac:dyDescent="0.35">
      <c r="A214" s="1" t="s">
        <v>59</v>
      </c>
      <c r="B214" s="1">
        <v>2</v>
      </c>
      <c r="C214" s="2">
        <v>62</v>
      </c>
      <c r="D214" s="3">
        <v>177</v>
      </c>
      <c r="I214" s="4">
        <f t="shared" si="75"/>
        <v>0</v>
      </c>
      <c r="K214" s="4">
        <f t="shared" si="76"/>
        <v>0</v>
      </c>
      <c r="L214" s="4">
        <f t="shared" si="77"/>
        <v>0</v>
      </c>
      <c r="P214" s="4">
        <f t="shared" si="79"/>
        <v>0</v>
      </c>
      <c r="R214" s="9"/>
      <c r="W214" s="16">
        <v>0</v>
      </c>
      <c r="AA214" s="16">
        <v>0</v>
      </c>
    </row>
    <row r="215" spans="1:36" x14ac:dyDescent="0.35">
      <c r="A215" s="1" t="s">
        <v>59</v>
      </c>
      <c r="B215" s="1">
        <v>2</v>
      </c>
      <c r="C215" s="2" t="s">
        <v>164</v>
      </c>
      <c r="D215" s="3" t="s">
        <v>191</v>
      </c>
      <c r="F215" s="4">
        <v>1</v>
      </c>
      <c r="G215" s="4">
        <v>1.8507</v>
      </c>
      <c r="H215" s="4">
        <v>31.444299999999998</v>
      </c>
      <c r="I215" s="4">
        <f t="shared" si="75"/>
        <v>29.593599999999999</v>
      </c>
      <c r="J215" s="4">
        <v>18.4939</v>
      </c>
      <c r="K215" s="4">
        <f t="shared" si="76"/>
        <v>16.6432</v>
      </c>
      <c r="L215" s="4">
        <f t="shared" si="77"/>
        <v>12.950399999999998</v>
      </c>
      <c r="M215" s="4">
        <f t="shared" ref="M215" si="86">L215/H215*100</f>
        <v>41.18520685784069</v>
      </c>
      <c r="P215" s="4">
        <f t="shared" si="79"/>
        <v>0</v>
      </c>
      <c r="R215" s="9">
        <f t="shared" si="82"/>
        <v>16.6432</v>
      </c>
      <c r="W215" s="16">
        <v>0</v>
      </c>
      <c r="AA215" s="16">
        <v>0</v>
      </c>
    </row>
    <row r="216" spans="1:36" x14ac:dyDescent="0.35">
      <c r="A216" s="1" t="s">
        <v>59</v>
      </c>
      <c r="B216" s="1">
        <v>2</v>
      </c>
      <c r="C216" s="2">
        <v>63</v>
      </c>
      <c r="D216" s="3">
        <v>178</v>
      </c>
      <c r="I216" s="4">
        <f t="shared" si="75"/>
        <v>0</v>
      </c>
      <c r="K216" s="4">
        <f t="shared" si="76"/>
        <v>0</v>
      </c>
      <c r="L216" s="4">
        <f t="shared" si="77"/>
        <v>0</v>
      </c>
      <c r="P216" s="4">
        <f t="shared" si="79"/>
        <v>0</v>
      </c>
      <c r="R216" s="9"/>
      <c r="W216" s="16">
        <v>0</v>
      </c>
      <c r="AA216" s="16">
        <v>0</v>
      </c>
    </row>
    <row r="217" spans="1:36" x14ac:dyDescent="0.35">
      <c r="A217" s="1" t="s">
        <v>59</v>
      </c>
      <c r="B217" s="1">
        <v>2</v>
      </c>
      <c r="C217" s="2">
        <v>64</v>
      </c>
      <c r="D217" s="3">
        <v>179</v>
      </c>
      <c r="I217" s="4">
        <f t="shared" si="75"/>
        <v>0</v>
      </c>
      <c r="K217" s="4">
        <f t="shared" si="76"/>
        <v>0</v>
      </c>
      <c r="L217" s="4">
        <f t="shared" si="77"/>
        <v>0</v>
      </c>
      <c r="P217" s="4">
        <f t="shared" si="79"/>
        <v>0</v>
      </c>
      <c r="R217" s="9"/>
      <c r="W217" s="16">
        <v>0</v>
      </c>
      <c r="AA217" s="16">
        <v>0</v>
      </c>
    </row>
    <row r="218" spans="1:36" x14ac:dyDescent="0.35">
      <c r="A218" s="1" t="s">
        <v>59</v>
      </c>
      <c r="B218" s="1">
        <v>2</v>
      </c>
      <c r="C218" s="2">
        <v>65</v>
      </c>
      <c r="D218" s="3">
        <v>180</v>
      </c>
      <c r="E218" s="4">
        <v>1</v>
      </c>
      <c r="F218" s="4">
        <v>1</v>
      </c>
      <c r="G218" s="4">
        <v>1.8411999999999999</v>
      </c>
      <c r="H218" s="4">
        <v>32.982799999999997</v>
      </c>
      <c r="I218" s="4">
        <f t="shared" si="75"/>
        <v>31.141599999999997</v>
      </c>
      <c r="K218" s="4">
        <f t="shared" si="76"/>
        <v>-1.8411999999999999</v>
      </c>
      <c r="L218" s="4">
        <f t="shared" si="77"/>
        <v>32.982799999999997</v>
      </c>
      <c r="M218" s="4">
        <f t="shared" ref="M218" si="87">L218/H218*100</f>
        <v>100</v>
      </c>
      <c r="P218" s="4">
        <f t="shared" si="79"/>
        <v>0</v>
      </c>
      <c r="R218" s="9">
        <f t="shared" si="82"/>
        <v>-1.8411999999999999</v>
      </c>
      <c r="W218" s="16">
        <v>0</v>
      </c>
      <c r="AA218" s="16">
        <v>0</v>
      </c>
      <c r="AJ218" s="4" t="s">
        <v>178</v>
      </c>
    </row>
    <row r="219" spans="1:36" x14ac:dyDescent="0.35">
      <c r="A219" s="1" t="s">
        <v>59</v>
      </c>
      <c r="B219" s="1">
        <v>2</v>
      </c>
      <c r="C219" s="2">
        <v>66</v>
      </c>
      <c r="D219" s="3">
        <v>181</v>
      </c>
      <c r="I219" s="4">
        <f t="shared" si="75"/>
        <v>0</v>
      </c>
      <c r="K219" s="4">
        <f t="shared" si="76"/>
        <v>0</v>
      </c>
      <c r="L219" s="4">
        <f t="shared" si="77"/>
        <v>0</v>
      </c>
      <c r="P219" s="4">
        <f t="shared" si="79"/>
        <v>0</v>
      </c>
      <c r="R219" s="9"/>
      <c r="W219" s="16">
        <v>0</v>
      </c>
      <c r="AA219" s="16">
        <v>0</v>
      </c>
    </row>
    <row r="220" spans="1:36" x14ac:dyDescent="0.35">
      <c r="A220" s="1" t="s">
        <v>59</v>
      </c>
      <c r="B220" s="1">
        <v>2</v>
      </c>
      <c r="C220" s="2">
        <v>67</v>
      </c>
      <c r="D220" s="3">
        <v>182</v>
      </c>
      <c r="I220" s="4">
        <f t="shared" si="75"/>
        <v>0</v>
      </c>
      <c r="K220" s="4">
        <f t="shared" si="76"/>
        <v>0</v>
      </c>
      <c r="L220" s="4">
        <f t="shared" si="77"/>
        <v>0</v>
      </c>
      <c r="P220" s="4">
        <f t="shared" si="79"/>
        <v>0</v>
      </c>
      <c r="R220" s="9"/>
      <c r="W220" s="16">
        <v>0</v>
      </c>
      <c r="AA220" s="16">
        <v>0</v>
      </c>
    </row>
    <row r="221" spans="1:36" x14ac:dyDescent="0.35">
      <c r="A221" s="1" t="s">
        <v>59</v>
      </c>
      <c r="B221" s="1">
        <v>2</v>
      </c>
      <c r="C221" s="2" t="s">
        <v>165</v>
      </c>
      <c r="D221" s="3" t="s">
        <v>192</v>
      </c>
      <c r="F221" s="4">
        <v>1</v>
      </c>
      <c r="G221" s="4">
        <v>1.8381000000000001</v>
      </c>
      <c r="H221" s="4">
        <v>26.1724</v>
      </c>
      <c r="I221" s="4">
        <f t="shared" si="75"/>
        <v>24.334299999999999</v>
      </c>
      <c r="J221" s="4">
        <v>14.3207</v>
      </c>
      <c r="K221" s="4">
        <f t="shared" si="76"/>
        <v>12.4826</v>
      </c>
      <c r="L221" s="4">
        <f t="shared" si="77"/>
        <v>11.851699999999999</v>
      </c>
      <c r="M221" s="4">
        <f t="shared" ref="M221" si="88">L221/H221*100</f>
        <v>45.283199095230088</v>
      </c>
      <c r="P221" s="4">
        <f t="shared" si="79"/>
        <v>0</v>
      </c>
      <c r="R221" s="9">
        <f t="shared" si="82"/>
        <v>12.4826</v>
      </c>
      <c r="S221" s="16">
        <v>2.0592999999999999</v>
      </c>
      <c r="T221" s="16">
        <v>0.52980000000000005</v>
      </c>
      <c r="U221" s="16">
        <v>0.57950000000000002</v>
      </c>
      <c r="V221" s="16">
        <f t="shared" ref="V221" si="89">U221-T221</f>
        <v>4.9699999999999966E-2</v>
      </c>
      <c r="W221" s="16">
        <f t="shared" ref="W221" si="90">V221/S221*100</f>
        <v>2.4134414606905246</v>
      </c>
      <c r="X221" s="16">
        <v>0.55530000000000002</v>
      </c>
      <c r="Y221" s="16">
        <v>0.59619999999999995</v>
      </c>
      <c r="Z221" s="16">
        <f t="shared" ref="Z221" si="91">Y221-X221</f>
        <v>4.0899999999999936E-2</v>
      </c>
      <c r="AA221" s="16">
        <f t="shared" ref="AA221" si="92">Z221/S221*100</f>
        <v>1.9861117855581965</v>
      </c>
      <c r="AB221" s="16">
        <f t="shared" ref="AB221" si="93">S221-(V221+Z221)</f>
        <v>1.9687000000000001</v>
      </c>
      <c r="AC221" s="16">
        <f t="shared" ref="AC221" si="94">AB221/S221*100</f>
        <v>95.600446753751285</v>
      </c>
      <c r="AD221" s="1">
        <v>0</v>
      </c>
    </row>
    <row r="222" spans="1:36" x14ac:dyDescent="0.35">
      <c r="A222" s="1" t="s">
        <v>59</v>
      </c>
      <c r="B222" s="1">
        <v>2</v>
      </c>
      <c r="C222" s="2">
        <v>68</v>
      </c>
      <c r="D222" s="3">
        <v>183</v>
      </c>
      <c r="I222" s="4">
        <f t="shared" si="75"/>
        <v>0</v>
      </c>
      <c r="K222" s="4">
        <f t="shared" si="76"/>
        <v>0</v>
      </c>
      <c r="L222" s="4">
        <f t="shared" si="77"/>
        <v>0</v>
      </c>
      <c r="P222" s="4">
        <f t="shared" si="79"/>
        <v>0</v>
      </c>
      <c r="R222" s="9"/>
      <c r="W222" s="16">
        <v>0</v>
      </c>
      <c r="AA222" s="16">
        <v>0</v>
      </c>
    </row>
    <row r="223" spans="1:36" x14ac:dyDescent="0.35">
      <c r="A223" s="1" t="s">
        <v>59</v>
      </c>
      <c r="B223" s="1">
        <v>2</v>
      </c>
      <c r="C223" s="2">
        <v>69</v>
      </c>
      <c r="D223" s="3">
        <v>184</v>
      </c>
      <c r="I223" s="4">
        <f t="shared" si="75"/>
        <v>0</v>
      </c>
      <c r="K223" s="4">
        <f t="shared" si="76"/>
        <v>0</v>
      </c>
      <c r="L223" s="4">
        <f t="shared" si="77"/>
        <v>0</v>
      </c>
      <c r="P223" s="4">
        <f t="shared" si="79"/>
        <v>0</v>
      </c>
      <c r="R223" s="9"/>
      <c r="W223" s="16">
        <v>0</v>
      </c>
      <c r="AA223" s="16">
        <v>0</v>
      </c>
    </row>
    <row r="224" spans="1:36" x14ac:dyDescent="0.35">
      <c r="A224" s="1" t="s">
        <v>59</v>
      </c>
      <c r="B224" s="1">
        <v>2</v>
      </c>
      <c r="C224" s="2">
        <v>70</v>
      </c>
      <c r="D224" s="3">
        <v>185</v>
      </c>
      <c r="E224" s="4">
        <v>1</v>
      </c>
      <c r="F224" s="4">
        <v>1</v>
      </c>
      <c r="G224" s="4">
        <v>1.8480000000000001</v>
      </c>
      <c r="H224" s="4">
        <v>26.5718</v>
      </c>
      <c r="I224" s="4">
        <f t="shared" si="75"/>
        <v>24.723800000000001</v>
      </c>
      <c r="K224" s="4">
        <f t="shared" si="76"/>
        <v>-1.8480000000000001</v>
      </c>
      <c r="L224" s="4">
        <f t="shared" si="77"/>
        <v>26.5718</v>
      </c>
      <c r="M224" s="4">
        <f t="shared" ref="M224" si="95">L224/H224*100</f>
        <v>100</v>
      </c>
      <c r="P224" s="4">
        <f t="shared" si="79"/>
        <v>0</v>
      </c>
      <c r="R224" s="9">
        <f t="shared" si="82"/>
        <v>-1.8480000000000001</v>
      </c>
      <c r="W224" s="16">
        <v>0</v>
      </c>
      <c r="AA224" s="16">
        <v>0</v>
      </c>
      <c r="AJ224" s="4" t="s">
        <v>178</v>
      </c>
    </row>
    <row r="225" spans="1:36" x14ac:dyDescent="0.35">
      <c r="A225" s="1" t="s">
        <v>59</v>
      </c>
      <c r="B225" s="1">
        <v>2</v>
      </c>
      <c r="C225" s="2">
        <v>71</v>
      </c>
      <c r="D225" s="3">
        <v>186</v>
      </c>
      <c r="I225" s="4">
        <f t="shared" si="75"/>
        <v>0</v>
      </c>
      <c r="K225" s="4">
        <f t="shared" si="76"/>
        <v>0</v>
      </c>
      <c r="L225" s="4">
        <f t="shared" si="77"/>
        <v>0</v>
      </c>
      <c r="P225" s="4">
        <f t="shared" si="79"/>
        <v>0</v>
      </c>
      <c r="R225" s="9"/>
      <c r="W225" s="16">
        <v>0</v>
      </c>
      <c r="AA225" s="16">
        <v>0</v>
      </c>
    </row>
    <row r="226" spans="1:36" x14ac:dyDescent="0.35">
      <c r="A226" s="1" t="s">
        <v>59</v>
      </c>
      <c r="B226" s="1">
        <v>2</v>
      </c>
      <c r="C226" s="2">
        <v>72</v>
      </c>
      <c r="D226" s="3">
        <v>187</v>
      </c>
      <c r="I226" s="4">
        <f t="shared" si="75"/>
        <v>0</v>
      </c>
      <c r="K226" s="4">
        <f t="shared" si="76"/>
        <v>0</v>
      </c>
      <c r="L226" s="4">
        <f t="shared" si="77"/>
        <v>0</v>
      </c>
      <c r="P226" s="4">
        <f t="shared" si="79"/>
        <v>0</v>
      </c>
      <c r="R226" s="9"/>
      <c r="W226" s="16">
        <v>0</v>
      </c>
      <c r="AA226" s="16">
        <v>0</v>
      </c>
    </row>
    <row r="227" spans="1:36" x14ac:dyDescent="0.35">
      <c r="A227" s="1" t="s">
        <v>59</v>
      </c>
      <c r="B227" s="1">
        <v>2</v>
      </c>
      <c r="C227" s="2" t="s">
        <v>166</v>
      </c>
      <c r="D227" s="3" t="s">
        <v>193</v>
      </c>
      <c r="F227" s="4">
        <v>1</v>
      </c>
      <c r="G227" s="4">
        <v>1.8323</v>
      </c>
      <c r="H227" s="4">
        <v>34.259900000000002</v>
      </c>
      <c r="I227" s="4">
        <f t="shared" si="75"/>
        <v>32.427599999999998</v>
      </c>
      <c r="J227" s="4">
        <v>19.273</v>
      </c>
      <c r="K227" s="4">
        <f t="shared" si="76"/>
        <v>17.4407</v>
      </c>
      <c r="L227" s="4">
        <f t="shared" si="77"/>
        <v>14.986900000000002</v>
      </c>
      <c r="M227" s="4">
        <f t="shared" ref="M227" si="96">L227/H227*100</f>
        <v>43.744727801307072</v>
      </c>
      <c r="P227" s="4">
        <f t="shared" si="79"/>
        <v>0</v>
      </c>
      <c r="R227" s="9">
        <f t="shared" si="82"/>
        <v>17.4407</v>
      </c>
      <c r="W227" s="16">
        <v>0</v>
      </c>
      <c r="AA227" s="16">
        <v>0</v>
      </c>
    </row>
    <row r="228" spans="1:36" x14ac:dyDescent="0.35">
      <c r="A228" s="1" t="s">
        <v>59</v>
      </c>
      <c r="B228" s="1">
        <v>2</v>
      </c>
      <c r="C228" s="2">
        <v>73</v>
      </c>
      <c r="D228" s="3">
        <v>188</v>
      </c>
      <c r="I228" s="4">
        <f t="shared" si="75"/>
        <v>0</v>
      </c>
      <c r="K228" s="4">
        <f t="shared" si="76"/>
        <v>0</v>
      </c>
      <c r="L228" s="4">
        <f t="shared" si="77"/>
        <v>0</v>
      </c>
      <c r="P228" s="4">
        <f t="shared" si="79"/>
        <v>0</v>
      </c>
      <c r="R228" s="9"/>
      <c r="W228" s="16">
        <v>0</v>
      </c>
      <c r="AA228" s="16">
        <v>0</v>
      </c>
    </row>
    <row r="229" spans="1:36" x14ac:dyDescent="0.35">
      <c r="A229" s="1" t="s">
        <v>59</v>
      </c>
      <c r="B229" s="1">
        <v>2</v>
      </c>
      <c r="C229" s="2">
        <v>74</v>
      </c>
      <c r="D229" s="3">
        <v>189</v>
      </c>
      <c r="I229" s="4">
        <f t="shared" si="75"/>
        <v>0</v>
      </c>
      <c r="K229" s="4">
        <f t="shared" si="76"/>
        <v>0</v>
      </c>
      <c r="L229" s="4">
        <f t="shared" si="77"/>
        <v>0</v>
      </c>
      <c r="P229" s="4">
        <f t="shared" si="79"/>
        <v>0</v>
      </c>
      <c r="R229" s="9"/>
      <c r="W229" s="16">
        <v>0</v>
      </c>
      <c r="AA229" s="16">
        <v>0</v>
      </c>
    </row>
    <row r="230" spans="1:36" x14ac:dyDescent="0.35">
      <c r="A230" s="1" t="s">
        <v>59</v>
      </c>
      <c r="B230" s="1">
        <v>2</v>
      </c>
      <c r="C230" s="2">
        <v>75</v>
      </c>
      <c r="D230" s="3">
        <v>190</v>
      </c>
      <c r="E230" s="4">
        <v>1</v>
      </c>
      <c r="F230" s="4">
        <v>1</v>
      </c>
      <c r="G230" s="4">
        <v>1.8272999999999999</v>
      </c>
      <c r="H230" s="4">
        <v>22.8033</v>
      </c>
      <c r="I230" s="4">
        <f t="shared" si="75"/>
        <v>20.975999999999999</v>
      </c>
      <c r="J230" s="4">
        <v>13.1044</v>
      </c>
      <c r="K230" s="4">
        <f t="shared" si="76"/>
        <v>11.277100000000001</v>
      </c>
      <c r="L230" s="4">
        <f t="shared" si="77"/>
        <v>9.6989000000000001</v>
      </c>
      <c r="M230" s="4">
        <f t="shared" ref="M230" si="97">L230/H230*100</f>
        <v>42.532879013125289</v>
      </c>
      <c r="N230" s="4">
        <v>7.2168000000000001</v>
      </c>
      <c r="O230" s="4">
        <v>12.2643</v>
      </c>
      <c r="P230" s="4">
        <f t="shared" si="79"/>
        <v>5.0475000000000003</v>
      </c>
      <c r="Q230" s="4">
        <v>1.4086000000000001</v>
      </c>
      <c r="R230" s="9">
        <f t="shared" si="82"/>
        <v>4.8210000000000006</v>
      </c>
      <c r="W230" s="16">
        <v>0</v>
      </c>
      <c r="AA230" s="16">
        <v>0</v>
      </c>
      <c r="AG230" s="4">
        <v>1</v>
      </c>
      <c r="AH230" s="4">
        <v>1</v>
      </c>
      <c r="AI230" s="4">
        <v>1</v>
      </c>
    </row>
    <row r="231" spans="1:36" x14ac:dyDescent="0.35">
      <c r="A231" s="1" t="s">
        <v>59</v>
      </c>
      <c r="B231" s="1">
        <v>2</v>
      </c>
      <c r="C231" s="2">
        <v>76</v>
      </c>
      <c r="D231" s="3">
        <v>191</v>
      </c>
      <c r="I231" s="4">
        <f t="shared" si="75"/>
        <v>0</v>
      </c>
      <c r="K231" s="4">
        <f t="shared" si="76"/>
        <v>0</v>
      </c>
      <c r="L231" s="4">
        <f t="shared" si="77"/>
        <v>0</v>
      </c>
      <c r="P231" s="4">
        <f t="shared" si="79"/>
        <v>0</v>
      </c>
      <c r="R231" s="9"/>
      <c r="W231" s="16">
        <v>0</v>
      </c>
      <c r="AA231" s="16">
        <v>0</v>
      </c>
    </row>
    <row r="232" spans="1:36" x14ac:dyDescent="0.35">
      <c r="A232" s="1" t="s">
        <v>59</v>
      </c>
      <c r="B232" s="1">
        <v>2</v>
      </c>
      <c r="C232" s="2">
        <v>77</v>
      </c>
      <c r="D232" s="3">
        <v>192</v>
      </c>
      <c r="I232" s="4">
        <f t="shared" si="75"/>
        <v>0</v>
      </c>
      <c r="K232" s="4">
        <f t="shared" si="76"/>
        <v>0</v>
      </c>
      <c r="L232" s="4">
        <f t="shared" si="77"/>
        <v>0</v>
      </c>
      <c r="P232" s="4">
        <f t="shared" si="79"/>
        <v>0</v>
      </c>
      <c r="R232" s="9"/>
      <c r="W232" s="16">
        <v>0</v>
      </c>
      <c r="AA232" s="16">
        <v>0</v>
      </c>
    </row>
    <row r="233" spans="1:36" x14ac:dyDescent="0.35">
      <c r="A233" s="1" t="s">
        <v>59</v>
      </c>
      <c r="B233" s="1">
        <v>2</v>
      </c>
      <c r="C233" s="2" t="s">
        <v>171</v>
      </c>
      <c r="D233" s="3" t="s">
        <v>194</v>
      </c>
      <c r="F233" s="4">
        <v>1</v>
      </c>
      <c r="G233" s="4">
        <v>1.8382000000000001</v>
      </c>
      <c r="H233" s="4">
        <v>24.633199999999999</v>
      </c>
      <c r="I233" s="4">
        <f t="shared" si="75"/>
        <v>22.794999999999998</v>
      </c>
      <c r="J233" s="4">
        <v>15.4956</v>
      </c>
      <c r="K233" s="4">
        <f t="shared" si="76"/>
        <v>13.657399999999999</v>
      </c>
      <c r="L233" s="4">
        <f t="shared" si="77"/>
        <v>9.1375999999999991</v>
      </c>
      <c r="M233" s="4">
        <f t="shared" ref="M233" si="98">L233/H233*100</f>
        <v>37.094652745075749</v>
      </c>
      <c r="P233" s="4">
        <f t="shared" si="79"/>
        <v>0</v>
      </c>
      <c r="R233" s="9">
        <f t="shared" si="82"/>
        <v>13.657399999999999</v>
      </c>
      <c r="W233" s="16">
        <v>0</v>
      </c>
      <c r="AA233" s="16">
        <v>0</v>
      </c>
    </row>
    <row r="234" spans="1:36" x14ac:dyDescent="0.35">
      <c r="A234" s="1" t="s">
        <v>59</v>
      </c>
      <c r="B234" s="1">
        <v>2</v>
      </c>
      <c r="C234" s="2">
        <v>78</v>
      </c>
      <c r="D234" s="3">
        <v>193</v>
      </c>
      <c r="I234" s="4">
        <f t="shared" si="75"/>
        <v>0</v>
      </c>
      <c r="K234" s="4">
        <f t="shared" si="76"/>
        <v>0</v>
      </c>
      <c r="L234" s="4">
        <f t="shared" si="77"/>
        <v>0</v>
      </c>
      <c r="P234" s="4">
        <f t="shared" si="79"/>
        <v>0</v>
      </c>
      <c r="R234" s="9"/>
      <c r="W234" s="16">
        <v>0</v>
      </c>
      <c r="AA234" s="16">
        <v>0</v>
      </c>
    </row>
    <row r="235" spans="1:36" x14ac:dyDescent="0.35">
      <c r="A235" s="1" t="s">
        <v>59</v>
      </c>
      <c r="B235" s="1">
        <v>2</v>
      </c>
      <c r="C235" s="2">
        <v>79</v>
      </c>
      <c r="D235" s="3">
        <v>194</v>
      </c>
      <c r="I235" s="4">
        <f t="shared" si="75"/>
        <v>0</v>
      </c>
      <c r="K235" s="4">
        <f t="shared" si="76"/>
        <v>0</v>
      </c>
      <c r="L235" s="4">
        <f t="shared" si="77"/>
        <v>0</v>
      </c>
      <c r="P235" s="4">
        <f t="shared" si="79"/>
        <v>0</v>
      </c>
      <c r="R235" s="9"/>
      <c r="W235" s="16">
        <v>0</v>
      </c>
      <c r="AA235" s="16">
        <v>0</v>
      </c>
    </row>
    <row r="236" spans="1:36" x14ac:dyDescent="0.35">
      <c r="A236" s="1" t="s">
        <v>59</v>
      </c>
      <c r="B236" s="1">
        <v>2</v>
      </c>
      <c r="C236" s="2">
        <v>80</v>
      </c>
      <c r="D236" s="3">
        <v>195</v>
      </c>
      <c r="E236" s="4">
        <v>1</v>
      </c>
      <c r="F236" s="4">
        <v>1</v>
      </c>
      <c r="G236" s="4">
        <v>1.829</v>
      </c>
      <c r="H236" s="4">
        <v>40.095500000000001</v>
      </c>
      <c r="I236" s="4">
        <f t="shared" si="75"/>
        <v>38.266500000000001</v>
      </c>
      <c r="K236" s="4">
        <f t="shared" si="76"/>
        <v>-1.829</v>
      </c>
      <c r="L236" s="4">
        <f t="shared" si="77"/>
        <v>40.095500000000001</v>
      </c>
      <c r="M236" s="4">
        <f t="shared" ref="M236" si="99">L236/H236*100</f>
        <v>100</v>
      </c>
      <c r="P236" s="4">
        <f t="shared" si="79"/>
        <v>0</v>
      </c>
      <c r="R236" s="9">
        <f t="shared" si="82"/>
        <v>-1.829</v>
      </c>
      <c r="W236" s="16">
        <v>0</v>
      </c>
      <c r="AA236" s="16">
        <v>0</v>
      </c>
      <c r="AJ236" s="4" t="s">
        <v>178</v>
      </c>
    </row>
    <row r="237" spans="1:36" x14ac:dyDescent="0.35">
      <c r="A237" s="1" t="s">
        <v>59</v>
      </c>
      <c r="B237" s="1">
        <v>2</v>
      </c>
      <c r="C237" s="2">
        <v>81</v>
      </c>
      <c r="D237" s="3">
        <v>196</v>
      </c>
      <c r="I237" s="4">
        <f t="shared" si="75"/>
        <v>0</v>
      </c>
      <c r="K237" s="4">
        <f t="shared" si="76"/>
        <v>0</v>
      </c>
      <c r="L237" s="4">
        <f t="shared" si="77"/>
        <v>0</v>
      </c>
      <c r="P237" s="4">
        <f t="shared" si="79"/>
        <v>0</v>
      </c>
      <c r="R237" s="9"/>
      <c r="W237" s="16">
        <v>0</v>
      </c>
      <c r="AA237" s="16">
        <v>0</v>
      </c>
    </row>
    <row r="238" spans="1:36" x14ac:dyDescent="0.35">
      <c r="A238" s="1" t="s">
        <v>59</v>
      </c>
      <c r="B238" s="1">
        <v>2</v>
      </c>
      <c r="C238" s="2">
        <v>82</v>
      </c>
      <c r="D238" s="3">
        <v>197</v>
      </c>
      <c r="I238" s="4">
        <f t="shared" si="75"/>
        <v>0</v>
      </c>
      <c r="K238" s="4">
        <f t="shared" si="76"/>
        <v>0</v>
      </c>
      <c r="L238" s="4">
        <f t="shared" si="77"/>
        <v>0</v>
      </c>
      <c r="P238" s="4">
        <f t="shared" si="79"/>
        <v>0</v>
      </c>
      <c r="R238" s="9"/>
      <c r="W238" s="16">
        <v>0</v>
      </c>
      <c r="AA238" s="16">
        <v>0</v>
      </c>
    </row>
    <row r="239" spans="1:36" x14ac:dyDescent="0.35">
      <c r="A239" s="1" t="s">
        <v>59</v>
      </c>
      <c r="B239" s="1">
        <v>2</v>
      </c>
      <c r="C239" s="2" t="s">
        <v>168</v>
      </c>
      <c r="D239" s="3" t="s">
        <v>195</v>
      </c>
      <c r="F239" s="4">
        <v>1</v>
      </c>
      <c r="G239" s="4">
        <v>1.8163</v>
      </c>
      <c r="H239" s="4">
        <v>29.775500000000001</v>
      </c>
      <c r="I239" s="4">
        <f t="shared" si="75"/>
        <v>27.959200000000003</v>
      </c>
      <c r="J239" s="4">
        <v>17.9435</v>
      </c>
      <c r="K239" s="4">
        <f t="shared" si="76"/>
        <v>16.127200000000002</v>
      </c>
      <c r="L239" s="4">
        <f t="shared" si="77"/>
        <v>11.832000000000001</v>
      </c>
      <c r="M239" s="4">
        <f t="shared" ref="M239" si="100">L239/H239*100</f>
        <v>39.737367970311162</v>
      </c>
      <c r="P239" s="4">
        <f t="shared" si="79"/>
        <v>0</v>
      </c>
      <c r="R239" s="9">
        <f t="shared" si="82"/>
        <v>16.127200000000002</v>
      </c>
      <c r="S239" s="16">
        <v>2.2115999999999998</v>
      </c>
      <c r="T239" s="16">
        <v>0.54649999999999999</v>
      </c>
      <c r="U239" s="16">
        <v>0.60619999999999996</v>
      </c>
      <c r="V239" s="16">
        <f t="shared" ref="V239" si="101">U239-T239</f>
        <v>5.9699999999999975E-2</v>
      </c>
      <c r="W239" s="16">
        <f t="shared" ref="W239" si="102">V239/S239*100</f>
        <v>2.6994031470428639</v>
      </c>
      <c r="X239" s="16">
        <v>0.54779999999999995</v>
      </c>
      <c r="Y239" s="16">
        <v>0.56850000000000001</v>
      </c>
      <c r="Z239" s="16">
        <f t="shared" ref="Z239" si="103">Y239-X239</f>
        <v>2.0700000000000052E-2</v>
      </c>
      <c r="AA239" s="16">
        <f t="shared" ref="AA239" si="104">Z239/S239*100</f>
        <v>0.93597395550732743</v>
      </c>
      <c r="AB239" s="16">
        <f t="shared" ref="AB239" si="105">S239-(V239+Z239)</f>
        <v>2.1311999999999998</v>
      </c>
      <c r="AC239" s="16">
        <f t="shared" ref="AC239" si="106">AB239/S239*100</f>
        <v>96.364622897449806</v>
      </c>
      <c r="AD239" s="1">
        <v>1</v>
      </c>
    </row>
    <row r="240" spans="1:36" x14ac:dyDescent="0.35">
      <c r="A240" s="1" t="s">
        <v>59</v>
      </c>
      <c r="B240" s="1">
        <v>2</v>
      </c>
      <c r="C240" s="2">
        <v>83</v>
      </c>
      <c r="D240" s="3">
        <v>198</v>
      </c>
      <c r="I240" s="4">
        <f t="shared" si="75"/>
        <v>0</v>
      </c>
      <c r="K240" s="4">
        <f t="shared" si="76"/>
        <v>0</v>
      </c>
      <c r="L240" s="4">
        <f t="shared" si="77"/>
        <v>0</v>
      </c>
      <c r="P240" s="4">
        <f t="shared" si="79"/>
        <v>0</v>
      </c>
      <c r="R240" s="9"/>
      <c r="W240" s="16">
        <v>0</v>
      </c>
      <c r="AA240" s="16">
        <v>0</v>
      </c>
    </row>
    <row r="241" spans="1:36" x14ac:dyDescent="0.35">
      <c r="A241" s="1" t="s">
        <v>59</v>
      </c>
      <c r="B241" s="1">
        <v>2</v>
      </c>
      <c r="C241" s="2">
        <v>84</v>
      </c>
      <c r="D241" s="3">
        <v>199</v>
      </c>
      <c r="I241" s="4">
        <f t="shared" si="75"/>
        <v>0</v>
      </c>
      <c r="K241" s="4">
        <f t="shared" si="76"/>
        <v>0</v>
      </c>
      <c r="L241" s="4">
        <f t="shared" si="77"/>
        <v>0</v>
      </c>
      <c r="P241" s="4">
        <f t="shared" si="79"/>
        <v>0</v>
      </c>
      <c r="R241" s="9"/>
      <c r="W241" s="16">
        <v>0</v>
      </c>
      <c r="AA241" s="16">
        <v>0</v>
      </c>
    </row>
    <row r="242" spans="1:36" x14ac:dyDescent="0.35">
      <c r="A242" s="1" t="s">
        <v>59</v>
      </c>
      <c r="B242" s="1">
        <v>2</v>
      </c>
      <c r="C242" s="2">
        <v>85</v>
      </c>
      <c r="D242" s="3">
        <v>200</v>
      </c>
      <c r="E242" s="4">
        <v>1</v>
      </c>
      <c r="F242" s="4">
        <v>1</v>
      </c>
      <c r="G242" s="4">
        <v>1.8191999999999999</v>
      </c>
      <c r="H242" s="4">
        <v>33.265900000000002</v>
      </c>
      <c r="I242" s="4">
        <f t="shared" si="75"/>
        <v>31.446700000000003</v>
      </c>
      <c r="J242" s="4">
        <v>19.886900000000001</v>
      </c>
      <c r="K242" s="4">
        <f t="shared" si="76"/>
        <v>18.067700000000002</v>
      </c>
      <c r="L242" s="4">
        <f t="shared" si="77"/>
        <v>13.379000000000001</v>
      </c>
      <c r="M242" s="4">
        <f t="shared" ref="M242" si="107">L242/H242*100</f>
        <v>40.218361745811784</v>
      </c>
      <c r="N242" s="4">
        <v>7.1669</v>
      </c>
      <c r="O242" s="4">
        <v>12.1625</v>
      </c>
      <c r="P242" s="4">
        <f t="shared" si="79"/>
        <v>4.9955999999999996</v>
      </c>
      <c r="Q242" s="4">
        <v>1.2655000000000001</v>
      </c>
      <c r="R242" s="9">
        <f t="shared" si="82"/>
        <v>11.806600000000003</v>
      </c>
      <c r="W242" s="16">
        <v>0</v>
      </c>
      <c r="AA242" s="16">
        <v>0</v>
      </c>
      <c r="AG242" s="4">
        <v>1</v>
      </c>
      <c r="AH242" s="4">
        <v>1</v>
      </c>
      <c r="AI242" s="4">
        <v>1</v>
      </c>
    </row>
    <row r="243" spans="1:36" x14ac:dyDescent="0.35">
      <c r="A243" s="1" t="s">
        <v>59</v>
      </c>
      <c r="B243" s="1">
        <v>2</v>
      </c>
      <c r="C243" s="2">
        <v>86</v>
      </c>
      <c r="D243" s="3">
        <v>201</v>
      </c>
      <c r="I243" s="4">
        <f t="shared" si="75"/>
        <v>0</v>
      </c>
      <c r="K243" s="4">
        <f t="shared" si="76"/>
        <v>0</v>
      </c>
      <c r="L243" s="4">
        <f t="shared" si="77"/>
        <v>0</v>
      </c>
      <c r="P243" s="4">
        <f t="shared" si="79"/>
        <v>0</v>
      </c>
      <c r="R243" s="9"/>
      <c r="W243" s="16">
        <v>0</v>
      </c>
      <c r="AA243" s="16">
        <v>0</v>
      </c>
    </row>
    <row r="244" spans="1:36" x14ac:dyDescent="0.35">
      <c r="A244" s="1" t="s">
        <v>59</v>
      </c>
      <c r="B244" s="1">
        <v>2</v>
      </c>
      <c r="C244" s="2">
        <v>87</v>
      </c>
      <c r="D244" s="3">
        <v>202</v>
      </c>
      <c r="I244" s="4">
        <f t="shared" si="75"/>
        <v>0</v>
      </c>
      <c r="K244" s="4">
        <f t="shared" si="76"/>
        <v>0</v>
      </c>
      <c r="L244" s="4">
        <f t="shared" si="77"/>
        <v>0</v>
      </c>
      <c r="P244" s="4">
        <f t="shared" si="79"/>
        <v>0</v>
      </c>
      <c r="R244" s="9"/>
      <c r="W244" s="16">
        <v>0</v>
      </c>
      <c r="AA244" s="16">
        <v>0</v>
      </c>
    </row>
    <row r="245" spans="1:36" x14ac:dyDescent="0.35">
      <c r="A245" s="1" t="s">
        <v>59</v>
      </c>
      <c r="B245" s="1">
        <v>2</v>
      </c>
      <c r="C245" s="2" t="s">
        <v>170</v>
      </c>
      <c r="D245" s="3" t="s">
        <v>196</v>
      </c>
      <c r="F245" s="4">
        <v>1</v>
      </c>
      <c r="G245" s="4">
        <v>1.825</v>
      </c>
      <c r="H245" s="4">
        <v>33.1586</v>
      </c>
      <c r="I245" s="4">
        <f t="shared" si="75"/>
        <v>31.333600000000001</v>
      </c>
      <c r="J245" s="4">
        <v>19.921900000000001</v>
      </c>
      <c r="K245" s="4">
        <f t="shared" si="76"/>
        <v>18.096900000000002</v>
      </c>
      <c r="L245" s="4">
        <f t="shared" si="77"/>
        <v>13.236699999999999</v>
      </c>
      <c r="M245" s="4">
        <f t="shared" ref="M245" si="108">L245/H245*100</f>
        <v>39.919357270813606</v>
      </c>
      <c r="P245" s="4">
        <f t="shared" si="79"/>
        <v>0</v>
      </c>
      <c r="R245" s="9">
        <f t="shared" si="82"/>
        <v>18.096900000000002</v>
      </c>
      <c r="W245" s="16">
        <v>0</v>
      </c>
      <c r="AA245" s="16">
        <v>0</v>
      </c>
    </row>
    <row r="246" spans="1:36" x14ac:dyDescent="0.35">
      <c r="A246" s="1" t="s">
        <v>59</v>
      </c>
      <c r="B246" s="1">
        <v>2</v>
      </c>
      <c r="C246" s="2">
        <v>88</v>
      </c>
      <c r="D246" s="3">
        <v>203</v>
      </c>
      <c r="I246" s="4">
        <f t="shared" si="75"/>
        <v>0</v>
      </c>
      <c r="K246" s="4">
        <f t="shared" si="76"/>
        <v>0</v>
      </c>
      <c r="L246" s="4">
        <f t="shared" si="77"/>
        <v>0</v>
      </c>
      <c r="P246" s="4">
        <f t="shared" si="79"/>
        <v>0</v>
      </c>
      <c r="R246" s="9"/>
      <c r="W246" s="16">
        <v>0</v>
      </c>
      <c r="AA246" s="16">
        <v>0</v>
      </c>
    </row>
    <row r="247" spans="1:36" x14ac:dyDescent="0.35">
      <c r="A247" s="1" t="s">
        <v>59</v>
      </c>
      <c r="B247" s="1">
        <v>2</v>
      </c>
      <c r="C247" s="2">
        <v>89</v>
      </c>
      <c r="D247" s="3">
        <v>204</v>
      </c>
      <c r="I247" s="4">
        <f t="shared" si="75"/>
        <v>0</v>
      </c>
      <c r="K247" s="4">
        <f t="shared" si="76"/>
        <v>0</v>
      </c>
      <c r="L247" s="4">
        <f t="shared" si="77"/>
        <v>0</v>
      </c>
      <c r="P247" s="4">
        <f t="shared" si="79"/>
        <v>0</v>
      </c>
      <c r="R247" s="9"/>
      <c r="W247" s="16">
        <v>0</v>
      </c>
      <c r="AA247" s="16">
        <v>0</v>
      </c>
    </row>
    <row r="248" spans="1:36" x14ac:dyDescent="0.35">
      <c r="A248" s="1" t="s">
        <v>59</v>
      </c>
      <c r="B248" s="1">
        <v>2</v>
      </c>
      <c r="C248" s="2">
        <v>90</v>
      </c>
      <c r="D248" s="3">
        <v>205</v>
      </c>
      <c r="E248" s="4">
        <v>1</v>
      </c>
      <c r="F248" s="4">
        <v>1</v>
      </c>
      <c r="G248" s="4">
        <v>1.8331999999999999</v>
      </c>
      <c r="H248" s="4">
        <v>30.4847</v>
      </c>
      <c r="I248" s="4">
        <f t="shared" si="75"/>
        <v>28.651499999999999</v>
      </c>
      <c r="J248" s="4">
        <v>17.6919</v>
      </c>
      <c r="K248" s="4">
        <f t="shared" si="76"/>
        <v>15.858700000000001</v>
      </c>
      <c r="L248" s="4">
        <f t="shared" si="77"/>
        <v>12.7928</v>
      </c>
      <c r="M248" s="4">
        <f t="shared" ref="M248" si="109">L248/H248*100</f>
        <v>41.964657680738206</v>
      </c>
      <c r="N248" s="4">
        <v>7.2324000000000002</v>
      </c>
      <c r="O248" s="4">
        <v>11.727499999999999</v>
      </c>
      <c r="P248" s="4">
        <f t="shared" si="79"/>
        <v>4.495099999999999</v>
      </c>
      <c r="Q248" s="4">
        <v>1.1384000000000001</v>
      </c>
      <c r="R248" s="9">
        <f t="shared" si="82"/>
        <v>10.225200000000001</v>
      </c>
      <c r="S248" s="16">
        <v>2.1494</v>
      </c>
      <c r="T248" s="16">
        <v>0.53859999999999997</v>
      </c>
      <c r="U248" s="16">
        <v>0.56689999999999996</v>
      </c>
      <c r="V248" s="16">
        <f>U248-T248</f>
        <v>2.8299999999999992E-2</v>
      </c>
      <c r="W248" s="16">
        <f>V248/S248*100</f>
        <v>1.3166465060016745</v>
      </c>
      <c r="X248" s="16">
        <v>0.52639999999999998</v>
      </c>
      <c r="Y248" s="16">
        <v>0.54579999999999995</v>
      </c>
      <c r="Z248" s="16">
        <f>Y248-X248</f>
        <v>1.9399999999999973E-2</v>
      </c>
      <c r="AA248" s="16">
        <f>Z248/S248*100</f>
        <v>0.90257746347817869</v>
      </c>
      <c r="AB248" s="16">
        <f>S248-(V248+Z248)</f>
        <v>2.1017000000000001</v>
      </c>
      <c r="AC248" s="16">
        <f>AB248/S248*100</f>
        <v>97.780776030520158</v>
      </c>
      <c r="AD248" s="1">
        <v>0</v>
      </c>
      <c r="AG248" s="4">
        <v>1</v>
      </c>
      <c r="AH248" s="4">
        <v>1</v>
      </c>
      <c r="AI248" s="4">
        <v>1</v>
      </c>
      <c r="AJ248" s="4" t="s">
        <v>180</v>
      </c>
    </row>
    <row r="249" spans="1:36" x14ac:dyDescent="0.35">
      <c r="A249" s="1" t="s">
        <v>59</v>
      </c>
      <c r="B249" s="1">
        <v>2</v>
      </c>
      <c r="C249" s="2">
        <v>91</v>
      </c>
      <c r="D249" s="3">
        <v>206</v>
      </c>
      <c r="I249" s="4">
        <f t="shared" si="75"/>
        <v>0</v>
      </c>
      <c r="K249" s="4">
        <f t="shared" si="76"/>
        <v>0</v>
      </c>
      <c r="L249" s="4">
        <f t="shared" si="77"/>
        <v>0</v>
      </c>
      <c r="P249" s="4">
        <f t="shared" si="79"/>
        <v>0</v>
      </c>
      <c r="R249" s="9"/>
      <c r="W249" s="16">
        <v>0</v>
      </c>
      <c r="AA249" s="16">
        <v>0</v>
      </c>
    </row>
    <row r="250" spans="1:36" x14ac:dyDescent="0.35">
      <c r="A250" s="1" t="s">
        <v>59</v>
      </c>
      <c r="B250" s="1">
        <v>2</v>
      </c>
      <c r="C250" s="2">
        <v>92</v>
      </c>
      <c r="D250" s="3">
        <v>207</v>
      </c>
      <c r="I250" s="4">
        <f t="shared" si="75"/>
        <v>0</v>
      </c>
      <c r="K250" s="4">
        <f t="shared" si="76"/>
        <v>0</v>
      </c>
      <c r="L250" s="4">
        <f t="shared" si="77"/>
        <v>0</v>
      </c>
      <c r="P250" s="4">
        <f t="shared" si="79"/>
        <v>0</v>
      </c>
      <c r="R250" s="9"/>
      <c r="W250" s="16">
        <v>0</v>
      </c>
      <c r="AA250" s="16">
        <v>0</v>
      </c>
    </row>
    <row r="251" spans="1:36" x14ac:dyDescent="0.35">
      <c r="A251" s="1" t="s">
        <v>59</v>
      </c>
      <c r="B251" s="1">
        <v>2</v>
      </c>
      <c r="C251" s="2" t="s">
        <v>172</v>
      </c>
      <c r="D251" s="3" t="s">
        <v>197</v>
      </c>
      <c r="F251" s="4">
        <v>1</v>
      </c>
      <c r="G251" s="4">
        <v>1.8190999999999999</v>
      </c>
      <c r="H251" s="4">
        <v>34.161799999999999</v>
      </c>
      <c r="I251" s="4">
        <f t="shared" si="75"/>
        <v>32.342700000000001</v>
      </c>
      <c r="J251" s="4">
        <v>21.342400000000001</v>
      </c>
      <c r="K251" s="4">
        <f t="shared" si="76"/>
        <v>19.523300000000003</v>
      </c>
      <c r="L251" s="4">
        <f t="shared" si="77"/>
        <v>12.819399999999998</v>
      </c>
      <c r="M251" s="4">
        <f t="shared" ref="M251" si="110">L251/H251*100</f>
        <v>37.525540223290335</v>
      </c>
      <c r="P251" s="4">
        <f t="shared" si="79"/>
        <v>0</v>
      </c>
      <c r="R251" s="9">
        <f t="shared" si="82"/>
        <v>19.523300000000003</v>
      </c>
      <c r="W251" s="16">
        <v>0</v>
      </c>
      <c r="AA251" s="16">
        <v>0</v>
      </c>
    </row>
    <row r="252" spans="1:36" x14ac:dyDescent="0.35">
      <c r="A252" s="1" t="s">
        <v>59</v>
      </c>
      <c r="B252" s="1">
        <v>2</v>
      </c>
      <c r="C252" s="2">
        <v>93</v>
      </c>
      <c r="D252" s="3">
        <v>208</v>
      </c>
      <c r="I252" s="4">
        <f t="shared" si="75"/>
        <v>0</v>
      </c>
      <c r="K252" s="4">
        <f t="shared" si="76"/>
        <v>0</v>
      </c>
      <c r="L252" s="4">
        <f t="shared" si="77"/>
        <v>0</v>
      </c>
      <c r="P252" s="4">
        <f t="shared" si="79"/>
        <v>0</v>
      </c>
      <c r="R252" s="9"/>
      <c r="W252" s="16">
        <v>0</v>
      </c>
      <c r="AA252" s="16">
        <v>0</v>
      </c>
    </row>
    <row r="253" spans="1:36" x14ac:dyDescent="0.35">
      <c r="A253" s="1" t="s">
        <v>59</v>
      </c>
      <c r="B253" s="1">
        <v>2</v>
      </c>
      <c r="C253" s="2">
        <v>94</v>
      </c>
      <c r="D253" s="3">
        <v>209</v>
      </c>
      <c r="I253" s="4">
        <f t="shared" si="75"/>
        <v>0</v>
      </c>
      <c r="K253" s="4">
        <f t="shared" si="76"/>
        <v>0</v>
      </c>
      <c r="L253" s="4">
        <f t="shared" si="77"/>
        <v>0</v>
      </c>
      <c r="P253" s="4">
        <f t="shared" si="79"/>
        <v>0</v>
      </c>
      <c r="R253" s="9"/>
      <c r="W253" s="16">
        <v>0</v>
      </c>
      <c r="AA253" s="16">
        <v>0</v>
      </c>
    </row>
    <row r="254" spans="1:36" x14ac:dyDescent="0.35">
      <c r="A254" s="1" t="s">
        <v>59</v>
      </c>
      <c r="B254" s="1">
        <v>2</v>
      </c>
      <c r="C254" s="2">
        <v>95</v>
      </c>
      <c r="D254" s="3">
        <v>210</v>
      </c>
      <c r="E254" s="4">
        <v>1</v>
      </c>
      <c r="F254" s="4">
        <v>1</v>
      </c>
      <c r="G254" s="4">
        <v>1.8294999999999999</v>
      </c>
      <c r="H254" s="4">
        <v>31.9114</v>
      </c>
      <c r="I254" s="4">
        <f t="shared" si="75"/>
        <v>30.081900000000001</v>
      </c>
      <c r="J254" s="4">
        <v>18.535900000000002</v>
      </c>
      <c r="K254" s="4">
        <f t="shared" si="76"/>
        <v>16.706400000000002</v>
      </c>
      <c r="L254" s="4">
        <f t="shared" si="77"/>
        <v>13.375499999999999</v>
      </c>
      <c r="M254" s="4">
        <f t="shared" ref="M254" si="111">L254/H254*100</f>
        <v>41.91448823931259</v>
      </c>
      <c r="N254" s="4">
        <v>7.1840999999999999</v>
      </c>
      <c r="O254" s="4">
        <v>12.2791</v>
      </c>
      <c r="P254" s="4">
        <f t="shared" si="79"/>
        <v>5.0949999999999998</v>
      </c>
      <c r="Q254" s="4">
        <v>1.095</v>
      </c>
      <c r="R254" s="9">
        <f t="shared" si="82"/>
        <v>10.516400000000003</v>
      </c>
      <c r="W254" s="16">
        <v>0</v>
      </c>
      <c r="AA254" s="16">
        <v>0</v>
      </c>
      <c r="AG254" s="4">
        <v>1</v>
      </c>
      <c r="AH254" s="4">
        <v>1</v>
      </c>
      <c r="AI254" s="4">
        <v>1</v>
      </c>
    </row>
    <row r="255" spans="1:36" x14ac:dyDescent="0.35">
      <c r="A255" s="1" t="s">
        <v>59</v>
      </c>
      <c r="B255" s="1">
        <v>2</v>
      </c>
      <c r="C255" s="2">
        <v>96</v>
      </c>
      <c r="D255" s="3">
        <v>211</v>
      </c>
      <c r="I255" s="4">
        <f t="shared" si="75"/>
        <v>0</v>
      </c>
      <c r="K255" s="4">
        <f t="shared" si="76"/>
        <v>0</v>
      </c>
      <c r="L255" s="4">
        <f t="shared" si="77"/>
        <v>0</v>
      </c>
      <c r="P255" s="4">
        <f t="shared" si="79"/>
        <v>0</v>
      </c>
      <c r="R255" s="9"/>
      <c r="W255" s="16">
        <v>0</v>
      </c>
      <c r="AA255" s="16">
        <v>0</v>
      </c>
    </row>
    <row r="256" spans="1:36" x14ac:dyDescent="0.35">
      <c r="A256" s="1" t="s">
        <v>59</v>
      </c>
      <c r="B256" s="1">
        <v>2</v>
      </c>
      <c r="C256" s="2">
        <v>97</v>
      </c>
      <c r="D256" s="3">
        <v>212</v>
      </c>
      <c r="I256" s="4">
        <f t="shared" si="75"/>
        <v>0</v>
      </c>
      <c r="K256" s="4">
        <f t="shared" si="76"/>
        <v>0</v>
      </c>
      <c r="L256" s="4">
        <f t="shared" si="77"/>
        <v>0</v>
      </c>
      <c r="P256" s="4">
        <f t="shared" si="79"/>
        <v>0</v>
      </c>
      <c r="R256" s="9"/>
      <c r="W256" s="16">
        <v>0</v>
      </c>
      <c r="AA256" s="16">
        <v>0</v>
      </c>
    </row>
    <row r="257" spans="1:36" x14ac:dyDescent="0.35">
      <c r="A257" s="1" t="s">
        <v>59</v>
      </c>
      <c r="B257" s="1">
        <v>2</v>
      </c>
      <c r="C257" s="2" t="s">
        <v>173</v>
      </c>
      <c r="D257" s="3" t="s">
        <v>198</v>
      </c>
      <c r="F257" s="4">
        <v>1</v>
      </c>
      <c r="G257" s="4">
        <v>1.8091999999999999</v>
      </c>
      <c r="H257" s="4">
        <v>31.470300000000002</v>
      </c>
      <c r="I257" s="4">
        <f t="shared" si="75"/>
        <v>29.661100000000001</v>
      </c>
      <c r="J257" s="4">
        <v>18.335599999999999</v>
      </c>
      <c r="K257" s="4">
        <f t="shared" si="76"/>
        <v>16.526399999999999</v>
      </c>
      <c r="L257" s="4">
        <f t="shared" si="77"/>
        <v>13.134700000000002</v>
      </c>
      <c r="M257" s="4">
        <f t="shared" ref="M257" si="112">L257/H257*100</f>
        <v>41.736812168933888</v>
      </c>
      <c r="P257" s="4">
        <f t="shared" si="79"/>
        <v>0</v>
      </c>
      <c r="R257" s="9">
        <f t="shared" si="82"/>
        <v>16.526399999999999</v>
      </c>
      <c r="W257" s="16">
        <v>0</v>
      </c>
      <c r="AA257" s="16">
        <v>0</v>
      </c>
    </row>
    <row r="258" spans="1:36" x14ac:dyDescent="0.35">
      <c r="A258" s="1" t="s">
        <v>59</v>
      </c>
      <c r="B258" s="1">
        <v>2</v>
      </c>
      <c r="C258" s="2">
        <v>98</v>
      </c>
      <c r="D258" s="3">
        <v>213</v>
      </c>
      <c r="I258" s="4">
        <f t="shared" si="75"/>
        <v>0</v>
      </c>
      <c r="K258" s="4">
        <f t="shared" si="76"/>
        <v>0</v>
      </c>
      <c r="L258" s="4">
        <f t="shared" si="77"/>
        <v>0</v>
      </c>
      <c r="P258" s="4">
        <f t="shared" si="79"/>
        <v>0</v>
      </c>
      <c r="R258" s="9"/>
      <c r="W258" s="16">
        <v>0</v>
      </c>
      <c r="AA258" s="16">
        <v>0</v>
      </c>
    </row>
    <row r="259" spans="1:36" x14ac:dyDescent="0.35">
      <c r="A259" s="1" t="s">
        <v>59</v>
      </c>
      <c r="B259" s="1">
        <v>2</v>
      </c>
      <c r="C259" s="2">
        <v>99</v>
      </c>
      <c r="D259" s="3">
        <v>214</v>
      </c>
      <c r="I259" s="4">
        <f t="shared" si="75"/>
        <v>0</v>
      </c>
      <c r="K259" s="4">
        <f t="shared" si="76"/>
        <v>0</v>
      </c>
      <c r="L259" s="4">
        <f t="shared" si="77"/>
        <v>0</v>
      </c>
      <c r="P259" s="4">
        <f t="shared" si="79"/>
        <v>0</v>
      </c>
      <c r="R259" s="9"/>
      <c r="W259" s="16">
        <v>0</v>
      </c>
      <c r="AA259" s="16">
        <v>0</v>
      </c>
    </row>
    <row r="260" spans="1:36" x14ac:dyDescent="0.35">
      <c r="A260" s="1" t="s">
        <v>59</v>
      </c>
      <c r="B260" s="1">
        <v>2</v>
      </c>
      <c r="C260" s="2">
        <v>100</v>
      </c>
      <c r="D260" s="3">
        <v>215</v>
      </c>
      <c r="I260" s="4">
        <f t="shared" si="75"/>
        <v>0</v>
      </c>
      <c r="K260" s="4">
        <f t="shared" si="76"/>
        <v>0</v>
      </c>
      <c r="L260" s="4">
        <f t="shared" si="77"/>
        <v>0</v>
      </c>
      <c r="P260" s="4">
        <f t="shared" si="79"/>
        <v>0</v>
      </c>
      <c r="R260" s="9">
        <f t="shared" si="82"/>
        <v>0</v>
      </c>
      <c r="W260" s="16">
        <v>0</v>
      </c>
      <c r="AA260" s="16">
        <v>0</v>
      </c>
    </row>
    <row r="261" spans="1:36" x14ac:dyDescent="0.35">
      <c r="A261" s="1" t="s">
        <v>59</v>
      </c>
      <c r="B261" s="1">
        <v>1</v>
      </c>
      <c r="C261" s="2">
        <v>1</v>
      </c>
      <c r="D261" s="3">
        <v>216</v>
      </c>
      <c r="I261" s="4">
        <f t="shared" ref="I261:I324" si="113">H261-G261</f>
        <v>0</v>
      </c>
      <c r="K261" s="4">
        <f t="shared" ref="K261:K324" si="114">J261-G261</f>
        <v>0</v>
      </c>
      <c r="L261" s="4">
        <f t="shared" ref="L261:L324" si="115">(H261-J261)</f>
        <v>0</v>
      </c>
      <c r="P261" s="4">
        <f t="shared" ref="P261:P324" si="116">O261-N261</f>
        <v>0</v>
      </c>
      <c r="R261" s="9"/>
      <c r="W261" s="16">
        <v>0</v>
      </c>
      <c r="AA261" s="16">
        <v>0</v>
      </c>
    </row>
    <row r="262" spans="1:36" x14ac:dyDescent="0.35">
      <c r="A262" s="1" t="s">
        <v>59</v>
      </c>
      <c r="B262" s="1">
        <v>1</v>
      </c>
      <c r="C262" s="2">
        <v>2</v>
      </c>
      <c r="D262" s="3">
        <v>217</v>
      </c>
      <c r="I262" s="4">
        <f t="shared" si="113"/>
        <v>0</v>
      </c>
      <c r="K262" s="4">
        <f t="shared" si="114"/>
        <v>0</v>
      </c>
      <c r="L262" s="4">
        <f t="shared" si="115"/>
        <v>0</v>
      </c>
      <c r="P262" s="4">
        <f t="shared" si="116"/>
        <v>0</v>
      </c>
      <c r="R262" s="9"/>
      <c r="W262" s="16">
        <v>0</v>
      </c>
      <c r="AA262" s="16">
        <v>0</v>
      </c>
    </row>
    <row r="263" spans="1:36" x14ac:dyDescent="0.35">
      <c r="A263" s="1" t="s">
        <v>59</v>
      </c>
      <c r="B263" s="1">
        <v>1</v>
      </c>
      <c r="C263" s="2" t="s">
        <v>154</v>
      </c>
      <c r="D263" s="3" t="s">
        <v>199</v>
      </c>
      <c r="F263" s="4">
        <v>1</v>
      </c>
      <c r="G263" s="4">
        <v>1.7967</v>
      </c>
      <c r="H263" s="4">
        <v>22.256699999999999</v>
      </c>
      <c r="I263" s="4">
        <f t="shared" si="113"/>
        <v>20.459999999999997</v>
      </c>
      <c r="J263" s="4">
        <v>12.017300000000001</v>
      </c>
      <c r="K263" s="4">
        <f t="shared" si="114"/>
        <v>10.220600000000001</v>
      </c>
      <c r="L263" s="4">
        <f t="shared" si="115"/>
        <v>10.239399999999998</v>
      </c>
      <c r="M263" s="4">
        <f t="shared" ref="M263" si="117">L263/H263*100</f>
        <v>46.005921812308195</v>
      </c>
      <c r="P263" s="4">
        <f t="shared" si="116"/>
        <v>0</v>
      </c>
      <c r="R263" s="9">
        <f t="shared" si="82"/>
        <v>10.220600000000001</v>
      </c>
      <c r="S263" s="16">
        <v>2.1465000000000001</v>
      </c>
      <c r="T263" s="16">
        <v>0.55610000000000004</v>
      </c>
      <c r="U263" s="16">
        <v>0.56359999999999999</v>
      </c>
      <c r="V263" s="16">
        <f t="shared" ref="V263" si="118">U263-T263</f>
        <v>7.4999999999999512E-3</v>
      </c>
      <c r="W263" s="16">
        <f t="shared" ref="W263" si="119">V263/S263*100</f>
        <v>0.349406009783366</v>
      </c>
      <c r="X263" s="16">
        <v>0.54700000000000004</v>
      </c>
      <c r="Y263" s="16">
        <v>0.55469999999999997</v>
      </c>
      <c r="Z263" s="16">
        <f t="shared" ref="Z263" si="120">Y263-X263</f>
        <v>7.6999999999999291E-3</v>
      </c>
      <c r="AA263" s="16">
        <f t="shared" ref="AA263" si="121">Z263/S263*100</f>
        <v>0.35872350337758813</v>
      </c>
      <c r="AB263" s="16">
        <f t="shared" ref="AB263" si="122">S263-(V263+Z263)</f>
        <v>2.1313000000000004</v>
      </c>
      <c r="AC263" s="16">
        <f t="shared" ref="AC263" si="123">AB263/S263*100</f>
        <v>99.291870486839045</v>
      </c>
      <c r="AD263" s="1">
        <v>0</v>
      </c>
    </row>
    <row r="264" spans="1:36" x14ac:dyDescent="0.35">
      <c r="A264" s="1" t="s">
        <v>59</v>
      </c>
      <c r="B264" s="1">
        <v>1</v>
      </c>
      <c r="C264" s="2">
        <v>3</v>
      </c>
      <c r="D264" s="3">
        <v>218</v>
      </c>
      <c r="I264" s="4">
        <f t="shared" si="113"/>
        <v>0</v>
      </c>
      <c r="K264" s="4">
        <f t="shared" si="114"/>
        <v>0</v>
      </c>
      <c r="L264" s="4">
        <f t="shared" si="115"/>
        <v>0</v>
      </c>
      <c r="P264" s="4">
        <f t="shared" si="116"/>
        <v>0</v>
      </c>
      <c r="R264" s="9"/>
      <c r="W264" s="16">
        <v>0</v>
      </c>
      <c r="AA264" s="16">
        <v>0</v>
      </c>
    </row>
    <row r="265" spans="1:36" x14ac:dyDescent="0.35">
      <c r="A265" s="1" t="s">
        <v>59</v>
      </c>
      <c r="B265" s="1">
        <v>1</v>
      </c>
      <c r="C265" s="2">
        <v>4</v>
      </c>
      <c r="D265" s="3">
        <v>219</v>
      </c>
      <c r="I265" s="4">
        <f t="shared" si="113"/>
        <v>0</v>
      </c>
      <c r="K265" s="4">
        <f t="shared" si="114"/>
        <v>0</v>
      </c>
      <c r="L265" s="4">
        <f t="shared" si="115"/>
        <v>0</v>
      </c>
      <c r="P265" s="4">
        <f t="shared" si="116"/>
        <v>0</v>
      </c>
      <c r="R265" s="9"/>
      <c r="W265" s="16">
        <v>0</v>
      </c>
      <c r="AA265" s="16">
        <v>0</v>
      </c>
    </row>
    <row r="266" spans="1:36" x14ac:dyDescent="0.35">
      <c r="A266" s="1" t="s">
        <v>59</v>
      </c>
      <c r="B266" s="1">
        <v>1</v>
      </c>
      <c r="C266" s="2">
        <v>5</v>
      </c>
      <c r="D266" s="3">
        <v>220</v>
      </c>
      <c r="E266" s="4">
        <v>1</v>
      </c>
      <c r="F266" s="4">
        <v>1</v>
      </c>
      <c r="G266" s="4">
        <v>1.8213999999999999</v>
      </c>
      <c r="H266" s="4">
        <v>22.487200000000001</v>
      </c>
      <c r="I266" s="4">
        <f t="shared" si="113"/>
        <v>20.665800000000001</v>
      </c>
      <c r="K266" s="4">
        <f t="shared" si="114"/>
        <v>-1.8213999999999999</v>
      </c>
      <c r="L266" s="4">
        <f t="shared" si="115"/>
        <v>22.487200000000001</v>
      </c>
      <c r="M266" s="4">
        <f t="shared" ref="M266" si="124">L266/H266*100</f>
        <v>100</v>
      </c>
      <c r="P266" s="4">
        <f t="shared" si="116"/>
        <v>0</v>
      </c>
      <c r="R266" s="9">
        <f t="shared" si="82"/>
        <v>-1.8213999999999999</v>
      </c>
      <c r="W266" s="16">
        <v>0</v>
      </c>
      <c r="AA266" s="16">
        <v>0</v>
      </c>
      <c r="AJ266" s="4" t="s">
        <v>178</v>
      </c>
    </row>
    <row r="267" spans="1:36" x14ac:dyDescent="0.35">
      <c r="A267" s="1" t="s">
        <v>59</v>
      </c>
      <c r="B267" s="1">
        <v>1</v>
      </c>
      <c r="C267" s="2">
        <v>6</v>
      </c>
      <c r="D267" s="3">
        <v>221</v>
      </c>
      <c r="I267" s="4">
        <f t="shared" si="113"/>
        <v>0</v>
      </c>
      <c r="K267" s="4">
        <f t="shared" si="114"/>
        <v>0</v>
      </c>
      <c r="L267" s="4">
        <f t="shared" si="115"/>
        <v>0</v>
      </c>
      <c r="P267" s="4">
        <f t="shared" si="116"/>
        <v>0</v>
      </c>
      <c r="R267" s="9"/>
      <c r="W267" s="16">
        <v>0</v>
      </c>
      <c r="AA267" s="16">
        <v>0</v>
      </c>
    </row>
    <row r="268" spans="1:36" x14ac:dyDescent="0.35">
      <c r="A268" s="1" t="s">
        <v>59</v>
      </c>
      <c r="B268" s="1">
        <v>1</v>
      </c>
      <c r="C268" s="2">
        <v>7</v>
      </c>
      <c r="D268" s="3">
        <v>222</v>
      </c>
      <c r="I268" s="4">
        <f t="shared" si="113"/>
        <v>0</v>
      </c>
      <c r="K268" s="4">
        <f t="shared" si="114"/>
        <v>0</v>
      </c>
      <c r="L268" s="4">
        <f t="shared" si="115"/>
        <v>0</v>
      </c>
      <c r="P268" s="4">
        <f t="shared" si="116"/>
        <v>0</v>
      </c>
      <c r="R268" s="9"/>
      <c r="W268" s="16">
        <v>0</v>
      </c>
      <c r="AA268" s="16">
        <v>0</v>
      </c>
    </row>
    <row r="269" spans="1:36" x14ac:dyDescent="0.35">
      <c r="A269" s="1" t="s">
        <v>59</v>
      </c>
      <c r="B269" s="1">
        <v>1</v>
      </c>
      <c r="C269" s="2" t="s">
        <v>61</v>
      </c>
      <c r="D269" s="3" t="s">
        <v>200</v>
      </c>
      <c r="F269" s="4">
        <v>1</v>
      </c>
      <c r="G269" s="4">
        <v>1.8369</v>
      </c>
      <c r="H269" s="4">
        <v>25.5974</v>
      </c>
      <c r="I269" s="4">
        <f t="shared" si="113"/>
        <v>23.7605</v>
      </c>
      <c r="J269" s="4">
        <v>13.2119</v>
      </c>
      <c r="K269" s="4">
        <f t="shared" si="114"/>
        <v>11.375</v>
      </c>
      <c r="L269" s="4">
        <f t="shared" si="115"/>
        <v>12.3855</v>
      </c>
      <c r="M269" s="4">
        <f t="shared" ref="M269" si="125">L269/H269*100</f>
        <v>48.38577355512669</v>
      </c>
      <c r="P269" s="4">
        <f t="shared" si="116"/>
        <v>0</v>
      </c>
      <c r="R269" s="9">
        <f t="shared" ref="R269:R332" si="126">K269-(P269+Q269)</f>
        <v>11.375</v>
      </c>
      <c r="W269" s="16">
        <v>0</v>
      </c>
      <c r="AA269" s="16">
        <v>0</v>
      </c>
    </row>
    <row r="270" spans="1:36" x14ac:dyDescent="0.35">
      <c r="A270" s="1" t="s">
        <v>59</v>
      </c>
      <c r="B270" s="1">
        <v>1</v>
      </c>
      <c r="C270" s="2">
        <v>8</v>
      </c>
      <c r="D270" s="3">
        <v>223</v>
      </c>
      <c r="I270" s="4">
        <f t="shared" si="113"/>
        <v>0</v>
      </c>
      <c r="K270" s="4">
        <f t="shared" si="114"/>
        <v>0</v>
      </c>
      <c r="L270" s="4">
        <f t="shared" si="115"/>
        <v>0</v>
      </c>
      <c r="P270" s="4">
        <f t="shared" si="116"/>
        <v>0</v>
      </c>
      <c r="R270" s="9"/>
      <c r="W270" s="16">
        <v>0</v>
      </c>
      <c r="AA270" s="16">
        <v>0</v>
      </c>
    </row>
    <row r="271" spans="1:36" x14ac:dyDescent="0.35">
      <c r="A271" s="1" t="s">
        <v>59</v>
      </c>
      <c r="B271" s="1">
        <v>1</v>
      </c>
      <c r="C271" s="2">
        <v>9</v>
      </c>
      <c r="D271" s="3">
        <v>224</v>
      </c>
      <c r="I271" s="4">
        <f t="shared" si="113"/>
        <v>0</v>
      </c>
      <c r="K271" s="4">
        <f t="shared" si="114"/>
        <v>0</v>
      </c>
      <c r="L271" s="4">
        <f t="shared" si="115"/>
        <v>0</v>
      </c>
      <c r="P271" s="4">
        <f t="shared" si="116"/>
        <v>0</v>
      </c>
      <c r="R271" s="9"/>
      <c r="W271" s="16">
        <v>0</v>
      </c>
      <c r="AA271" s="16">
        <v>0</v>
      </c>
    </row>
    <row r="272" spans="1:36" x14ac:dyDescent="0.35">
      <c r="A272" s="1" t="s">
        <v>59</v>
      </c>
      <c r="B272" s="1">
        <v>1</v>
      </c>
      <c r="C272" s="2">
        <v>10</v>
      </c>
      <c r="D272" s="3">
        <v>225</v>
      </c>
      <c r="E272" s="4">
        <v>1</v>
      </c>
      <c r="F272" s="4">
        <v>1</v>
      </c>
      <c r="G272" s="4">
        <v>1.7266999999999999</v>
      </c>
      <c r="H272" s="4">
        <v>27.0062</v>
      </c>
      <c r="I272" s="4">
        <f t="shared" si="113"/>
        <v>25.279499999999999</v>
      </c>
      <c r="K272" s="4">
        <f t="shared" si="114"/>
        <v>-1.7266999999999999</v>
      </c>
      <c r="L272" s="4">
        <f t="shared" si="115"/>
        <v>27.0062</v>
      </c>
      <c r="M272" s="4">
        <f t="shared" ref="M272" si="127">L272/H272*100</f>
        <v>100</v>
      </c>
      <c r="P272" s="4">
        <f t="shared" si="116"/>
        <v>0</v>
      </c>
      <c r="R272" s="9">
        <f t="shared" si="126"/>
        <v>-1.7266999999999999</v>
      </c>
      <c r="W272" s="16">
        <v>0</v>
      </c>
      <c r="AA272" s="16">
        <v>0</v>
      </c>
      <c r="AJ272" s="4" t="s">
        <v>178</v>
      </c>
    </row>
    <row r="273" spans="1:36" x14ac:dyDescent="0.35">
      <c r="A273" s="1" t="s">
        <v>59</v>
      </c>
      <c r="B273" s="1">
        <v>1</v>
      </c>
      <c r="C273" s="2">
        <v>11</v>
      </c>
      <c r="D273" s="3">
        <v>226</v>
      </c>
      <c r="I273" s="4">
        <f t="shared" si="113"/>
        <v>0</v>
      </c>
      <c r="K273" s="4">
        <f t="shared" si="114"/>
        <v>0</v>
      </c>
      <c r="L273" s="4">
        <f t="shared" si="115"/>
        <v>0</v>
      </c>
      <c r="P273" s="4">
        <f t="shared" si="116"/>
        <v>0</v>
      </c>
      <c r="R273" s="9"/>
      <c r="W273" s="16">
        <v>0</v>
      </c>
      <c r="AA273" s="16">
        <v>0</v>
      </c>
    </row>
    <row r="274" spans="1:36" x14ac:dyDescent="0.35">
      <c r="A274" s="1" t="s">
        <v>59</v>
      </c>
      <c r="B274" s="1">
        <v>1</v>
      </c>
      <c r="C274" s="2">
        <v>12</v>
      </c>
      <c r="D274" s="3">
        <v>227</v>
      </c>
      <c r="I274" s="4">
        <f t="shared" si="113"/>
        <v>0</v>
      </c>
      <c r="K274" s="4">
        <f t="shared" si="114"/>
        <v>0</v>
      </c>
      <c r="L274" s="4">
        <f t="shared" si="115"/>
        <v>0</v>
      </c>
      <c r="P274" s="4">
        <f t="shared" si="116"/>
        <v>0</v>
      </c>
      <c r="R274" s="9"/>
      <c r="W274" s="16">
        <v>0</v>
      </c>
      <c r="AA274" s="16">
        <v>0</v>
      </c>
    </row>
    <row r="275" spans="1:36" x14ac:dyDescent="0.35">
      <c r="A275" s="1" t="s">
        <v>59</v>
      </c>
      <c r="B275" s="1">
        <v>1</v>
      </c>
      <c r="C275" s="2" t="s">
        <v>62</v>
      </c>
      <c r="D275" s="3" t="s">
        <v>201</v>
      </c>
      <c r="F275" s="4">
        <v>1</v>
      </c>
      <c r="G275" s="4">
        <v>1.8182</v>
      </c>
      <c r="H275" s="4">
        <v>24.0688</v>
      </c>
      <c r="I275" s="4">
        <f t="shared" si="113"/>
        <v>22.250599999999999</v>
      </c>
      <c r="J275" s="4">
        <v>12.1189</v>
      </c>
      <c r="K275" s="4">
        <f t="shared" si="114"/>
        <v>10.300699999999999</v>
      </c>
      <c r="L275" s="4">
        <f t="shared" si="115"/>
        <v>11.9499</v>
      </c>
      <c r="M275" s="4">
        <f t="shared" ref="M275" si="128">L275/H275*100</f>
        <v>49.648923087150173</v>
      </c>
      <c r="P275" s="4">
        <f t="shared" si="116"/>
        <v>0</v>
      </c>
      <c r="R275" s="9">
        <f t="shared" si="126"/>
        <v>10.300699999999999</v>
      </c>
      <c r="W275" s="16">
        <v>0</v>
      </c>
      <c r="AA275" s="16">
        <v>0</v>
      </c>
    </row>
    <row r="276" spans="1:36" x14ac:dyDescent="0.35">
      <c r="A276" s="1" t="s">
        <v>59</v>
      </c>
      <c r="B276" s="1">
        <v>1</v>
      </c>
      <c r="C276" s="2">
        <v>13</v>
      </c>
      <c r="D276" s="3">
        <v>228</v>
      </c>
      <c r="I276" s="4">
        <f t="shared" si="113"/>
        <v>0</v>
      </c>
      <c r="K276" s="4">
        <f t="shared" si="114"/>
        <v>0</v>
      </c>
      <c r="L276" s="4">
        <f t="shared" si="115"/>
        <v>0</v>
      </c>
      <c r="P276" s="4">
        <f t="shared" si="116"/>
        <v>0</v>
      </c>
      <c r="R276" s="9"/>
      <c r="W276" s="16">
        <v>0</v>
      </c>
      <c r="AA276" s="16">
        <v>0</v>
      </c>
    </row>
    <row r="277" spans="1:36" x14ac:dyDescent="0.35">
      <c r="A277" s="1" t="s">
        <v>59</v>
      </c>
      <c r="B277" s="1">
        <v>1</v>
      </c>
      <c r="C277" s="2">
        <v>14</v>
      </c>
      <c r="D277" s="3">
        <v>229</v>
      </c>
      <c r="I277" s="4">
        <f t="shared" si="113"/>
        <v>0</v>
      </c>
      <c r="K277" s="4">
        <f t="shared" si="114"/>
        <v>0</v>
      </c>
      <c r="L277" s="4">
        <f t="shared" si="115"/>
        <v>0</v>
      </c>
      <c r="P277" s="4">
        <f t="shared" si="116"/>
        <v>0</v>
      </c>
      <c r="R277" s="9"/>
      <c r="W277" s="16">
        <v>0</v>
      </c>
      <c r="AA277" s="16">
        <v>0</v>
      </c>
    </row>
    <row r="278" spans="1:36" x14ac:dyDescent="0.35">
      <c r="A278" s="1" t="s">
        <v>59</v>
      </c>
      <c r="B278" s="1">
        <v>1</v>
      </c>
      <c r="C278" s="2">
        <v>15</v>
      </c>
      <c r="D278" s="3">
        <v>230</v>
      </c>
      <c r="E278" s="4">
        <v>1</v>
      </c>
      <c r="F278" s="4">
        <v>1</v>
      </c>
      <c r="G278" s="4">
        <v>1.8055000000000001</v>
      </c>
      <c r="H278" s="4">
        <v>23.290299999999998</v>
      </c>
      <c r="I278" s="4">
        <f t="shared" si="113"/>
        <v>21.4848</v>
      </c>
      <c r="J278" s="4">
        <v>11.4605</v>
      </c>
      <c r="K278" s="4">
        <f t="shared" si="114"/>
        <v>9.6549999999999994</v>
      </c>
      <c r="L278" s="4">
        <f t="shared" si="115"/>
        <v>11.829799999999999</v>
      </c>
      <c r="M278" s="4">
        <f t="shared" ref="M278" si="129">L278/H278*100</f>
        <v>50.792819328218187</v>
      </c>
      <c r="N278" s="4">
        <v>7.2199</v>
      </c>
      <c r="O278" s="4">
        <v>12.134499999999999</v>
      </c>
      <c r="P278" s="4">
        <f t="shared" si="116"/>
        <v>4.9145999999999992</v>
      </c>
      <c r="Q278" s="4">
        <v>1.0952999999999999</v>
      </c>
      <c r="R278" s="9">
        <f t="shared" si="126"/>
        <v>3.6451000000000002</v>
      </c>
      <c r="W278" s="16">
        <v>0</v>
      </c>
      <c r="AA278" s="16">
        <v>0</v>
      </c>
      <c r="AG278" s="4">
        <v>1</v>
      </c>
      <c r="AH278" s="4">
        <v>1</v>
      </c>
      <c r="AI278" s="4">
        <v>1</v>
      </c>
    </row>
    <row r="279" spans="1:36" x14ac:dyDescent="0.35">
      <c r="A279" s="1" t="s">
        <v>59</v>
      </c>
      <c r="B279" s="1">
        <v>1</v>
      </c>
      <c r="C279" s="2">
        <v>16</v>
      </c>
      <c r="D279" s="3">
        <v>231</v>
      </c>
      <c r="I279" s="4">
        <f t="shared" si="113"/>
        <v>0</v>
      </c>
      <c r="K279" s="4">
        <f t="shared" si="114"/>
        <v>0</v>
      </c>
      <c r="L279" s="4">
        <f t="shared" si="115"/>
        <v>0</v>
      </c>
      <c r="P279" s="4">
        <f t="shared" si="116"/>
        <v>0</v>
      </c>
      <c r="R279" s="9"/>
      <c r="W279" s="16">
        <v>0</v>
      </c>
      <c r="AA279" s="16">
        <v>0</v>
      </c>
    </row>
    <row r="280" spans="1:36" x14ac:dyDescent="0.35">
      <c r="A280" s="1" t="s">
        <v>59</v>
      </c>
      <c r="B280" s="1">
        <v>1</v>
      </c>
      <c r="C280" s="2">
        <v>17</v>
      </c>
      <c r="D280" s="3">
        <v>232</v>
      </c>
      <c r="I280" s="4">
        <f t="shared" si="113"/>
        <v>0</v>
      </c>
      <c r="K280" s="4">
        <f t="shared" si="114"/>
        <v>0</v>
      </c>
      <c r="L280" s="4">
        <f t="shared" si="115"/>
        <v>0</v>
      </c>
      <c r="P280" s="4">
        <f t="shared" si="116"/>
        <v>0</v>
      </c>
      <c r="R280" s="9"/>
      <c r="W280" s="16">
        <v>0</v>
      </c>
      <c r="AA280" s="16">
        <v>0</v>
      </c>
    </row>
    <row r="281" spans="1:36" x14ac:dyDescent="0.35">
      <c r="A281" s="1" t="s">
        <v>59</v>
      </c>
      <c r="B281" s="1">
        <v>1</v>
      </c>
      <c r="C281" s="2" t="s">
        <v>155</v>
      </c>
      <c r="D281" s="3" t="s">
        <v>202</v>
      </c>
      <c r="F281" s="4">
        <v>1</v>
      </c>
      <c r="G281" s="4">
        <v>1.8261000000000001</v>
      </c>
      <c r="H281" s="4">
        <v>25.102</v>
      </c>
      <c r="I281" s="4">
        <f t="shared" si="113"/>
        <v>23.2759</v>
      </c>
      <c r="J281" s="4">
        <v>12.601900000000001</v>
      </c>
      <c r="K281" s="4">
        <f t="shared" si="114"/>
        <v>10.7758</v>
      </c>
      <c r="L281" s="4">
        <f t="shared" si="115"/>
        <v>12.5001</v>
      </c>
      <c r="M281" s="4">
        <f t="shared" ref="M281" si="130">L281/H281*100</f>
        <v>49.797227312564736</v>
      </c>
      <c r="P281" s="4">
        <f t="shared" si="116"/>
        <v>0</v>
      </c>
      <c r="R281" s="9">
        <f t="shared" si="126"/>
        <v>10.7758</v>
      </c>
      <c r="S281" s="16">
        <v>2.1450999999999998</v>
      </c>
      <c r="T281" s="16">
        <v>0.54279999999999995</v>
      </c>
      <c r="U281" s="16">
        <v>0.54330000000000001</v>
      </c>
      <c r="V281" s="16">
        <f t="shared" ref="V281" si="131">U281-T281</f>
        <v>5.0000000000005596E-4</v>
      </c>
      <c r="W281" s="16">
        <f t="shared" ref="W281" si="132">V281/S281*100</f>
        <v>2.3308936646312808E-2</v>
      </c>
      <c r="X281" s="16">
        <v>0.53900000000000003</v>
      </c>
      <c r="Y281" s="16">
        <v>0.55369999999999997</v>
      </c>
      <c r="Z281" s="16">
        <f t="shared" ref="Z281" si="133">Y281-X281</f>
        <v>1.4699999999999935E-2</v>
      </c>
      <c r="AA281" s="16">
        <f>Z281/S281*100</f>
        <v>0.68528273740151679</v>
      </c>
      <c r="AB281" s="16">
        <f>S281-(V281+Z281)</f>
        <v>2.1298999999999997</v>
      </c>
      <c r="AC281" s="16">
        <f>AB281/S281*100</f>
        <v>99.291408325952162</v>
      </c>
      <c r="AD281" s="1">
        <v>0</v>
      </c>
    </row>
    <row r="282" spans="1:36" x14ac:dyDescent="0.35">
      <c r="A282" s="1" t="s">
        <v>59</v>
      </c>
      <c r="B282" s="1">
        <v>1</v>
      </c>
      <c r="C282" s="2">
        <v>18</v>
      </c>
      <c r="D282" s="3">
        <v>233</v>
      </c>
      <c r="I282" s="4">
        <f t="shared" si="113"/>
        <v>0</v>
      </c>
      <c r="K282" s="4">
        <f t="shared" si="114"/>
        <v>0</v>
      </c>
      <c r="L282" s="4">
        <f t="shared" si="115"/>
        <v>0</v>
      </c>
      <c r="P282" s="4">
        <f t="shared" si="116"/>
        <v>0</v>
      </c>
      <c r="R282" s="9"/>
      <c r="W282" s="16">
        <v>0</v>
      </c>
      <c r="AA282" s="16">
        <v>0</v>
      </c>
    </row>
    <row r="283" spans="1:36" x14ac:dyDescent="0.35">
      <c r="A283" s="1" t="s">
        <v>59</v>
      </c>
      <c r="B283" s="1">
        <v>1</v>
      </c>
      <c r="C283" s="2">
        <v>19</v>
      </c>
      <c r="D283" s="3">
        <v>234</v>
      </c>
      <c r="I283" s="4">
        <f t="shared" si="113"/>
        <v>0</v>
      </c>
      <c r="K283" s="4">
        <f t="shared" si="114"/>
        <v>0</v>
      </c>
      <c r="L283" s="4">
        <f t="shared" si="115"/>
        <v>0</v>
      </c>
      <c r="P283" s="4">
        <f t="shared" si="116"/>
        <v>0</v>
      </c>
      <c r="R283" s="9"/>
      <c r="W283" s="16">
        <v>0</v>
      </c>
      <c r="AA283" s="16">
        <v>0</v>
      </c>
    </row>
    <row r="284" spans="1:36" x14ac:dyDescent="0.35">
      <c r="A284" s="1" t="s">
        <v>59</v>
      </c>
      <c r="B284" s="1">
        <v>1</v>
      </c>
      <c r="C284" s="2">
        <v>20</v>
      </c>
      <c r="D284" s="3">
        <v>235</v>
      </c>
      <c r="E284" s="4">
        <v>1</v>
      </c>
      <c r="F284" s="4">
        <v>1</v>
      </c>
      <c r="G284" s="4">
        <v>1.8073999999999999</v>
      </c>
      <c r="H284" s="4">
        <v>30.9529</v>
      </c>
      <c r="I284" s="4">
        <f t="shared" si="113"/>
        <v>29.145499999999998</v>
      </c>
      <c r="J284" s="4">
        <v>13.419600000000001</v>
      </c>
      <c r="K284" s="4">
        <f t="shared" si="114"/>
        <v>11.612200000000001</v>
      </c>
      <c r="L284" s="4">
        <f t="shared" si="115"/>
        <v>17.533299999999997</v>
      </c>
      <c r="M284" s="4">
        <f t="shared" ref="M284" si="134">L284/H284*100</f>
        <v>56.645096259155025</v>
      </c>
      <c r="N284" s="4">
        <v>7.2241999999999997</v>
      </c>
      <c r="O284" s="4">
        <v>12.0425</v>
      </c>
      <c r="P284" s="4">
        <f t="shared" si="116"/>
        <v>4.8183000000000007</v>
      </c>
      <c r="Q284" s="4">
        <v>1.0259</v>
      </c>
      <c r="R284" s="9">
        <f t="shared" si="126"/>
        <v>5.7680000000000007</v>
      </c>
      <c r="W284" s="16">
        <v>0</v>
      </c>
      <c r="AA284" s="16">
        <v>0</v>
      </c>
      <c r="AG284" s="4">
        <v>1</v>
      </c>
      <c r="AH284" s="4">
        <v>1</v>
      </c>
      <c r="AI284" s="4">
        <v>1</v>
      </c>
      <c r="AJ284" s="4" t="s">
        <v>180</v>
      </c>
    </row>
    <row r="285" spans="1:36" x14ac:dyDescent="0.35">
      <c r="A285" s="1" t="s">
        <v>59</v>
      </c>
      <c r="B285" s="1">
        <v>1</v>
      </c>
      <c r="C285" s="2">
        <v>21</v>
      </c>
      <c r="D285" s="3">
        <v>236</v>
      </c>
      <c r="I285" s="4">
        <f t="shared" si="113"/>
        <v>0</v>
      </c>
      <c r="K285" s="4">
        <f t="shared" si="114"/>
        <v>0</v>
      </c>
      <c r="L285" s="4">
        <f t="shared" si="115"/>
        <v>0</v>
      </c>
      <c r="P285" s="4">
        <f t="shared" si="116"/>
        <v>0</v>
      </c>
      <c r="R285" s="9"/>
      <c r="W285" s="16">
        <v>0</v>
      </c>
      <c r="AA285" s="16">
        <v>0</v>
      </c>
    </row>
    <row r="286" spans="1:36" x14ac:dyDescent="0.35">
      <c r="A286" s="1" t="s">
        <v>59</v>
      </c>
      <c r="B286" s="1">
        <v>1</v>
      </c>
      <c r="C286" s="2">
        <v>22</v>
      </c>
      <c r="D286" s="3">
        <v>237</v>
      </c>
      <c r="I286" s="4">
        <f t="shared" si="113"/>
        <v>0</v>
      </c>
      <c r="K286" s="4">
        <f t="shared" si="114"/>
        <v>0</v>
      </c>
      <c r="L286" s="4">
        <f t="shared" si="115"/>
        <v>0</v>
      </c>
      <c r="P286" s="4">
        <f t="shared" si="116"/>
        <v>0</v>
      </c>
      <c r="R286" s="9"/>
      <c r="W286" s="16">
        <v>0</v>
      </c>
      <c r="AA286" s="16">
        <v>0</v>
      </c>
    </row>
    <row r="287" spans="1:36" x14ac:dyDescent="0.35">
      <c r="A287" s="1" t="s">
        <v>59</v>
      </c>
      <c r="B287" s="1">
        <v>1</v>
      </c>
      <c r="C287" s="2" t="s">
        <v>156</v>
      </c>
      <c r="D287" s="3" t="s">
        <v>203</v>
      </c>
      <c r="F287" s="4">
        <v>1</v>
      </c>
      <c r="G287" s="4">
        <v>1.8332999999999999</v>
      </c>
      <c r="H287" s="4">
        <v>24.975899999999999</v>
      </c>
      <c r="I287" s="4">
        <f t="shared" si="113"/>
        <v>23.142599999999998</v>
      </c>
      <c r="J287" s="4">
        <v>13.402200000000001</v>
      </c>
      <c r="K287" s="4">
        <f t="shared" si="114"/>
        <v>11.568900000000001</v>
      </c>
      <c r="L287" s="4">
        <f t="shared" si="115"/>
        <v>11.573699999999999</v>
      </c>
      <c r="M287" s="4">
        <f t="shared" ref="M287" si="135">L287/H287*100</f>
        <v>46.339471250285271</v>
      </c>
      <c r="P287" s="4">
        <f t="shared" si="116"/>
        <v>0</v>
      </c>
      <c r="R287" s="9">
        <f t="shared" si="126"/>
        <v>11.568900000000001</v>
      </c>
      <c r="W287" s="16">
        <v>0</v>
      </c>
      <c r="AA287" s="16">
        <v>0</v>
      </c>
    </row>
    <row r="288" spans="1:36" x14ac:dyDescent="0.35">
      <c r="A288" s="1" t="s">
        <v>59</v>
      </c>
      <c r="B288" s="1">
        <v>1</v>
      </c>
      <c r="C288" s="2">
        <v>23</v>
      </c>
      <c r="D288" s="3">
        <v>238</v>
      </c>
      <c r="I288" s="4">
        <f t="shared" si="113"/>
        <v>0</v>
      </c>
      <c r="K288" s="4">
        <f t="shared" si="114"/>
        <v>0</v>
      </c>
      <c r="L288" s="4">
        <f t="shared" si="115"/>
        <v>0</v>
      </c>
      <c r="P288" s="4">
        <f t="shared" si="116"/>
        <v>0</v>
      </c>
      <c r="R288" s="9"/>
      <c r="W288" s="16">
        <v>0</v>
      </c>
      <c r="AA288" s="16">
        <v>0</v>
      </c>
    </row>
    <row r="289" spans="1:35" x14ac:dyDescent="0.35">
      <c r="A289" s="1" t="s">
        <v>59</v>
      </c>
      <c r="B289" s="1">
        <v>1</v>
      </c>
      <c r="C289" s="2">
        <v>24</v>
      </c>
      <c r="D289" s="3">
        <v>239</v>
      </c>
      <c r="I289" s="4">
        <f t="shared" si="113"/>
        <v>0</v>
      </c>
      <c r="K289" s="4">
        <f t="shared" si="114"/>
        <v>0</v>
      </c>
      <c r="L289" s="4">
        <f t="shared" si="115"/>
        <v>0</v>
      </c>
      <c r="P289" s="4">
        <f t="shared" si="116"/>
        <v>0</v>
      </c>
      <c r="R289" s="9"/>
      <c r="W289" s="16">
        <v>0</v>
      </c>
      <c r="AA289" s="16">
        <v>0</v>
      </c>
    </row>
    <row r="290" spans="1:35" x14ac:dyDescent="0.35">
      <c r="A290" s="1" t="s">
        <v>59</v>
      </c>
      <c r="B290" s="1">
        <v>1</v>
      </c>
      <c r="C290" s="2">
        <v>25</v>
      </c>
      <c r="D290" s="3">
        <v>240</v>
      </c>
      <c r="E290" s="4">
        <v>1</v>
      </c>
      <c r="F290" s="4">
        <v>1</v>
      </c>
      <c r="G290" s="4">
        <v>1.8137000000000001</v>
      </c>
      <c r="H290" s="4">
        <v>22.568999999999999</v>
      </c>
      <c r="I290" s="4">
        <f t="shared" si="113"/>
        <v>20.755299999999998</v>
      </c>
      <c r="J290" s="4">
        <v>11.2537</v>
      </c>
      <c r="K290" s="4">
        <f t="shared" si="114"/>
        <v>9.44</v>
      </c>
      <c r="L290" s="4">
        <f t="shared" si="115"/>
        <v>11.315299999999999</v>
      </c>
      <c r="M290" s="4">
        <f t="shared" ref="M290" si="136">L290/H290*100</f>
        <v>50.136470379724393</v>
      </c>
      <c r="N290" s="4">
        <v>7.2248000000000001</v>
      </c>
      <c r="O290" s="4">
        <v>12.2075</v>
      </c>
      <c r="P290" s="4">
        <f t="shared" si="116"/>
        <v>4.9826999999999995</v>
      </c>
      <c r="Q290" s="4">
        <v>1.1556</v>
      </c>
      <c r="R290" s="9">
        <f t="shared" si="126"/>
        <v>3.3017000000000003</v>
      </c>
      <c r="W290" s="16">
        <v>0</v>
      </c>
      <c r="AA290" s="16">
        <v>0</v>
      </c>
      <c r="AG290" s="4">
        <v>1</v>
      </c>
      <c r="AH290" s="4">
        <v>1</v>
      </c>
      <c r="AI290" s="4">
        <v>1</v>
      </c>
    </row>
    <row r="291" spans="1:35" x14ac:dyDescent="0.35">
      <c r="A291" s="1" t="s">
        <v>59</v>
      </c>
      <c r="B291" s="1">
        <v>1</v>
      </c>
      <c r="C291" s="2">
        <v>26</v>
      </c>
      <c r="D291" s="3">
        <v>241</v>
      </c>
      <c r="I291" s="4">
        <f t="shared" si="113"/>
        <v>0</v>
      </c>
      <c r="K291" s="4">
        <f t="shared" si="114"/>
        <v>0</v>
      </c>
      <c r="L291" s="4">
        <f t="shared" si="115"/>
        <v>0</v>
      </c>
      <c r="P291" s="4">
        <f t="shared" si="116"/>
        <v>0</v>
      </c>
      <c r="R291" s="9"/>
      <c r="W291" s="16">
        <v>0</v>
      </c>
      <c r="AA291" s="16">
        <v>0</v>
      </c>
    </row>
    <row r="292" spans="1:35" x14ac:dyDescent="0.35">
      <c r="A292" s="1" t="s">
        <v>59</v>
      </c>
      <c r="B292" s="1">
        <v>1</v>
      </c>
      <c r="C292" s="2">
        <v>27</v>
      </c>
      <c r="D292" s="3">
        <v>242</v>
      </c>
      <c r="I292" s="4">
        <f t="shared" si="113"/>
        <v>0</v>
      </c>
      <c r="K292" s="4">
        <f t="shared" si="114"/>
        <v>0</v>
      </c>
      <c r="L292" s="4">
        <f t="shared" si="115"/>
        <v>0</v>
      </c>
      <c r="P292" s="4">
        <f t="shared" si="116"/>
        <v>0</v>
      </c>
      <c r="R292" s="9"/>
      <c r="W292" s="16">
        <v>0</v>
      </c>
      <c r="AA292" s="16">
        <v>0</v>
      </c>
    </row>
    <row r="293" spans="1:35" x14ac:dyDescent="0.35">
      <c r="A293" s="1" t="s">
        <v>59</v>
      </c>
      <c r="B293" s="1">
        <v>1</v>
      </c>
      <c r="C293" s="2" t="s">
        <v>157</v>
      </c>
      <c r="D293" s="3" t="s">
        <v>204</v>
      </c>
      <c r="F293" s="4">
        <v>1</v>
      </c>
      <c r="G293" s="4">
        <v>1.8246</v>
      </c>
      <c r="H293" s="4">
        <v>25.488800000000001</v>
      </c>
      <c r="I293" s="4">
        <f t="shared" si="113"/>
        <v>23.664200000000001</v>
      </c>
      <c r="J293" s="4">
        <v>13.7689</v>
      </c>
      <c r="K293" s="4">
        <f t="shared" si="114"/>
        <v>11.9443</v>
      </c>
      <c r="L293" s="4">
        <f t="shared" si="115"/>
        <v>11.719900000000001</v>
      </c>
      <c r="M293" s="4">
        <f t="shared" ref="M293" si="137">L293/H293*100</f>
        <v>45.980587552179777</v>
      </c>
      <c r="P293" s="4">
        <f t="shared" si="116"/>
        <v>0</v>
      </c>
      <c r="R293" s="9">
        <f t="shared" si="126"/>
        <v>11.9443</v>
      </c>
      <c r="W293" s="16">
        <v>0</v>
      </c>
      <c r="AA293" s="16">
        <v>0</v>
      </c>
    </row>
    <row r="294" spans="1:35" x14ac:dyDescent="0.35">
      <c r="A294" s="1" t="s">
        <v>59</v>
      </c>
      <c r="B294" s="1">
        <v>1</v>
      </c>
      <c r="C294" s="2">
        <v>28</v>
      </c>
      <c r="D294" s="3">
        <v>243</v>
      </c>
      <c r="I294" s="4">
        <f t="shared" si="113"/>
        <v>0</v>
      </c>
      <c r="K294" s="4">
        <f t="shared" si="114"/>
        <v>0</v>
      </c>
      <c r="L294" s="4">
        <f t="shared" si="115"/>
        <v>0</v>
      </c>
      <c r="P294" s="4">
        <f t="shared" si="116"/>
        <v>0</v>
      </c>
      <c r="R294" s="9"/>
      <c r="W294" s="16">
        <v>0</v>
      </c>
      <c r="AA294" s="16">
        <v>0</v>
      </c>
    </row>
    <row r="295" spans="1:35" x14ac:dyDescent="0.35">
      <c r="A295" s="1" t="s">
        <v>59</v>
      </c>
      <c r="B295" s="1">
        <v>1</v>
      </c>
      <c r="C295" s="2">
        <v>29</v>
      </c>
      <c r="D295" s="3">
        <v>244</v>
      </c>
      <c r="I295" s="4">
        <f t="shared" si="113"/>
        <v>0</v>
      </c>
      <c r="K295" s="4">
        <f t="shared" si="114"/>
        <v>0</v>
      </c>
      <c r="L295" s="4">
        <f t="shared" si="115"/>
        <v>0</v>
      </c>
      <c r="P295" s="4">
        <f t="shared" si="116"/>
        <v>0</v>
      </c>
      <c r="R295" s="9"/>
      <c r="W295" s="16">
        <v>0</v>
      </c>
      <c r="AA295" s="16">
        <v>0</v>
      </c>
    </row>
    <row r="296" spans="1:35" x14ac:dyDescent="0.35">
      <c r="A296" s="1" t="s">
        <v>59</v>
      </c>
      <c r="B296" s="1">
        <v>1</v>
      </c>
      <c r="C296" s="2">
        <v>30</v>
      </c>
      <c r="D296" s="3">
        <v>245</v>
      </c>
      <c r="E296" s="4">
        <v>1</v>
      </c>
      <c r="F296" s="4">
        <v>1</v>
      </c>
      <c r="G296" s="4">
        <v>1.7951999999999999</v>
      </c>
      <c r="H296" s="4">
        <v>22.637</v>
      </c>
      <c r="I296" s="4">
        <f t="shared" si="113"/>
        <v>20.841799999999999</v>
      </c>
      <c r="J296" s="4">
        <v>12.0852</v>
      </c>
      <c r="K296" s="4">
        <f t="shared" si="114"/>
        <v>10.290000000000001</v>
      </c>
      <c r="L296" s="4">
        <f t="shared" si="115"/>
        <v>10.5518</v>
      </c>
      <c r="M296" s="4">
        <f t="shared" ref="M296" si="138">L296/H296*100</f>
        <v>46.613067102531254</v>
      </c>
      <c r="N296" s="4">
        <v>7.2026000000000003</v>
      </c>
      <c r="O296" s="4">
        <v>12.1907</v>
      </c>
      <c r="P296" s="4">
        <f t="shared" si="116"/>
        <v>4.9880999999999993</v>
      </c>
      <c r="Q296" s="4">
        <v>1.2685999999999999</v>
      </c>
      <c r="R296" s="9">
        <f t="shared" si="126"/>
        <v>4.0333000000000014</v>
      </c>
      <c r="W296" s="16">
        <v>0</v>
      </c>
      <c r="AA296" s="16">
        <v>0</v>
      </c>
      <c r="AG296" s="4">
        <v>1</v>
      </c>
      <c r="AH296" s="4">
        <v>1</v>
      </c>
      <c r="AI296" s="4">
        <v>1</v>
      </c>
    </row>
    <row r="297" spans="1:35" x14ac:dyDescent="0.35">
      <c r="A297" s="1" t="s">
        <v>59</v>
      </c>
      <c r="B297" s="1">
        <v>1</v>
      </c>
      <c r="C297" s="2">
        <v>31</v>
      </c>
      <c r="D297" s="3">
        <v>246</v>
      </c>
      <c r="I297" s="4">
        <f t="shared" si="113"/>
        <v>0</v>
      </c>
      <c r="K297" s="4">
        <f t="shared" si="114"/>
        <v>0</v>
      </c>
      <c r="L297" s="4">
        <f t="shared" si="115"/>
        <v>0</v>
      </c>
      <c r="P297" s="4">
        <f t="shared" si="116"/>
        <v>0</v>
      </c>
      <c r="R297" s="9"/>
      <c r="W297" s="16">
        <v>0</v>
      </c>
      <c r="AA297" s="16">
        <v>0</v>
      </c>
    </row>
    <row r="298" spans="1:35" x14ac:dyDescent="0.35">
      <c r="A298" s="1" t="s">
        <v>59</v>
      </c>
      <c r="B298" s="1">
        <v>1</v>
      </c>
      <c r="C298" s="2">
        <v>32</v>
      </c>
      <c r="D298" s="3">
        <v>247</v>
      </c>
      <c r="I298" s="4">
        <f t="shared" si="113"/>
        <v>0</v>
      </c>
      <c r="K298" s="4">
        <f t="shared" si="114"/>
        <v>0</v>
      </c>
      <c r="L298" s="4">
        <f t="shared" si="115"/>
        <v>0</v>
      </c>
      <c r="P298" s="4">
        <f t="shared" si="116"/>
        <v>0</v>
      </c>
      <c r="R298" s="9"/>
      <c r="W298" s="16">
        <v>0</v>
      </c>
      <c r="AA298" s="16">
        <v>0</v>
      </c>
    </row>
    <row r="299" spans="1:35" x14ac:dyDescent="0.35">
      <c r="A299" s="1" t="s">
        <v>59</v>
      </c>
      <c r="B299" s="1">
        <v>1</v>
      </c>
      <c r="C299" s="2" t="s">
        <v>158</v>
      </c>
      <c r="D299" s="3" t="s">
        <v>205</v>
      </c>
      <c r="F299" s="4">
        <v>1</v>
      </c>
      <c r="G299" s="4">
        <v>1.8108</v>
      </c>
      <c r="H299" s="4">
        <v>21.382100000000001</v>
      </c>
      <c r="I299" s="4">
        <f t="shared" si="113"/>
        <v>19.571300000000001</v>
      </c>
      <c r="J299" s="4">
        <v>13.076700000000001</v>
      </c>
      <c r="K299" s="4">
        <f t="shared" si="114"/>
        <v>11.2659</v>
      </c>
      <c r="L299" s="4">
        <f t="shared" si="115"/>
        <v>8.3054000000000006</v>
      </c>
      <c r="M299" s="4">
        <f t="shared" ref="M299" si="139">L299/H299*100</f>
        <v>38.84277035464244</v>
      </c>
      <c r="P299" s="4">
        <f t="shared" si="116"/>
        <v>0</v>
      </c>
      <c r="R299" s="9">
        <f t="shared" si="126"/>
        <v>11.2659</v>
      </c>
      <c r="W299" s="16">
        <v>0</v>
      </c>
      <c r="AA299" s="16">
        <v>0</v>
      </c>
    </row>
    <row r="300" spans="1:35" x14ac:dyDescent="0.35">
      <c r="A300" s="1" t="s">
        <v>59</v>
      </c>
      <c r="B300" s="1">
        <v>1</v>
      </c>
      <c r="C300" s="2">
        <v>33</v>
      </c>
      <c r="D300" s="3">
        <v>248</v>
      </c>
      <c r="I300" s="4">
        <f t="shared" si="113"/>
        <v>0</v>
      </c>
      <c r="K300" s="4">
        <f t="shared" si="114"/>
        <v>0</v>
      </c>
      <c r="L300" s="4">
        <f t="shared" si="115"/>
        <v>0</v>
      </c>
      <c r="P300" s="4">
        <f t="shared" si="116"/>
        <v>0</v>
      </c>
      <c r="R300" s="9"/>
      <c r="W300" s="16">
        <v>0</v>
      </c>
      <c r="AA300" s="16">
        <v>0</v>
      </c>
    </row>
    <row r="301" spans="1:35" x14ac:dyDescent="0.35">
      <c r="A301" s="1" t="s">
        <v>59</v>
      </c>
      <c r="B301" s="1">
        <v>1</v>
      </c>
      <c r="C301" s="2">
        <v>34</v>
      </c>
      <c r="D301" s="3">
        <v>249</v>
      </c>
      <c r="I301" s="4">
        <f t="shared" si="113"/>
        <v>0</v>
      </c>
      <c r="K301" s="4">
        <f t="shared" si="114"/>
        <v>0</v>
      </c>
      <c r="L301" s="4">
        <f t="shared" si="115"/>
        <v>0</v>
      </c>
      <c r="P301" s="4">
        <f t="shared" si="116"/>
        <v>0</v>
      </c>
      <c r="R301" s="9"/>
      <c r="W301" s="16">
        <v>0</v>
      </c>
      <c r="AA301" s="16">
        <v>0</v>
      </c>
    </row>
    <row r="302" spans="1:35" x14ac:dyDescent="0.35">
      <c r="A302" s="1" t="s">
        <v>59</v>
      </c>
      <c r="B302" s="1">
        <v>1</v>
      </c>
      <c r="C302" s="2">
        <v>35</v>
      </c>
      <c r="D302" s="3">
        <v>250</v>
      </c>
      <c r="E302" s="4">
        <v>1</v>
      </c>
      <c r="F302" s="4">
        <v>1</v>
      </c>
      <c r="G302" s="4">
        <v>1.7956000000000001</v>
      </c>
      <c r="H302" s="4">
        <v>22.4162</v>
      </c>
      <c r="I302" s="4">
        <f t="shared" si="113"/>
        <v>20.6206</v>
      </c>
      <c r="J302" s="4">
        <v>11.7325</v>
      </c>
      <c r="K302" s="4">
        <f t="shared" si="114"/>
        <v>9.9368999999999996</v>
      </c>
      <c r="L302" s="4">
        <f t="shared" si="115"/>
        <v>10.6837</v>
      </c>
      <c r="M302" s="4">
        <f t="shared" ref="M302" si="140">L302/H302*100</f>
        <v>47.660620444143078</v>
      </c>
      <c r="N302" s="4">
        <v>7.2069000000000001</v>
      </c>
      <c r="O302" s="4">
        <v>12.2148</v>
      </c>
      <c r="P302" s="4">
        <f t="shared" si="116"/>
        <v>5.0079000000000002</v>
      </c>
      <c r="Q302" s="4">
        <v>1.2585</v>
      </c>
      <c r="R302" s="9">
        <f t="shared" si="126"/>
        <v>3.6704999999999997</v>
      </c>
      <c r="W302" s="16">
        <v>0</v>
      </c>
      <c r="AA302" s="16">
        <v>0</v>
      </c>
      <c r="AG302" s="4">
        <v>1</v>
      </c>
      <c r="AH302" s="4">
        <v>1</v>
      </c>
      <c r="AI302" s="4">
        <v>1</v>
      </c>
    </row>
    <row r="303" spans="1:35" x14ac:dyDescent="0.35">
      <c r="A303" s="1" t="s">
        <v>59</v>
      </c>
      <c r="B303" s="1">
        <v>1</v>
      </c>
      <c r="C303" s="2">
        <v>36</v>
      </c>
      <c r="D303" s="3">
        <v>251</v>
      </c>
      <c r="I303" s="4">
        <f t="shared" si="113"/>
        <v>0</v>
      </c>
      <c r="K303" s="4">
        <f t="shared" si="114"/>
        <v>0</v>
      </c>
      <c r="L303" s="4">
        <f t="shared" si="115"/>
        <v>0</v>
      </c>
      <c r="P303" s="4">
        <f t="shared" si="116"/>
        <v>0</v>
      </c>
      <c r="R303" s="9"/>
      <c r="W303" s="16">
        <v>0</v>
      </c>
      <c r="AA303" s="16">
        <v>0</v>
      </c>
    </row>
    <row r="304" spans="1:35" x14ac:dyDescent="0.35">
      <c r="A304" s="1" t="s">
        <v>59</v>
      </c>
      <c r="B304" s="1">
        <v>1</v>
      </c>
      <c r="C304" s="2">
        <v>37</v>
      </c>
      <c r="D304" s="3">
        <v>252</v>
      </c>
      <c r="I304" s="4">
        <f t="shared" si="113"/>
        <v>0</v>
      </c>
      <c r="K304" s="4">
        <f t="shared" si="114"/>
        <v>0</v>
      </c>
      <c r="L304" s="4">
        <f t="shared" si="115"/>
        <v>0</v>
      </c>
      <c r="P304" s="4">
        <f t="shared" si="116"/>
        <v>0</v>
      </c>
      <c r="R304" s="9"/>
      <c r="W304" s="16">
        <v>0</v>
      </c>
      <c r="AA304" s="16">
        <v>0</v>
      </c>
    </row>
    <row r="305" spans="1:35" x14ac:dyDescent="0.35">
      <c r="A305" s="1" t="s">
        <v>59</v>
      </c>
      <c r="B305" s="1">
        <v>1</v>
      </c>
      <c r="C305" s="2" t="s">
        <v>159</v>
      </c>
      <c r="D305" s="3" t="s">
        <v>206</v>
      </c>
      <c r="F305" s="4">
        <v>1</v>
      </c>
      <c r="G305" s="4">
        <v>1.8322000000000001</v>
      </c>
      <c r="H305" s="4">
        <v>24.007100000000001</v>
      </c>
      <c r="I305" s="4">
        <f t="shared" si="113"/>
        <v>22.174900000000001</v>
      </c>
      <c r="J305" s="4">
        <v>14.1571</v>
      </c>
      <c r="K305" s="4">
        <f t="shared" si="114"/>
        <v>12.3249</v>
      </c>
      <c r="L305" s="4">
        <f t="shared" si="115"/>
        <v>9.8500000000000014</v>
      </c>
      <c r="M305" s="4">
        <f t="shared" ref="M305" si="141">L305/H305*100</f>
        <v>41.029528764407203</v>
      </c>
      <c r="P305" s="4">
        <f t="shared" si="116"/>
        <v>0</v>
      </c>
      <c r="R305" s="9">
        <f t="shared" si="126"/>
        <v>12.3249</v>
      </c>
      <c r="S305" s="16">
        <v>2.08</v>
      </c>
      <c r="T305" s="16">
        <v>0.52669999999999995</v>
      </c>
      <c r="U305" s="16">
        <v>0.53139999999999998</v>
      </c>
      <c r="V305" s="16">
        <f t="shared" ref="V305" si="142">U305-T305</f>
        <v>4.7000000000000375E-3</v>
      </c>
      <c r="W305" s="16">
        <f t="shared" ref="W305" si="143">V305/S305*100</f>
        <v>0.22596153846154024</v>
      </c>
      <c r="X305" s="16">
        <v>0.53820000000000001</v>
      </c>
      <c r="Y305" s="16">
        <v>0.54220000000000002</v>
      </c>
      <c r="Z305" s="16">
        <f t="shared" ref="Z305" si="144">Y305-X305</f>
        <v>4.0000000000000036E-3</v>
      </c>
      <c r="AA305" s="16">
        <f t="shared" ref="AA305" si="145">Z305/S305*100</f>
        <v>0.19230769230769246</v>
      </c>
      <c r="AB305" s="16">
        <f t="shared" ref="AB305" si="146">S305-(V305+Z305)</f>
        <v>2.0712999999999999</v>
      </c>
      <c r="AC305" s="16">
        <f t="shared" ref="AC305" si="147">AB305/S305*100</f>
        <v>99.581730769230759</v>
      </c>
      <c r="AD305" s="1">
        <v>0</v>
      </c>
    </row>
    <row r="306" spans="1:35" x14ac:dyDescent="0.35">
      <c r="A306" s="1" t="s">
        <v>59</v>
      </c>
      <c r="B306" s="1">
        <v>1</v>
      </c>
      <c r="C306" s="2">
        <v>38</v>
      </c>
      <c r="D306" s="3">
        <v>253</v>
      </c>
      <c r="I306" s="4">
        <f t="shared" si="113"/>
        <v>0</v>
      </c>
      <c r="K306" s="4">
        <f t="shared" si="114"/>
        <v>0</v>
      </c>
      <c r="L306" s="4">
        <f t="shared" si="115"/>
        <v>0</v>
      </c>
      <c r="P306" s="4">
        <f t="shared" si="116"/>
        <v>0</v>
      </c>
      <c r="R306" s="9"/>
      <c r="W306" s="16">
        <v>0</v>
      </c>
      <c r="AA306" s="16">
        <v>0</v>
      </c>
    </row>
    <row r="307" spans="1:35" x14ac:dyDescent="0.35">
      <c r="A307" s="1" t="s">
        <v>59</v>
      </c>
      <c r="B307" s="1">
        <v>1</v>
      </c>
      <c r="C307" s="2">
        <v>39</v>
      </c>
      <c r="D307" s="3">
        <v>254</v>
      </c>
      <c r="I307" s="4">
        <f t="shared" si="113"/>
        <v>0</v>
      </c>
      <c r="K307" s="4">
        <f t="shared" si="114"/>
        <v>0</v>
      </c>
      <c r="L307" s="4">
        <f t="shared" si="115"/>
        <v>0</v>
      </c>
      <c r="P307" s="4">
        <f t="shared" si="116"/>
        <v>0</v>
      </c>
      <c r="R307" s="9"/>
      <c r="W307" s="16">
        <v>0</v>
      </c>
      <c r="AA307" s="16">
        <v>0</v>
      </c>
    </row>
    <row r="308" spans="1:35" x14ac:dyDescent="0.35">
      <c r="A308" s="1" t="s">
        <v>59</v>
      </c>
      <c r="B308" s="1">
        <v>1</v>
      </c>
      <c r="C308" s="2">
        <v>40</v>
      </c>
      <c r="D308" s="3">
        <v>255</v>
      </c>
      <c r="E308" s="4">
        <v>1</v>
      </c>
      <c r="F308" s="4">
        <v>1</v>
      </c>
      <c r="G308" s="4">
        <v>1.8297000000000001</v>
      </c>
      <c r="H308" s="4">
        <v>24.6814</v>
      </c>
      <c r="I308" s="4">
        <f t="shared" si="113"/>
        <v>22.851700000000001</v>
      </c>
      <c r="J308" s="4">
        <v>13.075799999999999</v>
      </c>
      <c r="K308" s="4">
        <f t="shared" si="114"/>
        <v>11.246099999999998</v>
      </c>
      <c r="L308" s="4">
        <f t="shared" si="115"/>
        <v>11.605600000000001</v>
      </c>
      <c r="M308" s="4">
        <f t="shared" ref="M308" si="148">L308/H308*100</f>
        <v>47.021643828956222</v>
      </c>
      <c r="N308" s="4">
        <v>7.1883999999999997</v>
      </c>
      <c r="O308" s="4">
        <v>12.1784</v>
      </c>
      <c r="P308" s="4">
        <f t="shared" si="116"/>
        <v>4.99</v>
      </c>
      <c r="Q308" s="4">
        <v>1.2406999999999999</v>
      </c>
      <c r="R308" s="9">
        <f t="shared" si="126"/>
        <v>5.0153999999999979</v>
      </c>
      <c r="W308" s="16">
        <v>0</v>
      </c>
      <c r="AA308" s="16">
        <v>0</v>
      </c>
      <c r="AG308" s="4">
        <v>1</v>
      </c>
      <c r="AH308" s="4">
        <v>1</v>
      </c>
      <c r="AI308" s="4">
        <v>1</v>
      </c>
    </row>
    <row r="309" spans="1:35" x14ac:dyDescent="0.35">
      <c r="A309" s="1" t="s">
        <v>59</v>
      </c>
      <c r="B309" s="1">
        <v>1</v>
      </c>
      <c r="C309" s="2">
        <v>41</v>
      </c>
      <c r="D309" s="3">
        <v>256</v>
      </c>
      <c r="I309" s="4">
        <f t="shared" si="113"/>
        <v>0</v>
      </c>
      <c r="K309" s="4">
        <f t="shared" si="114"/>
        <v>0</v>
      </c>
      <c r="L309" s="4">
        <f t="shared" si="115"/>
        <v>0</v>
      </c>
      <c r="P309" s="4">
        <f t="shared" si="116"/>
        <v>0</v>
      </c>
      <c r="R309" s="9"/>
      <c r="W309" s="16">
        <v>0</v>
      </c>
      <c r="AA309" s="16">
        <v>0</v>
      </c>
    </row>
    <row r="310" spans="1:35" x14ac:dyDescent="0.35">
      <c r="A310" s="1" t="s">
        <v>59</v>
      </c>
      <c r="B310" s="1">
        <v>1</v>
      </c>
      <c r="C310" s="2">
        <v>42</v>
      </c>
      <c r="D310" s="3">
        <v>257</v>
      </c>
      <c r="I310" s="4">
        <f t="shared" si="113"/>
        <v>0</v>
      </c>
      <c r="K310" s="4">
        <f t="shared" si="114"/>
        <v>0</v>
      </c>
      <c r="L310" s="4">
        <f t="shared" si="115"/>
        <v>0</v>
      </c>
      <c r="P310" s="4">
        <f t="shared" si="116"/>
        <v>0</v>
      </c>
      <c r="R310" s="9"/>
      <c r="W310" s="16">
        <v>0</v>
      </c>
      <c r="AA310" s="16">
        <v>0</v>
      </c>
    </row>
    <row r="311" spans="1:35" x14ac:dyDescent="0.35">
      <c r="A311" s="1" t="s">
        <v>59</v>
      </c>
      <c r="B311" s="1">
        <v>1</v>
      </c>
      <c r="C311" s="2" t="s">
        <v>160</v>
      </c>
      <c r="D311" s="3" t="s">
        <v>207</v>
      </c>
      <c r="F311" s="4">
        <v>1</v>
      </c>
      <c r="G311" s="4">
        <v>1.8374999999999999</v>
      </c>
      <c r="H311" s="4">
        <v>24.862200000000001</v>
      </c>
      <c r="I311" s="4">
        <f t="shared" si="113"/>
        <v>23.024700000000003</v>
      </c>
      <c r="J311" s="4">
        <v>13.7819</v>
      </c>
      <c r="K311" s="4">
        <f t="shared" si="114"/>
        <v>11.9444</v>
      </c>
      <c r="L311" s="4">
        <f t="shared" si="115"/>
        <v>11.080300000000001</v>
      </c>
      <c r="M311" s="4">
        <f t="shared" ref="M311" si="149">L311/H311*100</f>
        <v>44.56685249093001</v>
      </c>
      <c r="P311" s="4">
        <f t="shared" si="116"/>
        <v>0</v>
      </c>
      <c r="R311" s="9">
        <f t="shared" si="126"/>
        <v>11.9444</v>
      </c>
      <c r="W311" s="16">
        <v>0</v>
      </c>
      <c r="AA311" s="16">
        <v>0</v>
      </c>
    </row>
    <row r="312" spans="1:35" x14ac:dyDescent="0.35">
      <c r="A312" s="1" t="s">
        <v>59</v>
      </c>
      <c r="B312" s="1">
        <v>1</v>
      </c>
      <c r="C312" s="2">
        <v>43</v>
      </c>
      <c r="D312" s="3">
        <v>258</v>
      </c>
      <c r="I312" s="4">
        <f t="shared" si="113"/>
        <v>0</v>
      </c>
      <c r="K312" s="4">
        <f t="shared" si="114"/>
        <v>0</v>
      </c>
      <c r="L312" s="4">
        <f t="shared" si="115"/>
        <v>0</v>
      </c>
      <c r="P312" s="4">
        <f t="shared" si="116"/>
        <v>0</v>
      </c>
      <c r="R312" s="9"/>
      <c r="W312" s="16">
        <v>0</v>
      </c>
      <c r="AA312" s="16">
        <v>0</v>
      </c>
    </row>
    <row r="313" spans="1:35" x14ac:dyDescent="0.35">
      <c r="A313" s="1" t="s">
        <v>59</v>
      </c>
      <c r="B313" s="1">
        <v>1</v>
      </c>
      <c r="C313" s="2">
        <v>44</v>
      </c>
      <c r="D313" s="3">
        <v>259</v>
      </c>
      <c r="I313" s="4">
        <f t="shared" si="113"/>
        <v>0</v>
      </c>
      <c r="K313" s="4">
        <f t="shared" si="114"/>
        <v>0</v>
      </c>
      <c r="L313" s="4">
        <f t="shared" si="115"/>
        <v>0</v>
      </c>
      <c r="P313" s="4">
        <f t="shared" si="116"/>
        <v>0</v>
      </c>
      <c r="R313" s="9"/>
      <c r="W313" s="16">
        <v>0</v>
      </c>
      <c r="AA313" s="16">
        <v>0</v>
      </c>
    </row>
    <row r="314" spans="1:35" x14ac:dyDescent="0.35">
      <c r="A314" s="1" t="s">
        <v>59</v>
      </c>
      <c r="B314" s="1">
        <v>1</v>
      </c>
      <c r="C314" s="2">
        <v>45</v>
      </c>
      <c r="D314" s="3">
        <v>260</v>
      </c>
      <c r="E314" s="4">
        <v>1</v>
      </c>
      <c r="F314" s="4">
        <v>1</v>
      </c>
      <c r="G314" s="4">
        <v>1.8042</v>
      </c>
      <c r="H314" s="4">
        <v>26.681699999999999</v>
      </c>
      <c r="I314" s="4">
        <f t="shared" si="113"/>
        <v>24.877499999999998</v>
      </c>
      <c r="J314" s="4">
        <v>13.684100000000001</v>
      </c>
      <c r="K314" s="4">
        <f t="shared" si="114"/>
        <v>11.879900000000001</v>
      </c>
      <c r="L314" s="4">
        <f t="shared" si="115"/>
        <v>12.997599999999998</v>
      </c>
      <c r="M314" s="4">
        <f t="shared" ref="M314" si="150">L314/H314*100</f>
        <v>48.713537743097326</v>
      </c>
      <c r="N314" s="4">
        <v>7.2111999999999998</v>
      </c>
      <c r="O314" s="4">
        <v>12.309699999999999</v>
      </c>
      <c r="P314" s="4">
        <f t="shared" si="116"/>
        <v>5.0984999999999996</v>
      </c>
      <c r="Q314" s="4">
        <v>1.1501999999999999</v>
      </c>
      <c r="R314" s="9">
        <f t="shared" si="126"/>
        <v>5.6312000000000015</v>
      </c>
      <c r="W314" s="16">
        <v>0</v>
      </c>
      <c r="AA314" s="16">
        <v>0</v>
      </c>
      <c r="AG314" s="4">
        <v>1</v>
      </c>
      <c r="AH314" s="4">
        <v>1</v>
      </c>
      <c r="AI314" s="4">
        <v>1</v>
      </c>
    </row>
    <row r="315" spans="1:35" x14ac:dyDescent="0.35">
      <c r="A315" s="1" t="s">
        <v>59</v>
      </c>
      <c r="B315" s="1">
        <v>1</v>
      </c>
      <c r="C315" s="2">
        <v>46</v>
      </c>
      <c r="D315" s="3">
        <v>261</v>
      </c>
      <c r="I315" s="4">
        <f t="shared" si="113"/>
        <v>0</v>
      </c>
      <c r="K315" s="4">
        <f t="shared" si="114"/>
        <v>0</v>
      </c>
      <c r="L315" s="4">
        <f t="shared" si="115"/>
        <v>0</v>
      </c>
      <c r="P315" s="4">
        <f t="shared" si="116"/>
        <v>0</v>
      </c>
      <c r="R315" s="9"/>
      <c r="W315" s="16">
        <v>0</v>
      </c>
      <c r="AA315" s="16">
        <v>0</v>
      </c>
    </row>
    <row r="316" spans="1:35" x14ac:dyDescent="0.35">
      <c r="A316" s="1" t="s">
        <v>59</v>
      </c>
      <c r="B316" s="1">
        <v>1</v>
      </c>
      <c r="C316" s="2">
        <v>47</v>
      </c>
      <c r="D316" s="3">
        <v>262</v>
      </c>
      <c r="I316" s="4">
        <f t="shared" si="113"/>
        <v>0</v>
      </c>
      <c r="K316" s="4">
        <f t="shared" si="114"/>
        <v>0</v>
      </c>
      <c r="L316" s="4">
        <f t="shared" si="115"/>
        <v>0</v>
      </c>
      <c r="P316" s="4">
        <f t="shared" si="116"/>
        <v>0</v>
      </c>
      <c r="R316" s="9"/>
      <c r="W316" s="16">
        <v>0</v>
      </c>
      <c r="AA316" s="16">
        <v>0</v>
      </c>
    </row>
    <row r="317" spans="1:35" x14ac:dyDescent="0.35">
      <c r="A317" s="1" t="s">
        <v>59</v>
      </c>
      <c r="B317" s="1">
        <v>1</v>
      </c>
      <c r="C317" s="2" t="s">
        <v>161</v>
      </c>
      <c r="D317" s="3" t="s">
        <v>208</v>
      </c>
      <c r="F317" s="4">
        <v>1</v>
      </c>
      <c r="G317" s="4">
        <v>1.7873000000000001</v>
      </c>
      <c r="H317" s="4">
        <v>20.2212</v>
      </c>
      <c r="I317" s="4">
        <f t="shared" si="113"/>
        <v>18.433900000000001</v>
      </c>
      <c r="J317" s="4">
        <v>11.5564</v>
      </c>
      <c r="K317" s="4">
        <f t="shared" si="114"/>
        <v>9.7690999999999999</v>
      </c>
      <c r="L317" s="4">
        <f t="shared" si="115"/>
        <v>8.6647999999999996</v>
      </c>
      <c r="M317" s="4">
        <f t="shared" ref="M317" si="151">L317/H317*100</f>
        <v>42.850078135817853</v>
      </c>
      <c r="P317" s="4">
        <f t="shared" si="116"/>
        <v>0</v>
      </c>
      <c r="R317" s="9">
        <f t="shared" si="126"/>
        <v>9.7690999999999999</v>
      </c>
      <c r="W317" s="16">
        <v>0</v>
      </c>
      <c r="AA317" s="16">
        <v>0</v>
      </c>
    </row>
    <row r="318" spans="1:35" x14ac:dyDescent="0.35">
      <c r="A318" s="1" t="s">
        <v>59</v>
      </c>
      <c r="B318" s="1">
        <v>1</v>
      </c>
      <c r="C318" s="2">
        <v>48</v>
      </c>
      <c r="D318" s="3">
        <v>263</v>
      </c>
      <c r="I318" s="4">
        <f t="shared" si="113"/>
        <v>0</v>
      </c>
      <c r="K318" s="4">
        <f t="shared" si="114"/>
        <v>0</v>
      </c>
      <c r="L318" s="4">
        <f t="shared" si="115"/>
        <v>0</v>
      </c>
      <c r="P318" s="4">
        <f t="shared" si="116"/>
        <v>0</v>
      </c>
      <c r="R318" s="9"/>
      <c r="W318" s="16">
        <v>0</v>
      </c>
      <c r="AA318" s="16">
        <v>0</v>
      </c>
    </row>
    <row r="319" spans="1:35" x14ac:dyDescent="0.35">
      <c r="A319" s="1" t="s">
        <v>59</v>
      </c>
      <c r="B319" s="1">
        <v>1</v>
      </c>
      <c r="C319" s="2">
        <v>49</v>
      </c>
      <c r="D319" s="3">
        <v>264</v>
      </c>
      <c r="I319" s="4">
        <f t="shared" si="113"/>
        <v>0</v>
      </c>
      <c r="K319" s="4">
        <f t="shared" si="114"/>
        <v>0</v>
      </c>
      <c r="L319" s="4">
        <f t="shared" si="115"/>
        <v>0</v>
      </c>
      <c r="P319" s="4">
        <f t="shared" si="116"/>
        <v>0</v>
      </c>
      <c r="R319" s="9"/>
      <c r="W319" s="16">
        <v>0</v>
      </c>
      <c r="AA319" s="16">
        <v>0</v>
      </c>
    </row>
    <row r="320" spans="1:35" x14ac:dyDescent="0.35">
      <c r="A320" s="1" t="s">
        <v>59</v>
      </c>
      <c r="B320" s="1">
        <v>1</v>
      </c>
      <c r="C320" s="2">
        <v>50</v>
      </c>
      <c r="D320" s="3">
        <v>265</v>
      </c>
      <c r="E320" s="4">
        <v>1</v>
      </c>
      <c r="F320" s="4">
        <v>1</v>
      </c>
      <c r="G320" s="4">
        <v>1.8041</v>
      </c>
      <c r="H320" s="4">
        <v>35.216700000000003</v>
      </c>
      <c r="I320" s="4">
        <f t="shared" si="113"/>
        <v>33.412600000000005</v>
      </c>
      <c r="J320" s="4">
        <v>22.0594</v>
      </c>
      <c r="K320" s="4">
        <f t="shared" si="114"/>
        <v>20.255299999999998</v>
      </c>
      <c r="L320" s="4">
        <f t="shared" si="115"/>
        <v>13.157300000000003</v>
      </c>
      <c r="M320" s="4">
        <f t="shared" ref="M320" si="152">L320/H320*100</f>
        <v>37.360967949864701</v>
      </c>
      <c r="N320" s="4">
        <v>7.1852</v>
      </c>
      <c r="O320" s="4">
        <v>12.154500000000001</v>
      </c>
      <c r="P320" s="4">
        <f t="shared" si="116"/>
        <v>4.9693000000000005</v>
      </c>
      <c r="Q320" s="4">
        <v>1.2699</v>
      </c>
      <c r="R320" s="9">
        <f t="shared" si="126"/>
        <v>14.016099999999998</v>
      </c>
      <c r="S320" s="16">
        <v>2.3180000000000001</v>
      </c>
      <c r="T320" s="16">
        <v>0.54310000000000003</v>
      </c>
      <c r="U320" s="16">
        <v>0.55969999999999998</v>
      </c>
      <c r="V320" s="16">
        <f>U320-T320</f>
        <v>1.6599999999999948E-2</v>
      </c>
      <c r="W320" s="16">
        <f>V320/S320*100</f>
        <v>0.71613459879205987</v>
      </c>
      <c r="X320" s="16">
        <v>0.5625</v>
      </c>
      <c r="Y320" s="16">
        <v>0.78120000000000001</v>
      </c>
      <c r="Z320" s="16">
        <f>Y320-X320</f>
        <v>0.21870000000000001</v>
      </c>
      <c r="AA320" s="16">
        <f>Z320/S320*100</f>
        <v>9.4348576358930103</v>
      </c>
      <c r="AB320" s="16">
        <f>S320-(U320+Z320)</f>
        <v>1.5396000000000001</v>
      </c>
      <c r="AC320" s="16">
        <f>AB320/S320*100</f>
        <v>66.41932700603968</v>
      </c>
      <c r="AD320" s="1">
        <v>0</v>
      </c>
      <c r="AG320" s="4">
        <v>1</v>
      </c>
      <c r="AH320" s="4">
        <v>1</v>
      </c>
      <c r="AI320" s="4">
        <v>1</v>
      </c>
    </row>
    <row r="321" spans="1:35" x14ac:dyDescent="0.35">
      <c r="A321" s="1" t="s">
        <v>59</v>
      </c>
      <c r="B321" s="1">
        <v>1</v>
      </c>
      <c r="C321" s="2">
        <v>51</v>
      </c>
      <c r="D321" s="3">
        <v>266</v>
      </c>
      <c r="I321" s="4">
        <f t="shared" si="113"/>
        <v>0</v>
      </c>
      <c r="K321" s="4">
        <f t="shared" si="114"/>
        <v>0</v>
      </c>
      <c r="L321" s="4">
        <f t="shared" si="115"/>
        <v>0</v>
      </c>
      <c r="P321" s="4">
        <f t="shared" si="116"/>
        <v>0</v>
      </c>
      <c r="R321" s="9"/>
      <c r="W321" s="16">
        <v>0</v>
      </c>
      <c r="AA321" s="16">
        <v>0</v>
      </c>
    </row>
    <row r="322" spans="1:35" x14ac:dyDescent="0.35">
      <c r="A322" s="1" t="s">
        <v>59</v>
      </c>
      <c r="B322" s="1">
        <v>1</v>
      </c>
      <c r="C322" s="2">
        <v>52</v>
      </c>
      <c r="D322" s="3">
        <v>267</v>
      </c>
      <c r="I322" s="4">
        <f t="shared" si="113"/>
        <v>0</v>
      </c>
      <c r="K322" s="4">
        <f t="shared" si="114"/>
        <v>0</v>
      </c>
      <c r="L322" s="4">
        <f t="shared" si="115"/>
        <v>0</v>
      </c>
      <c r="P322" s="4">
        <f t="shared" si="116"/>
        <v>0</v>
      </c>
      <c r="R322" s="9"/>
      <c r="W322" s="16">
        <v>0</v>
      </c>
      <c r="AA322" s="16">
        <v>0</v>
      </c>
    </row>
    <row r="323" spans="1:35" x14ac:dyDescent="0.35">
      <c r="A323" s="1" t="s">
        <v>59</v>
      </c>
      <c r="B323" s="1">
        <v>1</v>
      </c>
      <c r="C323" s="2" t="s">
        <v>162</v>
      </c>
      <c r="D323" s="3" t="s">
        <v>209</v>
      </c>
      <c r="F323" s="4">
        <v>1</v>
      </c>
      <c r="G323" s="4">
        <v>1.7699</v>
      </c>
      <c r="H323" s="4">
        <v>27.272400000000001</v>
      </c>
      <c r="I323" s="4">
        <f t="shared" si="113"/>
        <v>25.502500000000001</v>
      </c>
      <c r="J323" s="4">
        <v>16.942499999999999</v>
      </c>
      <c r="K323" s="4">
        <f t="shared" si="114"/>
        <v>15.172599999999999</v>
      </c>
      <c r="L323" s="4">
        <f t="shared" si="115"/>
        <v>10.329900000000002</v>
      </c>
      <c r="M323" s="4">
        <f t="shared" ref="M323" si="153">L323/H323*100</f>
        <v>37.876754521054259</v>
      </c>
      <c r="P323" s="4">
        <f t="shared" si="116"/>
        <v>0</v>
      </c>
      <c r="R323" s="9">
        <f t="shared" si="126"/>
        <v>15.172599999999999</v>
      </c>
      <c r="S323" s="16">
        <v>2.4447999999999999</v>
      </c>
      <c r="T323" s="16">
        <v>0.53200000000000003</v>
      </c>
      <c r="U323" s="16">
        <v>0.53459999999999996</v>
      </c>
      <c r="V323" s="16">
        <f t="shared" ref="V323" si="154">U323-T323</f>
        <v>2.5999999999999357E-3</v>
      </c>
      <c r="W323" s="16">
        <f t="shared" ref="W323" si="155">V323/S323*100</f>
        <v>0.10634816753926439</v>
      </c>
      <c r="X323" s="16">
        <v>0.55459999999999998</v>
      </c>
      <c r="Y323" s="16">
        <v>0.64029999999999998</v>
      </c>
      <c r="Z323" s="16">
        <f t="shared" ref="Z323" si="156">Y323-X323</f>
        <v>8.5699999999999998E-2</v>
      </c>
      <c r="AA323" s="16">
        <f t="shared" ref="AA323" si="157">Z323/S323*100</f>
        <v>3.5053992146596857</v>
      </c>
      <c r="AB323" s="16">
        <f t="shared" ref="AB323" si="158">S323-(U323+Z323)</f>
        <v>1.8245</v>
      </c>
      <c r="AC323" s="16">
        <f t="shared" ref="AC323" si="159">AB323/S323*100</f>
        <v>74.627781413612567</v>
      </c>
      <c r="AD323" s="1">
        <v>0</v>
      </c>
    </row>
    <row r="324" spans="1:35" x14ac:dyDescent="0.35">
      <c r="A324" s="1" t="s">
        <v>59</v>
      </c>
      <c r="B324" s="1">
        <v>1</v>
      </c>
      <c r="C324" s="2">
        <v>53</v>
      </c>
      <c r="D324" s="3">
        <v>268</v>
      </c>
      <c r="I324" s="4">
        <f t="shared" si="113"/>
        <v>0</v>
      </c>
      <c r="K324" s="4">
        <f t="shared" si="114"/>
        <v>0</v>
      </c>
      <c r="L324" s="4">
        <f t="shared" si="115"/>
        <v>0</v>
      </c>
      <c r="P324" s="4">
        <f t="shared" si="116"/>
        <v>0</v>
      </c>
      <c r="R324" s="9"/>
      <c r="W324" s="16">
        <v>0</v>
      </c>
      <c r="AA324" s="16">
        <v>0</v>
      </c>
    </row>
    <row r="325" spans="1:35" x14ac:dyDescent="0.35">
      <c r="A325" s="1" t="s">
        <v>59</v>
      </c>
      <c r="B325" s="1">
        <v>1</v>
      </c>
      <c r="C325" s="2">
        <v>54</v>
      </c>
      <c r="D325" s="3">
        <v>269</v>
      </c>
      <c r="I325" s="4">
        <f t="shared" ref="I325:I380" si="160">H325-G325</f>
        <v>0</v>
      </c>
      <c r="K325" s="4">
        <f t="shared" ref="K325:K380" si="161">J325-G325</f>
        <v>0</v>
      </c>
      <c r="L325" s="4">
        <f t="shared" ref="L325:L380" si="162">(H325-J325)</f>
        <v>0</v>
      </c>
      <c r="P325" s="4">
        <f t="shared" ref="P325:P379" si="163">O325-N325</f>
        <v>0</v>
      </c>
      <c r="R325" s="9"/>
      <c r="W325" s="16">
        <v>0</v>
      </c>
      <c r="AA325" s="16">
        <v>0</v>
      </c>
    </row>
    <row r="326" spans="1:35" x14ac:dyDescent="0.35">
      <c r="A326" s="1" t="s">
        <v>59</v>
      </c>
      <c r="B326" s="1">
        <v>1</v>
      </c>
      <c r="C326" s="2">
        <v>55</v>
      </c>
      <c r="D326" s="3">
        <v>270</v>
      </c>
      <c r="E326" s="4">
        <v>1</v>
      </c>
      <c r="F326" s="4">
        <v>1</v>
      </c>
      <c r="G326" s="4">
        <v>1.8043</v>
      </c>
      <c r="H326" s="4">
        <v>24.111999999999998</v>
      </c>
      <c r="I326" s="4">
        <f t="shared" si="160"/>
        <v>22.307699999999997</v>
      </c>
      <c r="J326" s="4">
        <v>15.060600000000001</v>
      </c>
      <c r="K326" s="4">
        <f t="shared" si="161"/>
        <v>13.256300000000001</v>
      </c>
      <c r="L326" s="4">
        <f t="shared" si="162"/>
        <v>9.0513999999999974</v>
      </c>
      <c r="M326" s="4">
        <f t="shared" ref="M326" si="164">L326/H326*100</f>
        <v>37.538984737889841</v>
      </c>
      <c r="N326" s="4">
        <v>7.1943000000000001</v>
      </c>
      <c r="O326" s="4">
        <v>12.2295</v>
      </c>
      <c r="P326" s="4">
        <f t="shared" si="163"/>
        <v>5.0351999999999997</v>
      </c>
      <c r="Q326" s="4">
        <v>1.2208000000000001</v>
      </c>
      <c r="R326" s="9">
        <f t="shared" si="126"/>
        <v>7.0003000000000011</v>
      </c>
      <c r="W326" s="16">
        <v>0</v>
      </c>
      <c r="AA326" s="16">
        <v>0</v>
      </c>
      <c r="AG326" s="4">
        <v>1</v>
      </c>
      <c r="AH326" s="4">
        <v>1</v>
      </c>
      <c r="AI326" s="4">
        <v>1</v>
      </c>
    </row>
    <row r="327" spans="1:35" x14ac:dyDescent="0.35">
      <c r="A327" s="1" t="s">
        <v>59</v>
      </c>
      <c r="B327" s="1">
        <v>1</v>
      </c>
      <c r="C327" s="2">
        <v>56</v>
      </c>
      <c r="D327" s="3">
        <v>271</v>
      </c>
      <c r="I327" s="4">
        <f t="shared" si="160"/>
        <v>0</v>
      </c>
      <c r="K327" s="4">
        <f t="shared" si="161"/>
        <v>0</v>
      </c>
      <c r="L327" s="4">
        <f t="shared" si="162"/>
        <v>0</v>
      </c>
      <c r="P327" s="4">
        <f t="shared" si="163"/>
        <v>0</v>
      </c>
      <c r="R327" s="9"/>
      <c r="W327" s="16">
        <v>0</v>
      </c>
      <c r="AA327" s="16">
        <v>0</v>
      </c>
    </row>
    <row r="328" spans="1:35" x14ac:dyDescent="0.35">
      <c r="A328" s="1" t="s">
        <v>59</v>
      </c>
      <c r="B328" s="1">
        <v>1</v>
      </c>
      <c r="C328" s="2">
        <v>57</v>
      </c>
      <c r="D328" s="3">
        <v>272</v>
      </c>
      <c r="I328" s="4">
        <f t="shared" si="160"/>
        <v>0</v>
      </c>
      <c r="K328" s="4">
        <f t="shared" si="161"/>
        <v>0</v>
      </c>
      <c r="L328" s="4">
        <f t="shared" si="162"/>
        <v>0</v>
      </c>
      <c r="P328" s="4">
        <f t="shared" si="163"/>
        <v>0</v>
      </c>
      <c r="R328" s="9"/>
      <c r="W328" s="16">
        <v>0</v>
      </c>
      <c r="AA328" s="16">
        <v>0</v>
      </c>
    </row>
    <row r="329" spans="1:35" x14ac:dyDescent="0.35">
      <c r="A329" s="1" t="s">
        <v>59</v>
      </c>
      <c r="B329" s="1">
        <v>1</v>
      </c>
      <c r="C329" s="2" t="s">
        <v>163</v>
      </c>
      <c r="D329" s="3" t="s">
        <v>210</v>
      </c>
      <c r="F329" s="4">
        <v>1</v>
      </c>
      <c r="G329" s="4">
        <v>1.7870999999999999</v>
      </c>
      <c r="H329" s="4">
        <v>26.818300000000001</v>
      </c>
      <c r="I329" s="4">
        <f t="shared" si="160"/>
        <v>25.031200000000002</v>
      </c>
      <c r="J329" s="4">
        <v>17.576499999999999</v>
      </c>
      <c r="K329" s="4">
        <f t="shared" si="161"/>
        <v>15.789399999999999</v>
      </c>
      <c r="L329" s="4">
        <f t="shared" si="162"/>
        <v>9.2418000000000013</v>
      </c>
      <c r="M329" s="4">
        <f t="shared" ref="M329" si="165">L329/H329*100</f>
        <v>34.460797291401775</v>
      </c>
      <c r="P329" s="4">
        <f t="shared" si="163"/>
        <v>0</v>
      </c>
      <c r="R329" s="9">
        <f t="shared" si="126"/>
        <v>15.789399999999999</v>
      </c>
      <c r="W329" s="16">
        <v>0</v>
      </c>
      <c r="AA329" s="16">
        <v>0</v>
      </c>
    </row>
    <row r="330" spans="1:35" x14ac:dyDescent="0.35">
      <c r="A330" s="1" t="s">
        <v>59</v>
      </c>
      <c r="B330" s="1">
        <v>1</v>
      </c>
      <c r="C330" s="2">
        <v>58</v>
      </c>
      <c r="D330" s="3">
        <v>273</v>
      </c>
      <c r="I330" s="4">
        <f t="shared" si="160"/>
        <v>0</v>
      </c>
      <c r="K330" s="4">
        <f t="shared" si="161"/>
        <v>0</v>
      </c>
      <c r="L330" s="4">
        <f t="shared" si="162"/>
        <v>0</v>
      </c>
      <c r="P330" s="4">
        <f t="shared" si="163"/>
        <v>0</v>
      </c>
      <c r="R330" s="9"/>
      <c r="W330" s="16">
        <v>0</v>
      </c>
      <c r="AA330" s="16">
        <v>0</v>
      </c>
    </row>
    <row r="331" spans="1:35" x14ac:dyDescent="0.35">
      <c r="A331" s="1" t="s">
        <v>59</v>
      </c>
      <c r="B331" s="1">
        <v>1</v>
      </c>
      <c r="C331" s="2">
        <v>59</v>
      </c>
      <c r="D331" s="3">
        <v>274</v>
      </c>
      <c r="I331" s="4">
        <f t="shared" si="160"/>
        <v>0</v>
      </c>
      <c r="K331" s="4">
        <f t="shared" si="161"/>
        <v>0</v>
      </c>
      <c r="L331" s="4">
        <f t="shared" si="162"/>
        <v>0</v>
      </c>
      <c r="P331" s="4">
        <f t="shared" si="163"/>
        <v>0</v>
      </c>
      <c r="R331" s="9"/>
      <c r="W331" s="16">
        <v>0</v>
      </c>
      <c r="AA331" s="16">
        <v>0</v>
      </c>
    </row>
    <row r="332" spans="1:35" x14ac:dyDescent="0.35">
      <c r="A332" s="1" t="s">
        <v>59</v>
      </c>
      <c r="B332" s="1">
        <v>1</v>
      </c>
      <c r="C332" s="2">
        <v>60</v>
      </c>
      <c r="D332" s="3">
        <v>275</v>
      </c>
      <c r="E332" s="4">
        <v>1</v>
      </c>
      <c r="F332" s="4">
        <v>1</v>
      </c>
      <c r="G332" s="4">
        <v>1.8098000000000001</v>
      </c>
      <c r="H332" s="4">
        <v>32.576999999999998</v>
      </c>
      <c r="I332" s="4">
        <f t="shared" si="160"/>
        <v>30.767199999999999</v>
      </c>
      <c r="J332" s="4">
        <v>21.011900000000001</v>
      </c>
      <c r="K332" s="4">
        <f t="shared" si="161"/>
        <v>19.202100000000002</v>
      </c>
      <c r="L332" s="4">
        <f t="shared" si="162"/>
        <v>11.565099999999997</v>
      </c>
      <c r="M332" s="4">
        <f t="shared" ref="M332" si="166">L332/H332*100</f>
        <v>35.500813457347199</v>
      </c>
      <c r="N332" s="4">
        <v>7.1855000000000002</v>
      </c>
      <c r="O332" s="4">
        <v>12.235099999999999</v>
      </c>
      <c r="P332" s="4">
        <f t="shared" si="163"/>
        <v>5.049599999999999</v>
      </c>
      <c r="Q332" s="4">
        <v>1.2171000000000001</v>
      </c>
      <c r="R332" s="9">
        <f t="shared" si="126"/>
        <v>12.935400000000001</v>
      </c>
      <c r="W332" s="16">
        <v>0</v>
      </c>
      <c r="AA332" s="16">
        <v>0</v>
      </c>
      <c r="AG332" s="4">
        <v>1</v>
      </c>
      <c r="AH332" s="4">
        <v>1</v>
      </c>
      <c r="AI332" s="4">
        <v>1</v>
      </c>
    </row>
    <row r="333" spans="1:35" x14ac:dyDescent="0.35">
      <c r="A333" s="1" t="s">
        <v>59</v>
      </c>
      <c r="B333" s="1">
        <v>1</v>
      </c>
      <c r="C333" s="2">
        <v>61</v>
      </c>
      <c r="D333" s="3">
        <v>276</v>
      </c>
      <c r="I333" s="4">
        <f t="shared" si="160"/>
        <v>0</v>
      </c>
      <c r="K333" s="4">
        <f t="shared" si="161"/>
        <v>0</v>
      </c>
      <c r="L333" s="4">
        <f t="shared" si="162"/>
        <v>0</v>
      </c>
      <c r="P333" s="4">
        <f t="shared" si="163"/>
        <v>0</v>
      </c>
      <c r="R333" s="9"/>
      <c r="W333" s="16">
        <v>0</v>
      </c>
      <c r="AA333" s="16">
        <v>0</v>
      </c>
    </row>
    <row r="334" spans="1:35" x14ac:dyDescent="0.35">
      <c r="A334" s="1" t="s">
        <v>59</v>
      </c>
      <c r="B334" s="1">
        <v>1</v>
      </c>
      <c r="C334" s="2">
        <v>62</v>
      </c>
      <c r="D334" s="3">
        <v>277</v>
      </c>
      <c r="I334" s="4">
        <f t="shared" si="160"/>
        <v>0</v>
      </c>
      <c r="K334" s="4">
        <f t="shared" si="161"/>
        <v>0</v>
      </c>
      <c r="L334" s="4">
        <f t="shared" si="162"/>
        <v>0</v>
      </c>
      <c r="P334" s="4">
        <f t="shared" si="163"/>
        <v>0</v>
      </c>
      <c r="R334" s="9"/>
      <c r="W334" s="16">
        <v>0</v>
      </c>
      <c r="AA334" s="16">
        <v>0</v>
      </c>
    </row>
    <row r="335" spans="1:35" x14ac:dyDescent="0.35">
      <c r="A335" s="1" t="s">
        <v>59</v>
      </c>
      <c r="B335" s="1">
        <v>1</v>
      </c>
      <c r="C335" s="2" t="s">
        <v>164</v>
      </c>
      <c r="D335" s="3" t="s">
        <v>211</v>
      </c>
      <c r="F335" s="4">
        <v>1</v>
      </c>
      <c r="G335" s="4">
        <v>1.7866</v>
      </c>
      <c r="H335" s="4">
        <v>31.646799999999999</v>
      </c>
      <c r="I335" s="4">
        <f t="shared" si="160"/>
        <v>29.860199999999999</v>
      </c>
      <c r="J335" s="4">
        <v>18.369900000000001</v>
      </c>
      <c r="K335" s="4">
        <f t="shared" si="161"/>
        <v>16.583300000000001</v>
      </c>
      <c r="L335" s="4">
        <f t="shared" si="162"/>
        <v>13.276899999999998</v>
      </c>
      <c r="M335" s="4">
        <f t="shared" ref="M335" si="167">L335/H335*100</f>
        <v>41.953372852863474</v>
      </c>
      <c r="P335" s="4">
        <f t="shared" si="163"/>
        <v>0</v>
      </c>
      <c r="R335" s="9">
        <f t="shared" ref="R335:R380" si="168">K335-(P335+Q335)</f>
        <v>16.583300000000001</v>
      </c>
      <c r="W335" s="16">
        <v>0</v>
      </c>
      <c r="AA335" s="16">
        <v>0</v>
      </c>
    </row>
    <row r="336" spans="1:35" x14ac:dyDescent="0.35">
      <c r="A336" s="1" t="s">
        <v>59</v>
      </c>
      <c r="B336" s="1">
        <v>1</v>
      </c>
      <c r="C336" s="2">
        <v>63</v>
      </c>
      <c r="D336" s="3">
        <v>278</v>
      </c>
      <c r="I336" s="4">
        <f t="shared" si="160"/>
        <v>0</v>
      </c>
      <c r="K336" s="4">
        <f t="shared" si="161"/>
        <v>0</v>
      </c>
      <c r="L336" s="4">
        <f t="shared" si="162"/>
        <v>0</v>
      </c>
      <c r="P336" s="4">
        <f t="shared" si="163"/>
        <v>0</v>
      </c>
      <c r="R336" s="9"/>
      <c r="W336" s="16">
        <v>0</v>
      </c>
      <c r="AA336" s="16">
        <v>0</v>
      </c>
    </row>
    <row r="337" spans="1:35" x14ac:dyDescent="0.35">
      <c r="A337" s="1" t="s">
        <v>59</v>
      </c>
      <c r="B337" s="1">
        <v>1</v>
      </c>
      <c r="C337" s="2">
        <v>64</v>
      </c>
      <c r="D337" s="3">
        <v>279</v>
      </c>
      <c r="I337" s="4">
        <f t="shared" si="160"/>
        <v>0</v>
      </c>
      <c r="K337" s="4">
        <f t="shared" si="161"/>
        <v>0</v>
      </c>
      <c r="L337" s="4">
        <f t="shared" si="162"/>
        <v>0</v>
      </c>
      <c r="P337" s="4">
        <f t="shared" si="163"/>
        <v>0</v>
      </c>
      <c r="R337" s="9"/>
      <c r="W337" s="16">
        <v>0</v>
      </c>
      <c r="AA337" s="16">
        <v>0</v>
      </c>
    </row>
    <row r="338" spans="1:35" x14ac:dyDescent="0.35">
      <c r="A338" s="1" t="s">
        <v>59</v>
      </c>
      <c r="B338" s="1">
        <v>1</v>
      </c>
      <c r="C338" s="2">
        <v>65</v>
      </c>
      <c r="D338" s="3">
        <v>280</v>
      </c>
      <c r="E338" s="4">
        <v>1</v>
      </c>
      <c r="F338" s="4">
        <v>1</v>
      </c>
      <c r="G338" s="4">
        <v>1.8129</v>
      </c>
      <c r="H338" s="4">
        <v>20.406700000000001</v>
      </c>
      <c r="I338" s="4">
        <f t="shared" si="160"/>
        <v>18.593800000000002</v>
      </c>
      <c r="J338" s="4">
        <v>13.178800000000001</v>
      </c>
      <c r="K338" s="4">
        <f t="shared" si="161"/>
        <v>11.3659</v>
      </c>
      <c r="L338" s="4">
        <f t="shared" si="162"/>
        <v>7.2279</v>
      </c>
      <c r="M338" s="4">
        <f t="shared" ref="M338" si="169">L338/H338*100</f>
        <v>35.419249560193464</v>
      </c>
      <c r="N338" s="4">
        <v>7.1939000000000002</v>
      </c>
      <c r="O338" s="4">
        <v>12.2553</v>
      </c>
      <c r="P338" s="4">
        <f t="shared" si="163"/>
        <v>5.0613999999999999</v>
      </c>
      <c r="Q338" s="4">
        <v>1.2171000000000001</v>
      </c>
      <c r="R338" s="9">
        <f t="shared" si="168"/>
        <v>5.0873999999999997</v>
      </c>
      <c r="W338" s="16">
        <v>0</v>
      </c>
      <c r="AA338" s="16">
        <v>0</v>
      </c>
      <c r="AG338" s="4">
        <v>1</v>
      </c>
      <c r="AH338" s="4">
        <v>1</v>
      </c>
      <c r="AI338" s="4">
        <v>1</v>
      </c>
    </row>
    <row r="339" spans="1:35" x14ac:dyDescent="0.35">
      <c r="A339" s="1" t="s">
        <v>59</v>
      </c>
      <c r="B339" s="1">
        <v>1</v>
      </c>
      <c r="C339" s="2">
        <v>66</v>
      </c>
      <c r="D339" s="3">
        <v>281</v>
      </c>
      <c r="I339" s="4">
        <f t="shared" si="160"/>
        <v>0</v>
      </c>
      <c r="K339" s="4">
        <f t="shared" si="161"/>
        <v>0</v>
      </c>
      <c r="L339" s="4">
        <f t="shared" si="162"/>
        <v>0</v>
      </c>
      <c r="P339" s="4">
        <f t="shared" si="163"/>
        <v>0</v>
      </c>
      <c r="R339" s="9"/>
      <c r="W339" s="16">
        <v>0</v>
      </c>
      <c r="AA339" s="16">
        <v>0</v>
      </c>
    </row>
    <row r="340" spans="1:35" x14ac:dyDescent="0.35">
      <c r="A340" s="1" t="s">
        <v>59</v>
      </c>
      <c r="B340" s="1">
        <v>1</v>
      </c>
      <c r="C340" s="2">
        <v>67</v>
      </c>
      <c r="D340" s="3">
        <v>282</v>
      </c>
      <c r="I340" s="4">
        <f t="shared" si="160"/>
        <v>0</v>
      </c>
      <c r="K340" s="4">
        <f t="shared" si="161"/>
        <v>0</v>
      </c>
      <c r="L340" s="4">
        <f t="shared" si="162"/>
        <v>0</v>
      </c>
      <c r="P340" s="4">
        <f t="shared" si="163"/>
        <v>0</v>
      </c>
      <c r="R340" s="9"/>
      <c r="W340" s="16">
        <v>0</v>
      </c>
      <c r="AA340" s="16">
        <v>0</v>
      </c>
    </row>
    <row r="341" spans="1:35" x14ac:dyDescent="0.35">
      <c r="A341" s="1" t="s">
        <v>59</v>
      </c>
      <c r="B341" s="1">
        <v>1</v>
      </c>
      <c r="C341" s="2" t="s">
        <v>165</v>
      </c>
      <c r="D341" s="3" t="s">
        <v>212</v>
      </c>
      <c r="F341" s="4">
        <v>1</v>
      </c>
      <c r="G341" s="4">
        <v>1.7867</v>
      </c>
      <c r="H341" s="4">
        <v>26.948599999999999</v>
      </c>
      <c r="I341" s="4">
        <f t="shared" si="160"/>
        <v>25.161899999999999</v>
      </c>
      <c r="J341" s="4">
        <v>19.092400000000001</v>
      </c>
      <c r="K341" s="4">
        <f t="shared" si="161"/>
        <v>17.305700000000002</v>
      </c>
      <c r="L341" s="4">
        <f t="shared" si="162"/>
        <v>7.8561999999999976</v>
      </c>
      <c r="M341" s="4">
        <f t="shared" ref="M341" si="170">L341/H341*100</f>
        <v>29.152534825556792</v>
      </c>
      <c r="P341" s="4">
        <f t="shared" si="163"/>
        <v>0</v>
      </c>
      <c r="R341" s="9">
        <f t="shared" si="168"/>
        <v>17.305700000000002</v>
      </c>
      <c r="W341" s="16">
        <v>0</v>
      </c>
      <c r="AA341" s="16">
        <v>0</v>
      </c>
    </row>
    <row r="342" spans="1:35" x14ac:dyDescent="0.35">
      <c r="A342" s="1" t="s">
        <v>59</v>
      </c>
      <c r="B342" s="1">
        <v>1</v>
      </c>
      <c r="C342" s="2">
        <v>68</v>
      </c>
      <c r="D342" s="3">
        <v>283</v>
      </c>
      <c r="I342" s="4">
        <f t="shared" si="160"/>
        <v>0</v>
      </c>
      <c r="K342" s="4">
        <f t="shared" si="161"/>
        <v>0</v>
      </c>
      <c r="L342" s="4">
        <f t="shared" si="162"/>
        <v>0</v>
      </c>
      <c r="P342" s="4">
        <f t="shared" si="163"/>
        <v>0</v>
      </c>
      <c r="R342" s="9"/>
      <c r="W342" s="16">
        <v>0</v>
      </c>
      <c r="AA342" s="16">
        <v>0</v>
      </c>
    </row>
    <row r="343" spans="1:35" x14ac:dyDescent="0.35">
      <c r="A343" s="1" t="s">
        <v>59</v>
      </c>
      <c r="B343" s="1">
        <v>1</v>
      </c>
      <c r="C343" s="2">
        <v>69</v>
      </c>
      <c r="D343" s="3">
        <v>284</v>
      </c>
      <c r="I343" s="4">
        <f t="shared" si="160"/>
        <v>0</v>
      </c>
      <c r="K343" s="4">
        <f t="shared" si="161"/>
        <v>0</v>
      </c>
      <c r="L343" s="4">
        <f t="shared" si="162"/>
        <v>0</v>
      </c>
      <c r="P343" s="4">
        <f t="shared" si="163"/>
        <v>0</v>
      </c>
      <c r="R343" s="9"/>
      <c r="W343" s="16">
        <v>0</v>
      </c>
      <c r="AA343" s="16">
        <v>0</v>
      </c>
    </row>
    <row r="344" spans="1:35" ht="16.5" customHeight="1" x14ac:dyDescent="0.35">
      <c r="A344" s="1" t="s">
        <v>59</v>
      </c>
      <c r="B344" s="1">
        <v>1</v>
      </c>
      <c r="C344" s="2">
        <v>70</v>
      </c>
      <c r="D344" s="3">
        <v>285</v>
      </c>
      <c r="E344" s="4">
        <v>1</v>
      </c>
      <c r="F344" s="4">
        <v>1</v>
      </c>
      <c r="G344" s="4">
        <v>1.8045</v>
      </c>
      <c r="H344" s="4">
        <v>41.392099999999999</v>
      </c>
      <c r="I344" s="4">
        <f t="shared" si="160"/>
        <v>39.587600000000002</v>
      </c>
      <c r="J344" s="4">
        <v>31.287299999999998</v>
      </c>
      <c r="K344" s="4">
        <f t="shared" si="161"/>
        <v>29.482799999999997</v>
      </c>
      <c r="L344" s="4">
        <f t="shared" si="162"/>
        <v>10.104800000000001</v>
      </c>
      <c r="M344" s="4">
        <f t="shared" ref="M344" si="171">L344/H344*100</f>
        <v>24.412387871115506</v>
      </c>
      <c r="N344" s="4">
        <v>7.2298999999999998</v>
      </c>
      <c r="O344" s="4">
        <v>12.278499999999999</v>
      </c>
      <c r="P344" s="4">
        <f t="shared" si="163"/>
        <v>5.0485999999999995</v>
      </c>
      <c r="Q344" s="4">
        <v>1.1939</v>
      </c>
      <c r="R344" s="9">
        <f t="shared" si="168"/>
        <v>23.240299999999998</v>
      </c>
      <c r="W344" s="16">
        <v>0</v>
      </c>
      <c r="AA344" s="16">
        <v>0</v>
      </c>
      <c r="AG344" s="4">
        <v>1</v>
      </c>
      <c r="AH344" s="4">
        <v>1</v>
      </c>
      <c r="AI344" s="4">
        <v>1</v>
      </c>
    </row>
    <row r="345" spans="1:35" x14ac:dyDescent="0.35">
      <c r="A345" s="1" t="s">
        <v>59</v>
      </c>
      <c r="B345" s="1">
        <v>1</v>
      </c>
      <c r="C345" s="2">
        <v>71</v>
      </c>
      <c r="D345" s="3">
        <v>286</v>
      </c>
      <c r="I345" s="4">
        <f t="shared" si="160"/>
        <v>0</v>
      </c>
      <c r="K345" s="4">
        <f t="shared" si="161"/>
        <v>0</v>
      </c>
      <c r="L345" s="4">
        <f t="shared" si="162"/>
        <v>0</v>
      </c>
      <c r="P345" s="4">
        <f t="shared" si="163"/>
        <v>0</v>
      </c>
      <c r="R345" s="9"/>
      <c r="W345" s="16">
        <v>0</v>
      </c>
      <c r="AA345" s="16">
        <v>0</v>
      </c>
    </row>
    <row r="346" spans="1:35" x14ac:dyDescent="0.35">
      <c r="A346" s="1" t="s">
        <v>59</v>
      </c>
      <c r="B346" s="1">
        <v>1</v>
      </c>
      <c r="C346" s="2">
        <v>72</v>
      </c>
      <c r="D346" s="3">
        <v>287</v>
      </c>
      <c r="I346" s="4">
        <f t="shared" si="160"/>
        <v>0</v>
      </c>
      <c r="K346" s="4">
        <f t="shared" si="161"/>
        <v>0</v>
      </c>
      <c r="L346" s="4">
        <f t="shared" si="162"/>
        <v>0</v>
      </c>
      <c r="P346" s="4">
        <f t="shared" si="163"/>
        <v>0</v>
      </c>
      <c r="R346" s="9"/>
      <c r="W346" s="16">
        <v>0</v>
      </c>
      <c r="AA346" s="16">
        <v>0</v>
      </c>
    </row>
    <row r="347" spans="1:35" x14ac:dyDescent="0.35">
      <c r="A347" s="1" t="s">
        <v>59</v>
      </c>
      <c r="B347" s="1">
        <v>1</v>
      </c>
      <c r="C347" s="2" t="s">
        <v>166</v>
      </c>
      <c r="D347" s="3" t="s">
        <v>213</v>
      </c>
      <c r="F347" s="4">
        <v>1</v>
      </c>
      <c r="G347" s="4">
        <v>1.7807999999999999</v>
      </c>
      <c r="H347" s="4">
        <v>30.491399999999999</v>
      </c>
      <c r="I347" s="4">
        <f t="shared" si="160"/>
        <v>28.710599999999999</v>
      </c>
      <c r="J347" s="4">
        <v>22.0701</v>
      </c>
      <c r="K347" s="4">
        <f t="shared" si="161"/>
        <v>20.289300000000001</v>
      </c>
      <c r="L347" s="4">
        <f t="shared" si="162"/>
        <v>8.4212999999999987</v>
      </c>
      <c r="M347" s="4">
        <f t="shared" ref="M347" si="172">L347/H347*100</f>
        <v>27.618607213837343</v>
      </c>
      <c r="P347" s="4">
        <f t="shared" si="163"/>
        <v>0</v>
      </c>
      <c r="R347" s="9">
        <f t="shared" si="168"/>
        <v>20.289300000000001</v>
      </c>
      <c r="S347" s="16">
        <v>2.165</v>
      </c>
      <c r="T347" s="16">
        <v>0.5575</v>
      </c>
      <c r="U347" s="16">
        <v>0.80320000000000003</v>
      </c>
      <c r="V347" s="16">
        <f t="shared" ref="V347" si="173">U347-T347</f>
        <v>0.24570000000000003</v>
      </c>
      <c r="W347" s="16">
        <f t="shared" ref="W347" si="174">V347/S347*100</f>
        <v>11.348729792147807</v>
      </c>
      <c r="X347" s="16">
        <v>0.53710000000000002</v>
      </c>
      <c r="Y347" s="16">
        <v>1.1740999999999999</v>
      </c>
      <c r="Z347" s="16">
        <f t="shared" ref="Z347" si="175">Y347-X347</f>
        <v>0.6369999999999999</v>
      </c>
      <c r="AA347" s="16">
        <f t="shared" ref="AA347" si="176">Z347/S347*100</f>
        <v>29.422632794457272</v>
      </c>
      <c r="AB347" s="16">
        <f t="shared" ref="AB347" si="177">S347-(U347+Z347)</f>
        <v>0.72480000000000011</v>
      </c>
      <c r="AC347" s="16">
        <f t="shared" ref="AC347" si="178">AB347/S347*100</f>
        <v>33.478060046189377</v>
      </c>
      <c r="AD347" s="1">
        <v>0</v>
      </c>
    </row>
    <row r="348" spans="1:35" x14ac:dyDescent="0.35">
      <c r="A348" s="1" t="s">
        <v>59</v>
      </c>
      <c r="B348" s="1">
        <v>1</v>
      </c>
      <c r="C348" s="2">
        <v>73</v>
      </c>
      <c r="D348" s="3">
        <v>288</v>
      </c>
      <c r="I348" s="4">
        <f t="shared" si="160"/>
        <v>0</v>
      </c>
      <c r="K348" s="4">
        <f t="shared" si="161"/>
        <v>0</v>
      </c>
      <c r="L348" s="4">
        <f t="shared" si="162"/>
        <v>0</v>
      </c>
      <c r="P348" s="4">
        <f t="shared" si="163"/>
        <v>0</v>
      </c>
      <c r="R348" s="9"/>
      <c r="W348" s="16">
        <v>0</v>
      </c>
      <c r="AA348" s="16">
        <v>0</v>
      </c>
    </row>
    <row r="349" spans="1:35" x14ac:dyDescent="0.35">
      <c r="A349" s="1" t="s">
        <v>59</v>
      </c>
      <c r="B349" s="1">
        <v>1</v>
      </c>
      <c r="C349" s="2">
        <v>74</v>
      </c>
      <c r="D349" s="3">
        <v>289</v>
      </c>
      <c r="I349" s="4">
        <f t="shared" si="160"/>
        <v>0</v>
      </c>
      <c r="K349" s="4">
        <f t="shared" si="161"/>
        <v>0</v>
      </c>
      <c r="L349" s="4">
        <f t="shared" si="162"/>
        <v>0</v>
      </c>
      <c r="P349" s="4">
        <f t="shared" si="163"/>
        <v>0</v>
      </c>
      <c r="R349" s="9"/>
      <c r="W349" s="16">
        <v>0</v>
      </c>
      <c r="AA349" s="16">
        <v>0</v>
      </c>
    </row>
    <row r="350" spans="1:35" x14ac:dyDescent="0.35">
      <c r="A350" s="1" t="s">
        <v>59</v>
      </c>
      <c r="B350" s="1">
        <v>1</v>
      </c>
      <c r="C350" s="2">
        <v>75</v>
      </c>
      <c r="D350" s="3">
        <v>290</v>
      </c>
      <c r="E350" s="4">
        <v>1</v>
      </c>
      <c r="F350" s="4">
        <v>1</v>
      </c>
      <c r="G350" s="4">
        <v>1.8150999999999999</v>
      </c>
      <c r="H350" s="4">
        <v>36.291600000000003</v>
      </c>
      <c r="I350" s="4">
        <f t="shared" si="160"/>
        <v>34.476500000000001</v>
      </c>
      <c r="J350" s="4">
        <v>23.011299999999999</v>
      </c>
      <c r="K350" s="4">
        <f t="shared" si="161"/>
        <v>21.196199999999997</v>
      </c>
      <c r="L350" s="4">
        <f t="shared" si="162"/>
        <v>13.280300000000004</v>
      </c>
      <c r="M350" s="4">
        <f t="shared" ref="M350" si="179">L350/H350*100</f>
        <v>36.593316359708588</v>
      </c>
      <c r="N350" s="4">
        <v>7.2096999999999998</v>
      </c>
      <c r="O350" s="4">
        <v>12.2582</v>
      </c>
      <c r="P350" s="4">
        <f t="shared" si="163"/>
        <v>5.0485000000000007</v>
      </c>
      <c r="Q350" s="4">
        <v>1.2596000000000001</v>
      </c>
      <c r="R350" s="9">
        <f t="shared" si="168"/>
        <v>14.888099999999998</v>
      </c>
      <c r="W350" s="16">
        <v>0</v>
      </c>
      <c r="AA350" s="16">
        <v>0</v>
      </c>
      <c r="AG350" s="4">
        <v>1</v>
      </c>
      <c r="AH350" s="4">
        <v>1</v>
      </c>
      <c r="AI350" s="4">
        <v>1</v>
      </c>
    </row>
    <row r="351" spans="1:35" x14ac:dyDescent="0.35">
      <c r="A351" s="1" t="s">
        <v>59</v>
      </c>
      <c r="B351" s="1">
        <v>1</v>
      </c>
      <c r="C351" s="2">
        <v>76</v>
      </c>
      <c r="D351" s="3">
        <v>291</v>
      </c>
      <c r="I351" s="4">
        <f t="shared" si="160"/>
        <v>0</v>
      </c>
      <c r="K351" s="4">
        <f t="shared" si="161"/>
        <v>0</v>
      </c>
      <c r="L351" s="4">
        <f t="shared" si="162"/>
        <v>0</v>
      </c>
      <c r="P351" s="4">
        <f t="shared" si="163"/>
        <v>0</v>
      </c>
      <c r="R351" s="9"/>
      <c r="W351" s="16">
        <v>0</v>
      </c>
      <c r="AA351" s="16">
        <v>0</v>
      </c>
    </row>
    <row r="352" spans="1:35" x14ac:dyDescent="0.35">
      <c r="A352" s="1" t="s">
        <v>59</v>
      </c>
      <c r="B352" s="1">
        <v>1</v>
      </c>
      <c r="C352" s="2">
        <v>77</v>
      </c>
      <c r="D352" s="3">
        <v>292</v>
      </c>
      <c r="I352" s="4">
        <f t="shared" si="160"/>
        <v>0</v>
      </c>
      <c r="K352" s="4">
        <f t="shared" si="161"/>
        <v>0</v>
      </c>
      <c r="L352" s="4">
        <f t="shared" si="162"/>
        <v>0</v>
      </c>
      <c r="P352" s="4">
        <f t="shared" si="163"/>
        <v>0</v>
      </c>
      <c r="R352" s="9"/>
      <c r="W352" s="16">
        <v>0</v>
      </c>
      <c r="AA352" s="16">
        <v>0</v>
      </c>
    </row>
    <row r="353" spans="1:35" x14ac:dyDescent="0.35">
      <c r="A353" s="1" t="s">
        <v>59</v>
      </c>
      <c r="B353" s="1">
        <v>1</v>
      </c>
      <c r="C353" s="2" t="s">
        <v>171</v>
      </c>
      <c r="D353" s="3" t="s">
        <v>214</v>
      </c>
      <c r="F353" s="4">
        <v>1</v>
      </c>
      <c r="G353" s="4">
        <v>1.7667999999999999</v>
      </c>
      <c r="H353" s="4">
        <v>31.899699999999999</v>
      </c>
      <c r="I353" s="4">
        <f t="shared" si="160"/>
        <v>30.132899999999999</v>
      </c>
      <c r="J353" s="4">
        <v>21.040500000000002</v>
      </c>
      <c r="K353" s="4">
        <f t="shared" si="161"/>
        <v>19.273700000000002</v>
      </c>
      <c r="L353" s="4">
        <f t="shared" si="162"/>
        <v>10.859199999999998</v>
      </c>
      <c r="M353" s="4">
        <f t="shared" ref="M353" si="180">L353/H353*100</f>
        <v>34.041699451718976</v>
      </c>
      <c r="P353" s="4">
        <f t="shared" si="163"/>
        <v>0</v>
      </c>
      <c r="R353" s="9">
        <f t="shared" si="168"/>
        <v>19.273700000000002</v>
      </c>
      <c r="W353" s="16">
        <v>0</v>
      </c>
      <c r="AA353" s="16">
        <v>0</v>
      </c>
    </row>
    <row r="354" spans="1:35" x14ac:dyDescent="0.35">
      <c r="A354" s="1" t="s">
        <v>59</v>
      </c>
      <c r="B354" s="1">
        <v>1</v>
      </c>
      <c r="C354" s="2">
        <v>78</v>
      </c>
      <c r="D354" s="3">
        <v>293</v>
      </c>
      <c r="I354" s="4">
        <f t="shared" si="160"/>
        <v>0</v>
      </c>
      <c r="K354" s="4">
        <f t="shared" si="161"/>
        <v>0</v>
      </c>
      <c r="L354" s="4">
        <f t="shared" si="162"/>
        <v>0</v>
      </c>
      <c r="P354" s="4">
        <f t="shared" si="163"/>
        <v>0</v>
      </c>
      <c r="R354" s="9"/>
      <c r="W354" s="16">
        <v>0</v>
      </c>
      <c r="AA354" s="16">
        <v>0</v>
      </c>
    </row>
    <row r="355" spans="1:35" x14ac:dyDescent="0.35">
      <c r="A355" s="1" t="s">
        <v>59</v>
      </c>
      <c r="B355" s="1">
        <v>1</v>
      </c>
      <c r="C355" s="2">
        <v>79</v>
      </c>
      <c r="D355" s="3">
        <v>294</v>
      </c>
      <c r="I355" s="4">
        <f t="shared" si="160"/>
        <v>0</v>
      </c>
      <c r="K355" s="4">
        <f t="shared" si="161"/>
        <v>0</v>
      </c>
      <c r="L355" s="4">
        <f t="shared" si="162"/>
        <v>0</v>
      </c>
      <c r="P355" s="4">
        <f t="shared" si="163"/>
        <v>0</v>
      </c>
      <c r="R355" s="9"/>
      <c r="W355" s="16">
        <v>0</v>
      </c>
      <c r="AA355" s="16">
        <v>0</v>
      </c>
    </row>
    <row r="356" spans="1:35" x14ac:dyDescent="0.35">
      <c r="A356" s="1" t="s">
        <v>59</v>
      </c>
      <c r="B356" s="1">
        <v>1</v>
      </c>
      <c r="C356" s="2">
        <v>80</v>
      </c>
      <c r="D356" s="3">
        <v>295</v>
      </c>
      <c r="E356" s="4">
        <v>1</v>
      </c>
      <c r="F356" s="4">
        <v>1</v>
      </c>
      <c r="G356" s="4">
        <v>1.8072999999999999</v>
      </c>
      <c r="H356" s="4">
        <v>30.416599999999999</v>
      </c>
      <c r="I356" s="4">
        <f t="shared" si="160"/>
        <v>28.609299999999998</v>
      </c>
      <c r="J356" s="4">
        <v>17.861899999999999</v>
      </c>
      <c r="K356" s="4">
        <f t="shared" si="161"/>
        <v>16.054599999999997</v>
      </c>
      <c r="L356" s="4">
        <f t="shared" si="162"/>
        <v>12.5547</v>
      </c>
      <c r="M356" s="4">
        <f t="shared" ref="M356" si="181">L356/H356*100</f>
        <v>41.275816494940265</v>
      </c>
      <c r="N356" s="4">
        <v>7.2619999999999996</v>
      </c>
      <c r="O356" s="4">
        <v>12.3614</v>
      </c>
      <c r="P356" s="4">
        <f t="shared" si="163"/>
        <v>5.0994000000000002</v>
      </c>
      <c r="Q356" s="4">
        <v>1.0908</v>
      </c>
      <c r="R356" s="9">
        <f t="shared" si="168"/>
        <v>9.8643999999999963</v>
      </c>
      <c r="W356" s="16">
        <v>0</v>
      </c>
      <c r="AA356" s="16">
        <v>0</v>
      </c>
      <c r="AG356" s="4">
        <v>1</v>
      </c>
      <c r="AH356" s="4">
        <v>1</v>
      </c>
      <c r="AI356" s="4">
        <v>1</v>
      </c>
    </row>
    <row r="357" spans="1:35" x14ac:dyDescent="0.35">
      <c r="A357" s="1" t="s">
        <v>59</v>
      </c>
      <c r="B357" s="1">
        <v>1</v>
      </c>
      <c r="C357" s="2">
        <v>81</v>
      </c>
      <c r="D357" s="3">
        <v>296</v>
      </c>
      <c r="I357" s="4">
        <f t="shared" si="160"/>
        <v>0</v>
      </c>
      <c r="K357" s="4">
        <f t="shared" si="161"/>
        <v>0</v>
      </c>
      <c r="L357" s="4">
        <f t="shared" si="162"/>
        <v>0</v>
      </c>
      <c r="P357" s="4">
        <f t="shared" si="163"/>
        <v>0</v>
      </c>
      <c r="R357" s="9"/>
      <c r="W357" s="16">
        <v>0</v>
      </c>
      <c r="AA357" s="16">
        <v>0</v>
      </c>
    </row>
    <row r="358" spans="1:35" x14ac:dyDescent="0.35">
      <c r="A358" s="1" t="s">
        <v>59</v>
      </c>
      <c r="B358" s="1">
        <v>1</v>
      </c>
      <c r="C358" s="2">
        <v>82</v>
      </c>
      <c r="D358" s="3">
        <v>297</v>
      </c>
      <c r="I358" s="4">
        <f t="shared" si="160"/>
        <v>0</v>
      </c>
      <c r="K358" s="4">
        <f t="shared" si="161"/>
        <v>0</v>
      </c>
      <c r="L358" s="4">
        <f t="shared" si="162"/>
        <v>0</v>
      </c>
      <c r="P358" s="4">
        <f t="shared" si="163"/>
        <v>0</v>
      </c>
      <c r="R358" s="9"/>
      <c r="W358" s="16">
        <v>0</v>
      </c>
      <c r="AA358" s="16">
        <v>0</v>
      </c>
    </row>
    <row r="359" spans="1:35" x14ac:dyDescent="0.35">
      <c r="A359" s="1" t="s">
        <v>59</v>
      </c>
      <c r="B359" s="1">
        <v>1</v>
      </c>
      <c r="C359" s="2" t="s">
        <v>168</v>
      </c>
      <c r="D359" s="3" t="s">
        <v>215</v>
      </c>
      <c r="F359" s="4">
        <v>1</v>
      </c>
      <c r="G359" s="4">
        <v>1.7776000000000001</v>
      </c>
      <c r="H359" s="4">
        <v>29.796500000000002</v>
      </c>
      <c r="I359" s="4">
        <f t="shared" si="160"/>
        <v>28.018900000000002</v>
      </c>
      <c r="J359" s="4">
        <v>19.02</v>
      </c>
      <c r="K359" s="4">
        <f t="shared" si="161"/>
        <v>17.2424</v>
      </c>
      <c r="L359" s="4">
        <f t="shared" si="162"/>
        <v>10.776500000000002</v>
      </c>
      <c r="M359" s="4">
        <f t="shared" ref="M359" si="182">L359/H359*100</f>
        <v>36.16699947980468</v>
      </c>
      <c r="P359" s="4">
        <f t="shared" si="163"/>
        <v>0</v>
      </c>
      <c r="R359" s="9">
        <f t="shared" si="168"/>
        <v>17.2424</v>
      </c>
      <c r="W359" s="16">
        <v>0</v>
      </c>
      <c r="AA359" s="16">
        <v>0</v>
      </c>
    </row>
    <row r="360" spans="1:35" x14ac:dyDescent="0.35">
      <c r="A360" s="1" t="s">
        <v>59</v>
      </c>
      <c r="B360" s="1">
        <v>1</v>
      </c>
      <c r="C360" s="2">
        <v>83</v>
      </c>
      <c r="D360" s="3">
        <v>298</v>
      </c>
      <c r="I360" s="4">
        <f t="shared" si="160"/>
        <v>0</v>
      </c>
      <c r="K360" s="4">
        <f t="shared" si="161"/>
        <v>0</v>
      </c>
      <c r="L360" s="4">
        <f t="shared" si="162"/>
        <v>0</v>
      </c>
      <c r="P360" s="4">
        <f t="shared" si="163"/>
        <v>0</v>
      </c>
      <c r="R360" s="9"/>
      <c r="W360" s="16">
        <v>0</v>
      </c>
      <c r="AA360" s="16">
        <v>0</v>
      </c>
    </row>
    <row r="361" spans="1:35" x14ac:dyDescent="0.35">
      <c r="A361" s="1" t="s">
        <v>59</v>
      </c>
      <c r="B361" s="1">
        <v>1</v>
      </c>
      <c r="C361" s="2">
        <v>84</v>
      </c>
      <c r="D361" s="3">
        <v>299</v>
      </c>
      <c r="I361" s="4">
        <f t="shared" si="160"/>
        <v>0</v>
      </c>
      <c r="K361" s="4">
        <f t="shared" si="161"/>
        <v>0</v>
      </c>
      <c r="L361" s="4">
        <f t="shared" si="162"/>
        <v>0</v>
      </c>
      <c r="P361" s="4">
        <f t="shared" si="163"/>
        <v>0</v>
      </c>
      <c r="R361" s="9"/>
      <c r="W361" s="16">
        <v>0</v>
      </c>
      <c r="AA361" s="16">
        <v>0</v>
      </c>
    </row>
    <row r="362" spans="1:35" x14ac:dyDescent="0.35">
      <c r="A362" s="1" t="s">
        <v>59</v>
      </c>
      <c r="B362" s="1">
        <v>1</v>
      </c>
      <c r="C362" s="2">
        <v>85</v>
      </c>
      <c r="D362" s="3">
        <v>300</v>
      </c>
      <c r="E362" s="4">
        <v>1</v>
      </c>
      <c r="F362" s="4">
        <v>1</v>
      </c>
      <c r="G362" s="4">
        <v>1.8043</v>
      </c>
      <c r="H362" s="4">
        <v>25.889199999999999</v>
      </c>
      <c r="I362" s="4">
        <f t="shared" si="160"/>
        <v>24.084899999999998</v>
      </c>
      <c r="J362" s="4">
        <v>14.8392</v>
      </c>
      <c r="K362" s="4">
        <f t="shared" si="161"/>
        <v>13.0349</v>
      </c>
      <c r="L362" s="4">
        <f t="shared" si="162"/>
        <v>11.049999999999999</v>
      </c>
      <c r="M362" s="4">
        <f t="shared" ref="M362" si="183">L362/H362*100</f>
        <v>42.681890518053855</v>
      </c>
      <c r="N362" s="4">
        <v>7.2241</v>
      </c>
      <c r="O362" s="4">
        <v>12.231</v>
      </c>
      <c r="P362" s="4">
        <f t="shared" si="163"/>
        <v>5.0068999999999999</v>
      </c>
      <c r="Q362" s="4">
        <v>1.1969000000000001</v>
      </c>
      <c r="R362" s="9">
        <f t="shared" si="168"/>
        <v>6.8311000000000002</v>
      </c>
      <c r="W362" s="16">
        <v>0</v>
      </c>
      <c r="AA362" s="16">
        <v>0</v>
      </c>
      <c r="AG362" s="4">
        <v>1</v>
      </c>
      <c r="AH362" s="4">
        <v>1</v>
      </c>
      <c r="AI362" s="4">
        <v>1</v>
      </c>
    </row>
    <row r="363" spans="1:35" x14ac:dyDescent="0.35">
      <c r="A363" s="1" t="s">
        <v>59</v>
      </c>
      <c r="B363" s="1">
        <v>1</v>
      </c>
      <c r="C363" s="2">
        <v>86</v>
      </c>
      <c r="D363" s="3">
        <v>301</v>
      </c>
      <c r="I363" s="4">
        <f t="shared" si="160"/>
        <v>0</v>
      </c>
      <c r="K363" s="4">
        <f t="shared" si="161"/>
        <v>0</v>
      </c>
      <c r="L363" s="4">
        <f t="shared" si="162"/>
        <v>0</v>
      </c>
      <c r="P363" s="4">
        <f t="shared" si="163"/>
        <v>0</v>
      </c>
      <c r="R363" s="9"/>
      <c r="W363" s="16">
        <v>0</v>
      </c>
      <c r="AA363" s="16">
        <v>0</v>
      </c>
    </row>
    <row r="364" spans="1:35" x14ac:dyDescent="0.35">
      <c r="A364" s="1" t="s">
        <v>59</v>
      </c>
      <c r="B364" s="1">
        <v>1</v>
      </c>
      <c r="C364" s="2">
        <v>87</v>
      </c>
      <c r="D364" s="3">
        <v>302</v>
      </c>
      <c r="I364" s="4">
        <f t="shared" si="160"/>
        <v>0</v>
      </c>
      <c r="K364" s="4">
        <f t="shared" si="161"/>
        <v>0</v>
      </c>
      <c r="L364" s="4">
        <f t="shared" si="162"/>
        <v>0</v>
      </c>
      <c r="P364" s="4">
        <f t="shared" si="163"/>
        <v>0</v>
      </c>
      <c r="R364" s="9"/>
      <c r="W364" s="16">
        <v>0</v>
      </c>
      <c r="AA364" s="16">
        <v>0</v>
      </c>
    </row>
    <row r="365" spans="1:35" x14ac:dyDescent="0.35">
      <c r="A365" s="1" t="s">
        <v>59</v>
      </c>
      <c r="B365" s="1">
        <v>1</v>
      </c>
      <c r="C365" s="2" t="s">
        <v>170</v>
      </c>
      <c r="D365" s="3" t="s">
        <v>216</v>
      </c>
      <c r="F365" s="4">
        <v>1</v>
      </c>
      <c r="G365" s="4">
        <v>1.7837000000000001</v>
      </c>
      <c r="H365" s="4">
        <v>24.213100000000001</v>
      </c>
      <c r="I365" s="4">
        <f t="shared" si="160"/>
        <v>22.429400000000001</v>
      </c>
      <c r="J365" s="4">
        <v>14.4453</v>
      </c>
      <c r="K365" s="4">
        <f t="shared" si="161"/>
        <v>12.6616</v>
      </c>
      <c r="L365" s="4">
        <f t="shared" si="162"/>
        <v>9.7678000000000011</v>
      </c>
      <c r="M365" s="4">
        <f t="shared" ref="M365" si="184">L365/H365*100</f>
        <v>40.340972448798382</v>
      </c>
      <c r="P365" s="4">
        <f t="shared" si="163"/>
        <v>0</v>
      </c>
      <c r="R365" s="9">
        <f t="shared" si="168"/>
        <v>12.6616</v>
      </c>
      <c r="W365" s="16">
        <v>0</v>
      </c>
      <c r="AA365" s="16">
        <v>0</v>
      </c>
    </row>
    <row r="366" spans="1:35" x14ac:dyDescent="0.35">
      <c r="A366" s="1" t="s">
        <v>59</v>
      </c>
      <c r="B366" s="1">
        <v>1</v>
      </c>
      <c r="C366" s="2">
        <v>88</v>
      </c>
      <c r="D366" s="3">
        <v>303</v>
      </c>
      <c r="I366" s="4">
        <f t="shared" si="160"/>
        <v>0</v>
      </c>
      <c r="K366" s="4">
        <f t="shared" si="161"/>
        <v>0</v>
      </c>
      <c r="L366" s="4">
        <f t="shared" si="162"/>
        <v>0</v>
      </c>
      <c r="P366" s="4">
        <f t="shared" si="163"/>
        <v>0</v>
      </c>
      <c r="R366" s="9"/>
      <c r="W366" s="16">
        <v>0</v>
      </c>
      <c r="AA366" s="16">
        <v>0</v>
      </c>
    </row>
    <row r="367" spans="1:35" x14ac:dyDescent="0.35">
      <c r="A367" s="1" t="s">
        <v>59</v>
      </c>
      <c r="B367" s="1">
        <v>1</v>
      </c>
      <c r="C367" s="2">
        <v>89</v>
      </c>
      <c r="D367" s="3">
        <v>304</v>
      </c>
      <c r="I367" s="4">
        <f t="shared" si="160"/>
        <v>0</v>
      </c>
      <c r="K367" s="4">
        <f t="shared" si="161"/>
        <v>0</v>
      </c>
      <c r="L367" s="4">
        <f t="shared" si="162"/>
        <v>0</v>
      </c>
      <c r="P367" s="4">
        <f t="shared" si="163"/>
        <v>0</v>
      </c>
      <c r="R367" s="9"/>
      <c r="W367" s="16">
        <v>0</v>
      </c>
      <c r="AA367" s="16">
        <v>0</v>
      </c>
    </row>
    <row r="368" spans="1:35" x14ac:dyDescent="0.35">
      <c r="A368" s="1" t="s">
        <v>59</v>
      </c>
      <c r="B368" s="1">
        <v>1</v>
      </c>
      <c r="C368" s="2">
        <v>90</v>
      </c>
      <c r="D368" s="3">
        <v>305</v>
      </c>
      <c r="E368" s="4">
        <v>1</v>
      </c>
      <c r="F368" s="4">
        <v>1</v>
      </c>
      <c r="G368" s="4">
        <v>1.7970999999999999</v>
      </c>
      <c r="H368" s="4">
        <v>28.136299999999999</v>
      </c>
      <c r="I368" s="4">
        <f t="shared" si="160"/>
        <v>26.339199999999998</v>
      </c>
      <c r="J368" s="4">
        <v>20.1432</v>
      </c>
      <c r="K368" s="4">
        <f t="shared" si="161"/>
        <v>18.3461</v>
      </c>
      <c r="L368" s="4">
        <f t="shared" si="162"/>
        <v>7.9930999999999983</v>
      </c>
      <c r="M368" s="4">
        <f t="shared" ref="M368" si="185">L368/H368*100</f>
        <v>28.408497208232774</v>
      </c>
      <c r="N368" s="4">
        <v>7.1973000000000003</v>
      </c>
      <c r="O368" s="4">
        <v>12.2216</v>
      </c>
      <c r="P368" s="4">
        <f t="shared" si="163"/>
        <v>5.0243000000000002</v>
      </c>
      <c r="Q368" s="4">
        <v>1.0646</v>
      </c>
      <c r="R368" s="9">
        <f>K368-(P368+Q368+S368)</f>
        <v>10.245199999999999</v>
      </c>
      <c r="S368" s="16">
        <v>2.012</v>
      </c>
      <c r="T368" s="16">
        <v>0.56330000000000002</v>
      </c>
      <c r="U368" s="16">
        <v>0.71589999999999998</v>
      </c>
      <c r="V368" s="16">
        <f>U368-T368</f>
        <v>0.15259999999999996</v>
      </c>
      <c r="W368" s="16">
        <f>V368/S368*100</f>
        <v>7.5844930417495</v>
      </c>
      <c r="X368" s="16">
        <v>0.52339999999999998</v>
      </c>
      <c r="Y368" s="16">
        <v>1.1603000000000001</v>
      </c>
      <c r="Z368" s="16">
        <f>Y368-X368</f>
        <v>0.63690000000000013</v>
      </c>
      <c r="AA368" s="16">
        <f>Z368/S368*100</f>
        <v>31.655069582504975</v>
      </c>
      <c r="AB368" s="16">
        <f>S368-(V368+Z368)</f>
        <v>1.2224999999999999</v>
      </c>
      <c r="AC368" s="16">
        <f>AB368/S368*100</f>
        <v>60.760437375745525</v>
      </c>
      <c r="AD368" s="1">
        <v>0</v>
      </c>
      <c r="AG368" s="4">
        <v>1</v>
      </c>
      <c r="AH368" s="4">
        <v>1</v>
      </c>
      <c r="AI368" s="4">
        <v>1</v>
      </c>
    </row>
    <row r="369" spans="1:35" x14ac:dyDescent="0.35">
      <c r="A369" s="1" t="s">
        <v>59</v>
      </c>
      <c r="B369" s="1">
        <v>1</v>
      </c>
      <c r="C369" s="2">
        <v>91</v>
      </c>
      <c r="D369" s="3">
        <v>306</v>
      </c>
      <c r="I369" s="4">
        <f t="shared" si="160"/>
        <v>0</v>
      </c>
      <c r="K369" s="4">
        <f t="shared" si="161"/>
        <v>0</v>
      </c>
      <c r="L369" s="4">
        <f t="shared" si="162"/>
        <v>0</v>
      </c>
      <c r="P369" s="4">
        <f t="shared" si="163"/>
        <v>0</v>
      </c>
      <c r="R369" s="9"/>
      <c r="W369" s="16">
        <v>0</v>
      </c>
      <c r="AA369" s="16">
        <v>0</v>
      </c>
    </row>
    <row r="370" spans="1:35" x14ac:dyDescent="0.35">
      <c r="A370" s="1" t="s">
        <v>59</v>
      </c>
      <c r="B370" s="1">
        <v>1</v>
      </c>
      <c r="C370" s="2">
        <v>92</v>
      </c>
      <c r="D370" s="3">
        <v>307</v>
      </c>
      <c r="I370" s="4">
        <f t="shared" si="160"/>
        <v>0</v>
      </c>
      <c r="K370" s="4">
        <f t="shared" si="161"/>
        <v>0</v>
      </c>
      <c r="L370" s="4">
        <f t="shared" si="162"/>
        <v>0</v>
      </c>
      <c r="P370" s="4">
        <f t="shared" si="163"/>
        <v>0</v>
      </c>
      <c r="R370" s="9"/>
      <c r="W370" s="16">
        <v>0</v>
      </c>
      <c r="AA370" s="16">
        <v>0</v>
      </c>
    </row>
    <row r="371" spans="1:35" x14ac:dyDescent="0.35">
      <c r="A371" s="1" t="s">
        <v>59</v>
      </c>
      <c r="B371" s="1">
        <v>1</v>
      </c>
      <c r="C371" s="2" t="s">
        <v>172</v>
      </c>
      <c r="D371" s="3" t="s">
        <v>217</v>
      </c>
      <c r="F371" s="4">
        <v>1</v>
      </c>
      <c r="G371" s="4">
        <v>1.7802</v>
      </c>
      <c r="H371" s="4">
        <v>42.3979</v>
      </c>
      <c r="I371" s="4">
        <f t="shared" si="160"/>
        <v>40.617699999999999</v>
      </c>
      <c r="J371" s="4">
        <v>33.276499999999999</v>
      </c>
      <c r="K371" s="4">
        <f t="shared" si="161"/>
        <v>31.496299999999998</v>
      </c>
      <c r="L371" s="4">
        <f t="shared" si="162"/>
        <v>9.1214000000000013</v>
      </c>
      <c r="M371" s="4">
        <f t="shared" ref="M371" si="186">L371/H371*100</f>
        <v>21.513801391106639</v>
      </c>
      <c r="P371" s="4">
        <f t="shared" si="163"/>
        <v>0</v>
      </c>
      <c r="R371" s="9">
        <f>K371-(P371+Q371)</f>
        <v>31.496299999999998</v>
      </c>
      <c r="S371" s="16">
        <v>2.2063999999999999</v>
      </c>
      <c r="T371" s="16">
        <v>0.54849999999999999</v>
      </c>
      <c r="U371" s="16">
        <v>1.3566</v>
      </c>
      <c r="V371" s="16">
        <f t="shared" ref="V371" si="187">U371-T371</f>
        <v>0.80810000000000004</v>
      </c>
      <c r="W371" s="16">
        <f t="shared" ref="W371" si="188">V371/S371*100</f>
        <v>36.625271936185641</v>
      </c>
      <c r="X371" s="16">
        <v>0.53969999999999996</v>
      </c>
      <c r="Y371" s="16">
        <v>1.4641999999999999</v>
      </c>
      <c r="Z371" s="16">
        <f t="shared" ref="Z371" si="189">Y371-X371</f>
        <v>0.92449999999999999</v>
      </c>
      <c r="AA371" s="16">
        <f t="shared" ref="AA371" si="190">Z371/S371*100</f>
        <v>41.900833937635966</v>
      </c>
      <c r="AB371" s="16">
        <f t="shared" ref="AB371" si="191">S371-(V371+Z371)</f>
        <v>0.47379999999999978</v>
      </c>
      <c r="AC371" s="16">
        <f t="shared" ref="AC371" si="192">AB371/S371*100</f>
        <v>21.473894126178379</v>
      </c>
      <c r="AD371" s="1">
        <v>0</v>
      </c>
    </row>
    <row r="372" spans="1:35" x14ac:dyDescent="0.35">
      <c r="A372" s="1" t="s">
        <v>59</v>
      </c>
      <c r="B372" s="1">
        <v>1</v>
      </c>
      <c r="C372" s="2">
        <v>93</v>
      </c>
      <c r="D372" s="3">
        <v>308</v>
      </c>
      <c r="I372" s="4">
        <f t="shared" si="160"/>
        <v>0</v>
      </c>
      <c r="K372" s="4">
        <f t="shared" si="161"/>
        <v>0</v>
      </c>
      <c r="L372" s="4">
        <f t="shared" si="162"/>
        <v>0</v>
      </c>
      <c r="P372" s="4">
        <f t="shared" si="163"/>
        <v>0</v>
      </c>
      <c r="R372" s="9"/>
      <c r="W372" s="16">
        <v>0</v>
      </c>
      <c r="AA372" s="16">
        <v>0</v>
      </c>
    </row>
    <row r="373" spans="1:35" x14ac:dyDescent="0.35">
      <c r="A373" s="1" t="s">
        <v>59</v>
      </c>
      <c r="B373" s="1">
        <v>1</v>
      </c>
      <c r="C373" s="2">
        <v>94</v>
      </c>
      <c r="D373" s="3">
        <v>309</v>
      </c>
      <c r="I373" s="4">
        <f t="shared" si="160"/>
        <v>0</v>
      </c>
      <c r="K373" s="4">
        <f t="shared" si="161"/>
        <v>0</v>
      </c>
      <c r="L373" s="4">
        <f t="shared" si="162"/>
        <v>0</v>
      </c>
      <c r="P373" s="4">
        <f t="shared" si="163"/>
        <v>0</v>
      </c>
      <c r="R373" s="9"/>
      <c r="W373" s="16">
        <v>0</v>
      </c>
      <c r="AA373" s="16">
        <v>0</v>
      </c>
    </row>
    <row r="374" spans="1:35" x14ac:dyDescent="0.35">
      <c r="A374" s="1" t="s">
        <v>59</v>
      </c>
      <c r="B374" s="1">
        <v>1</v>
      </c>
      <c r="C374" s="2">
        <v>95</v>
      </c>
      <c r="D374" s="3">
        <v>310</v>
      </c>
      <c r="F374" s="4">
        <v>1</v>
      </c>
      <c r="G374" s="4">
        <v>1.8133999999999999</v>
      </c>
      <c r="H374" s="4">
        <v>16.784600000000001</v>
      </c>
      <c r="I374" s="4">
        <f t="shared" si="160"/>
        <v>14.971200000000001</v>
      </c>
      <c r="J374" s="4">
        <v>12.6477</v>
      </c>
      <c r="K374" s="4">
        <f t="shared" si="161"/>
        <v>10.834300000000001</v>
      </c>
      <c r="L374" s="4">
        <f t="shared" si="162"/>
        <v>4.1369000000000007</v>
      </c>
      <c r="M374" s="4">
        <f t="shared" ref="M374" si="193">L374/H374*100</f>
        <v>24.646997843261087</v>
      </c>
      <c r="P374" s="4">
        <f t="shared" si="163"/>
        <v>0</v>
      </c>
      <c r="R374" s="9">
        <f t="shared" si="168"/>
        <v>10.834300000000001</v>
      </c>
      <c r="W374" s="16">
        <v>0</v>
      </c>
      <c r="AA374" s="16">
        <v>0</v>
      </c>
    </row>
    <row r="375" spans="1:35" x14ac:dyDescent="0.35">
      <c r="A375" s="1" t="s">
        <v>59</v>
      </c>
      <c r="B375" s="1">
        <v>1</v>
      </c>
      <c r="C375" s="2">
        <v>96</v>
      </c>
      <c r="D375" s="3">
        <v>311</v>
      </c>
      <c r="I375" s="4">
        <f t="shared" si="160"/>
        <v>0</v>
      </c>
      <c r="K375" s="4">
        <f t="shared" si="161"/>
        <v>0</v>
      </c>
      <c r="L375" s="4">
        <f t="shared" si="162"/>
        <v>0</v>
      </c>
      <c r="P375" s="4">
        <f t="shared" si="163"/>
        <v>0</v>
      </c>
      <c r="R375" s="9"/>
      <c r="W375" s="16">
        <v>0</v>
      </c>
      <c r="AA375" s="16">
        <v>0</v>
      </c>
    </row>
    <row r="376" spans="1:35" x14ac:dyDescent="0.35">
      <c r="A376" s="1" t="s">
        <v>59</v>
      </c>
      <c r="B376" s="1">
        <v>1</v>
      </c>
      <c r="C376" s="2">
        <v>97</v>
      </c>
      <c r="D376" s="3">
        <v>312</v>
      </c>
      <c r="I376" s="4">
        <f t="shared" si="160"/>
        <v>0</v>
      </c>
      <c r="K376" s="4">
        <f t="shared" si="161"/>
        <v>0</v>
      </c>
      <c r="L376" s="4">
        <f t="shared" si="162"/>
        <v>0</v>
      </c>
      <c r="P376" s="4">
        <f t="shared" si="163"/>
        <v>0</v>
      </c>
      <c r="R376" s="9"/>
      <c r="W376" s="16">
        <v>0</v>
      </c>
      <c r="AA376" s="16">
        <v>0</v>
      </c>
    </row>
    <row r="377" spans="1:35" x14ac:dyDescent="0.35">
      <c r="A377" s="1" t="s">
        <v>59</v>
      </c>
      <c r="B377" s="1">
        <v>1</v>
      </c>
      <c r="C377" s="2" t="s">
        <v>173</v>
      </c>
      <c r="D377" s="3" t="s">
        <v>218</v>
      </c>
      <c r="I377" s="4">
        <f t="shared" si="160"/>
        <v>0</v>
      </c>
      <c r="K377" s="4">
        <f t="shared" si="161"/>
        <v>0</v>
      </c>
      <c r="L377" s="4">
        <f t="shared" si="162"/>
        <v>0</v>
      </c>
      <c r="P377" s="4">
        <f t="shared" si="163"/>
        <v>0</v>
      </c>
      <c r="R377" s="9">
        <f t="shared" si="168"/>
        <v>0</v>
      </c>
      <c r="W377" s="16">
        <v>0</v>
      </c>
      <c r="AA377" s="16">
        <v>0</v>
      </c>
    </row>
    <row r="378" spans="1:35" x14ac:dyDescent="0.35">
      <c r="A378" s="1" t="s">
        <v>59</v>
      </c>
      <c r="B378" s="1">
        <v>1</v>
      </c>
      <c r="C378" s="2">
        <v>98</v>
      </c>
      <c r="D378" s="3">
        <v>313</v>
      </c>
      <c r="I378" s="4">
        <f t="shared" si="160"/>
        <v>0</v>
      </c>
      <c r="K378" s="4">
        <f t="shared" si="161"/>
        <v>0</v>
      </c>
      <c r="L378" s="4">
        <f t="shared" si="162"/>
        <v>0</v>
      </c>
      <c r="P378" s="4">
        <f t="shared" si="163"/>
        <v>0</v>
      </c>
      <c r="R378" s="9"/>
      <c r="W378" s="16">
        <v>0</v>
      </c>
      <c r="AA378" s="16">
        <v>0</v>
      </c>
    </row>
    <row r="379" spans="1:35" x14ac:dyDescent="0.35">
      <c r="A379" s="1" t="s">
        <v>59</v>
      </c>
      <c r="B379" s="1">
        <v>1</v>
      </c>
      <c r="C379" s="2">
        <v>99</v>
      </c>
      <c r="D379" s="3">
        <v>314</v>
      </c>
      <c r="I379" s="4">
        <f t="shared" si="160"/>
        <v>0</v>
      </c>
      <c r="K379" s="4">
        <f t="shared" si="161"/>
        <v>0</v>
      </c>
      <c r="L379" s="4">
        <f t="shared" si="162"/>
        <v>0</v>
      </c>
      <c r="P379" s="4">
        <f t="shared" si="163"/>
        <v>0</v>
      </c>
      <c r="R379" s="9"/>
      <c r="W379" s="16">
        <v>0</v>
      </c>
      <c r="AA379" s="16">
        <v>0</v>
      </c>
    </row>
    <row r="380" spans="1:35" x14ac:dyDescent="0.35">
      <c r="A380" s="1" t="s">
        <v>59</v>
      </c>
      <c r="B380" s="1">
        <v>1</v>
      </c>
      <c r="C380" s="2">
        <v>100</v>
      </c>
      <c r="D380" s="3">
        <v>315</v>
      </c>
      <c r="I380" s="4">
        <f t="shared" si="160"/>
        <v>0</v>
      </c>
      <c r="K380" s="4">
        <f t="shared" si="161"/>
        <v>0</v>
      </c>
      <c r="L380" s="4">
        <f t="shared" si="162"/>
        <v>0</v>
      </c>
      <c r="R380" s="9">
        <f t="shared" si="168"/>
        <v>0</v>
      </c>
      <c r="W380" s="16">
        <v>0</v>
      </c>
      <c r="AA380" s="16">
        <v>0</v>
      </c>
    </row>
    <row r="382" spans="1:35" x14ac:dyDescent="0.35">
      <c r="A382" s="1" t="s">
        <v>219</v>
      </c>
      <c r="E382" s="4">
        <f>SUM(E2:E380)</f>
        <v>62</v>
      </c>
      <c r="F382" s="4">
        <f>SUM(F2:F380)</f>
        <v>121</v>
      </c>
      <c r="AG382" s="4">
        <f>SUM(AG2:AG381)</f>
        <v>51</v>
      </c>
      <c r="AH382" s="4">
        <f>SUM(AH2:AH380)</f>
        <v>51</v>
      </c>
      <c r="AI382" s="4">
        <f>SUM(AI2:AI380)</f>
        <v>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zoomScale="50" zoomScaleNormal="70" workbookViewId="0">
      <pane ySplit="1" topLeftCell="A6" activePane="bottomLeft" state="frozen"/>
      <selection pane="bottomLeft" activeCell="B35" sqref="B35:AQ35"/>
    </sheetView>
  </sheetViews>
  <sheetFormatPr defaultColWidth="13.88671875" defaultRowHeight="21" x14ac:dyDescent="0.4"/>
  <cols>
    <col min="1" max="1" width="10.109375" style="37" bestFit="1" customWidth="1"/>
    <col min="2" max="2" width="12.6640625" style="40" bestFit="1" customWidth="1"/>
    <col min="3" max="5" width="7" style="40" bestFit="1" customWidth="1"/>
    <col min="6" max="6" width="12.6640625" style="40" bestFit="1" customWidth="1"/>
    <col min="7" max="8" width="7" style="40" bestFit="1" customWidth="1"/>
    <col min="9" max="11" width="12.6640625" style="40" bestFit="1" customWidth="1"/>
    <col min="12" max="13" width="7" style="45" bestFit="1" customWidth="1"/>
    <col min="14" max="15" width="7" style="40" bestFit="1" customWidth="1"/>
    <col min="16" max="16" width="12.6640625" style="40" bestFit="1" customWidth="1"/>
    <col min="17" max="17" width="7" style="40" bestFit="1" customWidth="1"/>
    <col min="18" max="18" width="6.88671875" style="40" customWidth="1"/>
    <col min="19" max="22" width="7" style="40" bestFit="1" customWidth="1"/>
    <col min="23" max="23" width="6.88671875" style="40" customWidth="1"/>
    <col min="24" max="24" width="6.88671875" style="40" bestFit="1" customWidth="1"/>
    <col min="25" max="25" width="12.6640625" style="40" bestFit="1" customWidth="1"/>
    <col min="26" max="29" width="6.88671875" style="43" bestFit="1" customWidth="1"/>
    <col min="30" max="30" width="6.88671875" style="43" customWidth="1"/>
    <col min="31" max="31" width="6.88671875" style="43" bestFit="1" customWidth="1"/>
    <col min="32" max="33" width="12.6640625" style="43" bestFit="1" customWidth="1"/>
    <col min="34" max="34" width="6.88671875" style="43" bestFit="1" customWidth="1"/>
    <col min="35" max="35" width="6.88671875" style="43" customWidth="1"/>
    <col min="36" max="37" width="12.6640625" style="43" bestFit="1" customWidth="1"/>
    <col min="38" max="41" width="6.88671875" style="43" bestFit="1" customWidth="1"/>
    <col min="42" max="42" width="12.6640625" style="43" bestFit="1" customWidth="1"/>
    <col min="43" max="43" width="6.88671875" style="43" customWidth="1"/>
    <col min="44" max="44" width="13.88671875" style="36" customWidth="1"/>
    <col min="45" max="16384" width="13.88671875" style="36"/>
  </cols>
  <sheetData>
    <row r="1" spans="1:46" s="22" customFormat="1" ht="109.2" x14ac:dyDescent="0.4">
      <c r="A1" s="23" t="s">
        <v>3</v>
      </c>
      <c r="B1" s="27" t="s">
        <v>9</v>
      </c>
      <c r="C1" s="27" t="s">
        <v>10</v>
      </c>
      <c r="D1" s="27" t="s">
        <v>11</v>
      </c>
      <c r="E1" s="28" t="s">
        <v>12</v>
      </c>
      <c r="F1" s="29" t="s">
        <v>13</v>
      </c>
      <c r="G1" s="27" t="s">
        <v>14</v>
      </c>
      <c r="H1" s="27" t="s">
        <v>15</v>
      </c>
      <c r="I1" s="28" t="s">
        <v>16</v>
      </c>
      <c r="J1" s="28" t="s">
        <v>17</v>
      </c>
      <c r="K1" s="28" t="s">
        <v>18</v>
      </c>
      <c r="L1" s="27" t="s">
        <v>19</v>
      </c>
      <c r="M1" s="28" t="s">
        <v>20</v>
      </c>
      <c r="N1" s="27" t="s">
        <v>21</v>
      </c>
      <c r="O1" s="27" t="s">
        <v>22</v>
      </c>
      <c r="P1" s="29" t="s">
        <v>23</v>
      </c>
      <c r="Q1" s="27" t="s">
        <v>24</v>
      </c>
      <c r="R1" s="124" t="s">
        <v>25</v>
      </c>
      <c r="S1" s="28" t="s">
        <v>26</v>
      </c>
      <c r="T1" s="29" t="s">
        <v>27</v>
      </c>
      <c r="U1" s="27" t="s">
        <v>28</v>
      </c>
      <c r="V1" s="27" t="s">
        <v>29</v>
      </c>
      <c r="W1" s="27" t="s">
        <v>30</v>
      </c>
      <c r="X1" s="29" t="s">
        <v>31</v>
      </c>
      <c r="Y1" s="29" t="s">
        <v>32</v>
      </c>
      <c r="Z1" s="31" t="s">
        <v>35</v>
      </c>
      <c r="AA1" s="32" t="s">
        <v>36</v>
      </c>
      <c r="AB1" s="32" t="s">
        <v>37</v>
      </c>
      <c r="AC1" s="32" t="s">
        <v>38</v>
      </c>
      <c r="AD1" s="32" t="s">
        <v>39</v>
      </c>
      <c r="AE1" s="32" t="s">
        <v>40</v>
      </c>
      <c r="AF1" s="32" t="s">
        <v>41</v>
      </c>
      <c r="AG1" s="32" t="s">
        <v>42</v>
      </c>
      <c r="AH1" s="32" t="s">
        <v>43</v>
      </c>
      <c r="AI1" s="32" t="s">
        <v>44</v>
      </c>
      <c r="AJ1" s="31" t="s">
        <v>45</v>
      </c>
      <c r="AK1" s="31" t="s">
        <v>46</v>
      </c>
      <c r="AL1" s="33" t="s">
        <v>47</v>
      </c>
      <c r="AM1" s="68" t="s">
        <v>49</v>
      </c>
      <c r="AN1" s="32" t="s">
        <v>50</v>
      </c>
      <c r="AO1" s="33" t="s">
        <v>51</v>
      </c>
      <c r="AP1" s="33" t="s">
        <v>52</v>
      </c>
      <c r="AQ1" s="33" t="s">
        <v>53</v>
      </c>
      <c r="AR1" s="35"/>
      <c r="AS1" s="35"/>
    </row>
    <row r="2" spans="1:46" x14ac:dyDescent="0.4">
      <c r="A2" s="37" t="s">
        <v>60</v>
      </c>
      <c r="B2" s="40">
        <v>1</v>
      </c>
      <c r="L2" s="41"/>
      <c r="M2" s="42"/>
      <c r="AA2" s="43">
        <v>15</v>
      </c>
      <c r="AC2" s="43">
        <v>3</v>
      </c>
      <c r="AF2" s="43">
        <v>4</v>
      </c>
      <c r="AG2" s="43">
        <v>20</v>
      </c>
      <c r="AI2" s="43">
        <v>2</v>
      </c>
      <c r="AK2" s="43">
        <v>2</v>
      </c>
      <c r="AM2" s="43">
        <v>13</v>
      </c>
      <c r="AO2" s="43">
        <v>1</v>
      </c>
      <c r="AP2" s="43">
        <v>4</v>
      </c>
      <c r="AQ2" s="43">
        <v>6</v>
      </c>
    </row>
    <row r="3" spans="1:46" x14ac:dyDescent="0.4">
      <c r="A3" s="37">
        <v>3</v>
      </c>
      <c r="L3" s="41"/>
      <c r="M3" s="42"/>
    </row>
    <row r="4" spans="1:46" s="71" customFormat="1" x14ac:dyDescent="0.4">
      <c r="A4" s="72">
        <v>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6"/>
      <c r="M4" s="76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6" x14ac:dyDescent="0.4">
      <c r="A5" s="37" t="s">
        <v>61</v>
      </c>
      <c r="H5" s="40">
        <v>1</v>
      </c>
      <c r="L5" s="45">
        <v>1</v>
      </c>
      <c r="Q5" s="40">
        <v>1</v>
      </c>
      <c r="AD5" s="43">
        <v>2</v>
      </c>
      <c r="AG5" s="43">
        <v>12</v>
      </c>
      <c r="AM5" s="43">
        <v>7</v>
      </c>
      <c r="AO5" s="43">
        <v>1</v>
      </c>
      <c r="AP5" s="43">
        <v>1</v>
      </c>
      <c r="AQ5" s="43">
        <v>5</v>
      </c>
    </row>
    <row r="6" spans="1:46" s="54" customFormat="1" x14ac:dyDescent="0.4">
      <c r="A6" s="55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8"/>
      <c r="M6" s="58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</row>
    <row r="7" spans="1:46" s="53" customFormat="1" ht="21.6" thickBot="1" x14ac:dyDescent="0.45">
      <c r="A7" s="47" t="s">
        <v>62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</row>
    <row r="8" spans="1:46" s="61" customFormat="1" x14ac:dyDescent="0.4">
      <c r="A8" s="37">
        <v>25</v>
      </c>
      <c r="B8" s="45"/>
      <c r="C8" s="45"/>
      <c r="D8" s="45"/>
      <c r="E8" s="45"/>
      <c r="F8" s="45"/>
      <c r="G8" s="45"/>
      <c r="H8" s="45">
        <v>1</v>
      </c>
      <c r="I8" s="45"/>
      <c r="J8" s="45"/>
      <c r="K8" s="45"/>
      <c r="L8" s="45"/>
      <c r="M8" s="45">
        <v>1</v>
      </c>
      <c r="N8" s="45"/>
      <c r="O8" s="45"/>
      <c r="P8" s="45"/>
      <c r="Q8" s="45"/>
      <c r="R8" s="45"/>
      <c r="S8" s="45"/>
      <c r="T8" s="45"/>
      <c r="U8" s="45"/>
      <c r="V8" s="45">
        <v>1</v>
      </c>
      <c r="W8" s="45"/>
      <c r="X8" s="45"/>
      <c r="Y8" s="45"/>
      <c r="Z8" s="62"/>
      <c r="AA8" s="62">
        <v>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59"/>
      <c r="AS8" s="60"/>
      <c r="AT8" s="60"/>
    </row>
    <row r="9" spans="1:46" s="61" customFormat="1" x14ac:dyDescent="0.4">
      <c r="A9" s="37">
        <v>35</v>
      </c>
      <c r="B9" s="40">
        <v>1</v>
      </c>
      <c r="C9" s="40"/>
      <c r="D9" s="40"/>
      <c r="E9" s="40"/>
      <c r="F9" s="40"/>
      <c r="G9" s="40">
        <v>7</v>
      </c>
      <c r="H9" s="40">
        <v>4</v>
      </c>
      <c r="I9" s="40">
        <v>3</v>
      </c>
      <c r="J9" s="40"/>
      <c r="K9" s="40">
        <v>13</v>
      </c>
      <c r="L9" s="45">
        <v>8</v>
      </c>
      <c r="M9" s="45">
        <v>1</v>
      </c>
      <c r="N9" s="45"/>
      <c r="O9" s="45"/>
      <c r="P9" s="45"/>
      <c r="Q9" s="45">
        <v>1</v>
      </c>
      <c r="R9" s="45"/>
      <c r="S9" s="45">
        <v>5</v>
      </c>
      <c r="T9" s="45"/>
      <c r="U9" s="45"/>
      <c r="V9" s="45">
        <v>8</v>
      </c>
      <c r="W9" s="45"/>
      <c r="X9" s="45"/>
      <c r="Y9" s="45"/>
      <c r="Z9" s="62"/>
      <c r="AA9" s="62"/>
      <c r="AB9" s="62"/>
      <c r="AC9" s="62"/>
      <c r="AD9" s="62"/>
      <c r="AE9" s="62"/>
      <c r="AF9" s="62"/>
      <c r="AG9" s="62">
        <v>11</v>
      </c>
      <c r="AH9" s="62"/>
      <c r="AI9" s="62">
        <v>1</v>
      </c>
      <c r="AJ9" s="62"/>
      <c r="AK9" s="62"/>
      <c r="AL9" s="62"/>
      <c r="AM9" s="62">
        <v>3</v>
      </c>
      <c r="AN9" s="62"/>
      <c r="AO9" s="62"/>
      <c r="AP9" s="62"/>
      <c r="AQ9" s="62"/>
    </row>
    <row r="10" spans="1:46" s="61" customFormat="1" x14ac:dyDescent="0.4">
      <c r="A10" s="37">
        <v>45</v>
      </c>
      <c r="B10" s="40"/>
      <c r="C10" s="40"/>
      <c r="D10" s="40"/>
      <c r="E10" s="40"/>
      <c r="F10" s="40"/>
      <c r="G10" s="40"/>
      <c r="H10" s="40">
        <v>8</v>
      </c>
      <c r="I10" s="40">
        <v>3</v>
      </c>
      <c r="J10" s="40">
        <v>2</v>
      </c>
      <c r="K10" s="40">
        <v>8</v>
      </c>
      <c r="L10" s="45">
        <v>5</v>
      </c>
      <c r="M10" s="45">
        <v>4</v>
      </c>
      <c r="N10" s="45"/>
      <c r="O10" s="45"/>
      <c r="P10" s="45"/>
      <c r="Q10" s="45">
        <v>6</v>
      </c>
      <c r="R10" s="45"/>
      <c r="S10" s="45">
        <v>1</v>
      </c>
      <c r="T10" s="45"/>
      <c r="U10" s="45"/>
      <c r="V10" s="45">
        <v>12</v>
      </c>
      <c r="W10" s="45"/>
      <c r="X10" s="45"/>
      <c r="Y10" s="45"/>
      <c r="Z10" s="62"/>
      <c r="AA10" s="62">
        <v>3</v>
      </c>
      <c r="AB10" s="62"/>
      <c r="AC10" s="62">
        <v>1</v>
      </c>
      <c r="AD10" s="62"/>
      <c r="AE10" s="62"/>
      <c r="AF10" s="62"/>
      <c r="AG10" s="62">
        <v>21</v>
      </c>
      <c r="AH10" s="62"/>
      <c r="AI10" s="62"/>
      <c r="AJ10" s="62">
        <v>5</v>
      </c>
      <c r="AK10" s="62">
        <v>1</v>
      </c>
      <c r="AL10" s="62"/>
      <c r="AM10" s="62">
        <v>30</v>
      </c>
      <c r="AN10" s="62">
        <v>1</v>
      </c>
      <c r="AO10" s="62">
        <v>1</v>
      </c>
      <c r="AP10" s="62">
        <v>3</v>
      </c>
      <c r="AQ10" s="62">
        <v>5</v>
      </c>
    </row>
    <row r="11" spans="1:46" s="61" customFormat="1" x14ac:dyDescent="0.4">
      <c r="A11" s="37">
        <v>55</v>
      </c>
      <c r="B11" s="40"/>
      <c r="C11" s="40"/>
      <c r="D11" s="40"/>
      <c r="E11" s="40">
        <v>2</v>
      </c>
      <c r="F11" s="40"/>
      <c r="G11" s="40"/>
      <c r="H11" s="40">
        <v>6</v>
      </c>
      <c r="I11" s="40">
        <v>5</v>
      </c>
      <c r="J11" s="40">
        <v>3</v>
      </c>
      <c r="K11" s="40">
        <v>6</v>
      </c>
      <c r="L11" s="45">
        <v>2</v>
      </c>
      <c r="M11" s="45"/>
      <c r="N11" s="45"/>
      <c r="O11" s="45"/>
      <c r="P11" s="45"/>
      <c r="Q11" s="45"/>
      <c r="R11" s="45"/>
      <c r="S11" s="45"/>
      <c r="T11" s="45"/>
      <c r="U11" s="45"/>
      <c r="V11" s="45">
        <v>31</v>
      </c>
      <c r="W11" s="45"/>
      <c r="X11" s="45"/>
      <c r="Y11" s="45"/>
      <c r="Z11" s="62"/>
      <c r="AA11" s="62">
        <v>6</v>
      </c>
      <c r="AB11" s="62"/>
      <c r="AC11" s="62">
        <v>1</v>
      </c>
      <c r="AD11" s="62"/>
      <c r="AE11" s="62"/>
      <c r="AF11" s="62"/>
      <c r="AG11" s="62">
        <v>15</v>
      </c>
      <c r="AH11" s="62"/>
      <c r="AI11" s="62">
        <v>3</v>
      </c>
      <c r="AJ11" s="62"/>
      <c r="AK11" s="62"/>
      <c r="AL11" s="62">
        <v>2</v>
      </c>
      <c r="AM11" s="62">
        <v>24</v>
      </c>
      <c r="AN11" s="62">
        <v>8</v>
      </c>
      <c r="AO11" s="62">
        <v>9</v>
      </c>
      <c r="AP11" s="62"/>
      <c r="AQ11" s="62">
        <v>12</v>
      </c>
    </row>
    <row r="12" spans="1:46" s="61" customFormat="1" x14ac:dyDescent="0.4">
      <c r="A12" s="37">
        <v>65</v>
      </c>
      <c r="B12" s="40"/>
      <c r="C12" s="40"/>
      <c r="D12" s="40">
        <v>3</v>
      </c>
      <c r="E12" s="40">
        <v>13</v>
      </c>
      <c r="F12" s="40"/>
      <c r="G12" s="40">
        <v>13</v>
      </c>
      <c r="H12" s="40">
        <v>31</v>
      </c>
      <c r="I12" s="40">
        <v>8</v>
      </c>
      <c r="J12" s="40"/>
      <c r="K12" s="40">
        <v>76</v>
      </c>
      <c r="L12" s="45">
        <v>21</v>
      </c>
      <c r="M12" s="45">
        <v>7</v>
      </c>
      <c r="N12" s="45">
        <v>4</v>
      </c>
      <c r="O12" s="45"/>
      <c r="P12" s="45">
        <v>2</v>
      </c>
      <c r="Q12" s="45"/>
      <c r="R12" s="45"/>
      <c r="S12" s="45">
        <v>5</v>
      </c>
      <c r="T12" s="45">
        <v>1</v>
      </c>
      <c r="U12" s="45"/>
      <c r="V12" s="45">
        <v>207</v>
      </c>
      <c r="W12" s="45"/>
      <c r="X12" s="45"/>
      <c r="Y12" s="45">
        <v>4</v>
      </c>
      <c r="Z12" s="62"/>
      <c r="AA12" s="62">
        <v>10</v>
      </c>
      <c r="AB12" s="62"/>
      <c r="AC12" s="62">
        <v>8</v>
      </c>
      <c r="AD12" s="62"/>
      <c r="AE12" s="62"/>
      <c r="AF12" s="62"/>
      <c r="AG12" s="62">
        <v>6</v>
      </c>
      <c r="AH12" s="62"/>
      <c r="AI12" s="62">
        <v>1</v>
      </c>
      <c r="AJ12" s="62"/>
      <c r="AK12" s="62">
        <v>2</v>
      </c>
      <c r="AL12" s="62"/>
      <c r="AM12" s="62">
        <v>36</v>
      </c>
      <c r="AN12" s="62">
        <v>27</v>
      </c>
      <c r="AO12" s="62">
        <v>5</v>
      </c>
      <c r="AP12" s="62"/>
      <c r="AQ12" s="62">
        <v>17</v>
      </c>
    </row>
    <row r="13" spans="1:46" x14ac:dyDescent="0.4">
      <c r="A13" s="37">
        <v>75</v>
      </c>
      <c r="D13" s="40">
        <v>1</v>
      </c>
      <c r="E13" s="40">
        <v>8</v>
      </c>
      <c r="G13" s="40">
        <v>6</v>
      </c>
      <c r="H13" s="40">
        <v>56</v>
      </c>
      <c r="I13" s="40">
        <v>5</v>
      </c>
      <c r="K13" s="40">
        <v>26</v>
      </c>
      <c r="L13" s="45">
        <v>36</v>
      </c>
      <c r="M13" s="45">
        <v>3</v>
      </c>
      <c r="N13" s="40">
        <v>1</v>
      </c>
      <c r="P13" s="40">
        <v>1</v>
      </c>
      <c r="U13" s="40">
        <v>1</v>
      </c>
      <c r="V13" s="40">
        <v>56</v>
      </c>
      <c r="Y13" s="40">
        <v>2</v>
      </c>
      <c r="AQ13" s="43">
        <v>1</v>
      </c>
    </row>
    <row r="14" spans="1:46" s="61" customFormat="1" x14ac:dyDescent="0.4">
      <c r="A14" s="37">
        <v>85</v>
      </c>
      <c r="B14" s="40"/>
      <c r="C14" s="40"/>
      <c r="D14" s="40"/>
      <c r="E14" s="40">
        <v>6</v>
      </c>
      <c r="F14" s="40"/>
      <c r="G14" s="40">
        <v>20</v>
      </c>
      <c r="H14" s="40">
        <v>47</v>
      </c>
      <c r="I14" s="40">
        <v>1</v>
      </c>
      <c r="J14" s="40"/>
      <c r="K14" s="40">
        <v>17</v>
      </c>
      <c r="L14" s="45">
        <v>13</v>
      </c>
      <c r="M14" s="45">
        <v>3</v>
      </c>
      <c r="N14" s="45"/>
      <c r="O14" s="45"/>
      <c r="P14" s="45">
        <v>1</v>
      </c>
      <c r="Q14" s="45"/>
      <c r="R14" s="45"/>
      <c r="S14" s="45">
        <v>6</v>
      </c>
      <c r="T14" s="45"/>
      <c r="U14" s="45">
        <v>2</v>
      </c>
      <c r="V14" s="45">
        <v>43</v>
      </c>
      <c r="W14" s="45"/>
      <c r="X14" s="45"/>
      <c r="Y14" s="45">
        <v>1</v>
      </c>
      <c r="Z14" s="62"/>
      <c r="AA14" s="62"/>
      <c r="AB14" s="62"/>
      <c r="AC14" s="62"/>
      <c r="AD14" s="62">
        <v>8</v>
      </c>
      <c r="AE14" s="62"/>
      <c r="AF14" s="62"/>
      <c r="AG14" s="62"/>
      <c r="AH14" s="62"/>
      <c r="AI14" s="62"/>
      <c r="AJ14" s="62"/>
      <c r="AK14" s="62"/>
      <c r="AL14" s="62"/>
      <c r="AM14" s="62">
        <v>2</v>
      </c>
      <c r="AN14" s="62"/>
      <c r="AO14" s="62">
        <v>1</v>
      </c>
      <c r="AP14" s="62"/>
      <c r="AQ14" s="62">
        <v>4</v>
      </c>
    </row>
    <row r="15" spans="1:46" s="61" customFormat="1" x14ac:dyDescent="0.4">
      <c r="A15" s="37">
        <v>95</v>
      </c>
      <c r="B15" s="40"/>
      <c r="C15" s="40"/>
      <c r="D15" s="40"/>
      <c r="E15" s="40">
        <v>6</v>
      </c>
      <c r="F15" s="40"/>
      <c r="G15" s="40">
        <v>11</v>
      </c>
      <c r="H15" s="40">
        <v>28</v>
      </c>
      <c r="I15" s="40"/>
      <c r="J15" s="40"/>
      <c r="K15" s="40">
        <v>71</v>
      </c>
      <c r="L15" s="45">
        <v>13</v>
      </c>
      <c r="M15" s="45">
        <v>1</v>
      </c>
      <c r="N15" s="45"/>
      <c r="O15" s="45">
        <v>1</v>
      </c>
      <c r="P15" s="45"/>
      <c r="Q15" s="45"/>
      <c r="R15" s="45"/>
      <c r="S15" s="45"/>
      <c r="T15" s="45"/>
      <c r="U15" s="45"/>
      <c r="V15" s="45">
        <v>38</v>
      </c>
      <c r="W15" s="45"/>
      <c r="X15" s="45">
        <v>2</v>
      </c>
      <c r="Y15" s="45">
        <v>1</v>
      </c>
      <c r="Z15" s="62"/>
      <c r="AA15" s="62">
        <v>1</v>
      </c>
      <c r="AB15" s="62"/>
      <c r="AC15" s="62">
        <v>1</v>
      </c>
      <c r="AD15" s="62"/>
      <c r="AE15" s="62"/>
      <c r="AF15" s="62"/>
      <c r="AG15" s="62"/>
      <c r="AH15" s="62"/>
      <c r="AI15" s="62">
        <v>1</v>
      </c>
      <c r="AJ15" s="62"/>
      <c r="AK15" s="62"/>
      <c r="AL15" s="62"/>
      <c r="AM15" s="62">
        <v>4</v>
      </c>
      <c r="AN15" s="62"/>
      <c r="AO15" s="62"/>
      <c r="AP15" s="62"/>
      <c r="AQ15" s="62">
        <v>6</v>
      </c>
    </row>
    <row r="16" spans="1:46" s="53" customFormat="1" ht="21.6" thickBot="1" x14ac:dyDescent="0.45">
      <c r="A16" s="47">
        <v>105</v>
      </c>
      <c r="B16" s="79">
        <v>1</v>
      </c>
      <c r="C16" s="80"/>
      <c r="D16" s="81">
        <v>1</v>
      </c>
      <c r="E16" s="82">
        <v>13</v>
      </c>
      <c r="F16" s="79"/>
      <c r="G16" s="81">
        <v>16</v>
      </c>
      <c r="H16" s="81">
        <v>49</v>
      </c>
      <c r="I16" s="83"/>
      <c r="J16" s="83"/>
      <c r="K16" s="82">
        <v>80</v>
      </c>
      <c r="L16" s="81">
        <v>30</v>
      </c>
      <c r="M16" s="82">
        <v>3</v>
      </c>
      <c r="N16" s="80"/>
      <c r="O16" s="80"/>
      <c r="P16" s="84"/>
      <c r="Q16" s="80"/>
      <c r="R16" s="81">
        <v>1</v>
      </c>
      <c r="S16" s="83"/>
      <c r="T16" s="84"/>
      <c r="U16" s="80">
        <v>2</v>
      </c>
      <c r="V16" s="80">
        <v>37</v>
      </c>
      <c r="W16" s="80">
        <v>2</v>
      </c>
      <c r="X16" s="84"/>
      <c r="Y16" s="84"/>
      <c r="Z16" s="85"/>
      <c r="AA16" s="85"/>
      <c r="AB16" s="85"/>
      <c r="AC16" s="85"/>
      <c r="AD16" s="85">
        <v>5</v>
      </c>
      <c r="AE16" s="86"/>
      <c r="AF16" s="86"/>
      <c r="AG16" s="86"/>
      <c r="AH16" s="86"/>
      <c r="AI16" s="86">
        <v>1</v>
      </c>
      <c r="AJ16" s="87"/>
      <c r="AK16" s="85"/>
      <c r="AL16" s="85"/>
      <c r="AM16" s="87"/>
      <c r="AN16" s="87"/>
      <c r="AO16" s="87"/>
      <c r="AP16" s="87"/>
      <c r="AQ16" s="87">
        <v>4</v>
      </c>
    </row>
    <row r="17" spans="1:43" s="54" customFormat="1" x14ac:dyDescent="0.4">
      <c r="A17" s="55">
        <v>125</v>
      </c>
      <c r="B17" s="40"/>
      <c r="C17" s="40">
        <v>1</v>
      </c>
      <c r="D17" s="40">
        <v>15</v>
      </c>
      <c r="E17" s="40">
        <v>47</v>
      </c>
      <c r="F17" s="40">
        <v>3</v>
      </c>
      <c r="G17" s="40">
        <v>53</v>
      </c>
      <c r="H17" s="40">
        <v>97</v>
      </c>
      <c r="I17" s="40">
        <v>16</v>
      </c>
      <c r="J17" s="40"/>
      <c r="K17" s="40">
        <v>590</v>
      </c>
      <c r="L17" s="45">
        <v>75</v>
      </c>
      <c r="M17" s="45">
        <v>18</v>
      </c>
      <c r="N17" s="40"/>
      <c r="O17" s="40"/>
      <c r="P17" s="40">
        <v>13</v>
      </c>
      <c r="Q17" s="40"/>
      <c r="R17" s="40"/>
      <c r="S17" s="40"/>
      <c r="T17" s="40">
        <v>72</v>
      </c>
      <c r="U17" s="40">
        <v>5</v>
      </c>
      <c r="V17" s="40">
        <v>101</v>
      </c>
      <c r="W17" s="40">
        <v>3</v>
      </c>
      <c r="X17" s="40"/>
      <c r="Y17" s="40"/>
      <c r="Z17" s="43"/>
      <c r="AA17" s="43"/>
      <c r="AB17" s="43"/>
      <c r="AC17" s="43">
        <v>1</v>
      </c>
      <c r="AD17" s="43"/>
      <c r="AE17" s="43"/>
      <c r="AF17" s="43"/>
      <c r="AG17" s="43"/>
      <c r="AH17" s="43"/>
      <c r="AI17" s="43"/>
      <c r="AJ17" s="43"/>
      <c r="AK17" s="43"/>
      <c r="AL17" s="43"/>
      <c r="AM17" s="43">
        <v>11</v>
      </c>
      <c r="AN17" s="43">
        <v>4</v>
      </c>
      <c r="AO17" s="43"/>
      <c r="AP17" s="43"/>
      <c r="AQ17" s="43">
        <v>28</v>
      </c>
    </row>
    <row r="18" spans="1:43" x14ac:dyDescent="0.4">
      <c r="A18" s="37">
        <v>135</v>
      </c>
      <c r="D18" s="40">
        <v>4</v>
      </c>
      <c r="E18" s="40">
        <v>4</v>
      </c>
      <c r="G18" s="40">
        <v>43</v>
      </c>
      <c r="H18" s="40">
        <v>44</v>
      </c>
      <c r="K18" s="40">
        <v>317</v>
      </c>
      <c r="L18" s="45">
        <v>37</v>
      </c>
      <c r="M18" s="45">
        <v>1</v>
      </c>
      <c r="P18" s="40">
        <v>3</v>
      </c>
      <c r="T18" s="40">
        <v>35</v>
      </c>
      <c r="V18" s="40">
        <v>16</v>
      </c>
      <c r="AA18" s="43">
        <v>1</v>
      </c>
      <c r="AC18" s="43">
        <v>1</v>
      </c>
      <c r="AD18" s="43">
        <v>1</v>
      </c>
      <c r="AG18" s="43">
        <v>1</v>
      </c>
      <c r="AM18" s="43">
        <v>10</v>
      </c>
      <c r="AN18" s="43">
        <v>2</v>
      </c>
      <c r="AO18" s="43">
        <v>2</v>
      </c>
      <c r="AQ18" s="43">
        <v>20</v>
      </c>
    </row>
    <row r="19" spans="1:43" x14ac:dyDescent="0.4">
      <c r="A19" s="37">
        <v>145</v>
      </c>
      <c r="D19" s="40">
        <v>2</v>
      </c>
      <c r="E19" s="40">
        <v>4</v>
      </c>
      <c r="F19" s="40">
        <v>1</v>
      </c>
      <c r="G19" s="40">
        <v>9</v>
      </c>
      <c r="H19" s="40">
        <v>37</v>
      </c>
      <c r="I19" s="40">
        <v>6</v>
      </c>
      <c r="K19" s="40">
        <v>145</v>
      </c>
      <c r="L19" s="45">
        <v>25</v>
      </c>
      <c r="M19" s="45">
        <v>2</v>
      </c>
      <c r="N19" s="40">
        <v>1</v>
      </c>
      <c r="P19" s="40">
        <v>5</v>
      </c>
      <c r="T19" s="40">
        <v>144</v>
      </c>
      <c r="U19" s="40">
        <v>4</v>
      </c>
      <c r="V19" s="40">
        <v>10</v>
      </c>
      <c r="AC19" s="43">
        <v>1</v>
      </c>
      <c r="AH19" s="43">
        <v>1</v>
      </c>
      <c r="AN19" s="43">
        <v>1</v>
      </c>
      <c r="AO19" s="43">
        <v>2</v>
      </c>
      <c r="AQ19" s="43">
        <v>16</v>
      </c>
    </row>
    <row r="20" spans="1:43" x14ac:dyDescent="0.4">
      <c r="A20" s="37">
        <v>155</v>
      </c>
      <c r="F20" s="40">
        <v>2</v>
      </c>
      <c r="G20" s="40">
        <v>12</v>
      </c>
      <c r="H20" s="40">
        <v>79</v>
      </c>
      <c r="I20" s="40">
        <v>2</v>
      </c>
      <c r="K20" s="40">
        <v>504</v>
      </c>
      <c r="L20" s="45">
        <v>17</v>
      </c>
      <c r="M20" s="45">
        <v>3</v>
      </c>
      <c r="P20" s="40">
        <v>1</v>
      </c>
      <c r="T20" s="40">
        <v>34</v>
      </c>
      <c r="U20" s="40">
        <v>4</v>
      </c>
      <c r="V20" s="40">
        <v>28</v>
      </c>
      <c r="AD20" s="43">
        <v>5</v>
      </c>
      <c r="AG20" s="43">
        <v>1</v>
      </c>
    </row>
    <row r="21" spans="1:43" x14ac:dyDescent="0.4">
      <c r="A21" s="37">
        <v>165</v>
      </c>
      <c r="B21" s="40">
        <v>1</v>
      </c>
      <c r="D21" s="40">
        <v>5</v>
      </c>
      <c r="G21" s="40">
        <v>8</v>
      </c>
      <c r="H21" s="40">
        <v>47</v>
      </c>
      <c r="I21" s="40">
        <v>2</v>
      </c>
      <c r="K21" s="40">
        <v>283</v>
      </c>
      <c r="L21" s="45">
        <v>15</v>
      </c>
      <c r="M21" s="45">
        <v>2</v>
      </c>
      <c r="O21" s="40">
        <v>1</v>
      </c>
      <c r="P21" s="40">
        <v>1</v>
      </c>
      <c r="T21" s="40">
        <v>6</v>
      </c>
      <c r="U21" s="40">
        <v>3</v>
      </c>
      <c r="V21" s="40">
        <v>18</v>
      </c>
      <c r="AM21" s="43">
        <v>2</v>
      </c>
      <c r="AQ21" s="43">
        <v>61</v>
      </c>
    </row>
    <row r="22" spans="1:43" x14ac:dyDescent="0.4">
      <c r="A22" s="37">
        <v>175</v>
      </c>
      <c r="B22" s="40">
        <v>1</v>
      </c>
      <c r="D22" s="40">
        <v>4</v>
      </c>
      <c r="G22" s="40">
        <v>1</v>
      </c>
      <c r="H22" s="40">
        <v>8</v>
      </c>
      <c r="K22" s="40">
        <v>101</v>
      </c>
      <c r="L22" s="45">
        <v>6</v>
      </c>
      <c r="T22" s="40">
        <v>115</v>
      </c>
      <c r="V22" s="40">
        <v>7</v>
      </c>
      <c r="AC22" s="43">
        <v>1</v>
      </c>
      <c r="AE22" s="43">
        <v>1</v>
      </c>
      <c r="AM22" s="43">
        <v>27</v>
      </c>
      <c r="AQ22" s="43">
        <v>20</v>
      </c>
    </row>
    <row r="23" spans="1:43" x14ac:dyDescent="0.4">
      <c r="A23" s="37">
        <v>185</v>
      </c>
      <c r="B23" s="40">
        <v>1</v>
      </c>
      <c r="D23" s="40">
        <v>5</v>
      </c>
      <c r="E23" s="40">
        <v>1</v>
      </c>
      <c r="H23" s="40">
        <v>2</v>
      </c>
      <c r="K23" s="40">
        <v>2</v>
      </c>
      <c r="S23" s="40">
        <v>1</v>
      </c>
      <c r="T23" s="40">
        <v>12</v>
      </c>
      <c r="V23" s="40">
        <v>3</v>
      </c>
      <c r="AD23" s="43">
        <v>1</v>
      </c>
      <c r="AM23" s="43">
        <v>1</v>
      </c>
      <c r="AQ23" s="43">
        <v>9</v>
      </c>
    </row>
    <row r="24" spans="1:43" x14ac:dyDescent="0.4">
      <c r="A24" s="37">
        <v>195</v>
      </c>
      <c r="I24" s="40">
        <v>6</v>
      </c>
      <c r="P24" s="40">
        <v>1</v>
      </c>
      <c r="AD24" s="43">
        <v>1</v>
      </c>
      <c r="AQ24" s="43">
        <v>3</v>
      </c>
    </row>
    <row r="25" spans="1:43" s="46" customFormat="1" ht="21.6" thickBot="1" x14ac:dyDescent="0.45">
      <c r="A25" s="47">
        <v>205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50"/>
      <c r="M25" s="50"/>
      <c r="N25" s="49"/>
      <c r="O25" s="49"/>
      <c r="P25" s="49"/>
      <c r="Q25" s="49"/>
      <c r="R25" s="49"/>
      <c r="S25" s="49">
        <v>1</v>
      </c>
      <c r="T25" s="49">
        <v>29</v>
      </c>
      <c r="U25" s="49"/>
      <c r="V25" s="49"/>
      <c r="W25" s="49"/>
      <c r="X25" s="49"/>
      <c r="Y25" s="49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</row>
    <row r="26" spans="1:43" s="54" customFormat="1" x14ac:dyDescent="0.4">
      <c r="A26" s="55">
        <v>225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8"/>
      <c r="M26" s="58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>
        <v>2</v>
      </c>
      <c r="AQ26" s="64"/>
    </row>
    <row r="27" spans="1:43" x14ac:dyDescent="0.4">
      <c r="A27" s="37">
        <v>235</v>
      </c>
    </row>
    <row r="28" spans="1:43" s="61" customFormat="1" x14ac:dyDescent="0.4">
      <c r="A28" s="37">
        <v>245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</row>
    <row r="29" spans="1:43" s="61" customFormat="1" x14ac:dyDescent="0.4">
      <c r="A29" s="37">
        <v>255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5"/>
      <c r="M29" s="45"/>
      <c r="N29" s="45"/>
      <c r="O29" s="45"/>
      <c r="P29" s="45"/>
      <c r="Q29" s="45"/>
      <c r="R29" s="45"/>
      <c r="S29" s="45"/>
      <c r="T29" s="45">
        <v>4</v>
      </c>
      <c r="U29" s="45"/>
      <c r="V29" s="45"/>
      <c r="W29" s="45"/>
      <c r="X29" s="45"/>
      <c r="Y29" s="45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</row>
    <row r="30" spans="1:43" s="61" customFormat="1" x14ac:dyDescent="0.4">
      <c r="A30" s="37">
        <v>265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</row>
    <row r="31" spans="1:43" s="61" customFormat="1" x14ac:dyDescent="0.4">
      <c r="A31" s="37">
        <v>275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</row>
    <row r="32" spans="1:43" s="61" customFormat="1" ht="16.5" customHeight="1" x14ac:dyDescent="0.4">
      <c r="A32" s="37">
        <v>285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</row>
    <row r="33" spans="1:43" s="61" customFormat="1" x14ac:dyDescent="0.4">
      <c r="A33" s="37">
        <v>295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</row>
    <row r="34" spans="1:43" s="53" customFormat="1" ht="21.6" thickBot="1" x14ac:dyDescent="0.45">
      <c r="A34" s="47">
        <v>305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</row>
    <row r="35" spans="1:43" s="54" customFormat="1" x14ac:dyDescent="0.4">
      <c r="A35" s="55"/>
      <c r="B35" s="54">
        <f>SUM(B6:B34)</f>
        <v>5</v>
      </c>
      <c r="C35" s="54">
        <f t="shared" ref="C35:AQ35" si="0">SUM(C6:C34)</f>
        <v>1</v>
      </c>
      <c r="D35" s="54">
        <f t="shared" si="0"/>
        <v>40</v>
      </c>
      <c r="E35" s="54">
        <f t="shared" si="0"/>
        <v>104</v>
      </c>
      <c r="F35" s="54">
        <f t="shared" si="0"/>
        <v>6</v>
      </c>
      <c r="G35" s="54">
        <f t="shared" si="0"/>
        <v>199</v>
      </c>
      <c r="H35" s="54">
        <f t="shared" si="0"/>
        <v>544</v>
      </c>
      <c r="I35" s="54">
        <f t="shared" si="0"/>
        <v>57</v>
      </c>
      <c r="J35" s="54">
        <f t="shared" si="0"/>
        <v>5</v>
      </c>
      <c r="K35" s="54">
        <f t="shared" si="0"/>
        <v>2239</v>
      </c>
      <c r="L35" s="54">
        <f t="shared" si="0"/>
        <v>303</v>
      </c>
      <c r="M35" s="54">
        <f t="shared" si="0"/>
        <v>49</v>
      </c>
      <c r="N35" s="54">
        <f t="shared" si="0"/>
        <v>6</v>
      </c>
      <c r="O35" s="54">
        <f t="shared" si="0"/>
        <v>2</v>
      </c>
      <c r="P35" s="54">
        <f t="shared" si="0"/>
        <v>28</v>
      </c>
      <c r="Q35" s="54">
        <f t="shared" si="0"/>
        <v>7</v>
      </c>
      <c r="R35" s="54">
        <f t="shared" si="0"/>
        <v>1</v>
      </c>
      <c r="S35" s="54">
        <f t="shared" si="0"/>
        <v>19</v>
      </c>
      <c r="T35" s="54">
        <f t="shared" si="0"/>
        <v>452</v>
      </c>
      <c r="U35" s="54">
        <f t="shared" si="0"/>
        <v>21</v>
      </c>
      <c r="V35" s="54">
        <f t="shared" si="0"/>
        <v>616</v>
      </c>
      <c r="W35" s="54">
        <f t="shared" si="0"/>
        <v>5</v>
      </c>
      <c r="X35" s="54">
        <f t="shared" si="0"/>
        <v>2</v>
      </c>
      <c r="Y35" s="54">
        <f t="shared" si="0"/>
        <v>8</v>
      </c>
      <c r="Z35" s="54">
        <f t="shared" si="0"/>
        <v>0</v>
      </c>
      <c r="AA35" s="54">
        <f t="shared" si="0"/>
        <v>23</v>
      </c>
      <c r="AB35" s="54">
        <f t="shared" si="0"/>
        <v>0</v>
      </c>
      <c r="AC35" s="54">
        <f t="shared" si="0"/>
        <v>15</v>
      </c>
      <c r="AD35" s="54">
        <f t="shared" si="0"/>
        <v>21</v>
      </c>
      <c r="AE35" s="54">
        <f t="shared" si="0"/>
        <v>1</v>
      </c>
      <c r="AF35" s="54">
        <f t="shared" si="0"/>
        <v>0</v>
      </c>
      <c r="AG35" s="54">
        <f t="shared" si="0"/>
        <v>55</v>
      </c>
      <c r="AH35" s="54">
        <f t="shared" si="0"/>
        <v>1</v>
      </c>
      <c r="AI35" s="54">
        <f t="shared" si="0"/>
        <v>7</v>
      </c>
      <c r="AJ35" s="54">
        <f t="shared" si="0"/>
        <v>5</v>
      </c>
      <c r="AK35" s="54">
        <f t="shared" si="0"/>
        <v>3</v>
      </c>
      <c r="AL35" s="54">
        <f t="shared" si="0"/>
        <v>2</v>
      </c>
      <c r="AM35" s="54">
        <f t="shared" si="0"/>
        <v>150</v>
      </c>
      <c r="AN35" s="54">
        <f t="shared" si="0"/>
        <v>43</v>
      </c>
      <c r="AO35" s="54">
        <f t="shared" si="0"/>
        <v>20</v>
      </c>
      <c r="AP35" s="54">
        <f t="shared" si="0"/>
        <v>5</v>
      </c>
      <c r="AQ35" s="54">
        <f t="shared" si="0"/>
        <v>206</v>
      </c>
    </row>
    <row r="36" spans="1:43" x14ac:dyDescent="0.4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61"/>
      <c r="M36" s="61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N36" s="36"/>
      <c r="AO36" s="36"/>
      <c r="AP36" s="36"/>
      <c r="AQ36" s="36"/>
    </row>
    <row r="37" spans="1:43" x14ac:dyDescent="0.4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61"/>
      <c r="M37" s="61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N37" s="36"/>
      <c r="AO37" s="36"/>
      <c r="AP37" s="36"/>
      <c r="AQ37" s="36"/>
    </row>
    <row r="38" spans="1:43" x14ac:dyDescent="0.4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61"/>
      <c r="M38" s="61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N38" s="36"/>
      <c r="AO38" s="36"/>
      <c r="AP38" s="36"/>
      <c r="AQ38" s="36"/>
    </row>
    <row r="39" spans="1:43" x14ac:dyDescent="0.4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61"/>
      <c r="M39" s="61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N39" s="36"/>
      <c r="AO39" s="36"/>
      <c r="AP39" s="36"/>
      <c r="AQ39" s="36"/>
    </row>
    <row r="40" spans="1:43" x14ac:dyDescent="0.4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61"/>
      <c r="M40" s="61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N40" s="36"/>
      <c r="AO40" s="36"/>
      <c r="AP40" s="36"/>
      <c r="AQ40" s="36"/>
    </row>
    <row r="41" spans="1:43" x14ac:dyDescent="0.4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61"/>
      <c r="M41" s="61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N41" s="36"/>
      <c r="AO41" s="36"/>
      <c r="AP41" s="36"/>
      <c r="AQ41" s="36"/>
    </row>
    <row r="42" spans="1:43" x14ac:dyDescent="0.4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61"/>
      <c r="M42" s="61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N42" s="36"/>
      <c r="AO42" s="36"/>
      <c r="AP42" s="36"/>
      <c r="AQ42" s="36"/>
    </row>
    <row r="43" spans="1:43" x14ac:dyDescent="0.4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61"/>
      <c r="M43" s="61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N43" s="36"/>
      <c r="AO43" s="36"/>
      <c r="AP43" s="36"/>
      <c r="AQ43" s="36"/>
    </row>
    <row r="44" spans="1:43" x14ac:dyDescent="0.4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61"/>
      <c r="M44" s="61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N44" s="36"/>
      <c r="AO44" s="36"/>
      <c r="AP44" s="36"/>
      <c r="AQ44" s="36"/>
    </row>
    <row r="45" spans="1:43" x14ac:dyDescent="0.4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61"/>
      <c r="M45" s="61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N45" s="36"/>
      <c r="AO45" s="36"/>
      <c r="AP45" s="36"/>
      <c r="AQ45" s="36"/>
    </row>
    <row r="46" spans="1:43" x14ac:dyDescent="0.4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61"/>
      <c r="M46" s="61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N46" s="36"/>
      <c r="AO46" s="36"/>
      <c r="AP46" s="36"/>
      <c r="AQ46" s="36"/>
    </row>
    <row r="47" spans="1:43" x14ac:dyDescent="0.4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61"/>
      <c r="M47" s="61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N47" s="36"/>
      <c r="AO47" s="36"/>
      <c r="AP47" s="36"/>
      <c r="AQ47" s="36"/>
    </row>
    <row r="48" spans="1:43" x14ac:dyDescent="0.4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61"/>
      <c r="M48" s="61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N48" s="36"/>
      <c r="AO48" s="36"/>
      <c r="AP48" s="36"/>
      <c r="AQ48" s="36"/>
    </row>
    <row r="49" spans="2:43" x14ac:dyDescent="0.4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61"/>
      <c r="M49" s="61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N49" s="36"/>
      <c r="AO49" s="36"/>
      <c r="AP49" s="36"/>
      <c r="AQ49" s="36"/>
    </row>
    <row r="50" spans="2:43" x14ac:dyDescent="0.4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61"/>
      <c r="M50" s="61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N50" s="36"/>
      <c r="AO50" s="36"/>
      <c r="AP50" s="36"/>
      <c r="AQ50" s="36"/>
    </row>
    <row r="51" spans="2:43" x14ac:dyDescent="0.4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61"/>
      <c r="M51" s="61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N51" s="36"/>
      <c r="AO51" s="36"/>
      <c r="AP51" s="36"/>
      <c r="AQ51" s="36"/>
    </row>
    <row r="52" spans="2:43" x14ac:dyDescent="0.4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61"/>
      <c r="M52" s="61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N52" s="36"/>
      <c r="AO52" s="36"/>
      <c r="AP52" s="36"/>
      <c r="AQ52" s="36"/>
    </row>
    <row r="53" spans="2:43" x14ac:dyDescent="0.4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61"/>
      <c r="M53" s="61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N53" s="36"/>
      <c r="AO53" s="36"/>
      <c r="AP53" s="36"/>
      <c r="AQ53" s="36"/>
    </row>
    <row r="54" spans="2:43" x14ac:dyDescent="0.4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61"/>
      <c r="M54" s="61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N54" s="36"/>
      <c r="AO54" s="36"/>
      <c r="AP54" s="36"/>
      <c r="AQ54" s="36"/>
    </row>
    <row r="55" spans="2:43" x14ac:dyDescent="0.4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61"/>
      <c r="M55" s="61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N55" s="36"/>
      <c r="AO55" s="36"/>
      <c r="AP55" s="36"/>
      <c r="AQ55" s="36"/>
    </row>
    <row r="56" spans="2:43" x14ac:dyDescent="0.4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61"/>
      <c r="M56" s="61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N56" s="36"/>
      <c r="AO56" s="36"/>
      <c r="AP56" s="36"/>
      <c r="AQ56" s="36"/>
    </row>
    <row r="57" spans="2:43" x14ac:dyDescent="0.4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61"/>
      <c r="M57" s="61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N57" s="36"/>
      <c r="AO57" s="36"/>
      <c r="AP57" s="36"/>
      <c r="AQ57" s="36"/>
    </row>
    <row r="58" spans="2:43" x14ac:dyDescent="0.4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61"/>
      <c r="M58" s="61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N58" s="36"/>
      <c r="AO58" s="36"/>
      <c r="AP58" s="36"/>
      <c r="AQ58" s="36"/>
    </row>
    <row r="59" spans="2:43" x14ac:dyDescent="0.4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61"/>
      <c r="M59" s="61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N59" s="36"/>
      <c r="AO59" s="36"/>
      <c r="AP59" s="36"/>
      <c r="AQ59" s="36"/>
    </row>
    <row r="60" spans="2:43" x14ac:dyDescent="0.4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61"/>
      <c r="M60" s="61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N60" s="36"/>
      <c r="AO60" s="36"/>
      <c r="AP60" s="36"/>
      <c r="AQ60" s="36"/>
    </row>
    <row r="61" spans="2:43" x14ac:dyDescent="0.4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61"/>
      <c r="M61" s="61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N61" s="36"/>
      <c r="AO61" s="36"/>
      <c r="AP61" s="36"/>
      <c r="AQ61" s="36"/>
    </row>
    <row r="62" spans="2:43" x14ac:dyDescent="0.4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61"/>
      <c r="M62" s="61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N62" s="36"/>
      <c r="AO62" s="36"/>
      <c r="AP62" s="36"/>
      <c r="AQ62" s="36"/>
    </row>
    <row r="63" spans="2:43" x14ac:dyDescent="0.4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61"/>
      <c r="M63" s="61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N63" s="36"/>
      <c r="AO63" s="36"/>
      <c r="AP63" s="36"/>
      <c r="AQ63" s="36"/>
    </row>
    <row r="64" spans="2:43" x14ac:dyDescent="0.4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61"/>
      <c r="M64" s="61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N64" s="36"/>
      <c r="AO64" s="36"/>
      <c r="AP64" s="36"/>
      <c r="AQ64" s="36"/>
    </row>
    <row r="65" spans="2:43" x14ac:dyDescent="0.4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61"/>
      <c r="M65" s="61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N65" s="36"/>
      <c r="AO65" s="36"/>
      <c r="AP65" s="36"/>
      <c r="AQ65" s="36"/>
    </row>
    <row r="66" spans="2:43" x14ac:dyDescent="0.4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61"/>
      <c r="M66" s="61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N66" s="36"/>
      <c r="AO66" s="36"/>
      <c r="AP66" s="36"/>
      <c r="AQ66" s="36"/>
    </row>
    <row r="67" spans="2:43" x14ac:dyDescent="0.4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61"/>
      <c r="M67" s="61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N67" s="36"/>
      <c r="AO67" s="36"/>
      <c r="AP67" s="36"/>
      <c r="AQ67" s="36"/>
    </row>
    <row r="68" spans="2:43" x14ac:dyDescent="0.4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61"/>
      <c r="M68" s="61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N68" s="36"/>
      <c r="AO68" s="36"/>
      <c r="AP68" s="36"/>
      <c r="AQ68" s="36"/>
    </row>
    <row r="69" spans="2:43" x14ac:dyDescent="0.4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61"/>
      <c r="M69" s="61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N69" s="36"/>
      <c r="AO69" s="36"/>
      <c r="AP69" s="36"/>
      <c r="AQ69" s="36"/>
    </row>
    <row r="70" spans="2:43" x14ac:dyDescent="0.4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61"/>
      <c r="M70" s="61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N70" s="36"/>
      <c r="AO70" s="36"/>
      <c r="AP70" s="36"/>
      <c r="AQ70" s="36"/>
    </row>
    <row r="71" spans="2:43" x14ac:dyDescent="0.4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61"/>
      <c r="M71" s="61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N71" s="36"/>
      <c r="AO71" s="36"/>
      <c r="AP71" s="36"/>
      <c r="AQ71" s="36"/>
    </row>
    <row r="72" spans="2:43" x14ac:dyDescent="0.4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61"/>
      <c r="M72" s="61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N72" s="36"/>
      <c r="AO72" s="36"/>
      <c r="AP72" s="36"/>
      <c r="AQ72" s="36"/>
    </row>
    <row r="73" spans="2:43" x14ac:dyDescent="0.4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61"/>
      <c r="M73" s="61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N73" s="36"/>
      <c r="AO73" s="36"/>
      <c r="AP73" s="36"/>
      <c r="AQ73" s="36"/>
    </row>
    <row r="74" spans="2:43" x14ac:dyDescent="0.4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61"/>
      <c r="M74" s="61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N74" s="36"/>
      <c r="AO74" s="36"/>
      <c r="AP74" s="36"/>
      <c r="AQ74" s="36"/>
    </row>
    <row r="75" spans="2:43" x14ac:dyDescent="0.4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61"/>
      <c r="M75" s="61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N75" s="36"/>
      <c r="AO75" s="36"/>
      <c r="AP75" s="36"/>
      <c r="AQ75" s="36"/>
    </row>
    <row r="76" spans="2:43" x14ac:dyDescent="0.4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61"/>
      <c r="M76" s="61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N76" s="36"/>
      <c r="AO76" s="36"/>
      <c r="AP76" s="36"/>
      <c r="AQ76" s="36"/>
    </row>
    <row r="77" spans="2:43" x14ac:dyDescent="0.4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61"/>
      <c r="M77" s="61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N77" s="36"/>
      <c r="AO77" s="36"/>
      <c r="AP77" s="36"/>
      <c r="AQ77" s="36"/>
    </row>
    <row r="78" spans="2:43" x14ac:dyDescent="0.4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61"/>
      <c r="M78" s="61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N78" s="36"/>
      <c r="AO78" s="36"/>
      <c r="AP78" s="36"/>
      <c r="AQ78" s="36"/>
    </row>
    <row r="79" spans="2:43" x14ac:dyDescent="0.4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61"/>
      <c r="M79" s="61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N79" s="36"/>
      <c r="AO79" s="36"/>
      <c r="AP79" s="36"/>
      <c r="AQ79" s="36"/>
    </row>
    <row r="80" spans="2:43" x14ac:dyDescent="0.4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61"/>
      <c r="M80" s="61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N80" s="36"/>
      <c r="AO80" s="36"/>
      <c r="AP80" s="36"/>
      <c r="AQ80" s="36"/>
    </row>
    <row r="81" spans="2:43" x14ac:dyDescent="0.4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61"/>
      <c r="M81" s="61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N81" s="36"/>
      <c r="AO81" s="36"/>
      <c r="AP81" s="36"/>
      <c r="AQ81" s="36"/>
    </row>
    <row r="82" spans="2:43" x14ac:dyDescent="0.4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61"/>
      <c r="M82" s="61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N82" s="36"/>
      <c r="AO82" s="36"/>
      <c r="AP82" s="36"/>
      <c r="AQ82" s="36"/>
    </row>
    <row r="83" spans="2:43" x14ac:dyDescent="0.4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61"/>
      <c r="M83" s="61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N83" s="36"/>
      <c r="AO83" s="36"/>
      <c r="AP83" s="36"/>
      <c r="AQ83" s="36"/>
    </row>
    <row r="84" spans="2:43" x14ac:dyDescent="0.4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61"/>
      <c r="M84" s="61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N84" s="36"/>
      <c r="AO84" s="36"/>
      <c r="AP84" s="36"/>
      <c r="AQ84" s="36"/>
    </row>
    <row r="85" spans="2:43" x14ac:dyDescent="0.4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61"/>
      <c r="M85" s="61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N85" s="36"/>
      <c r="AO85" s="36"/>
      <c r="AP85" s="36"/>
      <c r="AQ85" s="36"/>
    </row>
    <row r="86" spans="2:43" x14ac:dyDescent="0.4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61"/>
      <c r="M86" s="61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N86" s="36"/>
      <c r="AO86" s="36"/>
      <c r="AP86" s="36"/>
      <c r="AQ86" s="36"/>
    </row>
    <row r="87" spans="2:43" x14ac:dyDescent="0.4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61"/>
      <c r="M87" s="61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N87" s="36"/>
      <c r="AO87" s="36"/>
      <c r="AP87" s="36"/>
      <c r="AQ87" s="36"/>
    </row>
    <row r="88" spans="2:43" x14ac:dyDescent="0.4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61"/>
      <c r="M88" s="61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N88" s="36"/>
      <c r="AO88" s="36"/>
      <c r="AP88" s="36"/>
      <c r="AQ88" s="36"/>
    </row>
    <row r="89" spans="2:43" x14ac:dyDescent="0.4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61"/>
      <c r="M89" s="61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N89" s="36"/>
      <c r="AO89" s="36"/>
      <c r="AP89" s="36"/>
      <c r="AQ89" s="36"/>
    </row>
    <row r="90" spans="2:43" x14ac:dyDescent="0.4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61"/>
      <c r="M90" s="61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N90" s="36"/>
      <c r="AO90" s="36"/>
      <c r="AP90" s="36"/>
      <c r="AQ90" s="36"/>
    </row>
    <row r="91" spans="2:43" x14ac:dyDescent="0.4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61"/>
      <c r="M91" s="61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N91" s="36"/>
      <c r="AO91" s="36"/>
      <c r="AP91" s="36"/>
      <c r="AQ91" s="36"/>
    </row>
    <row r="92" spans="2:43" x14ac:dyDescent="0.4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61"/>
      <c r="M92" s="61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N92" s="36"/>
      <c r="AO92" s="36"/>
      <c r="AP92" s="36"/>
      <c r="AQ92" s="36"/>
    </row>
    <row r="93" spans="2:43" x14ac:dyDescent="0.4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61"/>
      <c r="M93" s="61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N93" s="36"/>
      <c r="AO93" s="36"/>
      <c r="AP93" s="36"/>
      <c r="AQ93" s="36"/>
    </row>
    <row r="94" spans="2:43" x14ac:dyDescent="0.4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61"/>
      <c r="M94" s="61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N94" s="36"/>
      <c r="AO94" s="36"/>
      <c r="AP94" s="36"/>
      <c r="AQ94" s="36"/>
    </row>
    <row r="95" spans="2:43" x14ac:dyDescent="0.4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61"/>
      <c r="M95" s="61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N95" s="36"/>
      <c r="AO95" s="36"/>
      <c r="AP95" s="36"/>
      <c r="AQ95" s="36"/>
    </row>
    <row r="96" spans="2:43" x14ac:dyDescent="0.4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61"/>
      <c r="M96" s="61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N96" s="36"/>
      <c r="AO96" s="36"/>
      <c r="AP96" s="36"/>
      <c r="AQ96" s="36"/>
    </row>
    <row r="97" spans="2:43" x14ac:dyDescent="0.4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61"/>
      <c r="M97" s="61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N97" s="36"/>
      <c r="AO97" s="36"/>
      <c r="AP97" s="36"/>
      <c r="AQ97" s="36"/>
    </row>
    <row r="98" spans="2:43" x14ac:dyDescent="0.4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61"/>
      <c r="M98" s="61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N98" s="36"/>
      <c r="AO98" s="36"/>
      <c r="AP98" s="36"/>
      <c r="AQ98" s="36"/>
    </row>
    <row r="99" spans="2:43" x14ac:dyDescent="0.4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61"/>
      <c r="M99" s="61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N99" s="36"/>
      <c r="AO99" s="36"/>
      <c r="AP99" s="36"/>
      <c r="AQ99" s="36"/>
    </row>
    <row r="100" spans="2:43" x14ac:dyDescent="0.4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61"/>
      <c r="M100" s="61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N100" s="36"/>
      <c r="AO100" s="36"/>
      <c r="AP100" s="36"/>
      <c r="AQ100" s="36"/>
    </row>
    <row r="101" spans="2:43" x14ac:dyDescent="0.4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61"/>
      <c r="M101" s="61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N101" s="36"/>
      <c r="AO101" s="36"/>
      <c r="AP101" s="36"/>
      <c r="AQ101" s="36"/>
    </row>
    <row r="102" spans="2:43" x14ac:dyDescent="0.4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61"/>
      <c r="M102" s="61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N102" s="36"/>
      <c r="AO102" s="36"/>
      <c r="AP102" s="36"/>
      <c r="AQ102" s="36"/>
    </row>
    <row r="103" spans="2:43" x14ac:dyDescent="0.4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61"/>
      <c r="M103" s="61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N103" s="36"/>
      <c r="AO103" s="36"/>
      <c r="AP103" s="36"/>
      <c r="AQ103" s="36"/>
    </row>
    <row r="104" spans="2:43" x14ac:dyDescent="0.4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61"/>
      <c r="M104" s="61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N104" s="36"/>
      <c r="AO104" s="36"/>
      <c r="AP104" s="36"/>
      <c r="AQ104" s="36"/>
    </row>
    <row r="105" spans="2:43" x14ac:dyDescent="0.4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61"/>
      <c r="M105" s="61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N105" s="36"/>
      <c r="AO105" s="36"/>
      <c r="AP105" s="36"/>
      <c r="AQ105" s="36"/>
    </row>
    <row r="106" spans="2:43" x14ac:dyDescent="0.4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61"/>
      <c r="M106" s="61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N106" s="36"/>
      <c r="AO106" s="36"/>
      <c r="AP106" s="36"/>
      <c r="AQ106" s="36"/>
    </row>
    <row r="107" spans="2:43" x14ac:dyDescent="0.4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61"/>
      <c r="M107" s="61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N107" s="36"/>
      <c r="AO107" s="36"/>
      <c r="AP107" s="36"/>
      <c r="AQ107" s="36"/>
    </row>
    <row r="108" spans="2:43" x14ac:dyDescent="0.4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61"/>
      <c r="M108" s="61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N108" s="36"/>
      <c r="AO108" s="36"/>
      <c r="AP108" s="36"/>
      <c r="AQ108" s="36"/>
    </row>
    <row r="109" spans="2:43" x14ac:dyDescent="0.4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61"/>
      <c r="M109" s="61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N109" s="36"/>
      <c r="AO109" s="36"/>
      <c r="AP109" s="36"/>
      <c r="AQ109" s="3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="54" workbookViewId="0">
      <selection activeCell="AG11" sqref="AG11"/>
    </sheetView>
  </sheetViews>
  <sheetFormatPr defaultColWidth="8.88671875" defaultRowHeight="14.4" x14ac:dyDescent="0.3"/>
  <cols>
    <col min="1" max="1" width="22.109375" style="136" customWidth="1"/>
    <col min="2" max="16384" width="8.88671875" style="136"/>
  </cols>
  <sheetData>
    <row r="1" spans="1:34" ht="42" x14ac:dyDescent="0.4">
      <c r="A1" s="23" t="s">
        <v>3</v>
      </c>
      <c r="B1" s="37" t="s">
        <v>60</v>
      </c>
      <c r="C1" s="37">
        <v>3</v>
      </c>
      <c r="D1" s="37">
        <v>5</v>
      </c>
      <c r="E1" s="37" t="s">
        <v>61</v>
      </c>
      <c r="F1" s="37">
        <v>10</v>
      </c>
      <c r="G1" s="37" t="s">
        <v>62</v>
      </c>
      <c r="H1" s="37">
        <v>25</v>
      </c>
      <c r="I1" s="37">
        <v>35</v>
      </c>
      <c r="J1" s="37">
        <v>45</v>
      </c>
      <c r="K1" s="37">
        <v>55</v>
      </c>
      <c r="L1" s="37">
        <v>65</v>
      </c>
      <c r="M1" s="37">
        <v>75</v>
      </c>
      <c r="N1" s="37">
        <v>85</v>
      </c>
      <c r="O1" s="37">
        <v>95</v>
      </c>
      <c r="P1" s="37">
        <v>105</v>
      </c>
      <c r="Q1" s="37">
        <v>125</v>
      </c>
      <c r="R1" s="37">
        <v>135</v>
      </c>
      <c r="S1" s="37">
        <v>145</v>
      </c>
      <c r="T1" s="37">
        <v>155</v>
      </c>
      <c r="U1" s="37">
        <v>165</v>
      </c>
      <c r="V1" s="37">
        <v>175</v>
      </c>
      <c r="W1" s="37">
        <v>185</v>
      </c>
      <c r="X1" s="37">
        <v>195</v>
      </c>
      <c r="Y1" s="37">
        <v>205</v>
      </c>
      <c r="Z1" s="37">
        <v>225</v>
      </c>
      <c r="AA1" s="37">
        <v>235</v>
      </c>
      <c r="AB1" s="37">
        <v>245</v>
      </c>
      <c r="AC1" s="37">
        <v>255</v>
      </c>
      <c r="AD1" s="37">
        <v>265</v>
      </c>
      <c r="AE1" s="37">
        <v>275</v>
      </c>
      <c r="AF1" s="37">
        <v>285</v>
      </c>
      <c r="AG1" s="37">
        <v>295</v>
      </c>
      <c r="AH1" s="37">
        <v>305</v>
      </c>
    </row>
    <row r="2" spans="1:34" ht="42" x14ac:dyDescent="0.4">
      <c r="A2" s="132" t="s">
        <v>9</v>
      </c>
      <c r="B2" s="36">
        <v>1</v>
      </c>
      <c r="C2" s="36"/>
      <c r="D2" s="36"/>
      <c r="E2" s="36"/>
      <c r="F2" s="36"/>
      <c r="G2" s="36"/>
      <c r="H2" s="61"/>
      <c r="I2" s="36">
        <v>1</v>
      </c>
      <c r="J2" s="36"/>
      <c r="K2" s="36"/>
      <c r="L2" s="36"/>
      <c r="M2" s="36"/>
      <c r="N2" s="36"/>
      <c r="O2" s="36"/>
      <c r="P2" s="137">
        <v>1</v>
      </c>
      <c r="Q2" s="36"/>
      <c r="R2" s="36"/>
      <c r="S2" s="36"/>
      <c r="T2" s="36"/>
      <c r="U2" s="36">
        <v>1</v>
      </c>
      <c r="V2" s="36">
        <v>1</v>
      </c>
      <c r="W2" s="36">
        <v>1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4" ht="21" x14ac:dyDescent="0.4">
      <c r="A3" s="132" t="s">
        <v>10</v>
      </c>
      <c r="B3" s="36"/>
      <c r="C3" s="36"/>
      <c r="D3" s="36"/>
      <c r="E3" s="36"/>
      <c r="F3" s="36"/>
      <c r="G3" s="36"/>
      <c r="H3" s="61"/>
      <c r="I3" s="36"/>
      <c r="J3" s="36"/>
      <c r="K3" s="36"/>
      <c r="L3" s="36"/>
      <c r="M3" s="36"/>
      <c r="N3" s="36"/>
      <c r="O3" s="36"/>
      <c r="P3" s="132"/>
      <c r="Q3" s="36">
        <v>1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21" x14ac:dyDescent="0.4">
      <c r="A4" s="132" t="s">
        <v>11</v>
      </c>
      <c r="B4" s="36"/>
      <c r="C4" s="36"/>
      <c r="D4" s="36"/>
      <c r="E4" s="36"/>
      <c r="F4" s="36"/>
      <c r="G4" s="36"/>
      <c r="H4" s="61"/>
      <c r="I4" s="36"/>
      <c r="J4" s="36"/>
      <c r="K4" s="36"/>
      <c r="L4" s="36">
        <v>3</v>
      </c>
      <c r="M4" s="36">
        <v>1</v>
      </c>
      <c r="N4" s="36"/>
      <c r="O4" s="36"/>
      <c r="P4" s="138">
        <v>1</v>
      </c>
      <c r="Q4" s="36">
        <v>15</v>
      </c>
      <c r="R4" s="36">
        <v>4</v>
      </c>
      <c r="S4" s="36">
        <v>2</v>
      </c>
      <c r="T4" s="36"/>
      <c r="U4" s="36">
        <v>5</v>
      </c>
      <c r="V4" s="36">
        <v>4</v>
      </c>
      <c r="W4" s="36">
        <v>5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4" ht="21" x14ac:dyDescent="0.4">
      <c r="A5" s="133" t="s">
        <v>12</v>
      </c>
      <c r="B5" s="36"/>
      <c r="C5" s="36"/>
      <c r="D5" s="36"/>
      <c r="E5" s="36"/>
      <c r="F5" s="36"/>
      <c r="G5" s="36"/>
      <c r="H5" s="61"/>
      <c r="I5" s="36"/>
      <c r="J5" s="36"/>
      <c r="K5" s="36">
        <v>2</v>
      </c>
      <c r="L5" s="36">
        <v>13</v>
      </c>
      <c r="M5" s="36">
        <v>8</v>
      </c>
      <c r="N5" s="36">
        <v>6</v>
      </c>
      <c r="O5" s="36">
        <v>6</v>
      </c>
      <c r="P5" s="139">
        <v>13</v>
      </c>
      <c r="Q5" s="36">
        <v>47</v>
      </c>
      <c r="R5" s="36">
        <v>4</v>
      </c>
      <c r="S5" s="36">
        <v>4</v>
      </c>
      <c r="T5" s="36"/>
      <c r="U5" s="36"/>
      <c r="V5" s="36"/>
      <c r="W5" s="36">
        <v>1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 spans="1:34" ht="42" x14ac:dyDescent="0.4">
      <c r="A6" s="22" t="s">
        <v>13</v>
      </c>
      <c r="B6" s="36"/>
      <c r="C6" s="36"/>
      <c r="D6" s="36"/>
      <c r="E6" s="36"/>
      <c r="F6" s="36"/>
      <c r="G6" s="36"/>
      <c r="H6" s="61"/>
      <c r="I6" s="36"/>
      <c r="J6" s="36"/>
      <c r="K6" s="36"/>
      <c r="L6" s="36"/>
      <c r="M6" s="36"/>
      <c r="N6" s="36"/>
      <c r="O6" s="36"/>
      <c r="P6" s="137"/>
      <c r="Q6" s="36">
        <v>3</v>
      </c>
      <c r="R6" s="36"/>
      <c r="S6" s="36">
        <v>1</v>
      </c>
      <c r="T6" s="36">
        <v>2</v>
      </c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 spans="1:34" ht="21" x14ac:dyDescent="0.4">
      <c r="A7" s="132" t="s">
        <v>14</v>
      </c>
      <c r="B7" s="36"/>
      <c r="C7" s="36"/>
      <c r="D7" s="36"/>
      <c r="E7" s="36"/>
      <c r="F7" s="36"/>
      <c r="G7" s="36"/>
      <c r="H7" s="61"/>
      <c r="I7" s="36">
        <v>7</v>
      </c>
      <c r="J7" s="36"/>
      <c r="K7" s="36"/>
      <c r="L7" s="36">
        <v>13</v>
      </c>
      <c r="M7" s="36">
        <v>6</v>
      </c>
      <c r="N7" s="36">
        <v>20</v>
      </c>
      <c r="O7" s="36">
        <v>11</v>
      </c>
      <c r="P7" s="138">
        <v>16</v>
      </c>
      <c r="Q7" s="36">
        <v>53</v>
      </c>
      <c r="R7" s="36">
        <v>43</v>
      </c>
      <c r="S7" s="36">
        <v>9</v>
      </c>
      <c r="T7" s="36">
        <v>12</v>
      </c>
      <c r="U7" s="36">
        <v>8</v>
      </c>
      <c r="V7" s="36">
        <v>1</v>
      </c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 spans="1:34" ht="21" x14ac:dyDescent="0.4">
      <c r="A8" s="132" t="s">
        <v>15</v>
      </c>
      <c r="B8" s="36"/>
      <c r="C8" s="36"/>
      <c r="D8" s="36"/>
      <c r="E8" s="36">
        <v>1</v>
      </c>
      <c r="F8" s="36"/>
      <c r="G8" s="36"/>
      <c r="H8" s="61">
        <v>1</v>
      </c>
      <c r="I8" s="36">
        <v>4</v>
      </c>
      <c r="J8" s="36">
        <v>8</v>
      </c>
      <c r="K8" s="36">
        <v>6</v>
      </c>
      <c r="L8" s="36">
        <v>31</v>
      </c>
      <c r="M8" s="36">
        <v>56</v>
      </c>
      <c r="N8" s="36">
        <v>47</v>
      </c>
      <c r="O8" s="36">
        <v>28</v>
      </c>
      <c r="P8" s="138">
        <v>49</v>
      </c>
      <c r="Q8" s="36">
        <v>97</v>
      </c>
      <c r="R8" s="36">
        <v>44</v>
      </c>
      <c r="S8" s="36">
        <v>37</v>
      </c>
      <c r="T8" s="36">
        <v>79</v>
      </c>
      <c r="U8" s="36">
        <v>47</v>
      </c>
      <c r="V8" s="36">
        <v>8</v>
      </c>
      <c r="W8" s="36">
        <v>2</v>
      </c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 spans="1:34" ht="42" x14ac:dyDescent="0.4">
      <c r="A9" s="133" t="s">
        <v>16</v>
      </c>
      <c r="B9" s="36"/>
      <c r="C9" s="36"/>
      <c r="D9" s="36"/>
      <c r="E9" s="36"/>
      <c r="F9" s="36"/>
      <c r="G9" s="36"/>
      <c r="H9" s="61"/>
      <c r="I9" s="36">
        <v>3</v>
      </c>
      <c r="J9" s="36">
        <v>3</v>
      </c>
      <c r="K9" s="36">
        <v>5</v>
      </c>
      <c r="L9" s="36">
        <v>8</v>
      </c>
      <c r="M9" s="36">
        <v>5</v>
      </c>
      <c r="N9" s="36">
        <v>1</v>
      </c>
      <c r="O9" s="36"/>
      <c r="P9" s="133"/>
      <c r="Q9" s="36">
        <v>16</v>
      </c>
      <c r="R9" s="36"/>
      <c r="S9" s="36">
        <v>6</v>
      </c>
      <c r="T9" s="36">
        <v>2</v>
      </c>
      <c r="U9" s="36">
        <v>2</v>
      </c>
      <c r="V9" s="36"/>
      <c r="W9" s="36"/>
      <c r="X9" s="36">
        <v>6</v>
      </c>
      <c r="Y9" s="36"/>
      <c r="Z9" s="36"/>
      <c r="AA9" s="36"/>
      <c r="AB9" s="36"/>
      <c r="AC9" s="36"/>
      <c r="AD9" s="36"/>
      <c r="AE9" s="36"/>
      <c r="AF9" s="36"/>
      <c r="AG9" s="36"/>
      <c r="AH9" s="36"/>
    </row>
    <row r="10" spans="1:34" ht="42" x14ac:dyDescent="0.4">
      <c r="A10" s="133" t="s">
        <v>17</v>
      </c>
      <c r="B10" s="36"/>
      <c r="C10" s="36"/>
      <c r="D10" s="36"/>
      <c r="E10" s="36"/>
      <c r="F10" s="36"/>
      <c r="G10" s="36"/>
      <c r="H10" s="61"/>
      <c r="I10" s="36"/>
      <c r="J10" s="36">
        <v>2</v>
      </c>
      <c r="K10" s="36">
        <v>3</v>
      </c>
      <c r="L10" s="36"/>
      <c r="M10" s="36"/>
      <c r="N10" s="36"/>
      <c r="O10" s="36"/>
      <c r="P10" s="133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</row>
    <row r="11" spans="1:34" ht="42" x14ac:dyDescent="0.4">
      <c r="A11" s="133" t="s">
        <v>18</v>
      </c>
      <c r="B11" s="36"/>
      <c r="C11" s="36"/>
      <c r="D11" s="36"/>
      <c r="E11" s="36"/>
      <c r="F11" s="36"/>
      <c r="G11" s="36"/>
      <c r="H11" s="61"/>
      <c r="I11" s="36">
        <v>13</v>
      </c>
      <c r="J11" s="36">
        <v>8</v>
      </c>
      <c r="K11" s="36">
        <v>6</v>
      </c>
      <c r="L11" s="36">
        <v>76</v>
      </c>
      <c r="M11" s="36">
        <v>26</v>
      </c>
      <c r="N11" s="36">
        <v>17</v>
      </c>
      <c r="O11" s="36">
        <v>71</v>
      </c>
      <c r="P11" s="139">
        <v>80</v>
      </c>
      <c r="Q11" s="36">
        <v>590</v>
      </c>
      <c r="R11" s="36">
        <v>317</v>
      </c>
      <c r="S11" s="36">
        <v>145</v>
      </c>
      <c r="T11" s="36">
        <v>504</v>
      </c>
      <c r="U11" s="36">
        <v>283</v>
      </c>
      <c r="V11" s="36">
        <v>101</v>
      </c>
      <c r="W11" s="36">
        <v>2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34" ht="21" x14ac:dyDescent="0.4">
      <c r="A12" s="132" t="s">
        <v>19</v>
      </c>
      <c r="B12" s="134"/>
      <c r="C12" s="134"/>
      <c r="D12" s="61"/>
      <c r="E12" s="61">
        <v>1</v>
      </c>
      <c r="F12" s="61"/>
      <c r="G12" s="61"/>
      <c r="H12" s="61"/>
      <c r="I12" s="61">
        <v>8</v>
      </c>
      <c r="J12" s="61">
        <v>5</v>
      </c>
      <c r="K12" s="61">
        <v>2</v>
      </c>
      <c r="L12" s="61">
        <v>21</v>
      </c>
      <c r="M12" s="61">
        <v>36</v>
      </c>
      <c r="N12" s="61">
        <v>13</v>
      </c>
      <c r="O12" s="61">
        <v>13</v>
      </c>
      <c r="P12" s="138">
        <v>30</v>
      </c>
      <c r="Q12" s="61">
        <v>75</v>
      </c>
      <c r="R12" s="61">
        <v>37</v>
      </c>
      <c r="S12" s="61">
        <v>25</v>
      </c>
      <c r="T12" s="61">
        <v>17</v>
      </c>
      <c r="U12" s="61">
        <v>15</v>
      </c>
      <c r="V12" s="61">
        <v>6</v>
      </c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</row>
    <row r="13" spans="1:34" ht="21" x14ac:dyDescent="0.4">
      <c r="A13" s="133" t="s">
        <v>20</v>
      </c>
      <c r="B13" s="135"/>
      <c r="C13" s="135"/>
      <c r="D13" s="61"/>
      <c r="E13" s="61"/>
      <c r="F13" s="61"/>
      <c r="G13" s="61"/>
      <c r="H13" s="61">
        <v>1</v>
      </c>
      <c r="I13" s="61">
        <v>1</v>
      </c>
      <c r="J13" s="61">
        <v>4</v>
      </c>
      <c r="K13" s="61"/>
      <c r="L13" s="61">
        <v>7</v>
      </c>
      <c r="M13" s="61">
        <v>3</v>
      </c>
      <c r="N13" s="61">
        <v>3</v>
      </c>
      <c r="O13" s="61">
        <v>1</v>
      </c>
      <c r="P13" s="139">
        <v>3</v>
      </c>
      <c r="Q13" s="61">
        <v>18</v>
      </c>
      <c r="R13" s="61">
        <v>1</v>
      </c>
      <c r="S13" s="61">
        <v>2</v>
      </c>
      <c r="T13" s="61">
        <v>3</v>
      </c>
      <c r="U13" s="61">
        <v>2</v>
      </c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</row>
    <row r="14" spans="1:34" ht="21" x14ac:dyDescent="0.4">
      <c r="A14" s="132" t="s">
        <v>21</v>
      </c>
      <c r="B14" s="36"/>
      <c r="C14" s="36"/>
      <c r="D14" s="36"/>
      <c r="E14" s="36"/>
      <c r="F14" s="36"/>
      <c r="G14" s="61"/>
      <c r="H14" s="61"/>
      <c r="I14" s="61"/>
      <c r="J14" s="61"/>
      <c r="K14" s="61"/>
      <c r="L14" s="61">
        <v>4</v>
      </c>
      <c r="M14" s="36">
        <v>1</v>
      </c>
      <c r="N14" s="61"/>
      <c r="O14" s="61"/>
      <c r="P14" s="132"/>
      <c r="Q14" s="36"/>
      <c r="R14" s="36"/>
      <c r="S14" s="36">
        <v>1</v>
      </c>
      <c r="T14" s="36"/>
      <c r="U14" s="36"/>
      <c r="V14" s="36"/>
      <c r="W14" s="36"/>
      <c r="X14" s="36"/>
      <c r="Y14" s="36"/>
      <c r="Z14" s="36"/>
      <c r="AA14" s="36"/>
      <c r="AB14" s="61"/>
      <c r="AC14" s="61"/>
      <c r="AD14" s="61"/>
      <c r="AE14" s="61"/>
      <c r="AF14" s="61"/>
      <c r="AG14" s="61"/>
      <c r="AH14" s="61"/>
    </row>
    <row r="15" spans="1:34" ht="21" x14ac:dyDescent="0.4">
      <c r="A15" s="132" t="s">
        <v>22</v>
      </c>
      <c r="B15" s="36"/>
      <c r="C15" s="36"/>
      <c r="D15" s="36"/>
      <c r="E15" s="36"/>
      <c r="F15" s="36"/>
      <c r="G15" s="61"/>
      <c r="H15" s="61"/>
      <c r="I15" s="61"/>
      <c r="J15" s="61"/>
      <c r="K15" s="61"/>
      <c r="L15" s="61"/>
      <c r="M15" s="36"/>
      <c r="N15" s="61"/>
      <c r="O15" s="61">
        <v>1</v>
      </c>
      <c r="P15" s="132"/>
      <c r="Q15" s="36"/>
      <c r="R15" s="36"/>
      <c r="S15" s="36"/>
      <c r="T15" s="36"/>
      <c r="U15" s="36">
        <v>1</v>
      </c>
      <c r="V15" s="36"/>
      <c r="W15" s="36"/>
      <c r="X15" s="36"/>
      <c r="Y15" s="36"/>
      <c r="Z15" s="36"/>
      <c r="AA15" s="36"/>
      <c r="AB15" s="61"/>
      <c r="AC15" s="61"/>
      <c r="AD15" s="61"/>
      <c r="AE15" s="61"/>
      <c r="AF15" s="61"/>
      <c r="AG15" s="61"/>
      <c r="AH15" s="61"/>
    </row>
    <row r="16" spans="1:34" ht="42" x14ac:dyDescent="0.4">
      <c r="A16" s="22" t="s">
        <v>23</v>
      </c>
      <c r="B16" s="36"/>
      <c r="C16" s="36"/>
      <c r="D16" s="36"/>
      <c r="E16" s="36"/>
      <c r="F16" s="36"/>
      <c r="G16" s="61"/>
      <c r="H16" s="61"/>
      <c r="I16" s="61"/>
      <c r="J16" s="61"/>
      <c r="K16" s="61"/>
      <c r="L16" s="61">
        <v>2</v>
      </c>
      <c r="M16" s="36">
        <v>1</v>
      </c>
      <c r="N16" s="61">
        <v>1</v>
      </c>
      <c r="O16" s="61"/>
      <c r="P16" s="22"/>
      <c r="Q16" s="36">
        <v>13</v>
      </c>
      <c r="R16" s="36">
        <v>3</v>
      </c>
      <c r="S16" s="36">
        <v>5</v>
      </c>
      <c r="T16" s="36">
        <v>1</v>
      </c>
      <c r="U16" s="36">
        <v>1</v>
      </c>
      <c r="V16" s="36"/>
      <c r="W16" s="36"/>
      <c r="X16" s="36">
        <v>1</v>
      </c>
      <c r="Y16" s="36"/>
      <c r="Z16" s="36"/>
      <c r="AA16" s="36"/>
      <c r="AB16" s="61"/>
      <c r="AC16" s="61"/>
      <c r="AD16" s="61"/>
      <c r="AE16" s="61"/>
      <c r="AF16" s="61"/>
      <c r="AG16" s="61"/>
      <c r="AH16" s="61"/>
    </row>
    <row r="17" spans="1:34" ht="21" x14ac:dyDescent="0.4">
      <c r="A17" s="132" t="s">
        <v>24</v>
      </c>
      <c r="B17" s="36"/>
      <c r="C17" s="36"/>
      <c r="D17" s="36"/>
      <c r="E17" s="36">
        <v>1</v>
      </c>
      <c r="F17" s="36"/>
      <c r="G17" s="61"/>
      <c r="H17" s="61"/>
      <c r="I17" s="61">
        <v>1</v>
      </c>
      <c r="J17" s="61">
        <v>6</v>
      </c>
      <c r="K17" s="61"/>
      <c r="L17" s="61"/>
      <c r="M17" s="36"/>
      <c r="N17" s="61"/>
      <c r="O17" s="61"/>
      <c r="P17" s="132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61"/>
      <c r="AC17" s="61"/>
      <c r="AD17" s="61"/>
      <c r="AE17" s="61"/>
      <c r="AF17" s="61"/>
      <c r="AG17" s="61"/>
      <c r="AH17" s="61"/>
    </row>
    <row r="18" spans="1:34" ht="21" x14ac:dyDescent="0.4">
      <c r="A18" s="132" t="s">
        <v>25</v>
      </c>
      <c r="B18" s="36"/>
      <c r="C18" s="36"/>
      <c r="D18" s="36"/>
      <c r="E18" s="36"/>
      <c r="F18" s="36"/>
      <c r="G18" s="61"/>
      <c r="H18" s="61"/>
      <c r="I18" s="61"/>
      <c r="J18" s="61"/>
      <c r="K18" s="61"/>
      <c r="L18" s="61"/>
      <c r="M18" s="36"/>
      <c r="N18" s="61"/>
      <c r="O18" s="61"/>
      <c r="P18" s="138">
        <v>1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61"/>
      <c r="AC18" s="61"/>
      <c r="AD18" s="61"/>
      <c r="AE18" s="61"/>
      <c r="AF18" s="61"/>
      <c r="AG18" s="61"/>
      <c r="AH18" s="61"/>
    </row>
    <row r="19" spans="1:34" ht="21" x14ac:dyDescent="0.4">
      <c r="A19" s="133" t="s">
        <v>26</v>
      </c>
      <c r="B19" s="36"/>
      <c r="C19" s="36"/>
      <c r="D19" s="36"/>
      <c r="E19" s="36"/>
      <c r="F19" s="36"/>
      <c r="G19" s="61"/>
      <c r="H19" s="61"/>
      <c r="I19" s="61">
        <v>5</v>
      </c>
      <c r="J19" s="61">
        <v>1</v>
      </c>
      <c r="K19" s="61"/>
      <c r="L19" s="61">
        <v>5</v>
      </c>
      <c r="M19" s="36"/>
      <c r="N19" s="61">
        <v>6</v>
      </c>
      <c r="O19" s="61"/>
      <c r="P19" s="133"/>
      <c r="Q19" s="36"/>
      <c r="R19" s="36"/>
      <c r="S19" s="36"/>
      <c r="T19" s="36"/>
      <c r="U19" s="36"/>
      <c r="V19" s="36"/>
      <c r="W19" s="36">
        <v>1</v>
      </c>
      <c r="X19" s="36"/>
      <c r="Y19" s="36">
        <v>1</v>
      </c>
      <c r="Z19" s="36"/>
      <c r="AA19" s="36"/>
      <c r="AB19" s="61"/>
      <c r="AC19" s="61"/>
      <c r="AD19" s="61"/>
      <c r="AE19" s="61"/>
      <c r="AF19" s="61"/>
      <c r="AG19" s="61"/>
      <c r="AH19" s="61"/>
    </row>
    <row r="20" spans="1:34" ht="21" x14ac:dyDescent="0.4">
      <c r="A20" s="22" t="s">
        <v>27</v>
      </c>
      <c r="B20" s="36"/>
      <c r="C20" s="36"/>
      <c r="D20" s="36"/>
      <c r="E20" s="36"/>
      <c r="F20" s="36"/>
      <c r="G20" s="61"/>
      <c r="H20" s="61"/>
      <c r="I20" s="61"/>
      <c r="J20" s="61"/>
      <c r="K20" s="61"/>
      <c r="L20" s="61">
        <v>1</v>
      </c>
      <c r="M20" s="36"/>
      <c r="N20" s="61"/>
      <c r="O20" s="61"/>
      <c r="P20" s="22"/>
      <c r="Q20" s="36">
        <v>72</v>
      </c>
      <c r="R20" s="36">
        <v>35</v>
      </c>
      <c r="S20" s="36">
        <v>144</v>
      </c>
      <c r="T20" s="36">
        <v>34</v>
      </c>
      <c r="U20" s="36">
        <v>6</v>
      </c>
      <c r="V20" s="36">
        <v>115</v>
      </c>
      <c r="W20" s="36">
        <v>12</v>
      </c>
      <c r="X20" s="36"/>
      <c r="Y20" s="36">
        <v>29</v>
      </c>
      <c r="Z20" s="36"/>
      <c r="AA20" s="36"/>
      <c r="AB20" s="61"/>
      <c r="AC20" s="61">
        <v>4</v>
      </c>
      <c r="AD20" s="61"/>
      <c r="AE20" s="61"/>
      <c r="AF20" s="61"/>
      <c r="AG20" s="61"/>
      <c r="AH20" s="61"/>
    </row>
    <row r="21" spans="1:34" ht="21" x14ac:dyDescent="0.4">
      <c r="A21" s="132" t="s">
        <v>28</v>
      </c>
      <c r="B21" s="36"/>
      <c r="C21" s="36"/>
      <c r="D21" s="36"/>
      <c r="E21" s="36"/>
      <c r="F21" s="36"/>
      <c r="G21" s="61"/>
      <c r="H21" s="61"/>
      <c r="I21" s="61"/>
      <c r="J21" s="61"/>
      <c r="K21" s="61"/>
      <c r="L21" s="61"/>
      <c r="M21" s="36">
        <v>1</v>
      </c>
      <c r="N21" s="61">
        <v>2</v>
      </c>
      <c r="O21" s="61"/>
      <c r="P21" s="132">
        <v>2</v>
      </c>
      <c r="Q21" s="36">
        <v>5</v>
      </c>
      <c r="R21" s="36"/>
      <c r="S21" s="36">
        <v>4</v>
      </c>
      <c r="T21" s="36">
        <v>4</v>
      </c>
      <c r="U21" s="36">
        <v>3</v>
      </c>
      <c r="V21" s="36"/>
      <c r="W21" s="36"/>
      <c r="X21" s="36"/>
      <c r="Y21" s="36"/>
      <c r="Z21" s="36"/>
      <c r="AA21" s="36"/>
      <c r="AB21" s="61"/>
      <c r="AC21" s="61"/>
      <c r="AD21" s="61"/>
      <c r="AE21" s="61"/>
      <c r="AF21" s="61"/>
      <c r="AG21" s="61"/>
      <c r="AH21" s="61"/>
    </row>
    <row r="22" spans="1:34" ht="21" x14ac:dyDescent="0.4">
      <c r="A22" s="132" t="s">
        <v>29</v>
      </c>
      <c r="B22" s="36"/>
      <c r="C22" s="36"/>
      <c r="D22" s="36"/>
      <c r="E22" s="36"/>
      <c r="F22" s="36"/>
      <c r="G22" s="61"/>
      <c r="H22" s="61">
        <v>1</v>
      </c>
      <c r="I22" s="61">
        <v>8</v>
      </c>
      <c r="J22" s="61">
        <v>12</v>
      </c>
      <c r="K22" s="61">
        <v>31</v>
      </c>
      <c r="L22" s="61">
        <v>207</v>
      </c>
      <c r="M22" s="36">
        <v>56</v>
      </c>
      <c r="N22" s="61">
        <v>43</v>
      </c>
      <c r="O22" s="61">
        <v>38</v>
      </c>
      <c r="P22" s="132">
        <v>37</v>
      </c>
      <c r="Q22" s="36">
        <v>101</v>
      </c>
      <c r="R22" s="36">
        <v>16</v>
      </c>
      <c r="S22" s="36">
        <v>10</v>
      </c>
      <c r="T22" s="36">
        <v>28</v>
      </c>
      <c r="U22" s="36">
        <v>18</v>
      </c>
      <c r="V22" s="36">
        <v>7</v>
      </c>
      <c r="W22" s="36">
        <v>3</v>
      </c>
      <c r="X22" s="36"/>
      <c r="Y22" s="36"/>
      <c r="Z22" s="36"/>
      <c r="AA22" s="36"/>
      <c r="AB22" s="61"/>
      <c r="AC22" s="61"/>
      <c r="AD22" s="61"/>
      <c r="AE22" s="61"/>
      <c r="AF22" s="61"/>
      <c r="AG22" s="61"/>
      <c r="AH22" s="61"/>
    </row>
    <row r="23" spans="1:34" ht="42" x14ac:dyDescent="0.4">
      <c r="A23" s="132" t="s">
        <v>30</v>
      </c>
      <c r="B23" s="36"/>
      <c r="C23" s="36"/>
      <c r="D23" s="36"/>
      <c r="E23" s="36"/>
      <c r="F23" s="36"/>
      <c r="G23" s="61"/>
      <c r="H23" s="61"/>
      <c r="I23" s="61"/>
      <c r="J23" s="61"/>
      <c r="K23" s="61"/>
      <c r="L23" s="61"/>
      <c r="M23" s="36"/>
      <c r="N23" s="61"/>
      <c r="O23" s="61"/>
      <c r="P23" s="132">
        <v>2</v>
      </c>
      <c r="Q23" s="36">
        <v>3</v>
      </c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61"/>
      <c r="AC23" s="61"/>
      <c r="AD23" s="61"/>
      <c r="AE23" s="61"/>
      <c r="AF23" s="61"/>
      <c r="AG23" s="61"/>
      <c r="AH23" s="61"/>
    </row>
    <row r="24" spans="1:34" ht="42" x14ac:dyDescent="0.4">
      <c r="A24" s="22" t="s">
        <v>31</v>
      </c>
      <c r="B24" s="36"/>
      <c r="C24" s="36"/>
      <c r="D24" s="36"/>
      <c r="E24" s="36"/>
      <c r="F24" s="36"/>
      <c r="G24" s="61"/>
      <c r="H24" s="61"/>
      <c r="I24" s="61"/>
      <c r="J24" s="61"/>
      <c r="K24" s="61"/>
      <c r="L24" s="61"/>
      <c r="M24" s="36"/>
      <c r="N24" s="61"/>
      <c r="O24" s="61">
        <v>2</v>
      </c>
      <c r="P24" s="2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61"/>
      <c r="AC24" s="61"/>
      <c r="AD24" s="61"/>
      <c r="AE24" s="61"/>
      <c r="AF24" s="61"/>
      <c r="AG24" s="61"/>
      <c r="AH24" s="61"/>
    </row>
    <row r="25" spans="1:34" ht="42" x14ac:dyDescent="0.4">
      <c r="A25" s="22" t="s">
        <v>32</v>
      </c>
      <c r="B25" s="36"/>
      <c r="C25" s="36"/>
      <c r="D25" s="36"/>
      <c r="E25" s="36"/>
      <c r="F25" s="36"/>
      <c r="G25" s="61"/>
      <c r="H25" s="61"/>
      <c r="I25" s="61"/>
      <c r="J25" s="61"/>
      <c r="K25" s="61"/>
      <c r="L25" s="61">
        <v>4</v>
      </c>
      <c r="M25" s="36">
        <v>2</v>
      </c>
      <c r="N25" s="61">
        <v>1</v>
      </c>
      <c r="O25" s="61">
        <v>1</v>
      </c>
      <c r="P25" s="2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61"/>
      <c r="AC25" s="61"/>
      <c r="AD25" s="61"/>
      <c r="AE25" s="61"/>
      <c r="AF25" s="61"/>
      <c r="AG25" s="61"/>
      <c r="AH25" s="61"/>
    </row>
    <row r="26" spans="1:34" ht="21" x14ac:dyDescent="0.4">
      <c r="A26" s="132" t="s">
        <v>35</v>
      </c>
      <c r="B26" s="36"/>
      <c r="C26" s="36"/>
      <c r="D26" s="36"/>
      <c r="E26" s="36"/>
      <c r="F26" s="36"/>
      <c r="G26" s="61"/>
      <c r="H26" s="61"/>
      <c r="I26" s="61"/>
      <c r="J26" s="61"/>
      <c r="K26" s="61"/>
      <c r="L26" s="61"/>
      <c r="M26" s="36"/>
      <c r="N26" s="61"/>
      <c r="O26" s="61"/>
      <c r="P26" s="133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61"/>
      <c r="AC26" s="61"/>
      <c r="AD26" s="61"/>
      <c r="AE26" s="61"/>
      <c r="AF26" s="61"/>
      <c r="AG26" s="61"/>
      <c r="AH26" s="61"/>
    </row>
    <row r="27" spans="1:34" ht="21" x14ac:dyDescent="0.4">
      <c r="A27" s="133" t="s">
        <v>36</v>
      </c>
      <c r="B27" s="36">
        <v>15</v>
      </c>
      <c r="C27" s="36"/>
      <c r="D27" s="36"/>
      <c r="E27" s="36"/>
      <c r="F27" s="36"/>
      <c r="G27" s="61"/>
      <c r="H27" s="61">
        <v>2</v>
      </c>
      <c r="I27" s="61"/>
      <c r="J27" s="61">
        <v>3</v>
      </c>
      <c r="K27" s="61">
        <v>6</v>
      </c>
      <c r="L27" s="61">
        <v>10</v>
      </c>
      <c r="M27" s="36"/>
      <c r="N27" s="61"/>
      <c r="O27" s="61">
        <v>1</v>
      </c>
      <c r="P27" s="133"/>
      <c r="Q27" s="36"/>
      <c r="R27" s="36">
        <v>1</v>
      </c>
      <c r="S27" s="36"/>
      <c r="T27" s="36"/>
      <c r="U27" s="36"/>
      <c r="V27" s="36"/>
      <c r="W27" s="36"/>
      <c r="X27" s="36"/>
      <c r="Y27" s="36"/>
      <c r="Z27" s="36"/>
      <c r="AA27" s="36"/>
      <c r="AB27" s="61"/>
      <c r="AC27" s="61"/>
      <c r="AD27" s="61"/>
      <c r="AE27" s="61"/>
      <c r="AF27" s="61"/>
      <c r="AG27" s="61"/>
      <c r="AH27" s="61"/>
    </row>
    <row r="28" spans="1:34" ht="21" x14ac:dyDescent="0.4">
      <c r="A28" s="133" t="s">
        <v>37</v>
      </c>
      <c r="B28" s="36"/>
      <c r="C28" s="36"/>
      <c r="D28" s="36"/>
      <c r="E28" s="36"/>
      <c r="F28" s="36"/>
      <c r="G28" s="61"/>
      <c r="H28" s="61"/>
      <c r="I28" s="61"/>
      <c r="J28" s="61"/>
      <c r="K28" s="61"/>
      <c r="L28" s="61"/>
      <c r="M28" s="36"/>
      <c r="N28" s="61"/>
      <c r="O28" s="61"/>
      <c r="P28" s="133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61"/>
      <c r="AC28" s="61"/>
      <c r="AD28" s="61"/>
      <c r="AE28" s="61"/>
      <c r="AF28" s="61"/>
      <c r="AG28" s="61"/>
      <c r="AH28" s="61"/>
    </row>
    <row r="29" spans="1:34" ht="21" x14ac:dyDescent="0.4">
      <c r="A29" s="133" t="s">
        <v>38</v>
      </c>
      <c r="B29" s="36">
        <v>3</v>
      </c>
      <c r="C29" s="36"/>
      <c r="D29" s="36"/>
      <c r="E29" s="36"/>
      <c r="F29" s="36"/>
      <c r="G29" s="61"/>
      <c r="H29" s="61"/>
      <c r="I29" s="61"/>
      <c r="J29" s="61">
        <v>1</v>
      </c>
      <c r="K29" s="61">
        <v>1</v>
      </c>
      <c r="L29" s="61">
        <v>8</v>
      </c>
      <c r="M29" s="36"/>
      <c r="N29" s="61"/>
      <c r="O29" s="61">
        <v>1</v>
      </c>
      <c r="P29" s="133"/>
      <c r="Q29" s="36">
        <v>1</v>
      </c>
      <c r="R29" s="36">
        <v>1</v>
      </c>
      <c r="S29" s="36">
        <v>1</v>
      </c>
      <c r="T29" s="36"/>
      <c r="U29" s="36"/>
      <c r="V29" s="36">
        <v>1</v>
      </c>
      <c r="W29" s="36"/>
      <c r="X29" s="36"/>
      <c r="Y29" s="36"/>
      <c r="Z29" s="36"/>
      <c r="AA29" s="36"/>
      <c r="AB29" s="61"/>
      <c r="AC29" s="61"/>
      <c r="AD29" s="61"/>
      <c r="AE29" s="61"/>
      <c r="AF29" s="61"/>
      <c r="AG29" s="61"/>
      <c r="AH29" s="61"/>
    </row>
    <row r="30" spans="1:34" ht="21" x14ac:dyDescent="0.4">
      <c r="A30" s="133" t="s">
        <v>39</v>
      </c>
      <c r="B30" s="36"/>
      <c r="C30" s="36"/>
      <c r="D30" s="36"/>
      <c r="E30" s="36">
        <v>2</v>
      </c>
      <c r="F30" s="36"/>
      <c r="G30" s="61"/>
      <c r="H30" s="61"/>
      <c r="I30" s="61"/>
      <c r="J30" s="61"/>
      <c r="K30" s="61"/>
      <c r="L30" s="61"/>
      <c r="M30" s="36"/>
      <c r="N30" s="61">
        <v>8</v>
      </c>
      <c r="O30" s="61"/>
      <c r="P30" s="133">
        <v>5</v>
      </c>
      <c r="Q30" s="36"/>
      <c r="R30" s="36">
        <v>1</v>
      </c>
      <c r="S30" s="36"/>
      <c r="T30" s="36">
        <v>5</v>
      </c>
      <c r="U30" s="36"/>
      <c r="V30" s="36"/>
      <c r="W30" s="36">
        <v>1</v>
      </c>
      <c r="X30" s="36">
        <v>1</v>
      </c>
      <c r="Y30" s="36"/>
      <c r="Z30" s="36"/>
      <c r="AA30" s="36"/>
      <c r="AB30" s="61"/>
      <c r="AC30" s="61"/>
      <c r="AD30" s="61"/>
      <c r="AE30" s="61"/>
      <c r="AF30" s="61"/>
      <c r="AG30" s="61"/>
      <c r="AH30" s="61"/>
    </row>
    <row r="31" spans="1:34" ht="21" x14ac:dyDescent="0.4">
      <c r="A31" s="133" t="s">
        <v>40</v>
      </c>
      <c r="B31" s="36"/>
      <c r="C31" s="36"/>
      <c r="D31" s="36"/>
      <c r="E31" s="36"/>
      <c r="F31" s="36"/>
      <c r="G31" s="61"/>
      <c r="H31" s="61"/>
      <c r="I31" s="61"/>
      <c r="J31" s="61"/>
      <c r="K31" s="61"/>
      <c r="L31" s="61"/>
      <c r="M31" s="36"/>
      <c r="N31" s="61"/>
      <c r="O31" s="61"/>
      <c r="P31" s="132"/>
      <c r="Q31" s="36"/>
      <c r="R31" s="36"/>
      <c r="S31" s="36"/>
      <c r="T31" s="36"/>
      <c r="U31" s="36"/>
      <c r="V31" s="36">
        <v>1</v>
      </c>
      <c r="W31" s="36"/>
      <c r="X31" s="36"/>
      <c r="Y31" s="36"/>
      <c r="Z31" s="36"/>
      <c r="AA31" s="36"/>
      <c r="AB31" s="61"/>
      <c r="AC31" s="61"/>
      <c r="AD31" s="61"/>
      <c r="AE31" s="61"/>
      <c r="AF31" s="61"/>
      <c r="AG31" s="61"/>
      <c r="AH31" s="61"/>
    </row>
    <row r="32" spans="1:34" ht="42" x14ac:dyDescent="0.4">
      <c r="A32" s="133" t="s">
        <v>41</v>
      </c>
      <c r="B32" s="36">
        <v>4</v>
      </c>
      <c r="C32" s="36"/>
      <c r="D32" s="36"/>
      <c r="E32" s="36"/>
      <c r="F32" s="36"/>
      <c r="G32" s="61"/>
      <c r="H32" s="61"/>
      <c r="I32" s="61"/>
      <c r="J32" s="61"/>
      <c r="K32" s="61"/>
      <c r="L32" s="61"/>
      <c r="M32" s="36"/>
      <c r="N32" s="61"/>
      <c r="O32" s="61"/>
      <c r="P32" s="132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61"/>
      <c r="AC32" s="61"/>
      <c r="AD32" s="61"/>
      <c r="AE32" s="61"/>
      <c r="AF32" s="61"/>
      <c r="AG32" s="61"/>
      <c r="AH32" s="61"/>
    </row>
    <row r="33" spans="1:34" ht="42" x14ac:dyDescent="0.4">
      <c r="A33" s="133" t="s">
        <v>42</v>
      </c>
      <c r="B33" s="36">
        <v>20</v>
      </c>
      <c r="C33" s="36"/>
      <c r="D33" s="36"/>
      <c r="E33" s="36">
        <v>12</v>
      </c>
      <c r="F33" s="36"/>
      <c r="G33" s="61"/>
      <c r="H33" s="61"/>
      <c r="I33" s="61">
        <v>11</v>
      </c>
      <c r="J33" s="61">
        <v>21</v>
      </c>
      <c r="K33" s="61">
        <v>15</v>
      </c>
      <c r="L33" s="61">
        <v>6</v>
      </c>
      <c r="M33" s="36"/>
      <c r="N33" s="61"/>
      <c r="O33" s="61"/>
      <c r="P33" s="132"/>
      <c r="Q33" s="36"/>
      <c r="R33" s="36">
        <v>1</v>
      </c>
      <c r="S33" s="36"/>
      <c r="T33" s="36">
        <v>1</v>
      </c>
      <c r="U33" s="36"/>
      <c r="V33" s="36"/>
      <c r="W33" s="36"/>
      <c r="X33" s="36"/>
      <c r="Y33" s="36"/>
      <c r="Z33" s="36"/>
      <c r="AA33" s="36"/>
      <c r="AB33" s="61"/>
      <c r="AC33" s="61"/>
      <c r="AD33" s="61"/>
      <c r="AE33" s="61"/>
      <c r="AF33" s="61"/>
      <c r="AG33" s="61"/>
      <c r="AH33" s="61"/>
    </row>
    <row r="34" spans="1:34" ht="21" x14ac:dyDescent="0.4">
      <c r="A34" s="133" t="s">
        <v>43</v>
      </c>
      <c r="B34" s="36"/>
      <c r="C34" s="36"/>
      <c r="D34" s="36"/>
      <c r="E34" s="36"/>
      <c r="F34" s="36"/>
      <c r="G34" s="61"/>
      <c r="H34" s="61"/>
      <c r="I34" s="61"/>
      <c r="J34" s="61"/>
      <c r="K34" s="61"/>
      <c r="L34" s="61"/>
      <c r="M34" s="36"/>
      <c r="N34" s="61"/>
      <c r="O34" s="61"/>
      <c r="P34" s="132"/>
      <c r="Q34" s="36"/>
      <c r="R34" s="36"/>
      <c r="S34" s="36">
        <v>1</v>
      </c>
      <c r="T34" s="36"/>
      <c r="U34" s="36"/>
      <c r="V34" s="36"/>
      <c r="W34" s="36"/>
      <c r="X34" s="36"/>
      <c r="Y34" s="36"/>
      <c r="Z34" s="36"/>
      <c r="AA34" s="36"/>
      <c r="AB34" s="61"/>
      <c r="AC34" s="61"/>
      <c r="AD34" s="61"/>
      <c r="AE34" s="61"/>
      <c r="AF34" s="61"/>
      <c r="AG34" s="61"/>
      <c r="AH34" s="61"/>
    </row>
    <row r="35" spans="1:34" ht="42" x14ac:dyDescent="0.4">
      <c r="A35" s="133" t="s">
        <v>44</v>
      </c>
      <c r="B35" s="36">
        <v>2</v>
      </c>
      <c r="C35" s="36"/>
      <c r="D35" s="36"/>
      <c r="E35" s="36"/>
      <c r="F35" s="36"/>
      <c r="G35" s="61"/>
      <c r="H35" s="61"/>
      <c r="I35" s="61">
        <v>1</v>
      </c>
      <c r="J35" s="61"/>
      <c r="K35" s="61">
        <v>3</v>
      </c>
      <c r="L35" s="61">
        <v>1</v>
      </c>
      <c r="M35" s="36"/>
      <c r="N35" s="61"/>
      <c r="O35" s="61">
        <v>1</v>
      </c>
      <c r="P35" s="132">
        <v>1</v>
      </c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61"/>
      <c r="AC35" s="61"/>
      <c r="AD35" s="61"/>
      <c r="AE35" s="61"/>
      <c r="AF35" s="61"/>
      <c r="AG35" s="61"/>
      <c r="AH35" s="61"/>
    </row>
    <row r="36" spans="1:34" ht="42" x14ac:dyDescent="0.4">
      <c r="A36" s="132" t="s">
        <v>45</v>
      </c>
      <c r="B36" s="36"/>
      <c r="C36" s="36"/>
      <c r="D36" s="36"/>
      <c r="E36" s="36"/>
      <c r="F36" s="36"/>
      <c r="G36" s="61"/>
      <c r="H36" s="61"/>
      <c r="I36" s="61"/>
      <c r="J36" s="61">
        <v>5</v>
      </c>
      <c r="K36" s="61"/>
      <c r="L36" s="61"/>
      <c r="M36" s="36"/>
      <c r="N36" s="61"/>
      <c r="O36" s="61"/>
      <c r="P36" s="2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61"/>
      <c r="AC36" s="61"/>
      <c r="AD36" s="61"/>
      <c r="AE36" s="61"/>
      <c r="AF36" s="61"/>
      <c r="AG36" s="61"/>
      <c r="AH36" s="61"/>
    </row>
    <row r="37" spans="1:34" ht="42" x14ac:dyDescent="0.4">
      <c r="A37" s="132" t="s">
        <v>46</v>
      </c>
      <c r="B37" s="36">
        <v>2</v>
      </c>
      <c r="C37" s="36"/>
      <c r="D37" s="36"/>
      <c r="E37" s="36"/>
      <c r="F37" s="36"/>
      <c r="G37" s="61"/>
      <c r="H37" s="61"/>
      <c r="I37" s="61"/>
      <c r="J37" s="61">
        <v>1</v>
      </c>
      <c r="K37" s="61"/>
      <c r="L37" s="61">
        <v>2</v>
      </c>
      <c r="M37" s="36"/>
      <c r="N37" s="61"/>
      <c r="O37" s="61"/>
      <c r="P37" s="133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61"/>
      <c r="AC37" s="61"/>
      <c r="AD37" s="61"/>
      <c r="AE37" s="61"/>
      <c r="AF37" s="61"/>
      <c r="AG37" s="61"/>
      <c r="AH37" s="61"/>
    </row>
    <row r="38" spans="1:34" ht="21" x14ac:dyDescent="0.4">
      <c r="A38" s="22" t="s">
        <v>47</v>
      </c>
      <c r="B38" s="36"/>
      <c r="C38" s="36"/>
      <c r="D38" s="36"/>
      <c r="E38" s="36"/>
      <c r="F38" s="36"/>
      <c r="G38" s="61"/>
      <c r="H38" s="61"/>
      <c r="I38" s="61"/>
      <c r="J38" s="61"/>
      <c r="K38" s="61">
        <v>2</v>
      </c>
      <c r="L38" s="61"/>
      <c r="M38" s="36"/>
      <c r="N38" s="61"/>
      <c r="O38" s="61"/>
      <c r="P38" s="133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61"/>
      <c r="AC38" s="61"/>
      <c r="AD38" s="61"/>
      <c r="AE38" s="61"/>
      <c r="AF38" s="61"/>
      <c r="AG38" s="61"/>
      <c r="AH38" s="61"/>
    </row>
    <row r="39" spans="1:34" ht="21" x14ac:dyDescent="0.4">
      <c r="A39" s="133" t="s">
        <v>48</v>
      </c>
      <c r="B39" s="36"/>
      <c r="C39" s="36"/>
      <c r="D39" s="36"/>
      <c r="E39" s="36"/>
      <c r="F39" s="36"/>
      <c r="G39" s="61"/>
      <c r="H39" s="61"/>
      <c r="I39" s="61"/>
      <c r="J39" s="61"/>
      <c r="K39" s="61"/>
      <c r="L39" s="61"/>
      <c r="M39" s="36"/>
      <c r="N39" s="61"/>
      <c r="O39" s="61"/>
      <c r="P39" s="22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61"/>
      <c r="AC39" s="61"/>
      <c r="AD39" s="61"/>
      <c r="AE39" s="61"/>
      <c r="AF39" s="61"/>
      <c r="AG39" s="61"/>
      <c r="AH39" s="61"/>
    </row>
    <row r="40" spans="1:34" ht="42" x14ac:dyDescent="0.4">
      <c r="A40" s="22" t="s">
        <v>49</v>
      </c>
      <c r="B40" s="36">
        <v>13</v>
      </c>
      <c r="C40" s="36"/>
      <c r="D40" s="36"/>
      <c r="E40" s="36">
        <v>7</v>
      </c>
      <c r="F40" s="36"/>
      <c r="G40" s="61"/>
      <c r="H40" s="61"/>
      <c r="I40" s="61">
        <v>3</v>
      </c>
      <c r="J40" s="61">
        <v>30</v>
      </c>
      <c r="K40" s="61">
        <v>24</v>
      </c>
      <c r="L40" s="61">
        <v>36</v>
      </c>
      <c r="M40" s="36"/>
      <c r="N40" s="61">
        <v>2</v>
      </c>
      <c r="O40" s="61">
        <v>4</v>
      </c>
      <c r="P40" s="22"/>
      <c r="Q40" s="36">
        <v>11</v>
      </c>
      <c r="R40" s="36">
        <v>10</v>
      </c>
      <c r="S40" s="36"/>
      <c r="T40" s="36"/>
      <c r="U40" s="36">
        <v>2</v>
      </c>
      <c r="V40" s="36">
        <v>27</v>
      </c>
      <c r="W40" s="36">
        <v>1</v>
      </c>
      <c r="X40" s="36"/>
      <c r="Y40" s="36"/>
      <c r="Z40" s="36"/>
      <c r="AA40" s="36"/>
      <c r="AB40" s="61"/>
      <c r="AC40" s="61"/>
      <c r="AD40" s="61"/>
      <c r="AE40" s="61"/>
      <c r="AF40" s="61"/>
      <c r="AG40" s="61"/>
      <c r="AH40" s="61"/>
    </row>
    <row r="41" spans="1:34" ht="21" x14ac:dyDescent="0.4">
      <c r="A41" s="133" t="s">
        <v>50</v>
      </c>
      <c r="B41" s="36"/>
      <c r="C41" s="36"/>
      <c r="D41" s="36"/>
      <c r="E41" s="36"/>
      <c r="F41" s="36"/>
      <c r="G41" s="61"/>
      <c r="H41" s="61"/>
      <c r="I41" s="61"/>
      <c r="J41" s="61">
        <v>1</v>
      </c>
      <c r="K41" s="61">
        <v>8</v>
      </c>
      <c r="L41" s="61">
        <v>27</v>
      </c>
      <c r="M41" s="36"/>
      <c r="N41" s="61"/>
      <c r="O41" s="61"/>
      <c r="P41" s="22"/>
      <c r="Q41" s="36">
        <v>4</v>
      </c>
      <c r="R41" s="36">
        <v>2</v>
      </c>
      <c r="S41" s="36">
        <v>1</v>
      </c>
      <c r="T41" s="36"/>
      <c r="U41" s="36"/>
      <c r="V41" s="36"/>
      <c r="W41" s="36"/>
      <c r="X41" s="36"/>
      <c r="Y41" s="36"/>
      <c r="Z41" s="36"/>
      <c r="AA41" s="36"/>
      <c r="AB41" s="61"/>
      <c r="AC41" s="61"/>
      <c r="AD41" s="61"/>
      <c r="AE41" s="61"/>
      <c r="AF41" s="61"/>
      <c r="AG41" s="61"/>
      <c r="AH41" s="61"/>
    </row>
    <row r="42" spans="1:34" ht="21" x14ac:dyDescent="0.4">
      <c r="A42" s="22" t="s">
        <v>51</v>
      </c>
      <c r="B42" s="36">
        <v>1</v>
      </c>
      <c r="C42" s="36"/>
      <c r="D42" s="36"/>
      <c r="E42" s="36">
        <v>1</v>
      </c>
      <c r="F42" s="36"/>
      <c r="G42" s="61"/>
      <c r="H42" s="61"/>
      <c r="I42" s="61"/>
      <c r="J42" s="61">
        <v>1</v>
      </c>
      <c r="K42" s="61">
        <v>9</v>
      </c>
      <c r="L42" s="61">
        <v>5</v>
      </c>
      <c r="M42" s="36"/>
      <c r="N42" s="61">
        <v>1</v>
      </c>
      <c r="O42" s="61"/>
      <c r="P42" s="22"/>
      <c r="Q42" s="36"/>
      <c r="R42" s="36">
        <v>2</v>
      </c>
      <c r="S42" s="36">
        <v>2</v>
      </c>
      <c r="T42" s="36"/>
      <c r="U42" s="36"/>
      <c r="V42" s="36"/>
      <c r="W42" s="36"/>
      <c r="X42" s="36"/>
      <c r="Y42" s="36"/>
      <c r="Z42" s="36"/>
      <c r="AA42" s="36"/>
      <c r="AB42" s="61"/>
      <c r="AC42" s="61"/>
      <c r="AD42" s="61"/>
      <c r="AE42" s="61"/>
      <c r="AF42" s="61"/>
      <c r="AG42" s="61"/>
      <c r="AH42" s="61"/>
    </row>
    <row r="43" spans="1:34" ht="42" x14ac:dyDescent="0.4">
      <c r="A43" s="22" t="s">
        <v>52</v>
      </c>
      <c r="B43" s="36">
        <v>4</v>
      </c>
      <c r="C43" s="36"/>
      <c r="D43" s="36"/>
      <c r="E43" s="36">
        <v>1</v>
      </c>
      <c r="F43" s="36"/>
      <c r="G43" s="61"/>
      <c r="H43" s="61"/>
      <c r="I43" s="61"/>
      <c r="J43" s="61">
        <v>3</v>
      </c>
      <c r="K43" s="61"/>
      <c r="L43" s="61"/>
      <c r="M43" s="36"/>
      <c r="N43" s="61"/>
      <c r="O43" s="61"/>
      <c r="P43" s="22"/>
      <c r="Q43" s="36"/>
      <c r="R43" s="36"/>
      <c r="S43" s="36"/>
      <c r="T43" s="36"/>
      <c r="U43" s="36"/>
      <c r="V43" s="36"/>
      <c r="W43" s="36"/>
      <c r="X43" s="36"/>
      <c r="Y43" s="36"/>
      <c r="Z43" s="36">
        <v>2</v>
      </c>
      <c r="AA43" s="36"/>
      <c r="AB43" s="61"/>
      <c r="AC43" s="61"/>
      <c r="AD43" s="61"/>
      <c r="AE43" s="61"/>
      <c r="AF43" s="61"/>
      <c r="AG43" s="61"/>
      <c r="AH43" s="61"/>
    </row>
    <row r="44" spans="1:34" ht="21" x14ac:dyDescent="0.4">
      <c r="A44" s="22" t="s">
        <v>53</v>
      </c>
      <c r="B44" s="36">
        <v>6</v>
      </c>
      <c r="C44" s="36"/>
      <c r="D44" s="36"/>
      <c r="E44" s="36">
        <v>5</v>
      </c>
      <c r="F44" s="36"/>
      <c r="G44" s="61"/>
      <c r="H44" s="61"/>
      <c r="I44" s="61"/>
      <c r="J44" s="61">
        <v>5</v>
      </c>
      <c r="K44" s="61">
        <v>12</v>
      </c>
      <c r="L44" s="61">
        <v>17</v>
      </c>
      <c r="M44" s="36">
        <v>1</v>
      </c>
      <c r="N44" s="61">
        <v>4</v>
      </c>
      <c r="O44" s="61">
        <v>6</v>
      </c>
      <c r="P44" s="22">
        <v>4</v>
      </c>
      <c r="Q44" s="36">
        <v>28</v>
      </c>
      <c r="R44" s="36">
        <v>20</v>
      </c>
      <c r="S44" s="36">
        <v>16</v>
      </c>
      <c r="T44" s="36"/>
      <c r="U44" s="36">
        <v>61</v>
      </c>
      <c r="V44" s="36">
        <v>20</v>
      </c>
      <c r="W44" s="36">
        <v>9</v>
      </c>
      <c r="X44" s="36">
        <v>3</v>
      </c>
      <c r="Y44" s="36"/>
      <c r="Z44" s="36"/>
      <c r="AA44" s="36"/>
      <c r="AB44" s="61"/>
      <c r="AC44" s="61"/>
      <c r="AD44" s="61"/>
      <c r="AE44" s="61"/>
      <c r="AF44" s="61"/>
      <c r="AG44" s="61"/>
      <c r="AH44" s="6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60" workbookViewId="0">
      <selection activeCell="K24" sqref="K24"/>
    </sheetView>
  </sheetViews>
  <sheetFormatPr defaultRowHeight="14.4" x14ac:dyDescent="0.3"/>
  <sheetData>
    <row r="1" spans="1:23" x14ac:dyDescent="0.3">
      <c r="B1" t="s">
        <v>60</v>
      </c>
      <c r="C1" t="s">
        <v>61</v>
      </c>
      <c r="D1">
        <v>25</v>
      </c>
      <c r="E1">
        <v>35</v>
      </c>
      <c r="F1">
        <v>45</v>
      </c>
      <c r="G1">
        <v>55</v>
      </c>
      <c r="H1">
        <v>65</v>
      </c>
      <c r="I1">
        <v>75</v>
      </c>
      <c r="J1">
        <v>85</v>
      </c>
      <c r="K1">
        <v>95</v>
      </c>
      <c r="L1">
        <v>105</v>
      </c>
      <c r="M1">
        <v>125</v>
      </c>
      <c r="N1">
        <v>135</v>
      </c>
      <c r="O1">
        <v>145</v>
      </c>
      <c r="P1">
        <v>155</v>
      </c>
      <c r="Q1">
        <v>165</v>
      </c>
      <c r="R1">
        <v>175</v>
      </c>
      <c r="S1">
        <v>185</v>
      </c>
      <c r="T1">
        <v>195</v>
      </c>
      <c r="U1">
        <v>205</v>
      </c>
      <c r="V1">
        <v>225</v>
      </c>
      <c r="W1">
        <v>255</v>
      </c>
    </row>
    <row r="2" spans="1:23" x14ac:dyDescent="0.3">
      <c r="A2" t="s">
        <v>220</v>
      </c>
      <c r="B2">
        <v>11</v>
      </c>
      <c r="C2">
        <v>9</v>
      </c>
      <c r="D2">
        <v>4</v>
      </c>
      <c r="E2">
        <v>13</v>
      </c>
      <c r="F2">
        <v>19</v>
      </c>
      <c r="G2">
        <v>16</v>
      </c>
      <c r="H2">
        <v>23</v>
      </c>
      <c r="I2">
        <v>14</v>
      </c>
      <c r="J2">
        <v>16</v>
      </c>
      <c r="K2">
        <v>15</v>
      </c>
      <c r="L2">
        <v>15</v>
      </c>
      <c r="M2">
        <v>19</v>
      </c>
      <c r="N2">
        <v>18</v>
      </c>
      <c r="O2">
        <v>19</v>
      </c>
      <c r="P2">
        <v>13</v>
      </c>
      <c r="Q2">
        <v>15</v>
      </c>
      <c r="R2">
        <v>12</v>
      </c>
      <c r="S2">
        <v>11</v>
      </c>
      <c r="T2">
        <v>4</v>
      </c>
      <c r="U2">
        <v>2</v>
      </c>
      <c r="V2">
        <v>1</v>
      </c>
      <c r="W2">
        <v>1</v>
      </c>
    </row>
    <row r="3" spans="1:23" x14ac:dyDescent="0.3">
      <c r="A3" t="s">
        <v>221</v>
      </c>
      <c r="B3">
        <v>71</v>
      </c>
      <c r="C3">
        <v>31</v>
      </c>
      <c r="D3">
        <v>5</v>
      </c>
      <c r="E3">
        <v>66</v>
      </c>
      <c r="F3">
        <v>120</v>
      </c>
      <c r="G3">
        <v>135</v>
      </c>
      <c r="H3">
        <v>507</v>
      </c>
      <c r="I3">
        <v>203</v>
      </c>
      <c r="J3">
        <v>175</v>
      </c>
      <c r="K3">
        <v>185</v>
      </c>
      <c r="L3">
        <v>245</v>
      </c>
      <c r="M3">
        <v>1153</v>
      </c>
      <c r="N3">
        <v>542</v>
      </c>
      <c r="O3">
        <v>416</v>
      </c>
      <c r="P3">
        <v>692</v>
      </c>
      <c r="Q3">
        <v>455</v>
      </c>
      <c r="R3">
        <v>292</v>
      </c>
      <c r="S3">
        <v>38</v>
      </c>
      <c r="T3">
        <v>11</v>
      </c>
      <c r="U3">
        <v>30</v>
      </c>
      <c r="V3">
        <v>2</v>
      </c>
      <c r="W3">
        <v>4</v>
      </c>
    </row>
    <row r="4" spans="1:23" x14ac:dyDescent="0.3">
      <c r="A4" t="s">
        <v>222</v>
      </c>
      <c r="B4">
        <v>0.16300000000000001</v>
      </c>
      <c r="C4">
        <v>0.21079999999999999</v>
      </c>
      <c r="D4">
        <v>0.1</v>
      </c>
      <c r="E4">
        <v>0.1082</v>
      </c>
      <c r="F4">
        <v>0.11600000000000001</v>
      </c>
      <c r="G4">
        <v>0.115</v>
      </c>
      <c r="H4">
        <v>0.20499999999999999</v>
      </c>
      <c r="I4">
        <v>0.1996</v>
      </c>
      <c r="J4">
        <v>0.16139999999999999</v>
      </c>
      <c r="K4">
        <v>0.2195</v>
      </c>
      <c r="L4">
        <v>0.18920000000000001</v>
      </c>
      <c r="M4">
        <v>0.2893</v>
      </c>
      <c r="N4">
        <v>0.3654</v>
      </c>
      <c r="O4">
        <v>0.25419999999999998</v>
      </c>
      <c r="P4">
        <v>0.54790000000000005</v>
      </c>
      <c r="Q4">
        <v>0.41760000000000003</v>
      </c>
      <c r="R4">
        <v>0.28749999999999998</v>
      </c>
      <c r="S4">
        <v>0.16639999999999999</v>
      </c>
      <c r="T4">
        <v>0.32729999999999998</v>
      </c>
      <c r="U4">
        <v>0.93330000000000002</v>
      </c>
      <c r="V4">
        <v>1</v>
      </c>
      <c r="W4">
        <v>1</v>
      </c>
    </row>
    <row r="5" spans="1:23" x14ac:dyDescent="0.3">
      <c r="A5" t="s">
        <v>223</v>
      </c>
      <c r="B5">
        <v>0.83699999999999997</v>
      </c>
      <c r="C5">
        <v>0.78920000000000001</v>
      </c>
      <c r="D5">
        <v>0.9</v>
      </c>
      <c r="E5">
        <v>0.89180000000000004</v>
      </c>
      <c r="F5">
        <v>0.88400000000000001</v>
      </c>
      <c r="G5">
        <v>0.88500000000000001</v>
      </c>
      <c r="H5">
        <v>0.79500000000000004</v>
      </c>
      <c r="I5">
        <v>0.8004</v>
      </c>
      <c r="J5">
        <v>0.83860000000000001</v>
      </c>
      <c r="K5">
        <v>0.78049999999999997</v>
      </c>
      <c r="L5">
        <v>0.81079999999999997</v>
      </c>
      <c r="M5">
        <v>0.7107</v>
      </c>
      <c r="N5">
        <v>0.63460000000000005</v>
      </c>
      <c r="O5">
        <v>0.74580000000000002</v>
      </c>
      <c r="P5">
        <v>0.4521</v>
      </c>
      <c r="Q5">
        <v>0.58240000000000003</v>
      </c>
      <c r="R5">
        <v>0.71250000000000002</v>
      </c>
      <c r="S5">
        <v>0.83360000000000001</v>
      </c>
      <c r="T5">
        <v>0.67269999999999996</v>
      </c>
      <c r="U5">
        <v>6.6669999999999993E-2</v>
      </c>
      <c r="V5">
        <v>0</v>
      </c>
      <c r="W5">
        <v>0</v>
      </c>
    </row>
    <row r="6" spans="1:23" x14ac:dyDescent="0.3">
      <c r="A6" t="s">
        <v>224</v>
      </c>
      <c r="B6">
        <v>2.0539999999999998</v>
      </c>
      <c r="C6">
        <v>1.857</v>
      </c>
      <c r="D6">
        <v>1.6319999999999999</v>
      </c>
      <c r="E6">
        <v>2.359</v>
      </c>
      <c r="F6">
        <v>2.5230000000000001</v>
      </c>
      <c r="G6">
        <v>2.4380000000000002</v>
      </c>
      <c r="H6">
        <v>2.206</v>
      </c>
      <c r="I6">
        <v>1.8740000000000001</v>
      </c>
      <c r="J6">
        <v>2.157</v>
      </c>
      <c r="K6">
        <v>1.8939999999999999</v>
      </c>
      <c r="L6">
        <v>1.9610000000000001</v>
      </c>
      <c r="M6">
        <v>1.8480000000000001</v>
      </c>
      <c r="N6">
        <v>1.595</v>
      </c>
      <c r="O6">
        <v>1.7909999999999999</v>
      </c>
      <c r="P6">
        <v>1.0680000000000001</v>
      </c>
      <c r="Q6">
        <v>1.3779999999999999</v>
      </c>
      <c r="R6">
        <v>1.5609999999999999</v>
      </c>
      <c r="S6">
        <v>2.093</v>
      </c>
      <c r="T6">
        <v>1.2569999999999999</v>
      </c>
      <c r="U6">
        <v>0.1628</v>
      </c>
      <c r="V6">
        <v>0</v>
      </c>
      <c r="W6">
        <v>0</v>
      </c>
    </row>
    <row r="7" spans="1:23" x14ac:dyDescent="0.3">
      <c r="A7" t="s">
        <v>225</v>
      </c>
      <c r="B7">
        <v>0.70930000000000004</v>
      </c>
      <c r="C7">
        <v>0.71189999999999998</v>
      </c>
      <c r="D7">
        <v>1.2789999999999999</v>
      </c>
      <c r="E7">
        <v>0.81420000000000003</v>
      </c>
      <c r="F7">
        <v>0.65590000000000004</v>
      </c>
      <c r="G7">
        <v>0.71540000000000004</v>
      </c>
      <c r="H7">
        <v>0.39489999999999997</v>
      </c>
      <c r="I7">
        <v>0.46529999999999999</v>
      </c>
      <c r="J7">
        <v>0.5403</v>
      </c>
      <c r="K7">
        <v>0.44319999999999998</v>
      </c>
      <c r="L7">
        <v>0.47389999999999999</v>
      </c>
      <c r="M7">
        <v>0.33389999999999997</v>
      </c>
      <c r="N7">
        <v>0.2737</v>
      </c>
      <c r="O7">
        <v>0.31569999999999998</v>
      </c>
      <c r="P7">
        <v>0.22389999999999999</v>
      </c>
      <c r="Q7">
        <v>0.26440000000000002</v>
      </c>
      <c r="R7">
        <v>0.39700000000000002</v>
      </c>
      <c r="S7">
        <v>0.7369</v>
      </c>
      <c r="T7">
        <v>0.879</v>
      </c>
      <c r="U7">
        <v>0.58840000000000003</v>
      </c>
      <c r="V7">
        <v>1</v>
      </c>
      <c r="W7">
        <v>1</v>
      </c>
    </row>
    <row r="8" spans="1:23" x14ac:dyDescent="0.3">
      <c r="A8" t="s">
        <v>226</v>
      </c>
      <c r="B8">
        <v>1.772</v>
      </c>
      <c r="C8">
        <v>1.423</v>
      </c>
      <c r="D8">
        <v>0.81889999999999996</v>
      </c>
      <c r="E8">
        <v>2.0030000000000001</v>
      </c>
      <c r="F8">
        <v>2.2200000000000002</v>
      </c>
      <c r="G8">
        <v>2.194</v>
      </c>
      <c r="H8">
        <v>2.101</v>
      </c>
      <c r="I8">
        <v>1.7390000000000001</v>
      </c>
      <c r="J8">
        <v>1.974</v>
      </c>
      <c r="K8">
        <v>1.7390000000000001</v>
      </c>
      <c r="L8">
        <v>1.8360000000000001</v>
      </c>
      <c r="M8">
        <v>1.8049999999999999</v>
      </c>
      <c r="N8">
        <v>1.524</v>
      </c>
      <c r="O8">
        <v>1.6970000000000001</v>
      </c>
      <c r="P8">
        <v>1.0269999999999999</v>
      </c>
      <c r="Q8">
        <v>1.3089999999999999</v>
      </c>
      <c r="R8">
        <v>1.4770000000000001</v>
      </c>
      <c r="S8">
        <v>1.637</v>
      </c>
      <c r="T8">
        <v>0.83009999999999995</v>
      </c>
      <c r="U8">
        <v>0.1134</v>
      </c>
      <c r="V8">
        <v>0</v>
      </c>
      <c r="W8">
        <v>0</v>
      </c>
    </row>
    <row r="9" spans="1:23" x14ac:dyDescent="0.3">
      <c r="A9" t="s">
        <v>227</v>
      </c>
      <c r="B9">
        <v>1.3049999999999999</v>
      </c>
      <c r="C9">
        <v>1.6160000000000001</v>
      </c>
      <c r="D9">
        <v>1.7889999999999999</v>
      </c>
      <c r="E9">
        <v>1.6</v>
      </c>
      <c r="F9">
        <v>1.734</v>
      </c>
      <c r="G9">
        <v>1.377</v>
      </c>
      <c r="H9">
        <v>1.0209999999999999</v>
      </c>
      <c r="I9">
        <v>0.98260000000000003</v>
      </c>
      <c r="J9">
        <v>1.2090000000000001</v>
      </c>
      <c r="K9">
        <v>1.103</v>
      </c>
      <c r="L9">
        <v>0.95830000000000004</v>
      </c>
      <c r="M9">
        <v>0.55959999999999999</v>
      </c>
      <c r="N9">
        <v>0.7732</v>
      </c>
      <c r="O9">
        <v>0.93159999999999998</v>
      </c>
      <c r="P9">
        <v>0.49419999999999997</v>
      </c>
      <c r="Q9">
        <v>0.70320000000000005</v>
      </c>
      <c r="R9">
        <v>0.70220000000000005</v>
      </c>
      <c r="S9">
        <v>1.784</v>
      </c>
      <c r="T9">
        <v>1.206</v>
      </c>
      <c r="U9">
        <v>0.36509999999999998</v>
      </c>
      <c r="V9">
        <v>0.70709999999999995</v>
      </c>
      <c r="W9">
        <v>0.5</v>
      </c>
    </row>
    <row r="10" spans="1:23" x14ac:dyDescent="0.3">
      <c r="A10" t="s">
        <v>228</v>
      </c>
      <c r="B10">
        <v>2.3460000000000001</v>
      </c>
      <c r="C10">
        <v>2.33</v>
      </c>
      <c r="D10">
        <v>1.8640000000000001</v>
      </c>
      <c r="E10">
        <v>2.8639999999999999</v>
      </c>
      <c r="F10">
        <v>3.76</v>
      </c>
      <c r="G10">
        <v>3.0579999999999998</v>
      </c>
      <c r="H10">
        <v>3.532</v>
      </c>
      <c r="I10">
        <v>2.4470000000000001</v>
      </c>
      <c r="J10">
        <v>2.9039999999999999</v>
      </c>
      <c r="K10">
        <v>2.6819999999999999</v>
      </c>
      <c r="L10">
        <v>2.5449999999999999</v>
      </c>
      <c r="M10">
        <v>2.5529999999999999</v>
      </c>
      <c r="N10">
        <v>2.7</v>
      </c>
      <c r="O10">
        <v>2.9849999999999999</v>
      </c>
      <c r="P10">
        <v>1.835</v>
      </c>
      <c r="Q10">
        <v>2.2869999999999999</v>
      </c>
      <c r="R10">
        <v>1.9379999999999999</v>
      </c>
      <c r="S10">
        <v>2.7490000000000001</v>
      </c>
      <c r="T10">
        <v>1.2509999999999999</v>
      </c>
      <c r="U10">
        <v>0.29399999999999998</v>
      </c>
      <c r="V10">
        <v>0</v>
      </c>
      <c r="W10">
        <v>0</v>
      </c>
    </row>
    <row r="11" spans="1:23" x14ac:dyDescent="0.3">
      <c r="A11" t="s">
        <v>229</v>
      </c>
      <c r="B11">
        <v>0.85670000000000002</v>
      </c>
      <c r="C11">
        <v>0.84530000000000005</v>
      </c>
      <c r="D11">
        <v>1.177</v>
      </c>
      <c r="E11">
        <v>0.91990000000000005</v>
      </c>
      <c r="F11">
        <v>0.85680000000000001</v>
      </c>
      <c r="G11">
        <v>0.87919999999999998</v>
      </c>
      <c r="H11">
        <v>0.70369999999999999</v>
      </c>
      <c r="I11">
        <v>0.71009999999999995</v>
      </c>
      <c r="J11">
        <v>0.77800000000000002</v>
      </c>
      <c r="K11">
        <v>0.69950000000000001</v>
      </c>
      <c r="L11">
        <v>0.72430000000000005</v>
      </c>
      <c r="M11">
        <v>0.62749999999999995</v>
      </c>
      <c r="N11">
        <v>0.55169999999999997</v>
      </c>
      <c r="O11">
        <v>0.60840000000000005</v>
      </c>
      <c r="P11">
        <v>0.41649999999999998</v>
      </c>
      <c r="Q11">
        <v>0.50870000000000004</v>
      </c>
      <c r="R11">
        <v>0.62829999999999997</v>
      </c>
      <c r="S11">
        <v>0.87270000000000003</v>
      </c>
      <c r="T11">
        <v>0.90700000000000003</v>
      </c>
      <c r="U11">
        <v>0.2349</v>
      </c>
    </row>
    <row r="12" spans="1:23" x14ac:dyDescent="0.3">
      <c r="A12" t="s">
        <v>230</v>
      </c>
      <c r="B12">
        <v>3.6419999999999999</v>
      </c>
      <c r="C12">
        <v>4.2569999999999997</v>
      </c>
      <c r="D12">
        <v>9.2840000000000007</v>
      </c>
      <c r="E12">
        <v>4.8470000000000004</v>
      </c>
      <c r="F12">
        <v>6.3550000000000004</v>
      </c>
      <c r="G12">
        <v>4.7240000000000002</v>
      </c>
      <c r="H12">
        <v>4.96</v>
      </c>
      <c r="I12">
        <v>3.4129999999999998</v>
      </c>
      <c r="J12">
        <v>4.2850000000000001</v>
      </c>
      <c r="K12">
        <v>3.8540000000000001</v>
      </c>
      <c r="L12">
        <v>3.5249999999999999</v>
      </c>
      <c r="M12">
        <v>3.2309999999999999</v>
      </c>
      <c r="N12">
        <v>3.581</v>
      </c>
      <c r="O12">
        <v>4.1050000000000004</v>
      </c>
      <c r="P12">
        <v>2.2719999999999998</v>
      </c>
      <c r="Q12">
        <v>2.9790000000000001</v>
      </c>
      <c r="R12">
        <v>2.5209999999999999</v>
      </c>
      <c r="S12">
        <v>5.1920000000000002</v>
      </c>
      <c r="T12">
        <v>2.2610000000000001</v>
      </c>
      <c r="U12">
        <v>0.4824</v>
      </c>
      <c r="V12">
        <v>0.79590000000000005</v>
      </c>
      <c r="W12">
        <v>0.4279</v>
      </c>
    </row>
    <row r="13" spans="1:23" x14ac:dyDescent="0.3">
      <c r="A13" t="s">
        <v>231</v>
      </c>
      <c r="B13">
        <v>0.28170000000000001</v>
      </c>
      <c r="C13">
        <v>0.3871</v>
      </c>
      <c r="D13">
        <v>0.4</v>
      </c>
      <c r="E13">
        <v>0.19700000000000001</v>
      </c>
      <c r="F13">
        <v>0.25</v>
      </c>
      <c r="G13">
        <v>0.2296</v>
      </c>
      <c r="H13">
        <v>0.4083</v>
      </c>
      <c r="I13">
        <v>0.27589999999999998</v>
      </c>
      <c r="J13">
        <v>0.26860000000000001</v>
      </c>
      <c r="K13">
        <v>0.38379999999999997</v>
      </c>
      <c r="L13">
        <v>0.32650000000000001</v>
      </c>
      <c r="M13">
        <v>0.51170000000000004</v>
      </c>
      <c r="N13">
        <v>0.58489999999999998</v>
      </c>
      <c r="O13">
        <v>0.34860000000000002</v>
      </c>
      <c r="P13">
        <v>0.72829999999999995</v>
      </c>
      <c r="Q13">
        <v>0.622</v>
      </c>
      <c r="R13">
        <v>0.39379999999999998</v>
      </c>
      <c r="S13">
        <v>0.31580000000000003</v>
      </c>
      <c r="T13">
        <v>0.54549999999999998</v>
      </c>
      <c r="U13">
        <v>0.9667</v>
      </c>
      <c r="V13">
        <v>1</v>
      </c>
      <c r="W13">
        <v>1</v>
      </c>
    </row>
    <row r="14" spans="1:23" x14ac:dyDescent="0.3">
      <c r="A14" t="s">
        <v>232</v>
      </c>
      <c r="B14">
        <v>11.33</v>
      </c>
      <c r="C14">
        <v>13.84</v>
      </c>
      <c r="D14">
        <v>5.2</v>
      </c>
      <c r="E14">
        <v>18.91</v>
      </c>
      <c r="F14">
        <v>23.96</v>
      </c>
      <c r="G14">
        <v>16.170000000000002</v>
      </c>
      <c r="H14">
        <v>23.33</v>
      </c>
      <c r="I14">
        <v>18.98</v>
      </c>
      <c r="J14">
        <v>17.989999999999998</v>
      </c>
      <c r="K14">
        <v>22.46</v>
      </c>
      <c r="L14">
        <v>16.989999999999998</v>
      </c>
      <c r="M14">
        <v>20</v>
      </c>
      <c r="N14">
        <v>21.33</v>
      </c>
      <c r="O14">
        <v>21.49</v>
      </c>
      <c r="P14">
        <v>13.33</v>
      </c>
      <c r="Q14">
        <v>15.75</v>
      </c>
      <c r="R14">
        <v>17.98</v>
      </c>
      <c r="S14">
        <v>14.25</v>
      </c>
      <c r="T14">
        <v>4.9089999999999998</v>
      </c>
      <c r="U14">
        <v>2</v>
      </c>
      <c r="V14">
        <v>1</v>
      </c>
      <c r="W14">
        <v>1</v>
      </c>
    </row>
    <row r="15" spans="1:23" x14ac:dyDescent="0.3">
      <c r="A15" t="s">
        <v>233</v>
      </c>
      <c r="B15">
        <v>12.17</v>
      </c>
      <c r="C15">
        <v>21.1</v>
      </c>
      <c r="D15">
        <v>7.6</v>
      </c>
      <c r="E15">
        <v>20.82</v>
      </c>
      <c r="F15">
        <v>33.97</v>
      </c>
      <c r="G15">
        <v>16.170000000000002</v>
      </c>
      <c r="H15">
        <v>24.18</v>
      </c>
      <c r="I15">
        <v>27.55</v>
      </c>
      <c r="J15">
        <v>20.72</v>
      </c>
      <c r="K15">
        <v>32.9</v>
      </c>
      <c r="L15">
        <v>19.73</v>
      </c>
      <c r="M15">
        <v>21</v>
      </c>
      <c r="N15">
        <v>24.8</v>
      </c>
      <c r="O15">
        <v>23.16</v>
      </c>
      <c r="P15">
        <v>14.25</v>
      </c>
      <c r="Q15">
        <v>16.87</v>
      </c>
      <c r="R15">
        <v>17.98</v>
      </c>
      <c r="S15">
        <v>18.02</v>
      </c>
      <c r="T15">
        <v>5.2729999999999997</v>
      </c>
      <c r="U15">
        <v>2</v>
      </c>
      <c r="V15">
        <v>1</v>
      </c>
      <c r="W15">
        <v>1</v>
      </c>
    </row>
    <row r="16" spans="1:23" x14ac:dyDescent="0.3">
      <c r="A16" t="s">
        <v>234</v>
      </c>
      <c r="B16">
        <v>12</v>
      </c>
      <c r="C16">
        <v>18.86</v>
      </c>
      <c r="D16">
        <v>10</v>
      </c>
      <c r="E16">
        <v>15.92</v>
      </c>
      <c r="F16">
        <v>22.1</v>
      </c>
      <c r="G16">
        <v>16.37</v>
      </c>
      <c r="H16">
        <v>23.79</v>
      </c>
      <c r="I16">
        <v>20.29</v>
      </c>
      <c r="J16">
        <v>19.41</v>
      </c>
      <c r="K16">
        <v>24.63</v>
      </c>
      <c r="L16">
        <v>18.47</v>
      </c>
      <c r="M16">
        <v>20.03</v>
      </c>
      <c r="N16">
        <v>25.49</v>
      </c>
      <c r="O16">
        <v>23.96</v>
      </c>
      <c r="P16">
        <v>14.06</v>
      </c>
      <c r="Q16">
        <v>17.420000000000002</v>
      </c>
      <c r="R16">
        <v>16.059999999999999</v>
      </c>
      <c r="S16">
        <v>19.22</v>
      </c>
      <c r="T16">
        <v>6.3559999999999999</v>
      </c>
      <c r="U16">
        <v>2</v>
      </c>
      <c r="V16">
        <v>1</v>
      </c>
      <c r="W16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53" workbookViewId="0">
      <selection activeCell="AR8" sqref="AR8"/>
    </sheetView>
  </sheetViews>
  <sheetFormatPr defaultRowHeight="14.4" x14ac:dyDescent="0.3"/>
  <cols>
    <col min="1" max="1" width="6.109375" bestFit="1" customWidth="1"/>
    <col min="6" max="6" width="10.33203125" bestFit="1" customWidth="1"/>
  </cols>
  <sheetData>
    <row r="1" spans="1:16" x14ac:dyDescent="0.3">
      <c r="A1" t="s">
        <v>235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</row>
    <row r="2" spans="1:16" x14ac:dyDescent="0.3">
      <c r="A2" s="131">
        <v>1.5</v>
      </c>
      <c r="B2">
        <v>11</v>
      </c>
      <c r="C2">
        <v>71</v>
      </c>
      <c r="D2">
        <v>0.16300000000000001</v>
      </c>
      <c r="E2">
        <v>0.83699999999999997</v>
      </c>
      <c r="F2">
        <v>2.0539999999999998</v>
      </c>
      <c r="G2">
        <v>0.70930000000000004</v>
      </c>
      <c r="H2">
        <v>1.772</v>
      </c>
      <c r="I2">
        <v>1.3049999999999999</v>
      </c>
      <c r="J2">
        <v>2.3460000000000001</v>
      </c>
      <c r="K2">
        <v>0.85670000000000002</v>
      </c>
      <c r="L2">
        <v>3.6419999999999999</v>
      </c>
      <c r="M2">
        <v>0.28170000000000001</v>
      </c>
      <c r="N2">
        <v>11.33</v>
      </c>
      <c r="O2">
        <v>12.17</v>
      </c>
      <c r="P2">
        <v>12</v>
      </c>
    </row>
    <row r="3" spans="1:16" x14ac:dyDescent="0.3">
      <c r="A3" s="131">
        <v>7.5</v>
      </c>
      <c r="B3">
        <v>9</v>
      </c>
      <c r="C3">
        <v>31</v>
      </c>
      <c r="D3">
        <v>0.21079999999999999</v>
      </c>
      <c r="E3">
        <v>0.78920000000000001</v>
      </c>
      <c r="F3">
        <v>1.857</v>
      </c>
      <c r="G3">
        <v>0.71189999999999998</v>
      </c>
      <c r="H3">
        <v>1.423</v>
      </c>
      <c r="I3">
        <v>1.6160000000000001</v>
      </c>
      <c r="J3">
        <v>2.33</v>
      </c>
      <c r="K3">
        <v>0.84530000000000005</v>
      </c>
      <c r="L3">
        <v>4.2569999999999997</v>
      </c>
      <c r="M3">
        <v>0.3871</v>
      </c>
      <c r="N3">
        <v>13.84</v>
      </c>
      <c r="O3">
        <v>21.1</v>
      </c>
      <c r="P3">
        <v>18.86</v>
      </c>
    </row>
    <row r="4" spans="1:16" x14ac:dyDescent="0.3">
      <c r="A4">
        <v>25</v>
      </c>
      <c r="B4">
        <v>4</v>
      </c>
      <c r="C4">
        <v>5</v>
      </c>
      <c r="D4">
        <v>0.1</v>
      </c>
      <c r="E4">
        <v>0.9</v>
      </c>
      <c r="F4">
        <v>1.6319999999999999</v>
      </c>
      <c r="G4">
        <v>1.2789999999999999</v>
      </c>
      <c r="H4">
        <v>0.81889999999999996</v>
      </c>
      <c r="I4">
        <v>1.7889999999999999</v>
      </c>
      <c r="J4">
        <v>1.8640000000000001</v>
      </c>
      <c r="K4">
        <v>1.177</v>
      </c>
      <c r="L4">
        <v>9.2840000000000007</v>
      </c>
      <c r="M4">
        <v>0.4</v>
      </c>
      <c r="N4">
        <v>5.2</v>
      </c>
      <c r="O4">
        <v>7.6</v>
      </c>
      <c r="P4">
        <v>10</v>
      </c>
    </row>
    <row r="5" spans="1:16" x14ac:dyDescent="0.3">
      <c r="A5">
        <v>35</v>
      </c>
      <c r="B5">
        <v>13</v>
      </c>
      <c r="C5">
        <v>66</v>
      </c>
      <c r="D5">
        <v>0.1082</v>
      </c>
      <c r="E5">
        <v>0.89180000000000004</v>
      </c>
      <c r="F5">
        <v>2.359</v>
      </c>
      <c r="G5">
        <v>0.81420000000000003</v>
      </c>
      <c r="H5">
        <v>2.0030000000000001</v>
      </c>
      <c r="I5">
        <v>1.6</v>
      </c>
      <c r="J5">
        <v>2.8639999999999999</v>
      </c>
      <c r="K5">
        <v>0.91990000000000005</v>
      </c>
      <c r="L5">
        <v>4.8470000000000004</v>
      </c>
      <c r="M5">
        <v>0.19700000000000001</v>
      </c>
      <c r="N5">
        <v>18.91</v>
      </c>
      <c r="O5">
        <v>20.82</v>
      </c>
      <c r="P5">
        <v>15.92</v>
      </c>
    </row>
    <row r="6" spans="1:16" x14ac:dyDescent="0.3">
      <c r="A6">
        <v>45</v>
      </c>
      <c r="B6">
        <v>19</v>
      </c>
      <c r="C6">
        <v>120</v>
      </c>
      <c r="D6">
        <v>0.11600000000000001</v>
      </c>
      <c r="E6">
        <v>0.88400000000000001</v>
      </c>
      <c r="F6">
        <v>2.5230000000000001</v>
      </c>
      <c r="G6">
        <v>0.65590000000000004</v>
      </c>
      <c r="H6">
        <v>2.2200000000000002</v>
      </c>
      <c r="I6">
        <v>1.734</v>
      </c>
      <c r="J6">
        <v>3.76</v>
      </c>
      <c r="K6">
        <v>0.85680000000000001</v>
      </c>
      <c r="L6">
        <v>6.3550000000000004</v>
      </c>
      <c r="M6">
        <v>0.25</v>
      </c>
      <c r="N6">
        <v>23.96</v>
      </c>
      <c r="O6">
        <v>33.97</v>
      </c>
      <c r="P6">
        <v>22.1</v>
      </c>
    </row>
    <row r="7" spans="1:16" x14ac:dyDescent="0.3">
      <c r="A7">
        <v>55</v>
      </c>
      <c r="B7">
        <v>16</v>
      </c>
      <c r="C7">
        <v>135</v>
      </c>
      <c r="D7">
        <v>0.115</v>
      </c>
      <c r="E7">
        <v>0.88500000000000001</v>
      </c>
      <c r="F7">
        <v>2.4380000000000002</v>
      </c>
      <c r="G7">
        <v>0.71540000000000004</v>
      </c>
      <c r="H7">
        <v>2.194</v>
      </c>
      <c r="I7">
        <v>1.377</v>
      </c>
      <c r="J7">
        <v>3.0579999999999998</v>
      </c>
      <c r="K7">
        <v>0.87919999999999998</v>
      </c>
      <c r="L7">
        <v>4.7240000000000002</v>
      </c>
      <c r="M7">
        <v>0.2296</v>
      </c>
      <c r="N7">
        <v>16.170000000000002</v>
      </c>
      <c r="O7">
        <v>16.170000000000002</v>
      </c>
      <c r="P7">
        <v>16.37</v>
      </c>
    </row>
    <row r="8" spans="1:16" x14ac:dyDescent="0.3">
      <c r="A8">
        <v>65</v>
      </c>
      <c r="B8">
        <v>23</v>
      </c>
      <c r="C8">
        <v>507</v>
      </c>
      <c r="D8">
        <v>0.20499999999999999</v>
      </c>
      <c r="E8">
        <v>0.79500000000000004</v>
      </c>
      <c r="F8">
        <v>2.206</v>
      </c>
      <c r="G8">
        <v>0.39489999999999997</v>
      </c>
      <c r="H8">
        <v>2.101</v>
      </c>
      <c r="I8">
        <v>1.0209999999999999</v>
      </c>
      <c r="J8">
        <v>3.532</v>
      </c>
      <c r="K8">
        <v>0.70369999999999999</v>
      </c>
      <c r="L8">
        <v>4.96</v>
      </c>
      <c r="M8">
        <v>0.4083</v>
      </c>
      <c r="N8">
        <v>23.33</v>
      </c>
      <c r="O8">
        <v>24.18</v>
      </c>
      <c r="P8">
        <v>23.79</v>
      </c>
    </row>
    <row r="9" spans="1:16" x14ac:dyDescent="0.3">
      <c r="A9">
        <v>75</v>
      </c>
      <c r="B9">
        <v>14</v>
      </c>
      <c r="C9">
        <v>203</v>
      </c>
      <c r="D9">
        <v>0.1996</v>
      </c>
      <c r="E9">
        <v>0.8004</v>
      </c>
      <c r="F9">
        <v>1.8740000000000001</v>
      </c>
      <c r="G9">
        <v>0.46529999999999999</v>
      </c>
      <c r="H9">
        <v>1.7390000000000001</v>
      </c>
      <c r="I9">
        <v>0.98260000000000003</v>
      </c>
      <c r="J9">
        <v>2.4470000000000001</v>
      </c>
      <c r="K9">
        <v>0.71009999999999995</v>
      </c>
      <c r="L9">
        <v>3.4129999999999998</v>
      </c>
      <c r="M9">
        <v>0.27589999999999998</v>
      </c>
      <c r="N9">
        <v>18.98</v>
      </c>
      <c r="O9">
        <v>27.55</v>
      </c>
      <c r="P9">
        <v>20.29</v>
      </c>
    </row>
    <row r="10" spans="1:16" x14ac:dyDescent="0.3">
      <c r="A10">
        <v>85</v>
      </c>
      <c r="B10">
        <v>16</v>
      </c>
      <c r="C10">
        <v>175</v>
      </c>
      <c r="D10">
        <v>0.16139999999999999</v>
      </c>
      <c r="E10">
        <v>0.83860000000000001</v>
      </c>
      <c r="F10">
        <v>2.157</v>
      </c>
      <c r="G10">
        <v>0.5403</v>
      </c>
      <c r="H10">
        <v>1.974</v>
      </c>
      <c r="I10">
        <v>1.2090000000000001</v>
      </c>
      <c r="J10">
        <v>2.9039999999999999</v>
      </c>
      <c r="K10">
        <v>0.77800000000000002</v>
      </c>
      <c r="L10">
        <v>4.2850000000000001</v>
      </c>
      <c r="M10">
        <v>0.26860000000000001</v>
      </c>
      <c r="N10">
        <v>17.989999999999998</v>
      </c>
      <c r="O10">
        <v>20.72</v>
      </c>
      <c r="P10">
        <v>19.41</v>
      </c>
    </row>
    <row r="11" spans="1:16" x14ac:dyDescent="0.3">
      <c r="A11">
        <v>95</v>
      </c>
      <c r="B11">
        <v>15</v>
      </c>
      <c r="C11">
        <v>185</v>
      </c>
      <c r="D11">
        <v>0.2195</v>
      </c>
      <c r="E11">
        <v>0.78049999999999997</v>
      </c>
      <c r="F11">
        <v>1.8939999999999999</v>
      </c>
      <c r="G11">
        <v>0.44319999999999998</v>
      </c>
      <c r="H11">
        <v>1.7390000000000001</v>
      </c>
      <c r="I11">
        <v>1.103</v>
      </c>
      <c r="J11">
        <v>2.6819999999999999</v>
      </c>
      <c r="K11">
        <v>0.69950000000000001</v>
      </c>
      <c r="L11">
        <v>3.8540000000000001</v>
      </c>
      <c r="M11">
        <v>0.38379999999999997</v>
      </c>
      <c r="N11">
        <v>22.46</v>
      </c>
      <c r="O11">
        <v>32.9</v>
      </c>
      <c r="P11">
        <v>24.63</v>
      </c>
    </row>
    <row r="12" spans="1:16" x14ac:dyDescent="0.3">
      <c r="A12">
        <v>105</v>
      </c>
      <c r="B12">
        <v>15</v>
      </c>
      <c r="C12">
        <v>245</v>
      </c>
      <c r="D12">
        <v>0.18920000000000001</v>
      </c>
      <c r="E12">
        <v>0.81079999999999997</v>
      </c>
      <c r="F12">
        <v>1.9610000000000001</v>
      </c>
      <c r="G12">
        <v>0.47389999999999999</v>
      </c>
      <c r="H12">
        <v>1.8360000000000001</v>
      </c>
      <c r="I12">
        <v>0.95830000000000004</v>
      </c>
      <c r="J12">
        <v>2.5449999999999999</v>
      </c>
      <c r="K12">
        <v>0.72430000000000005</v>
      </c>
      <c r="L12">
        <v>3.5249999999999999</v>
      </c>
      <c r="M12">
        <v>0.32650000000000001</v>
      </c>
      <c r="N12">
        <v>16.989999999999998</v>
      </c>
      <c r="O12">
        <v>19.73</v>
      </c>
      <c r="P12">
        <v>18.47</v>
      </c>
    </row>
    <row r="13" spans="1:16" x14ac:dyDescent="0.3">
      <c r="A13">
        <v>125</v>
      </c>
      <c r="B13">
        <v>19</v>
      </c>
      <c r="C13">
        <v>1153</v>
      </c>
      <c r="D13">
        <v>0.2893</v>
      </c>
      <c r="E13">
        <v>0.7107</v>
      </c>
      <c r="F13">
        <v>1.8480000000000001</v>
      </c>
      <c r="G13">
        <v>0.33389999999999997</v>
      </c>
      <c r="H13">
        <v>1.8049999999999999</v>
      </c>
      <c r="I13">
        <v>0.55959999999999999</v>
      </c>
      <c r="J13">
        <v>2.5529999999999999</v>
      </c>
      <c r="K13">
        <v>0.62749999999999995</v>
      </c>
      <c r="L13">
        <v>3.2309999999999999</v>
      </c>
      <c r="M13">
        <v>0.51170000000000004</v>
      </c>
      <c r="N13">
        <v>20</v>
      </c>
      <c r="O13">
        <v>21</v>
      </c>
      <c r="P13">
        <v>20.03</v>
      </c>
    </row>
    <row r="14" spans="1:16" x14ac:dyDescent="0.3">
      <c r="A14">
        <v>135</v>
      </c>
      <c r="B14">
        <v>18</v>
      </c>
      <c r="C14">
        <v>542</v>
      </c>
      <c r="D14">
        <v>0.3654</v>
      </c>
      <c r="E14">
        <v>0.63460000000000005</v>
      </c>
      <c r="F14">
        <v>1.595</v>
      </c>
      <c r="G14">
        <v>0.2737</v>
      </c>
      <c r="H14">
        <v>1.524</v>
      </c>
      <c r="I14">
        <v>0.7732</v>
      </c>
      <c r="J14">
        <v>2.7</v>
      </c>
      <c r="K14">
        <v>0.55169999999999997</v>
      </c>
      <c r="L14">
        <v>3.581</v>
      </c>
      <c r="M14">
        <v>0.58489999999999998</v>
      </c>
      <c r="N14">
        <v>21.33</v>
      </c>
      <c r="O14">
        <v>24.8</v>
      </c>
      <c r="P14">
        <v>25.49</v>
      </c>
    </row>
    <row r="15" spans="1:16" x14ac:dyDescent="0.3">
      <c r="A15">
        <v>145</v>
      </c>
      <c r="B15">
        <v>19</v>
      </c>
      <c r="C15">
        <v>416</v>
      </c>
      <c r="D15">
        <v>0.25419999999999998</v>
      </c>
      <c r="E15">
        <v>0.74580000000000002</v>
      </c>
      <c r="F15">
        <v>1.7909999999999999</v>
      </c>
      <c r="G15">
        <v>0.31569999999999998</v>
      </c>
      <c r="H15">
        <v>1.6970000000000001</v>
      </c>
      <c r="I15">
        <v>0.93159999999999998</v>
      </c>
      <c r="J15">
        <v>2.9849999999999999</v>
      </c>
      <c r="K15">
        <v>0.60840000000000005</v>
      </c>
      <c r="L15">
        <v>4.1050000000000004</v>
      </c>
      <c r="M15">
        <v>0.34860000000000002</v>
      </c>
      <c r="N15">
        <v>21.49</v>
      </c>
      <c r="O15">
        <v>23.16</v>
      </c>
      <c r="P15">
        <v>23.96</v>
      </c>
    </row>
    <row r="16" spans="1:16" x14ac:dyDescent="0.3">
      <c r="A16">
        <v>155</v>
      </c>
      <c r="B16">
        <v>13</v>
      </c>
      <c r="C16">
        <v>692</v>
      </c>
      <c r="D16">
        <v>0.54790000000000005</v>
      </c>
      <c r="E16">
        <v>0.4521</v>
      </c>
      <c r="F16">
        <v>1.0680000000000001</v>
      </c>
      <c r="G16">
        <v>0.22389999999999999</v>
      </c>
      <c r="H16">
        <v>1.0269999999999999</v>
      </c>
      <c r="I16">
        <v>0.49419999999999997</v>
      </c>
      <c r="J16">
        <v>1.835</v>
      </c>
      <c r="K16">
        <v>0.41649999999999998</v>
      </c>
      <c r="L16">
        <v>2.2719999999999998</v>
      </c>
      <c r="M16">
        <v>0.72829999999999995</v>
      </c>
      <c r="N16">
        <v>13.33</v>
      </c>
      <c r="O16">
        <v>14.25</v>
      </c>
      <c r="P16">
        <v>14.06</v>
      </c>
    </row>
    <row r="17" spans="1:28" x14ac:dyDescent="0.3">
      <c r="A17">
        <v>165</v>
      </c>
      <c r="B17">
        <v>15</v>
      </c>
      <c r="C17">
        <v>455</v>
      </c>
      <c r="D17">
        <v>0.41760000000000003</v>
      </c>
      <c r="E17">
        <v>0.58240000000000003</v>
      </c>
      <c r="F17">
        <v>1.3779999999999999</v>
      </c>
      <c r="G17">
        <v>0.26440000000000002</v>
      </c>
      <c r="H17">
        <v>1.3089999999999999</v>
      </c>
      <c r="I17">
        <v>0.70320000000000005</v>
      </c>
      <c r="J17">
        <v>2.2869999999999999</v>
      </c>
      <c r="K17">
        <v>0.50870000000000004</v>
      </c>
      <c r="L17">
        <v>2.9790000000000001</v>
      </c>
      <c r="M17">
        <v>0.622</v>
      </c>
      <c r="N17">
        <v>15.75</v>
      </c>
      <c r="O17">
        <v>16.87</v>
      </c>
      <c r="P17">
        <v>17.420000000000002</v>
      </c>
    </row>
    <row r="18" spans="1:28" x14ac:dyDescent="0.3">
      <c r="A18">
        <v>175</v>
      </c>
      <c r="B18">
        <v>12</v>
      </c>
      <c r="C18">
        <v>292</v>
      </c>
      <c r="D18">
        <v>0.28749999999999998</v>
      </c>
      <c r="E18">
        <v>0.71250000000000002</v>
      </c>
      <c r="F18">
        <v>1.5609999999999999</v>
      </c>
      <c r="G18">
        <v>0.39700000000000002</v>
      </c>
      <c r="H18">
        <v>1.4770000000000001</v>
      </c>
      <c r="I18">
        <v>0.70220000000000005</v>
      </c>
      <c r="J18">
        <v>1.9379999999999999</v>
      </c>
      <c r="K18">
        <v>0.62829999999999997</v>
      </c>
      <c r="L18">
        <v>2.5209999999999999</v>
      </c>
      <c r="M18">
        <v>0.39379999999999998</v>
      </c>
      <c r="N18">
        <v>17.98</v>
      </c>
      <c r="O18">
        <v>17.98</v>
      </c>
      <c r="P18">
        <v>16.059999999999999</v>
      </c>
    </row>
    <row r="19" spans="1:28" x14ac:dyDescent="0.3">
      <c r="A19">
        <v>185</v>
      </c>
      <c r="B19">
        <v>11</v>
      </c>
      <c r="C19">
        <v>38</v>
      </c>
      <c r="D19">
        <v>0.16639999999999999</v>
      </c>
      <c r="E19">
        <v>0.83360000000000001</v>
      </c>
      <c r="F19">
        <v>2.093</v>
      </c>
      <c r="G19">
        <v>0.7369</v>
      </c>
      <c r="H19">
        <v>1.637</v>
      </c>
      <c r="I19">
        <v>1.784</v>
      </c>
      <c r="J19">
        <v>2.7490000000000001</v>
      </c>
      <c r="K19">
        <v>0.87270000000000003</v>
      </c>
      <c r="L19">
        <v>5.1920000000000002</v>
      </c>
      <c r="M19">
        <v>0.31580000000000003</v>
      </c>
      <c r="N19">
        <v>14.25</v>
      </c>
      <c r="O19">
        <v>18.02</v>
      </c>
      <c r="P19">
        <v>19.22</v>
      </c>
    </row>
    <row r="20" spans="1:28" x14ac:dyDescent="0.3">
      <c r="A20">
        <v>195</v>
      </c>
      <c r="B20">
        <v>4</v>
      </c>
      <c r="C20">
        <v>11</v>
      </c>
      <c r="D20">
        <v>0.32729999999999998</v>
      </c>
      <c r="E20">
        <v>0.67269999999999996</v>
      </c>
      <c r="F20">
        <v>1.2569999999999999</v>
      </c>
      <c r="G20">
        <v>0.879</v>
      </c>
      <c r="H20">
        <v>0.83009999999999995</v>
      </c>
      <c r="I20">
        <v>1.206</v>
      </c>
      <c r="J20">
        <v>1.2509999999999999</v>
      </c>
      <c r="K20">
        <v>0.90700000000000003</v>
      </c>
      <c r="L20">
        <v>2.2610000000000001</v>
      </c>
      <c r="M20">
        <v>0.54549999999999998</v>
      </c>
      <c r="N20">
        <v>4.9089999999999998</v>
      </c>
      <c r="O20">
        <v>5.2729999999999997</v>
      </c>
      <c r="P20">
        <v>6.3559999999999999</v>
      </c>
    </row>
    <row r="21" spans="1:28" x14ac:dyDescent="0.3">
      <c r="A21">
        <v>205</v>
      </c>
      <c r="B21">
        <v>2</v>
      </c>
      <c r="C21">
        <v>30</v>
      </c>
      <c r="D21">
        <v>0.93330000000000002</v>
      </c>
      <c r="E21">
        <v>6.6669999999999993E-2</v>
      </c>
      <c r="F21">
        <v>0.1628</v>
      </c>
      <c r="G21">
        <v>0.58840000000000003</v>
      </c>
      <c r="H21">
        <v>0.1134</v>
      </c>
      <c r="I21">
        <v>0.36509999999999998</v>
      </c>
      <c r="J21">
        <v>0.29399999999999998</v>
      </c>
      <c r="K21">
        <v>0.2349</v>
      </c>
      <c r="L21">
        <v>0.4824</v>
      </c>
      <c r="M21">
        <v>0.9667</v>
      </c>
      <c r="N21">
        <v>2</v>
      </c>
      <c r="O21">
        <v>2</v>
      </c>
      <c r="P21">
        <v>2</v>
      </c>
    </row>
    <row r="22" spans="1:28" x14ac:dyDescent="0.3">
      <c r="A22">
        <v>225</v>
      </c>
      <c r="B22">
        <v>1</v>
      </c>
      <c r="C22">
        <v>2</v>
      </c>
      <c r="D22">
        <v>1</v>
      </c>
      <c r="E22">
        <v>0</v>
      </c>
      <c r="F22">
        <v>0</v>
      </c>
      <c r="G22">
        <v>1</v>
      </c>
      <c r="H22">
        <v>0</v>
      </c>
      <c r="I22">
        <v>0.70709999999999995</v>
      </c>
      <c r="J22">
        <v>0</v>
      </c>
      <c r="L22">
        <v>0.79590000000000005</v>
      </c>
      <c r="M22">
        <v>1</v>
      </c>
      <c r="N22">
        <v>1</v>
      </c>
      <c r="O22">
        <v>1</v>
      </c>
      <c r="P22">
        <v>1</v>
      </c>
    </row>
    <row r="23" spans="1:28" x14ac:dyDescent="0.3">
      <c r="A23">
        <v>255</v>
      </c>
      <c r="B23">
        <v>1</v>
      </c>
      <c r="C23">
        <v>4</v>
      </c>
      <c r="D23">
        <v>1</v>
      </c>
      <c r="E23">
        <v>0</v>
      </c>
      <c r="F23">
        <v>0</v>
      </c>
      <c r="G23">
        <v>1</v>
      </c>
      <c r="H23">
        <v>0</v>
      </c>
      <c r="I23">
        <v>0.5</v>
      </c>
      <c r="J23">
        <v>0</v>
      </c>
      <c r="L23">
        <v>0.4279</v>
      </c>
      <c r="M23">
        <v>1</v>
      </c>
      <c r="N23">
        <v>1</v>
      </c>
      <c r="O23">
        <v>1</v>
      </c>
      <c r="P23">
        <v>1</v>
      </c>
      <c r="AB23" t="s">
        <v>236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zoomScale="69" workbookViewId="0">
      <selection activeCell="A25" sqref="A25:A26"/>
    </sheetView>
  </sheetViews>
  <sheetFormatPr defaultRowHeight="14.4" x14ac:dyDescent="0.3"/>
  <cols>
    <col min="1" max="1" width="21" bestFit="1" customWidth="1"/>
    <col min="2" max="2" width="13.33203125" bestFit="1" customWidth="1"/>
    <col min="3" max="4" width="12" bestFit="1" customWidth="1"/>
    <col min="5" max="5" width="15.6640625" bestFit="1" customWidth="1"/>
    <col min="6" max="7" width="12" bestFit="1" customWidth="1"/>
    <col min="8" max="8" width="12.109375" bestFit="1" customWidth="1"/>
    <col min="9" max="16" width="12" bestFit="1" customWidth="1"/>
    <col min="17" max="17" width="12.5546875" bestFit="1" customWidth="1"/>
    <col min="18" max="23" width="12" bestFit="1" customWidth="1"/>
    <col min="24" max="24" width="12.33203125" bestFit="1" customWidth="1"/>
    <col min="25" max="25" width="17" bestFit="1" customWidth="1"/>
    <col min="26" max="26" width="8" bestFit="1" customWidth="1"/>
    <col min="27" max="27" width="12" bestFit="1" customWidth="1"/>
    <col min="28" max="28" width="8.6640625" bestFit="1" customWidth="1"/>
    <col min="29" max="29" width="13.109375" bestFit="1" customWidth="1"/>
    <col min="30" max="31" width="12" bestFit="1" customWidth="1"/>
    <col min="32" max="32" width="15.33203125" bestFit="1" customWidth="1"/>
    <col min="33" max="33" width="13.6640625" bestFit="1" customWidth="1"/>
    <col min="34" max="35" width="12" bestFit="1" customWidth="1"/>
    <col min="36" max="36" width="26.109375" bestFit="1" customWidth="1"/>
    <col min="37" max="37" width="37.33203125" bestFit="1" customWidth="1"/>
    <col min="38" max="39" width="12" bestFit="1" customWidth="1"/>
    <col min="40" max="40" width="9.6640625" bestFit="1" customWidth="1"/>
    <col min="41" max="41" width="15.33203125" bestFit="1" customWidth="1"/>
    <col min="42" max="44" width="12" bestFit="1" customWidth="1"/>
    <col min="45" max="45" width="12.88671875" bestFit="1" customWidth="1"/>
  </cols>
  <sheetData>
    <row r="1" spans="1:45" x14ac:dyDescent="0.3">
      <c r="A1" t="s">
        <v>3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14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22</v>
      </c>
      <c r="O1" t="s">
        <v>248</v>
      </c>
      <c r="P1" t="s">
        <v>24</v>
      </c>
      <c r="Q1" t="s">
        <v>249</v>
      </c>
      <c r="R1" t="s">
        <v>250</v>
      </c>
      <c r="S1" t="s">
        <v>251</v>
      </c>
      <c r="T1" t="s">
        <v>28</v>
      </c>
      <c r="U1" t="s">
        <v>252</v>
      </c>
      <c r="V1" t="s">
        <v>29</v>
      </c>
      <c r="W1" t="s">
        <v>253</v>
      </c>
      <c r="X1" t="s">
        <v>254</v>
      </c>
      <c r="Y1" t="s">
        <v>255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47</v>
      </c>
      <c r="AN1" t="s">
        <v>48</v>
      </c>
      <c r="AO1" t="s">
        <v>264</v>
      </c>
      <c r="AP1" t="s">
        <v>265</v>
      </c>
      <c r="AQ1" t="s">
        <v>266</v>
      </c>
      <c r="AR1" t="s">
        <v>267</v>
      </c>
      <c r="AS1" t="s">
        <v>268</v>
      </c>
    </row>
    <row r="2" spans="1:45" x14ac:dyDescent="0.3">
      <c r="A2">
        <v>1.5</v>
      </c>
      <c r="B2">
        <v>1.3888888888888888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20.833333333333336</v>
      </c>
      <c r="AB2">
        <v>0</v>
      </c>
      <c r="AC2">
        <v>4.1666666666666661</v>
      </c>
      <c r="AD2">
        <v>0</v>
      </c>
      <c r="AE2">
        <v>0</v>
      </c>
      <c r="AF2">
        <v>5.5555555555555554</v>
      </c>
      <c r="AG2">
        <v>27.777777777777779</v>
      </c>
      <c r="AH2">
        <v>8.3333333333333321</v>
      </c>
      <c r="AI2">
        <v>5.5555555555555554</v>
      </c>
      <c r="AJ2">
        <v>0</v>
      </c>
      <c r="AK2">
        <v>5.5555555555555554</v>
      </c>
      <c r="AL2">
        <v>0</v>
      </c>
      <c r="AM2">
        <v>0</v>
      </c>
      <c r="AN2">
        <v>0</v>
      </c>
      <c r="AO2">
        <v>18.055555555555554</v>
      </c>
      <c r="AP2">
        <v>0</v>
      </c>
      <c r="AQ2">
        <v>1.3888888888888888</v>
      </c>
      <c r="AR2">
        <v>0</v>
      </c>
      <c r="AS2">
        <v>0</v>
      </c>
    </row>
    <row r="3" spans="1:45" x14ac:dyDescent="0.3">
      <c r="A3">
        <v>7.5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3.125</v>
      </c>
      <c r="I3">
        <v>0</v>
      </c>
      <c r="J3">
        <v>0</v>
      </c>
      <c r="K3">
        <v>0</v>
      </c>
      <c r="L3">
        <v>0</v>
      </c>
      <c r="M3">
        <v>3.125</v>
      </c>
      <c r="N3">
        <v>0</v>
      </c>
      <c r="O3">
        <v>0</v>
      </c>
      <c r="P3">
        <v>3.125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6.25</v>
      </c>
      <c r="AE3">
        <v>0</v>
      </c>
      <c r="AF3">
        <v>0</v>
      </c>
      <c r="AG3">
        <v>37.5</v>
      </c>
      <c r="AH3">
        <v>15.625</v>
      </c>
      <c r="AI3">
        <v>3.125</v>
      </c>
      <c r="AJ3">
        <v>0</v>
      </c>
      <c r="AK3">
        <v>0</v>
      </c>
      <c r="AL3">
        <v>0</v>
      </c>
      <c r="AM3">
        <v>0</v>
      </c>
      <c r="AN3">
        <v>0</v>
      </c>
      <c r="AO3">
        <v>21.875</v>
      </c>
      <c r="AP3">
        <v>0</v>
      </c>
      <c r="AQ3">
        <v>3.125</v>
      </c>
      <c r="AR3">
        <v>0</v>
      </c>
      <c r="AS3">
        <v>12.5</v>
      </c>
    </row>
    <row r="4" spans="1:45" x14ac:dyDescent="0.3">
      <c r="A4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20</v>
      </c>
      <c r="I4">
        <v>0</v>
      </c>
      <c r="J4">
        <v>0</v>
      </c>
      <c r="K4">
        <v>0</v>
      </c>
      <c r="L4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20</v>
      </c>
      <c r="W4">
        <v>0</v>
      </c>
      <c r="X4">
        <v>0</v>
      </c>
      <c r="Y4">
        <v>0</v>
      </c>
      <c r="Z4">
        <v>0</v>
      </c>
      <c r="AA4">
        <v>40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3">
      <c r="A5">
        <v>35</v>
      </c>
      <c r="B5">
        <v>1.4492753623188406</v>
      </c>
      <c r="C5">
        <v>0</v>
      </c>
      <c r="D5">
        <v>0</v>
      </c>
      <c r="E5">
        <v>0</v>
      </c>
      <c r="F5">
        <v>0</v>
      </c>
      <c r="G5">
        <v>10.144927536231885</v>
      </c>
      <c r="H5">
        <v>5.7971014492753623</v>
      </c>
      <c r="I5">
        <v>0</v>
      </c>
      <c r="J5">
        <v>4.3478260869565215</v>
      </c>
      <c r="K5">
        <v>18.840579710144929</v>
      </c>
      <c r="L5">
        <v>1.4492753623188406</v>
      </c>
      <c r="M5">
        <v>11.594202898550725</v>
      </c>
      <c r="N5">
        <v>0</v>
      </c>
      <c r="O5">
        <v>0</v>
      </c>
      <c r="P5">
        <v>1.4492753623188406</v>
      </c>
      <c r="Q5">
        <v>0</v>
      </c>
      <c r="R5">
        <v>0</v>
      </c>
      <c r="S5">
        <v>7.2463768115942031</v>
      </c>
      <c r="T5">
        <v>0</v>
      </c>
      <c r="U5">
        <v>0</v>
      </c>
      <c r="V5">
        <v>11.594202898550725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15.942028985507244</v>
      </c>
      <c r="AH5">
        <v>0</v>
      </c>
      <c r="AI5">
        <v>0</v>
      </c>
      <c r="AJ5">
        <v>0</v>
      </c>
      <c r="AK5">
        <v>1.4492753623188406</v>
      </c>
      <c r="AL5">
        <v>0</v>
      </c>
      <c r="AM5">
        <v>0</v>
      </c>
      <c r="AN5">
        <v>0</v>
      </c>
      <c r="AO5">
        <v>4.3478260869565215</v>
      </c>
      <c r="AP5">
        <v>0</v>
      </c>
      <c r="AQ5">
        <v>0</v>
      </c>
      <c r="AR5">
        <v>0</v>
      </c>
      <c r="AS5">
        <v>14.492753623188406</v>
      </c>
    </row>
    <row r="6" spans="1:45" x14ac:dyDescent="0.3">
      <c r="A6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6.1068702290076331</v>
      </c>
      <c r="I6">
        <v>1.5267175572519083</v>
      </c>
      <c r="J6">
        <v>2.2900763358778624</v>
      </c>
      <c r="K6">
        <v>6.1068702290076331</v>
      </c>
      <c r="L6">
        <v>3.0534351145038165</v>
      </c>
      <c r="M6">
        <v>3.8167938931297711</v>
      </c>
      <c r="N6">
        <v>0</v>
      </c>
      <c r="O6">
        <v>0</v>
      </c>
      <c r="P6">
        <v>4.5801526717557248</v>
      </c>
      <c r="Q6">
        <v>0</v>
      </c>
      <c r="R6">
        <v>0</v>
      </c>
      <c r="S6">
        <v>0.76335877862595414</v>
      </c>
      <c r="T6">
        <v>0</v>
      </c>
      <c r="U6">
        <v>0</v>
      </c>
      <c r="V6">
        <v>9.1603053435114496</v>
      </c>
      <c r="W6">
        <v>0</v>
      </c>
      <c r="X6">
        <v>0</v>
      </c>
      <c r="Y6">
        <v>0</v>
      </c>
      <c r="Z6">
        <v>0</v>
      </c>
      <c r="AA6">
        <v>2.2900763358778624</v>
      </c>
      <c r="AB6">
        <v>0</v>
      </c>
      <c r="AC6">
        <v>0.76335877862595414</v>
      </c>
      <c r="AD6">
        <v>0</v>
      </c>
      <c r="AE6">
        <v>0</v>
      </c>
      <c r="AF6">
        <v>0</v>
      </c>
      <c r="AG6">
        <v>16.030534351145036</v>
      </c>
      <c r="AH6">
        <v>3.8167938931297711</v>
      </c>
      <c r="AI6">
        <v>2.2900763358778624</v>
      </c>
      <c r="AJ6">
        <v>0</v>
      </c>
      <c r="AK6">
        <v>0.76335877862595414</v>
      </c>
      <c r="AL6">
        <v>3.8167938931297711</v>
      </c>
      <c r="AM6">
        <v>0</v>
      </c>
      <c r="AN6">
        <v>0</v>
      </c>
      <c r="AO6">
        <v>22.900763358778626</v>
      </c>
      <c r="AP6">
        <v>0.76335877862595414</v>
      </c>
      <c r="AQ6">
        <v>0.76335877862595414</v>
      </c>
      <c r="AR6">
        <v>0</v>
      </c>
      <c r="AS6">
        <v>9.1603053435114496</v>
      </c>
    </row>
    <row r="7" spans="1:45" x14ac:dyDescent="0.3">
      <c r="A7">
        <v>55</v>
      </c>
      <c r="B7">
        <v>0</v>
      </c>
      <c r="C7">
        <v>0</v>
      </c>
      <c r="D7">
        <v>1.3605442176870748</v>
      </c>
      <c r="E7">
        <v>0</v>
      </c>
      <c r="F7">
        <v>0</v>
      </c>
      <c r="G7">
        <v>0</v>
      </c>
      <c r="H7">
        <v>4.0816326530612246</v>
      </c>
      <c r="I7">
        <v>2.0408163265306123</v>
      </c>
      <c r="J7">
        <v>3.4013605442176873</v>
      </c>
      <c r="K7">
        <v>4.0816326530612246</v>
      </c>
      <c r="L7">
        <v>0</v>
      </c>
      <c r="M7">
        <v>1.3605442176870748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21.088435374149661</v>
      </c>
      <c r="W7">
        <v>0</v>
      </c>
      <c r="X7">
        <v>0</v>
      </c>
      <c r="Y7">
        <v>0</v>
      </c>
      <c r="Z7">
        <v>0</v>
      </c>
      <c r="AA7">
        <v>4.0816326530612246</v>
      </c>
      <c r="AB7">
        <v>0</v>
      </c>
      <c r="AC7">
        <v>0.68027210884353739</v>
      </c>
      <c r="AD7">
        <v>0</v>
      </c>
      <c r="AE7">
        <v>0</v>
      </c>
      <c r="AF7">
        <v>0</v>
      </c>
      <c r="AG7">
        <v>10.204081632653061</v>
      </c>
      <c r="AH7">
        <v>8.1632653061224492</v>
      </c>
      <c r="AI7">
        <v>0</v>
      </c>
      <c r="AJ7">
        <v>0</v>
      </c>
      <c r="AK7">
        <v>2.0408163265306123</v>
      </c>
      <c r="AL7">
        <v>0</v>
      </c>
      <c r="AM7">
        <v>1.3605442176870748</v>
      </c>
      <c r="AN7">
        <v>0</v>
      </c>
      <c r="AO7">
        <v>16.326530612244898</v>
      </c>
      <c r="AP7">
        <v>5.4421768707482991</v>
      </c>
      <c r="AQ7">
        <v>6.1224489795918364</v>
      </c>
      <c r="AR7">
        <v>0</v>
      </c>
      <c r="AS7">
        <v>0.68027210884353739</v>
      </c>
    </row>
    <row r="8" spans="1:45" x14ac:dyDescent="0.3">
      <c r="A8">
        <v>65</v>
      </c>
      <c r="B8">
        <v>0</v>
      </c>
      <c r="C8">
        <v>0</v>
      </c>
      <c r="D8">
        <v>2.5193798449612403</v>
      </c>
      <c r="E8">
        <v>0.58139534883720934</v>
      </c>
      <c r="F8">
        <v>0</v>
      </c>
      <c r="G8">
        <v>2.5193798449612403</v>
      </c>
      <c r="H8">
        <v>6.0077519379844961</v>
      </c>
      <c r="I8">
        <v>0</v>
      </c>
      <c r="J8">
        <v>1.5503875968992249</v>
      </c>
      <c r="K8">
        <v>14.728682170542637</v>
      </c>
      <c r="L8">
        <v>1.3565891472868217</v>
      </c>
      <c r="M8">
        <v>4.0697674418604652</v>
      </c>
      <c r="N8">
        <v>0</v>
      </c>
      <c r="O8">
        <v>0.38759689922480622</v>
      </c>
      <c r="P8">
        <v>0</v>
      </c>
      <c r="Q8">
        <v>0.77519379844961245</v>
      </c>
      <c r="R8">
        <v>0</v>
      </c>
      <c r="S8">
        <v>0.96899224806201545</v>
      </c>
      <c r="T8">
        <v>0</v>
      </c>
      <c r="U8">
        <v>0.19379844961240311</v>
      </c>
      <c r="V8">
        <v>40.116279069767444</v>
      </c>
      <c r="W8">
        <v>0</v>
      </c>
      <c r="X8">
        <v>0</v>
      </c>
      <c r="Y8">
        <v>0.77519379844961245</v>
      </c>
      <c r="Z8">
        <v>0</v>
      </c>
      <c r="AA8">
        <v>1.9379844961240309</v>
      </c>
      <c r="AB8">
        <v>0</v>
      </c>
      <c r="AC8">
        <v>1.5503875968992249</v>
      </c>
      <c r="AD8">
        <v>0</v>
      </c>
      <c r="AE8">
        <v>0</v>
      </c>
      <c r="AF8">
        <v>0</v>
      </c>
      <c r="AG8">
        <v>1.1627906976744187</v>
      </c>
      <c r="AH8">
        <v>3.2945736434108532</v>
      </c>
      <c r="AI8">
        <v>0</v>
      </c>
      <c r="AJ8">
        <v>0</v>
      </c>
      <c r="AK8">
        <v>0.58139534883720934</v>
      </c>
      <c r="AL8">
        <v>0</v>
      </c>
      <c r="AM8">
        <v>0</v>
      </c>
      <c r="AN8">
        <v>0</v>
      </c>
      <c r="AO8">
        <v>6.9767441860465116</v>
      </c>
      <c r="AP8">
        <v>5.2325581395348841</v>
      </c>
      <c r="AQ8">
        <v>0.96899224806201545</v>
      </c>
      <c r="AR8">
        <v>0</v>
      </c>
      <c r="AS8">
        <v>8.3333333333333321</v>
      </c>
    </row>
    <row r="9" spans="1:45" x14ac:dyDescent="0.3">
      <c r="A9">
        <v>75</v>
      </c>
      <c r="B9">
        <v>0</v>
      </c>
      <c r="C9">
        <v>0</v>
      </c>
      <c r="D9">
        <v>3.8647342995169081</v>
      </c>
      <c r="E9">
        <v>0.48309178743961351</v>
      </c>
      <c r="F9">
        <v>0</v>
      </c>
      <c r="G9">
        <v>2.8985507246376812</v>
      </c>
      <c r="H9">
        <v>27.053140096618357</v>
      </c>
      <c r="I9">
        <v>0</v>
      </c>
      <c r="J9">
        <v>2.4154589371980677</v>
      </c>
      <c r="K9">
        <v>12.560386473429952</v>
      </c>
      <c r="L9">
        <v>1.4492753623188406</v>
      </c>
      <c r="M9">
        <v>17.391304347826086</v>
      </c>
      <c r="N9">
        <v>0</v>
      </c>
      <c r="O9">
        <v>0.48309178743961351</v>
      </c>
      <c r="P9">
        <v>0</v>
      </c>
      <c r="Q9">
        <v>0.48309178743961351</v>
      </c>
      <c r="R9">
        <v>0</v>
      </c>
      <c r="S9">
        <v>0</v>
      </c>
      <c r="T9">
        <v>0.48309178743961351</v>
      </c>
      <c r="U9">
        <v>0</v>
      </c>
      <c r="V9">
        <v>27.053140096618357</v>
      </c>
      <c r="W9">
        <v>0</v>
      </c>
      <c r="X9">
        <v>0</v>
      </c>
      <c r="Y9">
        <v>0.96618357487922701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0.48309178743961351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0.48309178743961351</v>
      </c>
      <c r="AS9">
        <v>31.40096618357488</v>
      </c>
    </row>
    <row r="10" spans="1:45" x14ac:dyDescent="0.3">
      <c r="A10">
        <v>85</v>
      </c>
      <c r="B10">
        <v>0</v>
      </c>
      <c r="C10">
        <v>0</v>
      </c>
      <c r="D10">
        <v>3.3333333333333335</v>
      </c>
      <c r="E10">
        <v>0</v>
      </c>
      <c r="F10">
        <v>0</v>
      </c>
      <c r="G10">
        <v>11.111111111111111</v>
      </c>
      <c r="H10">
        <v>26.111111111111114</v>
      </c>
      <c r="I10">
        <v>0</v>
      </c>
      <c r="J10">
        <v>0.55555555555555558</v>
      </c>
      <c r="K10">
        <v>9.4444444444444446</v>
      </c>
      <c r="L10">
        <v>1.6666666666666667</v>
      </c>
      <c r="M10">
        <v>7.2222222222222214</v>
      </c>
      <c r="N10">
        <v>0</v>
      </c>
      <c r="O10">
        <v>0.55555555555555558</v>
      </c>
      <c r="P10">
        <v>0</v>
      </c>
      <c r="Q10">
        <v>0</v>
      </c>
      <c r="R10">
        <v>0</v>
      </c>
      <c r="S10">
        <v>3.3333333333333335</v>
      </c>
      <c r="T10">
        <v>1.1111111111111112</v>
      </c>
      <c r="U10">
        <v>0</v>
      </c>
      <c r="V10">
        <v>23.888888888888889</v>
      </c>
      <c r="W10">
        <v>0</v>
      </c>
      <c r="X10">
        <v>0</v>
      </c>
      <c r="Y10">
        <v>0.55555555555555558</v>
      </c>
      <c r="Z10">
        <v>0</v>
      </c>
      <c r="AA10">
        <v>0</v>
      </c>
      <c r="AB10">
        <v>0</v>
      </c>
      <c r="AC10">
        <v>0</v>
      </c>
      <c r="AD10">
        <v>4.4444444444444446</v>
      </c>
      <c r="AE10">
        <v>0</v>
      </c>
      <c r="AF10">
        <v>0</v>
      </c>
      <c r="AG10">
        <v>0</v>
      </c>
      <c r="AH10">
        <v>2.2222222222222223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1.1111111111111112</v>
      </c>
      <c r="AP10">
        <v>0</v>
      </c>
      <c r="AQ10">
        <v>0.55555555555555558</v>
      </c>
      <c r="AR10">
        <v>0</v>
      </c>
      <c r="AS10">
        <v>44.444444444444443</v>
      </c>
    </row>
    <row r="11" spans="1:45" x14ac:dyDescent="0.3">
      <c r="A11">
        <v>95</v>
      </c>
      <c r="B11">
        <v>0</v>
      </c>
      <c r="C11">
        <v>0</v>
      </c>
      <c r="D11">
        <v>3.0927835051546393</v>
      </c>
      <c r="E11">
        <v>0</v>
      </c>
      <c r="F11">
        <v>0</v>
      </c>
      <c r="G11">
        <v>5.6701030927835054</v>
      </c>
      <c r="H11">
        <v>14.432989690721648</v>
      </c>
      <c r="I11">
        <v>0</v>
      </c>
      <c r="J11">
        <v>0</v>
      </c>
      <c r="K11">
        <v>36.597938144329895</v>
      </c>
      <c r="L11">
        <v>0.51546391752577314</v>
      </c>
      <c r="M11">
        <v>6.7010309278350517</v>
      </c>
      <c r="N11">
        <v>0.51546391752577314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19.587628865979383</v>
      </c>
      <c r="W11">
        <v>1.0309278350515463</v>
      </c>
      <c r="X11">
        <v>0</v>
      </c>
      <c r="Y11">
        <v>0.51546391752577314</v>
      </c>
      <c r="Z11">
        <v>0</v>
      </c>
      <c r="AA11">
        <v>0.51546391752577314</v>
      </c>
      <c r="AB11">
        <v>0</v>
      </c>
      <c r="AC11">
        <v>0.51546391752577314</v>
      </c>
      <c r="AD11">
        <v>0</v>
      </c>
      <c r="AE11">
        <v>0</v>
      </c>
      <c r="AF11">
        <v>0</v>
      </c>
      <c r="AG11">
        <v>0</v>
      </c>
      <c r="AH11">
        <v>3.0927835051546393</v>
      </c>
      <c r="AI11">
        <v>0</v>
      </c>
      <c r="AJ11">
        <v>0</v>
      </c>
      <c r="AK11">
        <v>0.51546391752577314</v>
      </c>
      <c r="AL11">
        <v>0</v>
      </c>
      <c r="AM11">
        <v>0</v>
      </c>
      <c r="AN11">
        <v>0</v>
      </c>
      <c r="AO11">
        <v>2.0618556701030926</v>
      </c>
      <c r="AP11">
        <v>0</v>
      </c>
      <c r="AQ11">
        <v>0</v>
      </c>
      <c r="AR11">
        <v>0</v>
      </c>
      <c r="AS11">
        <v>18.041237113402062</v>
      </c>
    </row>
    <row r="12" spans="1:45" x14ac:dyDescent="0.3">
      <c r="A12">
        <v>105</v>
      </c>
      <c r="B12">
        <v>0.40160642570281119</v>
      </c>
      <c r="C12">
        <v>0</v>
      </c>
      <c r="D12">
        <v>5.2208835341365463</v>
      </c>
      <c r="E12">
        <v>0.40160642570281119</v>
      </c>
      <c r="F12">
        <v>0</v>
      </c>
      <c r="G12">
        <v>6.425702811244979</v>
      </c>
      <c r="H12">
        <v>19.678714859437751</v>
      </c>
      <c r="I12">
        <v>0</v>
      </c>
      <c r="J12">
        <v>0</v>
      </c>
      <c r="K12">
        <v>32.128514056224901</v>
      </c>
      <c r="L12">
        <v>1.2048192771084338</v>
      </c>
      <c r="M12">
        <v>12.048192771084338</v>
      </c>
      <c r="N12">
        <v>0</v>
      </c>
      <c r="O12">
        <v>0</v>
      </c>
      <c r="P12">
        <v>0</v>
      </c>
      <c r="Q12">
        <v>0</v>
      </c>
      <c r="R12">
        <v>0.40160642570281119</v>
      </c>
      <c r="S12">
        <v>0</v>
      </c>
      <c r="T12">
        <v>0.80321285140562237</v>
      </c>
      <c r="U12">
        <v>0</v>
      </c>
      <c r="V12">
        <v>14.859437751004014</v>
      </c>
      <c r="W12">
        <v>0</v>
      </c>
      <c r="X12">
        <v>0.80321285140562237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2.0080321285140563</v>
      </c>
      <c r="AE12">
        <v>0</v>
      </c>
      <c r="AF12">
        <v>0</v>
      </c>
      <c r="AG12">
        <v>0</v>
      </c>
      <c r="AH12">
        <v>1.6064257028112447</v>
      </c>
      <c r="AI12">
        <v>0</v>
      </c>
      <c r="AJ12">
        <v>0</v>
      </c>
      <c r="AK12">
        <v>0.40160642570281119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0.80321285140562237</v>
      </c>
      <c r="AS12">
        <v>22.489959839357429</v>
      </c>
    </row>
    <row r="13" spans="1:45" x14ac:dyDescent="0.3">
      <c r="A13">
        <v>125</v>
      </c>
      <c r="B13">
        <v>0</v>
      </c>
      <c r="C13">
        <v>8.4602368866328256E-2</v>
      </c>
      <c r="D13">
        <v>3.9763113367174281</v>
      </c>
      <c r="E13">
        <v>1.2690355329949239</v>
      </c>
      <c r="F13">
        <v>0.25380710659898476</v>
      </c>
      <c r="G13">
        <v>4.4839255499153978</v>
      </c>
      <c r="H13">
        <v>8.2064297800338419</v>
      </c>
      <c r="I13">
        <v>0</v>
      </c>
      <c r="J13">
        <v>1.3536379018612521</v>
      </c>
      <c r="K13">
        <v>49.915397631133672</v>
      </c>
      <c r="L13">
        <v>1.5228426395939088</v>
      </c>
      <c r="M13">
        <v>6.345177664974619</v>
      </c>
      <c r="N13">
        <v>0</v>
      </c>
      <c r="O13">
        <v>1.0998307952622675</v>
      </c>
      <c r="P13">
        <v>0</v>
      </c>
      <c r="Q13">
        <v>0</v>
      </c>
      <c r="R13">
        <v>0</v>
      </c>
      <c r="S13">
        <v>0</v>
      </c>
      <c r="T13">
        <v>0.4230118443316413</v>
      </c>
      <c r="U13">
        <v>6.091370558375635</v>
      </c>
      <c r="V13">
        <v>8.5448392554991539</v>
      </c>
      <c r="W13">
        <v>0</v>
      </c>
      <c r="X13">
        <v>0.25380710659898476</v>
      </c>
      <c r="Y13">
        <v>0</v>
      </c>
      <c r="Z13">
        <v>0</v>
      </c>
      <c r="AA13">
        <v>0</v>
      </c>
      <c r="AB13">
        <v>0</v>
      </c>
      <c r="AC13">
        <v>8.4602368866328256E-2</v>
      </c>
      <c r="AD13">
        <v>0</v>
      </c>
      <c r="AE13">
        <v>0</v>
      </c>
      <c r="AF13">
        <v>0</v>
      </c>
      <c r="AG13">
        <v>0</v>
      </c>
      <c r="AH13">
        <v>2.3688663282571913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0.93062605752961081</v>
      </c>
      <c r="AP13">
        <v>0.33840947546531303</v>
      </c>
      <c r="AQ13">
        <v>0</v>
      </c>
      <c r="AR13">
        <v>0</v>
      </c>
      <c r="AS13">
        <v>24.703891708967852</v>
      </c>
    </row>
    <row r="14" spans="1:45" x14ac:dyDescent="0.3">
      <c r="A14">
        <v>135</v>
      </c>
      <c r="B14">
        <v>0</v>
      </c>
      <c r="C14">
        <v>0</v>
      </c>
      <c r="D14">
        <v>0.7142857142857143</v>
      </c>
      <c r="E14">
        <v>0.7142857142857143</v>
      </c>
      <c r="F14">
        <v>0</v>
      </c>
      <c r="G14">
        <v>7.6785714285714288</v>
      </c>
      <c r="H14">
        <v>7.8571428571428568</v>
      </c>
      <c r="I14">
        <v>0</v>
      </c>
      <c r="J14">
        <v>0</v>
      </c>
      <c r="K14">
        <v>56.607142857142854</v>
      </c>
      <c r="L14">
        <v>0.17857142857142858</v>
      </c>
      <c r="M14">
        <v>6.6071428571428577</v>
      </c>
      <c r="N14">
        <v>0</v>
      </c>
      <c r="O14">
        <v>0.5357142857142857</v>
      </c>
      <c r="P14">
        <v>0</v>
      </c>
      <c r="Q14">
        <v>0</v>
      </c>
      <c r="R14">
        <v>0</v>
      </c>
      <c r="S14">
        <v>0</v>
      </c>
      <c r="T14">
        <v>0</v>
      </c>
      <c r="U14">
        <v>6.25</v>
      </c>
      <c r="V14">
        <v>2.8571428571428572</v>
      </c>
      <c r="W14">
        <v>0</v>
      </c>
      <c r="X14">
        <v>0</v>
      </c>
      <c r="Y14">
        <v>0</v>
      </c>
      <c r="Z14">
        <v>0</v>
      </c>
      <c r="AA14">
        <v>0.17857142857142858</v>
      </c>
      <c r="AB14">
        <v>0</v>
      </c>
      <c r="AC14">
        <v>0.17857142857142858</v>
      </c>
      <c r="AD14">
        <v>0.17857142857142858</v>
      </c>
      <c r="AE14">
        <v>0</v>
      </c>
      <c r="AF14">
        <v>0</v>
      </c>
      <c r="AG14">
        <v>0.17857142857142858</v>
      </c>
      <c r="AH14">
        <v>3.5714285714285712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1.7857142857142856</v>
      </c>
      <c r="AP14">
        <v>0.35714285714285715</v>
      </c>
      <c r="AQ14">
        <v>0.35714285714285715</v>
      </c>
      <c r="AR14">
        <v>0</v>
      </c>
      <c r="AS14">
        <v>17.5</v>
      </c>
    </row>
    <row r="15" spans="1:45" x14ac:dyDescent="0.3">
      <c r="A15">
        <v>145</v>
      </c>
      <c r="B15">
        <v>0</v>
      </c>
      <c r="C15">
        <v>0</v>
      </c>
      <c r="D15">
        <v>0.95238095238095244</v>
      </c>
      <c r="E15">
        <v>0.47619047619047622</v>
      </c>
      <c r="F15">
        <v>0.23809523809523811</v>
      </c>
      <c r="G15">
        <v>2.1428571428571428</v>
      </c>
      <c r="H15">
        <v>8.8095238095238102</v>
      </c>
      <c r="I15">
        <v>0</v>
      </c>
      <c r="J15">
        <v>1.4285714285714286</v>
      </c>
      <c r="K15">
        <v>34.523809523809526</v>
      </c>
      <c r="L15">
        <v>0.47619047619047622</v>
      </c>
      <c r="M15">
        <v>5.9523809523809517</v>
      </c>
      <c r="N15">
        <v>0</v>
      </c>
      <c r="O15">
        <v>1.1904761904761905</v>
      </c>
      <c r="P15">
        <v>0</v>
      </c>
      <c r="Q15">
        <v>0.23809523809523811</v>
      </c>
      <c r="R15">
        <v>0</v>
      </c>
      <c r="S15">
        <v>0</v>
      </c>
      <c r="T15">
        <v>0.95238095238095244</v>
      </c>
      <c r="U15">
        <v>34.285714285714285</v>
      </c>
      <c r="V15">
        <v>2.3809523809523809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0.23809523809523811</v>
      </c>
      <c r="AD15">
        <v>0</v>
      </c>
      <c r="AE15">
        <v>0</v>
      </c>
      <c r="AF15">
        <v>0</v>
      </c>
      <c r="AG15">
        <v>0</v>
      </c>
      <c r="AH15">
        <v>3.8095238095238098</v>
      </c>
      <c r="AI15">
        <v>0</v>
      </c>
      <c r="AJ15">
        <v>0.23809523809523811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0.23809523809523811</v>
      </c>
      <c r="AQ15">
        <v>0.47619047619047622</v>
      </c>
      <c r="AR15">
        <v>0</v>
      </c>
      <c r="AS15">
        <v>14.761904761904763</v>
      </c>
    </row>
    <row r="16" spans="1:45" x14ac:dyDescent="0.3">
      <c r="A16">
        <v>155</v>
      </c>
      <c r="B16">
        <v>0</v>
      </c>
      <c r="C16">
        <v>0</v>
      </c>
      <c r="D16">
        <v>0</v>
      </c>
      <c r="E16">
        <v>0</v>
      </c>
      <c r="F16">
        <v>0.28735632183908044</v>
      </c>
      <c r="G16">
        <v>1.7241379310344827</v>
      </c>
      <c r="H16">
        <v>11.350574712643677</v>
      </c>
      <c r="I16">
        <v>0</v>
      </c>
      <c r="J16">
        <v>0.28735632183908044</v>
      </c>
      <c r="K16">
        <v>72.41379310344827</v>
      </c>
      <c r="L16">
        <v>0.43103448275862066</v>
      </c>
      <c r="M16">
        <v>2.4425287356321839</v>
      </c>
      <c r="N16">
        <v>0</v>
      </c>
      <c r="O16">
        <v>0.14367816091954022</v>
      </c>
      <c r="P16">
        <v>0</v>
      </c>
      <c r="Q16">
        <v>0</v>
      </c>
      <c r="R16">
        <v>0</v>
      </c>
      <c r="S16">
        <v>0</v>
      </c>
      <c r="T16">
        <v>0.57471264367816088</v>
      </c>
      <c r="U16">
        <v>4.8850574712643677</v>
      </c>
      <c r="V16">
        <v>4.0229885057471266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0.7183908045977011</v>
      </c>
      <c r="AE16">
        <v>0</v>
      </c>
      <c r="AF16">
        <v>0</v>
      </c>
      <c r="AG16">
        <v>0.14367816091954022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24.568965517241377</v>
      </c>
    </row>
    <row r="17" spans="1:45" x14ac:dyDescent="0.3">
      <c r="A17">
        <v>165</v>
      </c>
      <c r="B17">
        <v>0.21691973969631237</v>
      </c>
      <c r="C17">
        <v>0</v>
      </c>
      <c r="D17">
        <v>0</v>
      </c>
      <c r="E17">
        <v>1.0845986984815619</v>
      </c>
      <c r="F17">
        <v>0</v>
      </c>
      <c r="G17">
        <v>1.735357917570499</v>
      </c>
      <c r="H17">
        <v>10.195227765726681</v>
      </c>
      <c r="I17">
        <v>0</v>
      </c>
      <c r="J17">
        <v>0.43383947939262474</v>
      </c>
      <c r="K17">
        <v>61.388286334056396</v>
      </c>
      <c r="L17">
        <v>0.43383947939262474</v>
      </c>
      <c r="M17">
        <v>3.2537960954446854</v>
      </c>
      <c r="N17">
        <v>0.21691973969631237</v>
      </c>
      <c r="O17">
        <v>0.21691973969631237</v>
      </c>
      <c r="P17">
        <v>0</v>
      </c>
      <c r="Q17">
        <v>0</v>
      </c>
      <c r="R17">
        <v>0</v>
      </c>
      <c r="S17">
        <v>0</v>
      </c>
      <c r="T17">
        <v>0.65075921908893708</v>
      </c>
      <c r="U17">
        <v>1.3015184381778742</v>
      </c>
      <c r="V17">
        <v>3.9045553145336225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13.232104121475055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0.43383947939262474</v>
      </c>
      <c r="AP17">
        <v>0</v>
      </c>
      <c r="AQ17">
        <v>0</v>
      </c>
      <c r="AR17">
        <v>0</v>
      </c>
      <c r="AS17">
        <v>36.008676789587852</v>
      </c>
    </row>
    <row r="18" spans="1:45" x14ac:dyDescent="0.3">
      <c r="A18">
        <v>175</v>
      </c>
      <c r="B18">
        <v>0.34129692832764508</v>
      </c>
      <c r="C18">
        <v>0</v>
      </c>
      <c r="D18">
        <v>0</v>
      </c>
      <c r="E18">
        <v>1.3651877133105803</v>
      </c>
      <c r="F18">
        <v>0</v>
      </c>
      <c r="G18">
        <v>0.34129692832764508</v>
      </c>
      <c r="H18">
        <v>2.7303754266211606</v>
      </c>
      <c r="I18">
        <v>0</v>
      </c>
      <c r="J18">
        <v>0</v>
      </c>
      <c r="K18">
        <v>34.470989761092156</v>
      </c>
      <c r="L18">
        <v>0</v>
      </c>
      <c r="M18">
        <v>2.0477815699658701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39.249146757679185</v>
      </c>
      <c r="V18">
        <v>2.3890784982935154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0.34129692832764508</v>
      </c>
      <c r="AD18">
        <v>0</v>
      </c>
      <c r="AE18">
        <v>0.34129692832764508</v>
      </c>
      <c r="AF18">
        <v>0</v>
      </c>
      <c r="AG18">
        <v>0</v>
      </c>
      <c r="AH18">
        <v>6.8259385665529013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9.2150170648464158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>
        <v>185</v>
      </c>
      <c r="B19">
        <v>2.6315789473684208</v>
      </c>
      <c r="C19">
        <v>0</v>
      </c>
      <c r="D19">
        <v>2.6315789473684208</v>
      </c>
      <c r="E19">
        <v>13.157894736842104</v>
      </c>
      <c r="F19">
        <v>0</v>
      </c>
      <c r="G19">
        <v>0</v>
      </c>
      <c r="H19">
        <v>5.2631578947368416</v>
      </c>
      <c r="I19">
        <v>0</v>
      </c>
      <c r="J19">
        <v>0</v>
      </c>
      <c r="K19">
        <v>5.2631578947368416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2.6315789473684208</v>
      </c>
      <c r="T19">
        <v>0</v>
      </c>
      <c r="U19">
        <v>31.578947368421051</v>
      </c>
      <c r="V19">
        <v>7.8947368421052628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2.6315789473684208</v>
      </c>
      <c r="AE19">
        <v>0</v>
      </c>
      <c r="AF19">
        <v>0</v>
      </c>
      <c r="AG19">
        <v>0</v>
      </c>
      <c r="AH19">
        <v>23.684210526315788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2.6315789473684208</v>
      </c>
      <c r="AP19">
        <v>0</v>
      </c>
      <c r="AQ19">
        <v>0</v>
      </c>
      <c r="AR19">
        <v>0</v>
      </c>
      <c r="AS19">
        <v>7.8947368421052628</v>
      </c>
    </row>
    <row r="20" spans="1:45" x14ac:dyDescent="0.3">
      <c r="A20">
        <v>195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54.54545454545454</v>
      </c>
      <c r="K20">
        <v>0</v>
      </c>
      <c r="L20">
        <v>0</v>
      </c>
      <c r="M20">
        <v>0</v>
      </c>
      <c r="N20">
        <v>0</v>
      </c>
      <c r="O20">
        <v>9.0909090909090917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9.0909090909090917</v>
      </c>
      <c r="AE20">
        <v>0</v>
      </c>
      <c r="AF20">
        <v>0</v>
      </c>
      <c r="AG20">
        <v>0</v>
      </c>
      <c r="AH20">
        <v>27.27272727272727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3.3333333333333335</v>
      </c>
      <c r="T21">
        <v>0</v>
      </c>
      <c r="U21">
        <v>96.666666666666671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>
        <v>225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>
        <v>235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>
        <v>255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>
        <v>265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>
        <v>295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09B62EC98D374EBC527644D853C7F7" ma:contentTypeVersion="10" ma:contentTypeDescription="Opret et nyt dokument." ma:contentTypeScope="" ma:versionID="10cf2f39b373c2dfad1d1f24c67a042f">
  <xsd:schema xmlns:xsd="http://www.w3.org/2001/XMLSchema" xmlns:xs="http://www.w3.org/2001/XMLSchema" xmlns:p="http://schemas.microsoft.com/office/2006/metadata/properties" xmlns:ns2="517d68aa-f245-4e0a-bd0c-1241f462061e" xmlns:ns3="563b2fd2-065a-4d67-9446-164051fcc3db" targetNamespace="http://schemas.microsoft.com/office/2006/metadata/properties" ma:root="true" ma:fieldsID="ec45c19c1e111f9ec0f13a6ce6af550d" ns2:_="" ns3:_="">
    <xsd:import namespace="517d68aa-f245-4e0a-bd0c-1241f462061e"/>
    <xsd:import namespace="563b2fd2-065a-4d67-9446-164051fcc3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d68aa-f245-4e0a-bd0c-1241f4620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c0918930-cee2-45a7-8e0e-65b10018e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b2fd2-065a-4d67-9446-164051fcc3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8c9c80-7172-4ac2-bc8b-89620db4ac40}" ma:internalName="TaxCatchAll" ma:showField="CatchAllData" ma:web="563b2fd2-065a-4d67-9446-164051fcc3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60EB5B-3226-4AAB-A79D-9E361872DF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9B733C-B72F-4572-9592-33404503E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d68aa-f245-4e0a-bd0c-1241f462061e"/>
    <ds:schemaRef ds:uri="563b2fd2-065a-4d67-9446-164051fcc3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cleaned_table</vt:lpstr>
      <vt:lpstr>Foraminifera #</vt:lpstr>
      <vt:lpstr>ST26 %</vt:lpstr>
      <vt:lpstr>ANNA</vt:lpstr>
      <vt:lpstr>PAST</vt:lpstr>
      <vt:lpstr>Reverse PAST</vt:lpstr>
      <vt:lpstr>PAST data</vt:lpstr>
      <vt:lpstr>Figures</vt:lpstr>
      <vt:lpstr>ST_26Forams_script</vt:lpstr>
      <vt:lpstr>PAST_script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Sofie Bang Nielsen</dc:creator>
  <cp:keywords/>
  <dc:description/>
  <cp:lastModifiedBy>Lennart Schreiber</cp:lastModifiedBy>
  <cp:revision/>
  <dcterms:created xsi:type="dcterms:W3CDTF">2022-06-07T09:58:06Z</dcterms:created>
  <dcterms:modified xsi:type="dcterms:W3CDTF">2024-05-13T14:23:46Z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2023-06-13T09:32:12Z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edbd908d-7bb0-42e1-9f65-67656c9367f3</vt:lpwstr>
  </property>
  <property fmtid="{D5CDD505-2E9C-101B-9397-08002B2CF9AE}" pid="8" name="MSIP_Label_6a2630e2-1ac5-455e-8217-0156b1936a76_ContentBits">
    <vt:lpwstr>0</vt:lpwstr>
  </property>
</Properties>
</file>