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utu.fi\verkkolevyt\CEA\BeySICH 2025-26 - Shane and Milla\Milla's duckweed microbes 2025\"/>
    </mc:Choice>
  </mc:AlternateContent>
  <xr:revisionPtr revIDLastSave="0" documentId="13_ncr:1_{0C72B68F-D22A-441F-9807-4CFA577598EA}" xr6:coauthVersionLast="47" xr6:coauthVersionMax="47" xr10:uidLastSave="{00000000-0000-0000-0000-000000000000}"/>
  <bookViews>
    <workbookView xWindow="-120" yWindow="-120" windowWidth="29040" windowHeight="15840" xr2:uid="{00000000-000D-0000-FFFF-FFFF00000000}"/>
  </bookViews>
  <sheets>
    <sheet name="RedMix - initial test" sheetId="1" r:id="rId1"/>
    <sheet name="QMP 1st test" sheetId="2" r:id="rId2"/>
    <sheet name="QMP part 2" sheetId="3" r:id="rId3"/>
    <sheet name="e-gel test" sheetId="4" r:id="rId4"/>
    <sheet name="Conclusion" sheetId="5" r:id="rId5"/>
    <sheet name="Sanger test for chloroplast" sheetId="6" r:id="rId6"/>
    <sheet name="Final PCR1 for mBioWorks"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8" i="8" l="1"/>
  <c r="P17" i="8"/>
  <c r="P7" i="8"/>
  <c r="P16" i="8"/>
  <c r="P15" i="8"/>
  <c r="P6" i="8"/>
  <c r="P5" i="8"/>
  <c r="B74" i="8"/>
  <c r="B73" i="8"/>
  <c r="B72" i="8"/>
  <c r="B71" i="8"/>
  <c r="B70" i="8"/>
  <c r="B69" i="8"/>
  <c r="B68" i="8"/>
  <c r="X44" i="8"/>
  <c r="Y44" i="8"/>
  <c r="Z44" i="8"/>
  <c r="X45" i="8"/>
  <c r="Y45" i="8"/>
  <c r="Z45" i="8"/>
  <c r="X46" i="8"/>
  <c r="Y46" i="8"/>
  <c r="Z46" i="8"/>
  <c r="W45" i="8"/>
  <c r="W46" i="8"/>
  <c r="T57" i="8"/>
  <c r="T58" i="8"/>
  <c r="AA11" i="8"/>
  <c r="AA12" i="8"/>
  <c r="AA13" i="8"/>
  <c r="AA10" i="8"/>
  <c r="B65" i="8"/>
  <c r="B64" i="8"/>
  <c r="B63" i="8"/>
  <c r="B62" i="8"/>
  <c r="B61" i="8"/>
  <c r="B60" i="8"/>
  <c r="B59" i="8"/>
  <c r="B58" i="8"/>
  <c r="B57" i="8"/>
  <c r="B67" i="8"/>
  <c r="B66" i="8"/>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T53" i="8"/>
  <c r="O53" i="8"/>
  <c r="X39" i="8"/>
  <c r="Y39" i="8"/>
  <c r="Z39" i="8"/>
  <c r="X40" i="8"/>
  <c r="Y40" i="8"/>
  <c r="Z40" i="8"/>
  <c r="X41" i="8"/>
  <c r="Y41" i="8"/>
  <c r="Z41" i="8"/>
  <c r="X42" i="8"/>
  <c r="Y42" i="8"/>
  <c r="Z42" i="8"/>
  <c r="X43" i="8"/>
  <c r="Y43" i="8"/>
  <c r="Z43" i="8"/>
  <c r="W43" i="8"/>
  <c r="T55" i="8" s="1"/>
  <c r="W44" i="8"/>
  <c r="T56" i="8" s="1"/>
  <c r="W40" i="8"/>
  <c r="T52" i="8" s="1"/>
  <c r="W41" i="8"/>
  <c r="W42" i="8"/>
  <c r="T54" i="8" s="1"/>
  <c r="W39" i="8"/>
  <c r="T51" i="8" s="1"/>
  <c r="T39" i="8"/>
  <c r="U39" i="8"/>
  <c r="V39" i="8"/>
  <c r="T40" i="8"/>
  <c r="U40" i="8"/>
  <c r="V40" i="8"/>
  <c r="T41" i="8"/>
  <c r="U41" i="8"/>
  <c r="V41" i="8"/>
  <c r="T42" i="8"/>
  <c r="U42" i="8"/>
  <c r="V42" i="8"/>
  <c r="T43" i="8"/>
  <c r="U43" i="8"/>
  <c r="V43" i="8"/>
  <c r="T44" i="8"/>
  <c r="U44" i="8"/>
  <c r="V44" i="8"/>
  <c r="T45" i="8"/>
  <c r="U45" i="8"/>
  <c r="V45" i="8"/>
  <c r="T46" i="8"/>
  <c r="U46" i="8"/>
  <c r="V46" i="8"/>
  <c r="S40" i="8"/>
  <c r="S52" i="8" s="1"/>
  <c r="S41" i="8"/>
  <c r="S53" i="8" s="1"/>
  <c r="S42" i="8"/>
  <c r="S54" i="8" s="1"/>
  <c r="S43" i="8"/>
  <c r="S55" i="8" s="1"/>
  <c r="S44" i="8"/>
  <c r="S56" i="8" s="1"/>
  <c r="S45" i="8"/>
  <c r="S57" i="8" s="1"/>
  <c r="S46" i="8"/>
  <c r="S58" i="8" s="1"/>
  <c r="S39" i="8"/>
  <c r="S51" i="8" s="1"/>
  <c r="P39" i="8"/>
  <c r="Q39" i="8"/>
  <c r="R39" i="8"/>
  <c r="P40" i="8"/>
  <c r="Q40" i="8"/>
  <c r="R40" i="8"/>
  <c r="P41" i="8"/>
  <c r="Q41" i="8"/>
  <c r="R41" i="8"/>
  <c r="P42" i="8"/>
  <c r="Q42" i="8"/>
  <c r="R42" i="8"/>
  <c r="P43" i="8"/>
  <c r="Q43" i="8"/>
  <c r="R43" i="8"/>
  <c r="P44" i="8"/>
  <c r="Q44" i="8"/>
  <c r="R44" i="8"/>
  <c r="P45" i="8"/>
  <c r="Q45" i="8"/>
  <c r="R45" i="8"/>
  <c r="P46" i="8"/>
  <c r="Q46" i="8"/>
  <c r="R46" i="8"/>
  <c r="O40" i="8"/>
  <c r="R52" i="8" s="1"/>
  <c r="O41" i="8"/>
  <c r="R53" i="8" s="1"/>
  <c r="O42" i="8"/>
  <c r="R54" i="8" s="1"/>
  <c r="O43" i="8"/>
  <c r="R55" i="8" s="1"/>
  <c r="O44" i="8"/>
  <c r="R56" i="8" s="1"/>
  <c r="O45" i="8"/>
  <c r="R57" i="8" s="1"/>
  <c r="O46" i="8"/>
  <c r="R58" i="8" s="1"/>
  <c r="O39" i="8"/>
  <c r="R51" i="8" s="1"/>
  <c r="X27" i="8"/>
  <c r="Y27" i="8"/>
  <c r="Z27" i="8"/>
  <c r="X28" i="8"/>
  <c r="Y28" i="8"/>
  <c r="Z28" i="8"/>
  <c r="X29" i="8"/>
  <c r="Y29" i="8"/>
  <c r="Z29" i="8"/>
  <c r="X30" i="8"/>
  <c r="Y30" i="8"/>
  <c r="Z30" i="8"/>
  <c r="X31" i="8"/>
  <c r="Y31" i="8"/>
  <c r="Z31" i="8"/>
  <c r="X32" i="8"/>
  <c r="Y32" i="8"/>
  <c r="Z32" i="8"/>
  <c r="X33" i="8"/>
  <c r="Y33" i="8"/>
  <c r="Z33" i="8"/>
  <c r="X34" i="8"/>
  <c r="Y34" i="8"/>
  <c r="Z34" i="8"/>
  <c r="W28" i="8"/>
  <c r="Q52" i="8" s="1"/>
  <c r="W29" i="8"/>
  <c r="Q53" i="8" s="1"/>
  <c r="W30" i="8"/>
  <c r="Q54" i="8" s="1"/>
  <c r="W31" i="8"/>
  <c r="Q55" i="8" s="1"/>
  <c r="W32" i="8"/>
  <c r="Q56" i="8" s="1"/>
  <c r="W33" i="8"/>
  <c r="Q57" i="8" s="1"/>
  <c r="W34" i="8"/>
  <c r="Q58" i="8" s="1"/>
  <c r="W27" i="8"/>
  <c r="Q51" i="8" s="1"/>
  <c r="T27" i="8"/>
  <c r="U27" i="8"/>
  <c r="V27" i="8"/>
  <c r="T28" i="8"/>
  <c r="U28" i="8"/>
  <c r="V28" i="8"/>
  <c r="T29" i="8"/>
  <c r="U29" i="8"/>
  <c r="V29" i="8"/>
  <c r="T30" i="8"/>
  <c r="U30" i="8"/>
  <c r="V30" i="8"/>
  <c r="T31" i="8"/>
  <c r="U31" i="8"/>
  <c r="V31" i="8"/>
  <c r="T32" i="8"/>
  <c r="U32" i="8"/>
  <c r="V32" i="8"/>
  <c r="T33" i="8"/>
  <c r="U33" i="8"/>
  <c r="V33" i="8"/>
  <c r="T34" i="8"/>
  <c r="U34" i="8"/>
  <c r="V34" i="8"/>
  <c r="S28" i="8"/>
  <c r="P52" i="8" s="1"/>
  <c r="S29" i="8"/>
  <c r="P53" i="8" s="1"/>
  <c r="S30" i="8"/>
  <c r="P54" i="8" s="1"/>
  <c r="S31" i="8"/>
  <c r="P55" i="8" s="1"/>
  <c r="S32" i="8"/>
  <c r="P56" i="8" s="1"/>
  <c r="S33" i="8"/>
  <c r="P57" i="8" s="1"/>
  <c r="S34" i="8"/>
  <c r="P58" i="8" s="1"/>
  <c r="S27" i="8"/>
  <c r="P51" i="8" s="1"/>
  <c r="P29" i="8"/>
  <c r="Q29" i="8"/>
  <c r="R29" i="8"/>
  <c r="P30" i="8"/>
  <c r="Q30" i="8"/>
  <c r="R30" i="8"/>
  <c r="P31" i="8"/>
  <c r="Q31" i="8"/>
  <c r="R31" i="8"/>
  <c r="P32" i="8"/>
  <c r="Q32" i="8"/>
  <c r="R32" i="8"/>
  <c r="P33" i="8"/>
  <c r="Q33" i="8"/>
  <c r="R33" i="8"/>
  <c r="P34" i="8"/>
  <c r="Q34" i="8"/>
  <c r="R34" i="8"/>
  <c r="O29" i="8"/>
  <c r="O30" i="8"/>
  <c r="O54" i="8" s="1"/>
  <c r="O31" i="8"/>
  <c r="O55" i="8" s="1"/>
  <c r="O32" i="8"/>
  <c r="O56" i="8" s="1"/>
  <c r="O33" i="8"/>
  <c r="O57" i="8" s="1"/>
  <c r="O34" i="8"/>
  <c r="O58" i="8" s="1"/>
  <c r="P28" i="8"/>
  <c r="Q28" i="8"/>
  <c r="R28" i="8"/>
  <c r="O28" i="8"/>
  <c r="O52" i="8" s="1"/>
  <c r="P27" i="8"/>
  <c r="Q27" i="8"/>
  <c r="R27" i="8"/>
  <c r="O27" i="8"/>
  <c r="O51" i="8" s="1"/>
  <c r="Z12" i="8" l="1"/>
  <c r="Z11" i="8"/>
  <c r="Z10" i="8"/>
  <c r="Q15" i="8"/>
  <c r="Q16" i="8"/>
  <c r="Q17" i="8"/>
  <c r="Q18" i="8"/>
  <c r="Q14" i="8"/>
  <c r="Q6" i="8"/>
  <c r="Q7" i="8"/>
  <c r="Q5" i="8"/>
  <c r="P14" i="8"/>
  <c r="P8" i="8"/>
  <c r="Q8" i="8" s="1"/>
  <c r="Z13" i="8" l="1"/>
  <c r="P19" i="8"/>
  <c r="Q19" i="8" s="1"/>
  <c r="G6" i="6" l="1"/>
  <c r="G7" i="6"/>
  <c r="G8" i="6"/>
  <c r="G9" i="6"/>
  <c r="G10" i="6"/>
  <c r="G11" i="6"/>
  <c r="G4" i="6"/>
  <c r="G5" i="6"/>
  <c r="H7" i="6" l="1"/>
  <c r="H11" i="6"/>
  <c r="AG20" i="5"/>
  <c r="AG19" i="5"/>
  <c r="AG18" i="5"/>
  <c r="AG17" i="5"/>
  <c r="AG16" i="5"/>
  <c r="AG15" i="5"/>
  <c r="AG14" i="5"/>
  <c r="AG13" i="5"/>
  <c r="V126" i="4"/>
  <c r="V128" i="4"/>
  <c r="V130" i="4"/>
  <c r="V124" i="4"/>
  <c r="U124" i="4"/>
  <c r="U125" i="4"/>
  <c r="U126" i="4"/>
  <c r="U127" i="4"/>
  <c r="U128" i="4"/>
  <c r="U129" i="4"/>
  <c r="U130" i="4"/>
  <c r="U123" i="4"/>
  <c r="E53" i="5"/>
  <c r="F53" i="5" s="1"/>
  <c r="O42" i="5"/>
  <c r="P42" i="5" s="1"/>
  <c r="E52" i="5"/>
  <c r="F52" i="5" s="1"/>
  <c r="O41" i="5"/>
  <c r="P41" i="5" s="1"/>
  <c r="E51" i="5"/>
  <c r="F51" i="5" s="1"/>
  <c r="O40" i="5"/>
  <c r="P40" i="5" s="1"/>
  <c r="E50" i="5"/>
  <c r="F50" i="5" s="1"/>
  <c r="E49" i="5"/>
  <c r="E54" i="5" s="1"/>
  <c r="F54" i="5" s="1"/>
  <c r="E43" i="5"/>
  <c r="F43" i="5" s="1"/>
  <c r="E42" i="5"/>
  <c r="F42" i="5" s="1"/>
  <c r="E41" i="5"/>
  <c r="F41" i="5" s="1"/>
  <c r="Q30" i="5"/>
  <c r="E40" i="5"/>
  <c r="F40" i="5" s="1"/>
  <c r="B5" i="5"/>
  <c r="C5" i="5"/>
  <c r="D5" i="5"/>
  <c r="E5" i="5"/>
  <c r="AH16" i="5" l="1"/>
  <c r="AH18" i="5"/>
  <c r="AH14" i="5"/>
  <c r="AH20" i="5"/>
  <c r="O43" i="5"/>
  <c r="P43" i="5" s="1"/>
  <c r="F49" i="5"/>
  <c r="P25" i="4"/>
  <c r="E27" i="4"/>
  <c r="F27" i="4" s="1"/>
  <c r="E26" i="4"/>
  <c r="E25" i="4"/>
  <c r="F25" i="4" s="1"/>
  <c r="E24" i="4"/>
  <c r="F24" i="4" s="1"/>
  <c r="E16" i="4"/>
  <c r="E17" i="4" s="1"/>
  <c r="F17" i="4" s="1"/>
  <c r="E15" i="4"/>
  <c r="E14" i="4"/>
  <c r="T14" i="4"/>
  <c r="F115" i="4"/>
  <c r="F26" i="4"/>
  <c r="F15" i="4"/>
  <c r="F14" i="4"/>
  <c r="E23" i="4"/>
  <c r="P26" i="4"/>
  <c r="Q26" i="4" s="1"/>
  <c r="Q25" i="4"/>
  <c r="P24" i="4"/>
  <c r="Q24" i="4" s="1"/>
  <c r="E28" i="4" l="1"/>
  <c r="F28" i="4" s="1"/>
  <c r="F16" i="4"/>
  <c r="F23" i="4"/>
  <c r="P27" i="4"/>
  <c r="Q27" i="4" s="1"/>
  <c r="P23" i="3" l="1"/>
  <c r="P22" i="3" l="1"/>
  <c r="P21" i="3"/>
  <c r="F26" i="3" l="1"/>
  <c r="F27" i="3"/>
  <c r="F28" i="3"/>
  <c r="F29" i="3"/>
  <c r="E25" i="3"/>
  <c r="F25" i="3" s="1"/>
  <c r="F17" i="3"/>
  <c r="F18" i="3"/>
  <c r="F16" i="3"/>
  <c r="E19" i="3"/>
  <c r="F19" i="3" s="1"/>
  <c r="Q22" i="3"/>
  <c r="Q21" i="3"/>
  <c r="Q23" i="3"/>
  <c r="P20" i="3"/>
  <c r="Q20" i="3" s="1"/>
  <c r="D20" i="1"/>
  <c r="E30" i="3" l="1"/>
  <c r="F30" i="3" s="1"/>
  <c r="G26" i="2"/>
  <c r="F28" i="2"/>
  <c r="G28" i="2" s="1"/>
  <c r="F27" i="2"/>
  <c r="G27" i="2" s="1"/>
  <c r="F26" i="2"/>
  <c r="G32" i="2"/>
  <c r="F25" i="2"/>
  <c r="G25" i="2" s="1"/>
  <c r="F24" i="2"/>
  <c r="G24" i="2" s="1"/>
  <c r="F29" i="2" l="1"/>
  <c r="G29" i="2" s="1"/>
  <c r="G31" i="2" s="1"/>
  <c r="D35" i="1"/>
  <c r="D32" i="1"/>
  <c r="E32" i="1" s="1"/>
  <c r="D31" i="1"/>
  <c r="E31" i="1" s="1"/>
  <c r="E20" i="1"/>
  <c r="D21" i="1"/>
  <c r="E21" i="1" s="1"/>
  <c r="D34" i="1"/>
  <c r="E34" i="1" s="1"/>
  <c r="D33" i="1"/>
  <c r="E33" i="1" s="1"/>
  <c r="D30" i="1"/>
  <c r="E30" i="1" s="1"/>
  <c r="D19" i="1"/>
  <c r="E19" i="1" s="1"/>
  <c r="E35" i="1" l="1"/>
  <c r="D22" i="1"/>
  <c r="E2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Katja Grönlund</author>
  </authors>
  <commentList>
    <comment ref="D3" authorId="0" shapeId="0" xr:uid="{CF371FAC-52EA-4492-8274-068F71BDD0AE}">
      <text>
        <r>
          <rPr>
            <b/>
            <sz val="9"/>
            <color indexed="81"/>
            <rFont val="Tahoma"/>
            <family val="2"/>
          </rPr>
          <t>Katja Grönlund:</t>
        </r>
        <r>
          <rPr>
            <sz val="9"/>
            <color indexed="81"/>
            <rFont val="Tahoma"/>
            <family val="2"/>
          </rPr>
          <t xml:space="preserve">
Big difference in Tms and they are both super-duper low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Katja Grönlund</author>
  </authors>
  <commentList>
    <comment ref="S22" authorId="0" shapeId="0" xr:uid="{24738634-073D-43CA-A11C-9BCEF1628314}">
      <text>
        <r>
          <rPr>
            <b/>
            <sz val="9"/>
            <color indexed="81"/>
            <rFont val="Tahoma"/>
            <family val="2"/>
          </rPr>
          <t>Katja Grönlund:</t>
        </r>
        <r>
          <rPr>
            <sz val="9"/>
            <color indexed="81"/>
            <rFont val="Tahoma"/>
            <family val="2"/>
          </rPr>
          <t xml:space="preserve">
I have no idea if this will work at all with QMP
</t>
        </r>
      </text>
    </comment>
    <comment ref="H23" authorId="0" shapeId="0" xr:uid="{E662E298-96FC-47BC-9EA5-6026F58E588C}">
      <text>
        <r>
          <rPr>
            <b/>
            <sz val="9"/>
            <color indexed="81"/>
            <rFont val="Tahoma"/>
            <family val="2"/>
          </rPr>
          <t>Katja Grönlund:</t>
        </r>
        <r>
          <rPr>
            <sz val="9"/>
            <color indexed="81"/>
            <rFont val="Tahoma"/>
            <family val="2"/>
          </rPr>
          <t xml:space="preserve">
I have no idea if this will work at all with QMP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Katja Grönlund</author>
  </authors>
  <commentList>
    <comment ref="H21" authorId="0" shapeId="0" xr:uid="{7F064763-B59A-49E5-91E4-375221D8251D}">
      <text>
        <r>
          <rPr>
            <b/>
            <sz val="9"/>
            <color indexed="81"/>
            <rFont val="Tahoma"/>
            <family val="2"/>
          </rPr>
          <t>Katja Grönlund:</t>
        </r>
        <r>
          <rPr>
            <sz val="9"/>
            <color indexed="81"/>
            <rFont val="Tahoma"/>
            <family val="2"/>
          </rPr>
          <t xml:space="preserve">
I have no idea if this will work at all with QMP
</t>
        </r>
      </text>
    </comment>
    <comment ref="S26" authorId="0" shapeId="0" xr:uid="{F8C2582A-BF1B-4048-8E3D-F675C8F12568}">
      <text>
        <r>
          <rPr>
            <b/>
            <sz val="9"/>
            <color indexed="81"/>
            <rFont val="Tahoma"/>
            <family val="2"/>
          </rPr>
          <t>Katja Grönlund:</t>
        </r>
        <r>
          <rPr>
            <sz val="9"/>
            <color indexed="81"/>
            <rFont val="Tahoma"/>
            <family val="2"/>
          </rPr>
          <t xml:space="preserve">
I have no idea if this will work at all with QMP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Katja Grönlund</author>
  </authors>
  <commentList>
    <comment ref="R42" authorId="0" shapeId="0" xr:uid="{2C8E9D7E-1E67-4C5E-AC2D-B873ACF4F96B}">
      <text>
        <r>
          <rPr>
            <b/>
            <sz val="9"/>
            <color indexed="81"/>
            <rFont val="Tahoma"/>
            <family val="2"/>
          </rPr>
          <t>Katja Grönlund:</t>
        </r>
        <r>
          <rPr>
            <sz val="9"/>
            <color indexed="81"/>
            <rFont val="Tahoma"/>
            <family val="2"/>
          </rPr>
          <t xml:space="preserve">
I have no idea if this will work at all with QMP
</t>
        </r>
      </text>
    </comment>
    <comment ref="H47" authorId="0" shapeId="0" xr:uid="{22885617-E8CA-4308-B63D-57A341883716}">
      <text>
        <r>
          <rPr>
            <b/>
            <sz val="9"/>
            <color indexed="81"/>
            <rFont val="Tahoma"/>
            <family val="2"/>
          </rPr>
          <t>Katja Grönlund:</t>
        </r>
        <r>
          <rPr>
            <sz val="9"/>
            <color indexed="81"/>
            <rFont val="Tahoma"/>
            <family val="2"/>
          </rPr>
          <t xml:space="preserve">
I have no idea if this will work at all with QMP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Katja Grönlund</author>
  </authors>
  <commentList>
    <comment ref="B26" authorId="0" shapeId="0" xr:uid="{649C7755-1A3B-4520-8D6A-7734EE03F22F}">
      <text>
        <r>
          <rPr>
            <b/>
            <sz val="9"/>
            <color indexed="81"/>
            <rFont val="Tahoma"/>
            <family val="2"/>
          </rPr>
          <t>Katja Grönlund:</t>
        </r>
        <r>
          <rPr>
            <sz val="9"/>
            <color indexed="81"/>
            <rFont val="Tahoma"/>
            <family val="2"/>
          </rPr>
          <t xml:space="preserve">
For mBioWorks. After pooling and cleaning.</t>
        </r>
      </text>
    </comment>
    <comment ref="J57" authorId="0" shapeId="0" xr:uid="{47977C48-984A-4CC0-ACA2-CC1398D76885}">
      <text>
        <r>
          <rPr>
            <b/>
            <sz val="9"/>
            <color indexed="81"/>
            <rFont val="Tahoma"/>
            <family val="2"/>
          </rPr>
          <t>Katja Grönlund:</t>
        </r>
        <r>
          <rPr>
            <sz val="9"/>
            <color indexed="81"/>
            <rFont val="Tahoma"/>
            <family val="2"/>
          </rPr>
          <t xml:space="preserve">
Out of Range - too low
</t>
        </r>
      </text>
    </comment>
    <comment ref="J62" authorId="0" shapeId="0" xr:uid="{D74B32C7-1986-40D1-ABFA-D3FAFA6A19FF}">
      <text>
        <r>
          <rPr>
            <b/>
            <sz val="9"/>
            <color indexed="81"/>
            <rFont val="Tahoma"/>
            <family val="2"/>
          </rPr>
          <t>Katja Grönlund:</t>
        </r>
        <r>
          <rPr>
            <sz val="9"/>
            <color indexed="81"/>
            <rFont val="Tahoma"/>
            <family val="2"/>
          </rPr>
          <t xml:space="preserve">
Out of Range - too low
</t>
        </r>
      </text>
    </comment>
    <comment ref="J74" authorId="0" shapeId="0" xr:uid="{92586CC6-90F2-49AE-894A-897B71BC705E}">
      <text>
        <r>
          <rPr>
            <b/>
            <sz val="9"/>
            <color indexed="81"/>
            <rFont val="Tahoma"/>
            <family val="2"/>
          </rPr>
          <t>Katja Grönlund:</t>
        </r>
        <r>
          <rPr>
            <sz val="9"/>
            <color indexed="81"/>
            <rFont val="Tahoma"/>
            <family val="2"/>
          </rPr>
          <t xml:space="preserve">
Out of Range - too low
</t>
        </r>
      </text>
    </comment>
  </commentList>
</comments>
</file>

<file path=xl/sharedStrings.xml><?xml version="1.0" encoding="utf-8"?>
<sst xmlns="http://schemas.openxmlformats.org/spreadsheetml/2006/main" count="870" uniqueCount="330">
  <si>
    <t>Setups that needs to be tested (e.g., in duplicates)</t>
  </si>
  <si>
    <t xml:space="preserve">NOTE: </t>
  </si>
  <si>
    <t>1X</t>
  </si>
  <si>
    <t>temp</t>
  </si>
  <si>
    <t>time</t>
  </si>
  <si>
    <t>MyTaqRedMix 2X</t>
  </si>
  <si>
    <t>x35</t>
  </si>
  <si>
    <t>MQ-H2O</t>
  </si>
  <si>
    <t>DNA</t>
  </si>
  <si>
    <t>-</t>
  </si>
  <si>
    <t>x15</t>
  </si>
  <si>
    <t>WITHOUT BLOCKS</t>
  </si>
  <si>
    <t>WITH BLOCKS</t>
  </si>
  <si>
    <t>378F-block</t>
  </si>
  <si>
    <t>704R-block</t>
  </si>
  <si>
    <t>C) 341F &amp; 806RB W/O BLOCKERS on DW+ (lab line) with both PCRs</t>
  </si>
  <si>
    <t>D) 341F &amp; 806RB with BLOCKERS on DW+ (lab line) with both PCRs</t>
  </si>
  <si>
    <t>PCR1</t>
  </si>
  <si>
    <t>PCR2</t>
  </si>
  <si>
    <t>x25</t>
  </si>
  <si>
    <t>341F-no_tail</t>
  </si>
  <si>
    <t>806RB-no_tail</t>
  </si>
  <si>
    <t>LM_378F-block</t>
  </si>
  <si>
    <t>LM_704R-block</t>
  </si>
  <si>
    <t>name</t>
  </si>
  <si>
    <t>length</t>
  </si>
  <si>
    <t>Tm/NCBI</t>
  </si>
  <si>
    <t>Product sizes</t>
  </si>
  <si>
    <t>~490bp</t>
  </si>
  <si>
    <t>~326bp (block-block)</t>
  </si>
  <si>
    <t>49.9</t>
  </si>
  <si>
    <t>42.2</t>
  </si>
  <si>
    <t>71.2</t>
  </si>
  <si>
    <t>73.3</t>
  </si>
  <si>
    <t>two &lt;100bp (primer-block)</t>
  </si>
  <si>
    <t>combined PCR for test use</t>
  </si>
  <si>
    <t>PCR1 would be just regular amplification; PCR2 would use PCR1 product (purified) as a template and add tagged primers</t>
  </si>
  <si>
    <t>0.075 μM of each forward and reverse primer, 0.25 μM of each blocking oligonucleotide (from the article's Supplementary info)</t>
  </si>
  <si>
    <t>=muokkaa näitä</t>
  </si>
  <si>
    <t>PCR program for all</t>
  </si>
  <si>
    <t>reagent</t>
  </si>
  <si>
    <t>reagent c</t>
  </si>
  <si>
    <t>final c</t>
  </si>
  <si>
    <t>vol (ul)</t>
  </si>
  <si>
    <t>temp C</t>
  </si>
  <si>
    <t>time (min)</t>
  </si>
  <si>
    <t>QMP</t>
  </si>
  <si>
    <t>2X</t>
  </si>
  <si>
    <t>H2O</t>
  </si>
  <si>
    <t>total</t>
  </si>
  <si>
    <t>aliquot</t>
  </si>
  <si>
    <t>A) 341F &amp; 806RB W/O BLOCKERS on d. melanogaster (microb.pos.ctrl)</t>
  </si>
  <si>
    <t>B) 341F &amp; 806RB W BLOCKERS on d. melanogaster (microb.pos.ctrl)</t>
  </si>
  <si>
    <t>E) 341F &amp; 806RB W/O BLOCKERS on DW+ &amp; tiny bit of bacteria with both PCRs (1ul+1ul)</t>
  </si>
  <si>
    <t>F) 341F &amp; 806RB with BLOCKERS on DW+ &amp; tiny bit of bacteria with both PCRs (1ul+1ul)</t>
  </si>
  <si>
    <r>
      <t xml:space="preserve">341F </t>
    </r>
    <r>
      <rPr>
        <b/>
        <sz val="11"/>
        <color theme="1"/>
        <rFont val="Courier New"/>
        <family val="3"/>
      </rPr>
      <t>2,5uM</t>
    </r>
  </si>
  <si>
    <r>
      <t xml:space="preserve">806RB </t>
    </r>
    <r>
      <rPr>
        <b/>
        <sz val="11"/>
        <color theme="1"/>
        <rFont val="Courier New"/>
        <family val="3"/>
      </rPr>
      <t>2,5uM</t>
    </r>
  </si>
  <si>
    <t>378F-block 10uM</t>
  </si>
  <si>
    <t>704R-block 10uM</t>
  </si>
  <si>
    <t>A</t>
  </si>
  <si>
    <t>B</t>
  </si>
  <si>
    <t>C</t>
  </si>
  <si>
    <t>D</t>
  </si>
  <si>
    <t>E</t>
  </si>
  <si>
    <t>F</t>
  </si>
  <si>
    <t>G</t>
  </si>
  <si>
    <t>H</t>
  </si>
  <si>
    <t>E) 341F &amp; 806RB W/O BLOCKERS on DW+ &amp; tiny bit of "bacteria" (melanogaster)  (1:1)</t>
  </si>
  <si>
    <t xml:space="preserve">C) 341F &amp; 806RB W/O BLOCKERS on DW+ (lab line) </t>
  </si>
  <si>
    <t>D) 341F &amp; 806RB with BLOCKERS on DW+ (lab line)</t>
  </si>
  <si>
    <t>F) 341F &amp; 806RB with BLOCKERS on DW+ &amp; tiny bit of "bacteria" (melanogaster)  (1:1)</t>
  </si>
  <si>
    <t>B) 341F &amp; 806RB with BLOCKERS on d. melanogaster (microb.pos.ctrl)</t>
  </si>
  <si>
    <t>without</t>
  </si>
  <si>
    <t>with</t>
  </si>
  <si>
    <t>A1-dros</t>
  </si>
  <si>
    <t>A2-dros</t>
  </si>
  <si>
    <t>C1-DW</t>
  </si>
  <si>
    <t>C2-DW</t>
  </si>
  <si>
    <t>E1-dros:DW</t>
  </si>
  <si>
    <t>E2-dros:DW</t>
  </si>
  <si>
    <t>B1-dros</t>
  </si>
  <si>
    <t>B2-dros</t>
  </si>
  <si>
    <t>D1-DW</t>
  </si>
  <si>
    <t>D2-DW</t>
  </si>
  <si>
    <t>F1-dros:DW</t>
  </si>
  <si>
    <t>F2-dros:DW</t>
  </si>
  <si>
    <t>1.5% with 1XTBE small gel: 5min 70V and 35min 100V</t>
  </si>
  <si>
    <r>
      <rPr>
        <b/>
        <sz val="11"/>
        <color theme="1"/>
        <rFont val="Calibri"/>
        <family val="2"/>
      </rPr>
      <t>0.075 μM of each forward and reverse primer, 0.25 μM of each blocking oligonucleotide</t>
    </r>
    <r>
      <rPr>
        <sz val="11"/>
        <color theme="1"/>
        <rFont val="Calibri"/>
        <family val="2"/>
      </rPr>
      <t xml:space="preserve"> (from the article's Supplementary info)</t>
    </r>
  </si>
  <si>
    <t>PCR1 would be just regular amplification to block plastids; PCR2 would use PCR1 product (purified) as a template and add tagged primers (=only amplifying exponentially the full wanted product from PCR1)</t>
  </si>
  <si>
    <t>QMP 2X</t>
  </si>
  <si>
    <r>
      <t xml:space="preserve">341F </t>
    </r>
    <r>
      <rPr>
        <b/>
        <sz val="11"/>
        <color theme="1"/>
        <rFont val="Calibri"/>
        <family val="2"/>
      </rPr>
      <t>2,5uM</t>
    </r>
  </si>
  <si>
    <r>
      <t xml:space="preserve">806RB </t>
    </r>
    <r>
      <rPr>
        <b/>
        <sz val="11"/>
        <color theme="1"/>
        <rFont val="Calibri"/>
        <family val="2"/>
      </rPr>
      <t>2,5uM</t>
    </r>
  </si>
  <si>
    <t>PCR 2</t>
  </si>
  <si>
    <t>PCR1 product</t>
  </si>
  <si>
    <t>c1V1=c2V2</t>
  </si>
  <si>
    <t>V1=(c2V2)/c1</t>
  </si>
  <si>
    <t>For 2 PCR I will use 0,25 uM V3-V4 primers</t>
  </si>
  <si>
    <t>G) W/O on wild DW</t>
  </si>
  <si>
    <t>H) with on wild DW</t>
  </si>
  <si>
    <t>W/O</t>
  </si>
  <si>
    <t>W</t>
  </si>
  <si>
    <t>A1-b</t>
  </si>
  <si>
    <t>A2-b</t>
  </si>
  <si>
    <t>B1-b</t>
  </si>
  <si>
    <t>B2-b</t>
  </si>
  <si>
    <t>C1-d</t>
  </si>
  <si>
    <t>D1-d</t>
  </si>
  <si>
    <t>C2-d</t>
  </si>
  <si>
    <t>D2-d</t>
  </si>
  <si>
    <t>E1-d:b</t>
  </si>
  <si>
    <t>F1-d:b</t>
  </si>
  <si>
    <t>E2-d:b</t>
  </si>
  <si>
    <t>F2-d:b</t>
  </si>
  <si>
    <t>G1-w</t>
  </si>
  <si>
    <t>G2-w</t>
  </si>
  <si>
    <t>H1-w</t>
  </si>
  <si>
    <t>H2-w</t>
  </si>
  <si>
    <t>Exo-Sap</t>
  </si>
  <si>
    <t>Exo-Sap in between from combined two reactions for 5ul (+2ul ExoSap)!</t>
  </si>
  <si>
    <r>
      <t xml:space="preserve">341F </t>
    </r>
    <r>
      <rPr>
        <b/>
        <sz val="11"/>
        <color theme="1"/>
        <rFont val="Calibri"/>
        <family val="2"/>
      </rPr>
      <t>10uM</t>
    </r>
  </si>
  <si>
    <r>
      <t xml:space="preserve">806RB </t>
    </r>
    <r>
      <rPr>
        <b/>
        <sz val="11"/>
        <color theme="1"/>
        <rFont val="Calibri"/>
        <family val="2"/>
      </rPr>
      <t>10uM</t>
    </r>
  </si>
  <si>
    <t>=&gt; DANY didn't want to co-operate and didn't heat her lid: samples stood in the machine with ExoSap for few minutes, until I noticed it and turned it off and on again</t>
  </si>
  <si>
    <t>Big gel (WINSTON), 1.5% 1XTBE gel, ran for 5min 70V + 40min 100V</t>
  </si>
  <si>
    <t>Measure the [c] before and after purification with Qubit in between the PCRs</t>
  </si>
  <si>
    <t>Because no exosap, I might want to try serabeads [1.4X] (?) but needs to be done in duplicates and maybe elute both with same water</t>
  </si>
  <si>
    <t>NC_W/O</t>
  </si>
  <si>
    <t>NC_W</t>
  </si>
  <si>
    <t>no mid-purification for ctrls</t>
  </si>
  <si>
    <t>1.4X</t>
  </si>
  <si>
    <t xml:space="preserve">PCR1 </t>
  </si>
  <si>
    <t>SPRI</t>
  </si>
  <si>
    <t>Total</t>
  </si>
  <si>
    <t>Elution</t>
  </si>
  <si>
    <t>Vol in</t>
  </si>
  <si>
    <t>Vol out</t>
  </si>
  <si>
    <t>Serabead purification</t>
  </si>
  <si>
    <t>G) W/O on wild DW (TL-24)</t>
  </si>
  <si>
    <t>H) with on wild DW (TL-24)</t>
  </si>
  <si>
    <t>Qubits measured before and after purification (pooled dulicates):</t>
  </si>
  <si>
    <t>PCR1 duplicate products pooled, then split into two for purification, after purification pooled once again, PCR2 done in duplicates of the pooled samples</t>
  </si>
  <si>
    <t>purified</t>
  </si>
  <si>
    <t>bac w/o</t>
  </si>
  <si>
    <t>bac w</t>
  </si>
  <si>
    <t>chlorop w/o</t>
  </si>
  <si>
    <t>chlorop w</t>
  </si>
  <si>
    <t>bac+chlorop w/o</t>
  </si>
  <si>
    <t>bac+chlorop w</t>
  </si>
  <si>
    <t>dw (TL-24) w/o</t>
  </si>
  <si>
    <t>dw (TL-24) w</t>
  </si>
  <si>
    <t>ng/ul</t>
  </si>
  <si>
    <t>50bp ladder:</t>
  </si>
  <si>
    <t>PCR2 samples:</t>
  </si>
  <si>
    <t>PCR1 samples:</t>
  </si>
  <si>
    <t>Sample prep for e-gel:</t>
  </si>
  <si>
    <t>0.5ul + 20ul H2O =&gt; load 20ul</t>
  </si>
  <si>
    <t>2ul + 20ul H2O =&gt; load 20ul</t>
  </si>
  <si>
    <t>3ul + 20ul H2O =&gt; load 20ul</t>
  </si>
  <si>
    <t>50bp</t>
  </si>
  <si>
    <t>chlo w/o</t>
  </si>
  <si>
    <t>chlo w</t>
  </si>
  <si>
    <t>bac+chlo w/o</t>
  </si>
  <si>
    <t>bac+chlo w</t>
  </si>
  <si>
    <t>L</t>
  </si>
  <si>
    <t>Bacteria from animal (d.melano.)</t>
  </si>
  <si>
    <t>DW (lab line)
mostly chloroplast</t>
  </si>
  <si>
    <t>Bac + DW (lab line)</t>
  </si>
  <si>
    <t>Wild DW (TL-24)</t>
  </si>
  <si>
    <t>w/o BLOCK</t>
  </si>
  <si>
    <t>with BLOCKERS</t>
  </si>
  <si>
    <t>BLAST:</t>
  </si>
  <si>
    <t>Lemna minor chloroplast</t>
  </si>
  <si>
    <t>443bp</t>
  </si>
  <si>
    <t>CCTACGGGNGGCWGCAG</t>
  </si>
  <si>
    <t>806RB</t>
  </si>
  <si>
    <t>GGACTACNVGGGTWTCTAAT</t>
  </si>
  <si>
    <t>Random bacs</t>
  </si>
  <si>
    <t>~460-490bp</t>
  </si>
  <si>
    <t>In the article with tailed primers, most of the products were 640bp</t>
  </si>
  <si>
    <t>fold change pur-&gt;PCR2</t>
  </si>
  <si>
    <t>fold change diff</t>
  </si>
  <si>
    <t>IN PREVIOUS TEST THE PRODUCT SIZES WERE SEEMINGLY &lt;500BP</t>
  </si>
  <si>
    <t>A) 341F &amp; 806RB without blockers on d. melanogaster (microb.pos.ctrl)</t>
  </si>
  <si>
    <t>B) 341F &amp; 806RB with blockers on d. melanogaster (microb.pos.ctrl)</t>
  </si>
  <si>
    <t>C) 341F &amp; 806RB without blockers on DW+ (lab line)</t>
  </si>
  <si>
    <t xml:space="preserve">D) 341F &amp; 806RB with blockers on DW+ (lab line) </t>
  </si>
  <si>
    <t>E) 341F &amp; 806RB without blockers on DW+ &amp; bacteria (1:1)</t>
  </si>
  <si>
    <t>F) 341F &amp; 806RB with blockers on DW+ &amp; bacteria (1:1)</t>
  </si>
  <si>
    <t>G) 341F &amp; 806RB without blockers on wild DW (TL-24)</t>
  </si>
  <si>
    <t>H) 341F &amp; 806RB with blockers on wild DW (TL-24)</t>
  </si>
  <si>
    <t>From 2 PCR pooled product: 5ul + 2ul ExoSap, after treatment mixed with 10ul H2O and divided into 2x8ul for forward and reverse sequencing</t>
  </si>
  <si>
    <t>Lab DW</t>
  </si>
  <si>
    <t>w/o blockkers</t>
  </si>
  <si>
    <t>341F</t>
  </si>
  <si>
    <t>806R</t>
  </si>
  <si>
    <t>with blockkers</t>
  </si>
  <si>
    <t>Wild DW</t>
  </si>
  <si>
    <t>25E5KAB036</t>
  </si>
  <si>
    <t>25E5KAB035</t>
  </si>
  <si>
    <t>25E5KAB034</t>
  </si>
  <si>
    <t>25E5KAB033</t>
  </si>
  <si>
    <t>25E5KAB032</t>
  </si>
  <si>
    <t>25E5KAB031</t>
  </si>
  <si>
    <t>25E5KAB030</t>
  </si>
  <si>
    <t>25E5KAB029</t>
  </si>
  <si>
    <t>HQ% (trimmed to 375-385bp)</t>
  </si>
  <si>
    <t>Wild DW diff</t>
  </si>
  <si>
    <t>Lab DW diff</t>
  </si>
  <si>
    <r>
      <t xml:space="preserve">fwd_mBioW_338F </t>
    </r>
    <r>
      <rPr>
        <b/>
        <sz val="11"/>
        <color theme="1"/>
        <rFont val="Calibri"/>
        <family val="2"/>
      </rPr>
      <t>2,5uM</t>
    </r>
  </si>
  <si>
    <t>sample_id</t>
  </si>
  <si>
    <t>location</t>
  </si>
  <si>
    <t>date_of_sampling</t>
  </si>
  <si>
    <t>date_of_dna_extraction</t>
  </si>
  <si>
    <t xml:space="preserve">260/280 </t>
  </si>
  <si>
    <t xml:space="preserve">260/230 </t>
  </si>
  <si>
    <t>Qubit ng/ul</t>
  </si>
  <si>
    <t>DW_HA01</t>
  </si>
  <si>
    <t>haunisten allas</t>
  </si>
  <si>
    <t>DW_HA02</t>
  </si>
  <si>
    <t>0.134</t>
  </si>
  <si>
    <t>DW_HA03</t>
  </si>
  <si>
    <t>0.851</t>
  </si>
  <si>
    <t>DW_HA04</t>
  </si>
  <si>
    <t>0.207</t>
  </si>
  <si>
    <t>DW_HA05</t>
  </si>
  <si>
    <t>0.631</t>
  </si>
  <si>
    <t>DW_HA06</t>
  </si>
  <si>
    <t>0.677</t>
  </si>
  <si>
    <t>DW_HA07</t>
  </si>
  <si>
    <t>0.443</t>
  </si>
  <si>
    <t>DW_HA08</t>
  </si>
  <si>
    <t>0.589</t>
  </si>
  <si>
    <t>DW_HA09</t>
  </si>
  <si>
    <t>0.337</t>
  </si>
  <si>
    <t>DW_HA10</t>
  </si>
  <si>
    <t>0.189</t>
  </si>
  <si>
    <t>DW_HA11</t>
  </si>
  <si>
    <t>1.46</t>
  </si>
  <si>
    <t>DW_HA12</t>
  </si>
  <si>
    <t>0.430</t>
  </si>
  <si>
    <t>DW_HA13</t>
  </si>
  <si>
    <t>0.881</t>
  </si>
  <si>
    <t>DW_HA14</t>
  </si>
  <si>
    <t>0.402</t>
  </si>
  <si>
    <t>DW_HA15</t>
  </si>
  <si>
    <t>0.670</t>
  </si>
  <si>
    <t>DW_TL01</t>
  </si>
  <si>
    <t>turun linna</t>
  </si>
  <si>
    <t>DW_TL02</t>
  </si>
  <si>
    <t>1.90</t>
  </si>
  <si>
    <t>DW_TL03</t>
  </si>
  <si>
    <t>1.74</t>
  </si>
  <si>
    <t>DW_TL04</t>
  </si>
  <si>
    <t>0.901</t>
  </si>
  <si>
    <t>DW_TL05</t>
  </si>
  <si>
    <t>3.02</t>
  </si>
  <si>
    <t>DW_TL06</t>
  </si>
  <si>
    <t>1.81</t>
  </si>
  <si>
    <t>DW_TL07</t>
  </si>
  <si>
    <t>3.92</t>
  </si>
  <si>
    <t>DW_TL08</t>
  </si>
  <si>
    <t>2.44</t>
  </si>
  <si>
    <t>DW_TL09</t>
  </si>
  <si>
    <t>3.62</t>
  </si>
  <si>
    <t>DW_TL10</t>
  </si>
  <si>
    <t>2.01</t>
  </si>
  <si>
    <t>DW_TL11</t>
  </si>
  <si>
    <t>1.34</t>
  </si>
  <si>
    <t>DW_TL12</t>
  </si>
  <si>
    <t>0.545</t>
  </si>
  <si>
    <t>DW_TL13</t>
  </si>
  <si>
    <t>DW_TL14</t>
  </si>
  <si>
    <t>0.214</t>
  </si>
  <si>
    <t>DW_TL15</t>
  </si>
  <si>
    <t>0.217</t>
  </si>
  <si>
    <t>DW_TL16</t>
  </si>
  <si>
    <t>OoR</t>
  </si>
  <si>
    <t>DW_TL17</t>
  </si>
  <si>
    <t>0.0850</t>
  </si>
  <si>
    <t>DW_TL18</t>
  </si>
  <si>
    <t>0.129</t>
  </si>
  <si>
    <t>DW_TL19</t>
  </si>
  <si>
    <t>0.122</t>
  </si>
  <si>
    <t>DW_TL20</t>
  </si>
  <si>
    <t>0.144</t>
  </si>
  <si>
    <t>DW_TL21</t>
  </si>
  <si>
    <t>DW_TL22</t>
  </si>
  <si>
    <t>0.119</t>
  </si>
  <si>
    <t>DW_TL23</t>
  </si>
  <si>
    <t>0.0580</t>
  </si>
  <si>
    <t>DW_TL24</t>
  </si>
  <si>
    <t>0.0700</t>
  </si>
  <si>
    <t>8.94</t>
  </si>
  <si>
    <t>Sequencing tube ID</t>
  </si>
  <si>
    <t>Plate 1</t>
  </si>
  <si>
    <t>Blockers</t>
  </si>
  <si>
    <t>Plate 2</t>
  </si>
  <si>
    <t>BLOCK</t>
  </si>
  <si>
    <t>PCR 1</t>
  </si>
  <si>
    <t>x20</t>
  </si>
  <si>
    <t>Pool -&gt; Column 1</t>
  </si>
  <si>
    <t>Pool -&gt; Column 2</t>
  </si>
  <si>
    <t>Pool -&gt; Column 3</t>
  </si>
  <si>
    <t>Pool -&gt; Column 4</t>
  </si>
  <si>
    <t>Pool -&gt; Column 5</t>
  </si>
  <si>
    <t>Pool -&gt; Column 6</t>
  </si>
  <si>
    <t>PCR 1 pools</t>
  </si>
  <si>
    <t>Running no</t>
  </si>
  <si>
    <t>non</t>
  </si>
  <si>
    <t>01</t>
  </si>
  <si>
    <t>02</t>
  </si>
  <si>
    <t>03</t>
  </si>
  <si>
    <t>04</t>
  </si>
  <si>
    <t>05</t>
  </si>
  <si>
    <t>06</t>
  </si>
  <si>
    <t>07</t>
  </si>
  <si>
    <t>08</t>
  </si>
  <si>
    <t>09</t>
  </si>
  <si>
    <t>c2=0,075</t>
  </si>
  <si>
    <t>c1=2,5</t>
  </si>
  <si>
    <t>V2=solu</t>
  </si>
  <si>
    <t>aliquot 14</t>
  </si>
  <si>
    <t>LAB</t>
  </si>
  <si>
    <t>savojarvi6</t>
  </si>
  <si>
    <t>Picture next tab</t>
  </si>
  <si>
    <t>Winston's currents are not working properly.</t>
  </si>
  <si>
    <t>=&gt; this test just to see if anything amplifies</t>
  </si>
  <si>
    <t>Qubit</t>
  </si>
  <si>
    <t>Qubit PCR2</t>
  </si>
  <si>
    <t>Darkness buffed up with the one "with blockers" to see bands better</t>
  </si>
  <si>
    <t>BUT for the sake of QMP testing, both will be now 0.20 uM (especially since nothing was seen with RedMix)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</si>
</sst>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theme="1"/>
      <name val="Courier New"/>
      <family val="3"/>
    </font>
    <font>
      <i/>
      <sz val="11"/>
      <color theme="1"/>
      <name val="Courier New"/>
      <family val="3"/>
    </font>
    <font>
      <sz val="11"/>
      <color theme="1"/>
      <name val="Calibri"/>
      <family val="2"/>
    </font>
    <font>
      <b/>
      <sz val="11"/>
      <color theme="1"/>
      <name val="Calibri"/>
      <family val="2"/>
      <scheme val="minor"/>
    </font>
    <font>
      <sz val="11"/>
      <name val="Courier New"/>
      <family val="3"/>
    </font>
    <font>
      <b/>
      <sz val="11"/>
      <color theme="1"/>
      <name val="Courier New"/>
      <family val="3"/>
    </font>
    <font>
      <sz val="11"/>
      <name val="Calibri"/>
      <family val="2"/>
      <scheme val="minor"/>
    </font>
    <font>
      <sz val="11"/>
      <color rgb="FFC00000"/>
      <name val="Calibri"/>
      <family val="2"/>
      <scheme val="minor"/>
    </font>
    <font>
      <sz val="9"/>
      <color indexed="81"/>
      <name val="Tahoma"/>
      <family val="2"/>
    </font>
    <font>
      <b/>
      <sz val="9"/>
      <color indexed="81"/>
      <name val="Tahoma"/>
      <family val="2"/>
    </font>
    <font>
      <sz val="11"/>
      <name val="Calibri"/>
      <family val="2"/>
    </font>
    <font>
      <b/>
      <sz val="11"/>
      <color theme="1"/>
      <name val="Calibri"/>
      <family val="2"/>
    </font>
    <font>
      <i/>
      <sz val="11"/>
      <color theme="1"/>
      <name val="Calibri"/>
      <family val="2"/>
    </font>
    <font>
      <b/>
      <i/>
      <sz val="11"/>
      <color theme="1"/>
      <name val="Calibri"/>
      <family val="2"/>
    </font>
    <font>
      <sz val="8"/>
      <name val="Calibri"/>
      <family val="2"/>
      <scheme val="minor"/>
    </font>
    <font>
      <b/>
      <sz val="14"/>
      <color theme="1"/>
      <name val="Calibri"/>
      <family val="2"/>
      <scheme val="minor"/>
    </font>
  </fonts>
  <fills count="9">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2"/>
        <bgColor indexed="64"/>
      </patternFill>
    </fill>
    <fill>
      <patternFill patternType="solid">
        <fgColor theme="6"/>
        <bgColor indexed="64"/>
      </patternFill>
    </fill>
    <fill>
      <patternFill patternType="solid">
        <fgColor rgb="FFDFFFDD"/>
        <bgColor indexed="64"/>
      </patternFill>
    </fill>
    <fill>
      <patternFill patternType="solid">
        <fgColor rgb="FFFFEFEF"/>
        <bgColor indexed="64"/>
      </patternFill>
    </fill>
    <fill>
      <patternFill patternType="solid">
        <fgColor rgb="FFFFFDDD"/>
        <bgColor indexed="64"/>
      </patternFill>
    </fill>
  </fills>
  <borders count="14">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6" tint="-0.24994659260841701"/>
      </left>
      <right style="thin">
        <color theme="6" tint="-0.24994659260841701"/>
      </right>
      <top style="thin">
        <color theme="6" tint="-0.24994659260841701"/>
      </top>
      <bottom style="thin">
        <color theme="6" tint="-0.2499465926084170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7">
    <xf numFmtId="0" fontId="0" fillId="0" borderId="0" xfId="0"/>
    <xf numFmtId="0" fontId="0" fillId="0" borderId="0" xfId="0" quotePrefix="1"/>
    <xf numFmtId="0" fontId="1" fillId="0" borderId="0" xfId="0" applyFont="1"/>
    <xf numFmtId="0" fontId="1" fillId="0" borderId="0" xfId="0" quotePrefix="1" applyFont="1"/>
    <xf numFmtId="0" fontId="2" fillId="0" borderId="0" xfId="0" applyFont="1"/>
    <xf numFmtId="0" fontId="1" fillId="0" borderId="1" xfId="0" applyFont="1" applyBorder="1" applyAlignment="1">
      <alignment horizontal="center"/>
    </xf>
    <xf numFmtId="0" fontId="1" fillId="2" borderId="1" xfId="0" applyFont="1" applyFill="1" applyBorder="1" applyAlignment="1">
      <alignment horizontal="center"/>
    </xf>
    <xf numFmtId="0" fontId="1" fillId="0" borderId="0" xfId="0" applyFont="1" applyAlignment="1">
      <alignment horizontal="center"/>
    </xf>
    <xf numFmtId="20" fontId="1" fillId="0" borderId="0" xfId="0" applyNumberFormat="1" applyFont="1" applyAlignment="1">
      <alignment horizontal="center"/>
    </xf>
    <xf numFmtId="0" fontId="1" fillId="0" borderId="2" xfId="0" applyFont="1" applyBorder="1" applyAlignment="1">
      <alignment horizontal="center"/>
    </xf>
    <xf numFmtId="20" fontId="1" fillId="0" borderId="3" xfId="0" applyNumberFormat="1" applyFont="1" applyBorder="1" applyAlignment="1">
      <alignment horizontal="center"/>
    </xf>
    <xf numFmtId="0" fontId="1" fillId="2" borderId="4" xfId="0" applyFont="1" applyFill="1" applyBorder="1" applyAlignment="1">
      <alignment horizontal="center"/>
    </xf>
    <xf numFmtId="20" fontId="1" fillId="0" borderId="5" xfId="0" applyNumberFormat="1" applyFont="1" applyBorder="1" applyAlignment="1">
      <alignment horizontal="center"/>
    </xf>
    <xf numFmtId="0" fontId="1" fillId="0" borderId="6" xfId="0" applyFont="1" applyBorder="1" applyAlignment="1">
      <alignment horizontal="center"/>
    </xf>
    <xf numFmtId="20" fontId="1" fillId="0" borderId="7" xfId="0" applyNumberFormat="1" applyFont="1" applyBorder="1" applyAlignment="1">
      <alignment horizontal="center"/>
    </xf>
    <xf numFmtId="0" fontId="1" fillId="0" borderId="1" xfId="0" quotePrefix="1" applyFont="1" applyBorder="1" applyAlignment="1">
      <alignment horizontal="center"/>
    </xf>
    <xf numFmtId="0" fontId="1" fillId="2" borderId="0" xfId="0" applyFont="1" applyFill="1" applyAlignment="1">
      <alignment horizontal="center"/>
    </xf>
    <xf numFmtId="0" fontId="1" fillId="0" borderId="0" xfId="0" applyFont="1" applyAlignment="1">
      <alignment horizontal="right"/>
    </xf>
    <xf numFmtId="0" fontId="3" fillId="0" borderId="0" xfId="0" applyFont="1"/>
    <xf numFmtId="0" fontId="2" fillId="0" borderId="0" xfId="0" applyFont="1" applyAlignment="1">
      <alignment horizontal="right"/>
    </xf>
    <xf numFmtId="0" fontId="1" fillId="0" borderId="1" xfId="0" applyFont="1" applyBorder="1"/>
    <xf numFmtId="0" fontId="0" fillId="0" borderId="1" xfId="0" applyBorder="1"/>
    <xf numFmtId="0" fontId="0" fillId="3" borderId="0" xfId="0" quotePrefix="1" applyFill="1"/>
    <xf numFmtId="0" fontId="0" fillId="3" borderId="0" xfId="0" applyFill="1"/>
    <xf numFmtId="0" fontId="4" fillId="0" borderId="0" xfId="0" applyFont="1"/>
    <xf numFmtId="0" fontId="0" fillId="0" borderId="0" xfId="0" applyAlignment="1">
      <alignment horizontal="center"/>
    </xf>
    <xf numFmtId="0" fontId="0" fillId="3" borderId="0" xfId="0" applyFill="1" applyAlignment="1">
      <alignment horizontal="center"/>
    </xf>
    <xf numFmtId="0" fontId="4" fillId="0" borderId="0" xfId="0" applyFont="1" applyAlignment="1">
      <alignment horizontal="left"/>
    </xf>
    <xf numFmtId="0" fontId="4" fillId="0" borderId="0" xfId="0" applyFont="1" applyAlignment="1">
      <alignment horizontal="center"/>
    </xf>
    <xf numFmtId="0" fontId="0" fillId="0" borderId="8" xfId="0" applyBorder="1" applyAlignment="1">
      <alignment horizontal="center"/>
    </xf>
    <xf numFmtId="20" fontId="0" fillId="0" borderId="0" xfId="0" applyNumberFormat="1" applyAlignment="1">
      <alignment horizontal="center"/>
    </xf>
    <xf numFmtId="0" fontId="0" fillId="0" borderId="2" xfId="0" applyBorder="1" applyAlignment="1">
      <alignment horizontal="center"/>
    </xf>
    <xf numFmtId="20" fontId="0" fillId="0" borderId="3" xfId="0" applyNumberFormat="1" applyBorder="1" applyAlignment="1">
      <alignment horizontal="center"/>
    </xf>
    <xf numFmtId="0" fontId="0" fillId="0" borderId="6" xfId="0" applyBorder="1" applyAlignment="1">
      <alignment horizontal="center"/>
    </xf>
    <xf numFmtId="20" fontId="0" fillId="0" borderId="7" xfId="0" applyNumberFormat="1" applyBorder="1" applyAlignment="1">
      <alignment horizontal="center"/>
    </xf>
    <xf numFmtId="0" fontId="5" fillId="0" borderId="0" xfId="0" quotePrefix="1" applyFont="1"/>
    <xf numFmtId="14" fontId="1" fillId="0" borderId="0" xfId="0" applyNumberFormat="1" applyFont="1"/>
    <xf numFmtId="0" fontId="1" fillId="0" borderId="8" xfId="0" applyFont="1" applyBorder="1"/>
    <xf numFmtId="0" fontId="0" fillId="0" borderId="5" xfId="0" applyBorder="1"/>
    <xf numFmtId="0" fontId="0" fillId="0" borderId="0" xfId="0" applyBorder="1" applyAlignment="1">
      <alignment horizontal="center"/>
    </xf>
    <xf numFmtId="0" fontId="0" fillId="0" borderId="0" xfId="0" applyBorder="1"/>
    <xf numFmtId="0" fontId="0" fillId="0" borderId="0" xfId="0" applyAlignment="1">
      <alignment horizontal="right"/>
    </xf>
    <xf numFmtId="0" fontId="0" fillId="0" borderId="0" xfId="0" applyFont="1" applyBorder="1" applyAlignment="1">
      <alignment horizontal="right"/>
    </xf>
    <xf numFmtId="0" fontId="0" fillId="0" borderId="0" xfId="0" applyFont="1" applyBorder="1" applyAlignment="1">
      <alignment horizontal="center"/>
    </xf>
    <xf numFmtId="0" fontId="0" fillId="0" borderId="0" xfId="0" applyFont="1" applyAlignment="1">
      <alignment horizontal="right"/>
    </xf>
    <xf numFmtId="0" fontId="0" fillId="3" borderId="0" xfId="0" applyFont="1" applyFill="1" applyBorder="1" applyAlignment="1">
      <alignment horizontal="center"/>
    </xf>
    <xf numFmtId="0" fontId="0" fillId="0" borderId="8" xfId="0" applyFont="1" applyBorder="1" applyAlignment="1">
      <alignment horizontal="center"/>
    </xf>
    <xf numFmtId="0" fontId="0" fillId="3" borderId="8" xfId="0" applyFont="1" applyFill="1" applyBorder="1" applyAlignment="1">
      <alignment horizontal="center"/>
    </xf>
    <xf numFmtId="0" fontId="0" fillId="0" borderId="8" xfId="0" quotePrefix="1" applyFont="1" applyBorder="1" applyAlignment="1">
      <alignment horizontal="center"/>
    </xf>
    <xf numFmtId="0" fontId="0" fillId="0" borderId="8" xfId="0" applyBorder="1"/>
    <xf numFmtId="14" fontId="0" fillId="0" borderId="0" xfId="0" applyNumberFormat="1"/>
    <xf numFmtId="0" fontId="0" fillId="0" borderId="0" xfId="0" applyFont="1"/>
    <xf numFmtId="0" fontId="7" fillId="0" borderId="0" xfId="0" quotePrefix="1" applyFont="1"/>
    <xf numFmtId="0" fontId="0" fillId="0" borderId="0" xfId="0" quotePrefix="1" applyFont="1"/>
    <xf numFmtId="20" fontId="0" fillId="3" borderId="5" xfId="0" applyNumberFormat="1" applyFill="1" applyBorder="1" applyAlignment="1">
      <alignment horizontal="center"/>
    </xf>
    <xf numFmtId="0" fontId="8" fillId="3" borderId="4" xfId="0" applyFont="1" applyFill="1" applyBorder="1" applyAlignment="1">
      <alignment horizontal="center"/>
    </xf>
    <xf numFmtId="0" fontId="11" fillId="0" borderId="0" xfId="0" quotePrefix="1" applyFont="1"/>
    <xf numFmtId="0" fontId="3" fillId="0" borderId="0" xfId="0" quotePrefix="1" applyFont="1"/>
    <xf numFmtId="0" fontId="3" fillId="0" borderId="0" xfId="0" applyFont="1" applyAlignment="1">
      <alignment horizontal="center"/>
    </xf>
    <xf numFmtId="0" fontId="3" fillId="0" borderId="1" xfId="0" applyFont="1" applyBorder="1" applyAlignment="1">
      <alignment horizontal="center"/>
    </xf>
    <xf numFmtId="0" fontId="3" fillId="2" borderId="1" xfId="0" applyFont="1" applyFill="1" applyBorder="1" applyAlignment="1">
      <alignment horizontal="center"/>
    </xf>
    <xf numFmtId="0" fontId="3" fillId="0" borderId="0" xfId="0" applyFont="1" applyAlignment="1">
      <alignment horizontal="right"/>
    </xf>
    <xf numFmtId="0" fontId="3" fillId="0" borderId="1" xfId="0" quotePrefix="1" applyFont="1" applyBorder="1" applyAlignment="1">
      <alignment horizontal="center"/>
    </xf>
    <xf numFmtId="0" fontId="3" fillId="2" borderId="0" xfId="0" applyFont="1" applyFill="1" applyAlignment="1">
      <alignment horizontal="center"/>
    </xf>
    <xf numFmtId="0" fontId="13" fillId="0" borderId="0" xfId="0" applyFont="1"/>
    <xf numFmtId="0" fontId="8" fillId="4" borderId="4" xfId="0" applyFont="1" applyFill="1" applyBorder="1" applyAlignment="1">
      <alignment horizontal="center"/>
    </xf>
    <xf numFmtId="20" fontId="0" fillId="4" borderId="5" xfId="0" applyNumberFormat="1" applyFill="1" applyBorder="1" applyAlignment="1">
      <alignment horizontal="center"/>
    </xf>
    <xf numFmtId="0" fontId="1" fillId="0" borderId="8" xfId="0" applyFont="1" applyBorder="1" applyAlignment="1">
      <alignment horizontal="center"/>
    </xf>
    <xf numFmtId="0" fontId="1" fillId="0" borderId="0" xfId="0" applyFont="1" applyFill="1" applyBorder="1" applyAlignment="1">
      <alignment horizontal="center"/>
    </xf>
    <xf numFmtId="0" fontId="0" fillId="0" borderId="0" xfId="0" applyAlignment="1">
      <alignment horizontal="center"/>
    </xf>
    <xf numFmtId="0" fontId="0" fillId="0" borderId="0" xfId="0" applyAlignment="1"/>
    <xf numFmtId="0" fontId="14" fillId="0" borderId="0" xfId="0" applyFont="1" applyAlignment="1">
      <alignment horizontal="right"/>
    </xf>
    <xf numFmtId="0" fontId="1" fillId="2" borderId="8" xfId="0" applyFont="1" applyFill="1" applyBorder="1" applyAlignment="1">
      <alignment horizontal="center"/>
    </xf>
    <xf numFmtId="0" fontId="3" fillId="2" borderId="0" xfId="0" applyFont="1" applyFill="1" applyAlignment="1">
      <alignment horizontal="right"/>
    </xf>
    <xf numFmtId="0" fontId="8" fillId="0" borderId="0" xfId="0" quotePrefix="1" applyFont="1"/>
    <xf numFmtId="0" fontId="0" fillId="0" borderId="9" xfId="0" applyBorder="1"/>
    <xf numFmtId="0" fontId="3" fillId="0" borderId="9" xfId="0" applyFont="1" applyBorder="1"/>
    <xf numFmtId="0" fontId="1" fillId="0" borderId="9" xfId="0" applyFont="1" applyBorder="1"/>
    <xf numFmtId="0" fontId="0" fillId="0" borderId="3" xfId="0" applyBorder="1"/>
    <xf numFmtId="2" fontId="0" fillId="0" borderId="0" xfId="0" applyNumberFormat="1" applyAlignment="1">
      <alignment horizontal="center"/>
    </xf>
    <xf numFmtId="2" fontId="0" fillId="0" borderId="8" xfId="0" applyNumberFormat="1" applyBorder="1" applyAlignment="1">
      <alignment horizontal="center"/>
    </xf>
    <xf numFmtId="0" fontId="0" fillId="2"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0" fontId="0" fillId="0" borderId="0" xfId="0" applyAlignment="1">
      <alignment horizontal="center" vertical="center" wrapText="1"/>
    </xf>
    <xf numFmtId="0" fontId="11" fillId="0" borderId="0" xfId="0" quotePrefix="1" applyFont="1" applyBorder="1"/>
    <xf numFmtId="0" fontId="3" fillId="0" borderId="0" xfId="0" applyFont="1" applyBorder="1"/>
    <xf numFmtId="0" fontId="3" fillId="0" borderId="0" xfId="0" quotePrefix="1" applyFont="1" applyBorder="1"/>
    <xf numFmtId="0" fontId="1" fillId="0" borderId="0" xfId="0" applyFont="1" applyBorder="1"/>
    <xf numFmtId="0" fontId="14" fillId="0" borderId="0" xfId="0" applyFont="1" applyBorder="1" applyAlignment="1">
      <alignment horizontal="right"/>
    </xf>
    <xf numFmtId="0" fontId="3" fillId="0" borderId="0" xfId="0" applyFont="1" applyBorder="1" applyAlignment="1">
      <alignment horizontal="center"/>
    </xf>
    <xf numFmtId="0" fontId="3" fillId="2" borderId="0" xfId="0" applyFont="1" applyFill="1" applyBorder="1" applyAlignment="1">
      <alignment horizontal="center"/>
    </xf>
    <xf numFmtId="0" fontId="3" fillId="0" borderId="0" xfId="0" applyFont="1" applyBorder="1" applyAlignment="1">
      <alignment horizontal="right"/>
    </xf>
    <xf numFmtId="0" fontId="0" fillId="0" borderId="0" xfId="0" applyBorder="1" applyAlignment="1">
      <alignment horizontal="right"/>
    </xf>
    <xf numFmtId="0" fontId="4" fillId="0" borderId="0" xfId="0" applyFont="1" applyBorder="1"/>
    <xf numFmtId="20" fontId="0" fillId="0" borderId="0" xfId="0" applyNumberFormat="1" applyBorder="1" applyAlignment="1">
      <alignment horizontal="center"/>
    </xf>
    <xf numFmtId="0" fontId="8" fillId="4" borderId="0" xfId="0" applyFont="1" applyFill="1" applyBorder="1" applyAlignment="1">
      <alignment horizontal="center"/>
    </xf>
    <xf numFmtId="20" fontId="0" fillId="4" borderId="0" xfId="0" applyNumberFormat="1" applyFill="1" applyBorder="1" applyAlignment="1">
      <alignment horizontal="center"/>
    </xf>
    <xf numFmtId="0" fontId="13" fillId="0" borderId="0" xfId="0" applyFont="1" applyBorder="1"/>
    <xf numFmtId="0" fontId="3" fillId="2" borderId="0" xfId="0" applyFont="1" applyFill="1" applyBorder="1" applyAlignment="1">
      <alignment horizontal="right"/>
    </xf>
    <xf numFmtId="0" fontId="0" fillId="0" borderId="0" xfId="0" applyBorder="1" applyAlignment="1">
      <alignment vertical="center"/>
    </xf>
    <xf numFmtId="0" fontId="0" fillId="0" borderId="0" xfId="0" applyBorder="1" applyAlignment="1">
      <alignment horizontal="center" vertical="center" wrapText="1"/>
    </xf>
    <xf numFmtId="164" fontId="0" fillId="0" borderId="0" xfId="0" applyNumberFormat="1" applyBorder="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0" fontId="0" fillId="0" borderId="0" xfId="0" applyAlignment="1">
      <alignment horizontal="center"/>
    </xf>
    <xf numFmtId="1" fontId="0" fillId="0" borderId="0" xfId="0" applyNumberFormat="1" applyAlignment="1">
      <alignment horizontal="center"/>
    </xf>
    <xf numFmtId="0" fontId="3" fillId="6" borderId="1" xfId="0" applyFont="1" applyFill="1" applyBorder="1" applyAlignment="1">
      <alignment horizontal="center"/>
    </xf>
    <xf numFmtId="0" fontId="3" fillId="6" borderId="0" xfId="0" applyFont="1" applyFill="1" applyAlignment="1">
      <alignment horizontal="center"/>
    </xf>
    <xf numFmtId="0" fontId="0" fillId="0" borderId="0" xfId="0" applyAlignment="1">
      <alignment horizontal="center" vertical="center"/>
    </xf>
    <xf numFmtId="0" fontId="0" fillId="0" borderId="0" xfId="0" quotePrefix="1" applyAlignment="1">
      <alignment horizontal="center" vertical="center"/>
    </xf>
    <xf numFmtId="49" fontId="0" fillId="0" borderId="0" xfId="0" applyNumberFormat="1" applyAlignment="1">
      <alignment horizontal="center" vertical="center"/>
    </xf>
    <xf numFmtId="0" fontId="0" fillId="0" borderId="0" xfId="0" applyFill="1" applyBorder="1" applyAlignment="1">
      <alignment horizontal="center"/>
    </xf>
    <xf numFmtId="0" fontId="3" fillId="7" borderId="1" xfId="0" applyFont="1" applyFill="1" applyBorder="1" applyAlignment="1">
      <alignment horizontal="center"/>
    </xf>
    <xf numFmtId="0" fontId="3" fillId="7" borderId="0" xfId="0" applyFont="1" applyFill="1" applyAlignment="1">
      <alignment horizontal="center"/>
    </xf>
    <xf numFmtId="0" fontId="8" fillId="7" borderId="4" xfId="0" applyFont="1" applyFill="1" applyBorder="1" applyAlignment="1">
      <alignment horizontal="center"/>
    </xf>
    <xf numFmtId="20" fontId="0" fillId="7" borderId="5" xfId="0" applyNumberFormat="1" applyFill="1" applyBorder="1" applyAlignment="1">
      <alignment horizontal="center"/>
    </xf>
    <xf numFmtId="0" fontId="0" fillId="0" borderId="0" xfId="0" applyAlignment="1">
      <alignment horizontal="center" wrapText="1"/>
    </xf>
    <xf numFmtId="49" fontId="0" fillId="0" borderId="0" xfId="0" applyNumberFormat="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8" fillId="2" borderId="4" xfId="0" applyFont="1" applyFill="1" applyBorder="1" applyAlignment="1">
      <alignment horizontal="center"/>
    </xf>
    <xf numFmtId="20" fontId="0" fillId="2" borderId="5" xfId="0" applyNumberFormat="1" applyFill="1" applyBorder="1" applyAlignment="1">
      <alignment horizontal="center"/>
    </xf>
    <xf numFmtId="0" fontId="1" fillId="8" borderId="11" xfId="0" applyFont="1" applyFill="1" applyBorder="1" applyAlignment="1">
      <alignment horizontal="center"/>
    </xf>
    <xf numFmtId="0" fontId="0" fillId="8" borderId="12" xfId="0" applyFill="1" applyBorder="1" applyAlignment="1">
      <alignment horizontal="center"/>
    </xf>
    <xf numFmtId="0" fontId="0" fillId="8" borderId="13" xfId="0" applyFill="1" applyBorder="1" applyAlignment="1">
      <alignment horizontal="center"/>
    </xf>
    <xf numFmtId="0" fontId="0" fillId="8" borderId="11" xfId="0" applyFill="1" applyBorder="1" applyAlignment="1">
      <alignment horizontal="center"/>
    </xf>
    <xf numFmtId="0" fontId="0" fillId="6" borderId="11" xfId="0" applyFill="1" applyBorder="1" applyAlignment="1">
      <alignment horizontal="center"/>
    </xf>
    <xf numFmtId="0" fontId="0" fillId="6" borderId="12" xfId="0" applyFill="1" applyBorder="1" applyAlignment="1">
      <alignment horizontal="center"/>
    </xf>
    <xf numFmtId="0" fontId="0" fillId="6" borderId="13" xfId="0" applyFill="1" applyBorder="1" applyAlignment="1">
      <alignment horizontal="center"/>
    </xf>
    <xf numFmtId="0" fontId="0" fillId="6" borderId="9" xfId="0" applyFill="1" applyBorder="1" applyAlignment="1">
      <alignment horizontal="center"/>
    </xf>
    <xf numFmtId="0" fontId="0" fillId="6" borderId="3" xfId="0" applyFill="1" applyBorder="1" applyAlignment="1">
      <alignment horizontal="center"/>
    </xf>
    <xf numFmtId="0" fontId="0" fillId="6" borderId="1" xfId="0" applyFill="1" applyBorder="1" applyAlignment="1">
      <alignment horizontal="center"/>
    </xf>
    <xf numFmtId="0" fontId="0" fillId="6" borderId="7" xfId="0" applyFill="1" applyBorder="1" applyAlignment="1">
      <alignment horizontal="center"/>
    </xf>
    <xf numFmtId="0" fontId="0" fillId="0" borderId="0" xfId="0" applyAlignment="1">
      <alignment horizontal="center"/>
    </xf>
    <xf numFmtId="0" fontId="0" fillId="0" borderId="9" xfId="0" applyBorder="1" applyAlignment="1">
      <alignment horizontal="center"/>
    </xf>
    <xf numFmtId="0" fontId="16" fillId="0" borderId="0" xfId="0" applyFont="1"/>
  </cellXfs>
  <cellStyles count="1">
    <cellStyle name="Normal" xfId="0" builtinId="0"/>
  </cellStyles>
  <dxfs count="0"/>
  <tableStyles count="0" defaultTableStyle="TableStyleMedium2" defaultPivotStyle="PivotStyleLight16"/>
  <colors>
    <mruColors>
      <color rgb="FFDFFFDD"/>
      <color rgb="FFFFFDDD"/>
      <color rgb="FFFFEF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manualLayout>
          <c:layoutTarget val="inner"/>
          <c:xMode val="edge"/>
          <c:yMode val="edge"/>
          <c:x val="0.39102084755261829"/>
          <c:y val="0.17460639586495838"/>
          <c:w val="0.57357393750728303"/>
          <c:h val="0.62852752450397653"/>
        </c:manualLayout>
      </c:layout>
      <c:barChart>
        <c:barDir val="bar"/>
        <c:grouping val="clustered"/>
        <c:varyColors val="0"/>
        <c:ser>
          <c:idx val="0"/>
          <c:order val="0"/>
          <c:tx>
            <c:strRef>
              <c:f>Conclusion!$A$3</c:f>
              <c:strCache>
                <c:ptCount val="1"/>
                <c:pt idx="0">
                  <c:v>w/o BLOCK</c:v>
                </c:pt>
              </c:strCache>
            </c:strRef>
          </c:tx>
          <c:spPr>
            <a:solidFill>
              <a:schemeClr val="accent1"/>
            </a:solidFill>
            <a:ln>
              <a:noFill/>
            </a:ln>
            <a:effectLst/>
          </c:spPr>
          <c:invertIfNegative val="0"/>
          <c:cat>
            <c:strRef>
              <c:f>Conclusion!$B$2:$E$2</c:f>
              <c:strCache>
                <c:ptCount val="4"/>
                <c:pt idx="0">
                  <c:v>Bacteria from animal (d.melano.)</c:v>
                </c:pt>
                <c:pt idx="1">
                  <c:v>DW (lab line)
mostly chloroplast</c:v>
                </c:pt>
                <c:pt idx="2">
                  <c:v>Bac + DW (lab line)</c:v>
                </c:pt>
                <c:pt idx="3">
                  <c:v>Wild DW (TL-24)</c:v>
                </c:pt>
              </c:strCache>
            </c:strRef>
          </c:cat>
          <c:val>
            <c:numRef>
              <c:f>Conclusion!$B$3:$E$3</c:f>
              <c:numCache>
                <c:formatCode>General</c:formatCode>
                <c:ptCount val="4"/>
                <c:pt idx="0">
                  <c:v>10.4</c:v>
                </c:pt>
                <c:pt idx="1">
                  <c:v>17.3</c:v>
                </c:pt>
                <c:pt idx="2">
                  <c:v>16.5</c:v>
                </c:pt>
                <c:pt idx="3">
                  <c:v>15.8</c:v>
                </c:pt>
              </c:numCache>
            </c:numRef>
          </c:val>
          <c:extLst>
            <c:ext xmlns:c16="http://schemas.microsoft.com/office/drawing/2014/chart" uri="{C3380CC4-5D6E-409C-BE32-E72D297353CC}">
              <c16:uniqueId val="{00000000-4209-4976-8DE6-C4E389546CF8}"/>
            </c:ext>
          </c:extLst>
        </c:ser>
        <c:ser>
          <c:idx val="1"/>
          <c:order val="1"/>
          <c:tx>
            <c:strRef>
              <c:f>Conclusion!$A$4</c:f>
              <c:strCache>
                <c:ptCount val="1"/>
                <c:pt idx="0">
                  <c:v>with BLOCKERS</c:v>
                </c:pt>
              </c:strCache>
            </c:strRef>
          </c:tx>
          <c:spPr>
            <a:solidFill>
              <a:schemeClr val="accent2"/>
            </a:solidFill>
            <a:ln>
              <a:noFill/>
            </a:ln>
            <a:effectLst/>
          </c:spPr>
          <c:invertIfNegative val="0"/>
          <c:cat>
            <c:strRef>
              <c:f>Conclusion!$B$2:$E$2</c:f>
              <c:strCache>
                <c:ptCount val="4"/>
                <c:pt idx="0">
                  <c:v>Bacteria from animal (d.melano.)</c:v>
                </c:pt>
                <c:pt idx="1">
                  <c:v>DW (lab line)
mostly chloroplast</c:v>
                </c:pt>
                <c:pt idx="2">
                  <c:v>Bac + DW (lab line)</c:v>
                </c:pt>
                <c:pt idx="3">
                  <c:v>Wild DW (TL-24)</c:v>
                </c:pt>
              </c:strCache>
            </c:strRef>
          </c:cat>
          <c:val>
            <c:numRef>
              <c:f>Conclusion!$B$4:$E$4</c:f>
              <c:numCache>
                <c:formatCode>General</c:formatCode>
                <c:ptCount val="4"/>
                <c:pt idx="0">
                  <c:v>10.199999999999999</c:v>
                </c:pt>
                <c:pt idx="1">
                  <c:v>13.8</c:v>
                </c:pt>
                <c:pt idx="2">
                  <c:v>13</c:v>
                </c:pt>
                <c:pt idx="3">
                  <c:v>12.7</c:v>
                </c:pt>
              </c:numCache>
            </c:numRef>
          </c:val>
          <c:extLst>
            <c:ext xmlns:c16="http://schemas.microsoft.com/office/drawing/2014/chart" uri="{C3380CC4-5D6E-409C-BE32-E72D297353CC}">
              <c16:uniqueId val="{00000001-4209-4976-8DE6-C4E389546CF8}"/>
            </c:ext>
          </c:extLst>
        </c:ser>
        <c:dLbls>
          <c:showLegendKey val="0"/>
          <c:showVal val="0"/>
          <c:showCatName val="0"/>
          <c:showSerName val="0"/>
          <c:showPercent val="0"/>
          <c:showBubbleSize val="0"/>
        </c:dLbls>
        <c:gapWidth val="182"/>
        <c:axId val="671504072"/>
        <c:axId val="671502760"/>
      </c:barChart>
      <c:catAx>
        <c:axId val="671504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671502760"/>
        <c:crosses val="autoZero"/>
        <c:auto val="1"/>
        <c:lblAlgn val="ctr"/>
        <c:lblOffset val="100"/>
        <c:noMultiLvlLbl val="0"/>
      </c:catAx>
      <c:valAx>
        <c:axId val="671502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671504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chart" Target="../charts/chart1.xml"/><Relationship Id="rId4"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png"/><Relationship Id="rId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1</xdr:col>
      <xdr:colOff>217714</xdr:colOff>
      <xdr:row>48</xdr:row>
      <xdr:rowOff>95250</xdr:rowOff>
    </xdr:from>
    <xdr:to>
      <xdr:col>19</xdr:col>
      <xdr:colOff>85678</xdr:colOff>
      <xdr:row>81</xdr:row>
      <xdr:rowOff>75417</xdr:rowOff>
    </xdr:to>
    <xdr:pic>
      <xdr:nvPicPr>
        <xdr:cNvPr id="2" name="Picture 1">
          <a:extLst>
            <a:ext uri="{FF2B5EF4-FFF2-40B4-BE49-F238E27FC236}">
              <a16:creationId xmlns:a16="http://schemas.microsoft.com/office/drawing/2014/main" id="{F1A1C0A4-17C9-41A1-A813-9499407ED1F9}"/>
            </a:ext>
          </a:extLst>
        </xdr:cNvPr>
        <xdr:cNvPicPr>
          <a:picLocks noChangeAspect="1"/>
        </xdr:cNvPicPr>
      </xdr:nvPicPr>
      <xdr:blipFill>
        <a:blip xmlns:r="http://schemas.openxmlformats.org/officeDocument/2006/relationships" r:embed="rId1"/>
        <a:stretch>
          <a:fillRect/>
        </a:stretch>
      </xdr:blipFill>
      <xdr:spPr>
        <a:xfrm>
          <a:off x="1170214" y="9320893"/>
          <a:ext cx="11257143" cy="62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11206</xdr:colOff>
      <xdr:row>36</xdr:row>
      <xdr:rowOff>145677</xdr:rowOff>
    </xdr:from>
    <xdr:to>
      <xdr:col>19</xdr:col>
      <xdr:colOff>476967</xdr:colOff>
      <xdr:row>72</xdr:row>
      <xdr:rowOff>49582</xdr:rowOff>
    </xdr:to>
    <xdr:pic>
      <xdr:nvPicPr>
        <xdr:cNvPr id="2" name="Picture 1">
          <a:extLst>
            <a:ext uri="{FF2B5EF4-FFF2-40B4-BE49-F238E27FC236}">
              <a16:creationId xmlns:a16="http://schemas.microsoft.com/office/drawing/2014/main" id="{1AE8489A-1137-4340-9FB4-820482E10B87}"/>
            </a:ext>
          </a:extLst>
        </xdr:cNvPr>
        <xdr:cNvPicPr>
          <a:picLocks noChangeAspect="1"/>
        </xdr:cNvPicPr>
      </xdr:nvPicPr>
      <xdr:blipFill>
        <a:blip xmlns:r="http://schemas.openxmlformats.org/officeDocument/2006/relationships" r:embed="rId1"/>
        <a:stretch>
          <a:fillRect/>
        </a:stretch>
      </xdr:blipFill>
      <xdr:spPr>
        <a:xfrm>
          <a:off x="616324" y="7003677"/>
          <a:ext cx="12209524" cy="67619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19</xdr:col>
      <xdr:colOff>564571</xdr:colOff>
      <xdr:row>84</xdr:row>
      <xdr:rowOff>65905</xdr:rowOff>
    </xdr:to>
    <xdr:pic>
      <xdr:nvPicPr>
        <xdr:cNvPr id="2" name="Picture 1">
          <a:extLst>
            <a:ext uri="{FF2B5EF4-FFF2-40B4-BE49-F238E27FC236}">
              <a16:creationId xmlns:a16="http://schemas.microsoft.com/office/drawing/2014/main" id="{E2008280-BBF2-4EDC-B744-B537D6E91EB9}"/>
            </a:ext>
          </a:extLst>
        </xdr:cNvPr>
        <xdr:cNvPicPr>
          <a:picLocks noChangeAspect="1"/>
        </xdr:cNvPicPr>
      </xdr:nvPicPr>
      <xdr:blipFill>
        <a:blip xmlns:r="http://schemas.openxmlformats.org/officeDocument/2006/relationships" r:embed="rId1"/>
        <a:stretch>
          <a:fillRect/>
        </a:stretch>
      </xdr:blipFill>
      <xdr:spPr>
        <a:xfrm>
          <a:off x="748393" y="9906000"/>
          <a:ext cx="11885714" cy="616190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52</xdr:row>
      <xdr:rowOff>0</xdr:rowOff>
    </xdr:from>
    <xdr:to>
      <xdr:col>17</xdr:col>
      <xdr:colOff>330356</xdr:colOff>
      <xdr:row>86</xdr:row>
      <xdr:rowOff>132524</xdr:rowOff>
    </xdr:to>
    <xdr:pic>
      <xdr:nvPicPr>
        <xdr:cNvPr id="2" name="Picture 1">
          <a:extLst>
            <a:ext uri="{FF2B5EF4-FFF2-40B4-BE49-F238E27FC236}">
              <a16:creationId xmlns:a16="http://schemas.microsoft.com/office/drawing/2014/main" id="{1F4BA831-4B03-4491-8B85-62C0362DC068}"/>
            </a:ext>
          </a:extLst>
        </xdr:cNvPr>
        <xdr:cNvPicPr>
          <a:picLocks noChangeAspect="1"/>
        </xdr:cNvPicPr>
      </xdr:nvPicPr>
      <xdr:blipFill>
        <a:blip xmlns:r="http://schemas.openxmlformats.org/officeDocument/2006/relationships" r:embed="rId1"/>
        <a:stretch>
          <a:fillRect/>
        </a:stretch>
      </xdr:blipFill>
      <xdr:spPr>
        <a:xfrm>
          <a:off x="806824" y="9144000"/>
          <a:ext cx="10066667" cy="6609524"/>
        </a:xfrm>
        <a:prstGeom prst="rect">
          <a:avLst/>
        </a:prstGeom>
      </xdr:spPr>
    </xdr:pic>
    <xdr:clientData/>
  </xdr:twoCellAnchor>
  <xdr:twoCellAnchor editAs="oneCell">
    <xdr:from>
      <xdr:col>0</xdr:col>
      <xdr:colOff>749994</xdr:colOff>
      <xdr:row>86</xdr:row>
      <xdr:rowOff>131269</xdr:rowOff>
    </xdr:from>
    <xdr:to>
      <xdr:col>18</xdr:col>
      <xdr:colOff>244929</xdr:colOff>
      <xdr:row>112</xdr:row>
      <xdr:rowOff>101853</xdr:rowOff>
    </xdr:to>
    <xdr:pic>
      <xdr:nvPicPr>
        <xdr:cNvPr id="3" name="Picture 2">
          <a:extLst>
            <a:ext uri="{FF2B5EF4-FFF2-40B4-BE49-F238E27FC236}">
              <a16:creationId xmlns:a16="http://schemas.microsoft.com/office/drawing/2014/main" id="{22E1A72F-8DD2-4A4B-B646-A55B14EC7850}"/>
            </a:ext>
          </a:extLst>
        </xdr:cNvPr>
        <xdr:cNvPicPr>
          <a:picLocks noChangeAspect="1"/>
        </xdr:cNvPicPr>
      </xdr:nvPicPr>
      <xdr:blipFill>
        <a:blip xmlns:r="http://schemas.openxmlformats.org/officeDocument/2006/relationships" r:embed="rId2"/>
        <a:stretch>
          <a:fillRect/>
        </a:stretch>
      </xdr:blipFill>
      <xdr:spPr>
        <a:xfrm>
          <a:off x="749994" y="15752269"/>
          <a:ext cx="10775256" cy="49235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5</xdr:row>
      <xdr:rowOff>142875</xdr:rowOff>
    </xdr:from>
    <xdr:to>
      <xdr:col>5</xdr:col>
      <xdr:colOff>0</xdr:colOff>
      <xdr:row>19</xdr:row>
      <xdr:rowOff>128587</xdr:rowOff>
    </xdr:to>
    <xdr:graphicFrame macro="">
      <xdr:nvGraphicFramePr>
        <xdr:cNvPr id="2" name="Chart 1">
          <a:extLst>
            <a:ext uri="{FF2B5EF4-FFF2-40B4-BE49-F238E27FC236}">
              <a16:creationId xmlns:a16="http://schemas.microsoft.com/office/drawing/2014/main" id="{CC66BD85-5152-46E5-98D2-A1C2A3698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11206</xdr:colOff>
      <xdr:row>0</xdr:row>
      <xdr:rowOff>0</xdr:rowOff>
    </xdr:from>
    <xdr:to>
      <xdr:col>12</xdr:col>
      <xdr:colOff>216363</xdr:colOff>
      <xdr:row>23</xdr:row>
      <xdr:rowOff>126998</xdr:rowOff>
    </xdr:to>
    <xdr:pic>
      <xdr:nvPicPr>
        <xdr:cNvPr id="3" name="Picture 2">
          <a:extLst>
            <a:ext uri="{FF2B5EF4-FFF2-40B4-BE49-F238E27FC236}">
              <a16:creationId xmlns:a16="http://schemas.microsoft.com/office/drawing/2014/main" id="{F84D4FD4-D997-4102-AABC-34D903B33522}"/>
            </a:ext>
          </a:extLst>
        </xdr:cNvPr>
        <xdr:cNvPicPr>
          <a:picLocks noChangeAspect="1"/>
        </xdr:cNvPicPr>
      </xdr:nvPicPr>
      <xdr:blipFill>
        <a:blip xmlns:r="http://schemas.openxmlformats.org/officeDocument/2006/relationships" r:embed="rId2"/>
        <a:stretch>
          <a:fillRect/>
        </a:stretch>
      </xdr:blipFill>
      <xdr:spPr>
        <a:xfrm>
          <a:off x="4717677" y="0"/>
          <a:ext cx="3835862" cy="5113616"/>
        </a:xfrm>
        <a:prstGeom prst="rect">
          <a:avLst/>
        </a:prstGeom>
      </xdr:spPr>
    </xdr:pic>
    <xdr:clientData/>
  </xdr:twoCellAnchor>
  <xdr:twoCellAnchor editAs="oneCell">
    <xdr:from>
      <xdr:col>12</xdr:col>
      <xdr:colOff>235326</xdr:colOff>
      <xdr:row>0</xdr:row>
      <xdr:rowOff>0</xdr:rowOff>
    </xdr:from>
    <xdr:to>
      <xdr:col>19</xdr:col>
      <xdr:colOff>112060</xdr:colOff>
      <xdr:row>23</xdr:row>
      <xdr:rowOff>128212</xdr:rowOff>
    </xdr:to>
    <xdr:pic>
      <xdr:nvPicPr>
        <xdr:cNvPr id="4" name="Picture 3">
          <a:extLst>
            <a:ext uri="{FF2B5EF4-FFF2-40B4-BE49-F238E27FC236}">
              <a16:creationId xmlns:a16="http://schemas.microsoft.com/office/drawing/2014/main" id="{068C39E5-B246-405D-B318-AE5A280A16E9}"/>
            </a:ext>
          </a:extLst>
        </xdr:cNvPr>
        <xdr:cNvPicPr>
          <a:picLocks noChangeAspect="1"/>
        </xdr:cNvPicPr>
      </xdr:nvPicPr>
      <xdr:blipFill rotWithShape="1">
        <a:blip xmlns:r="http://schemas.openxmlformats.org/officeDocument/2006/relationships" r:embed="rId3"/>
        <a:srcRect t="1563" b="2229"/>
        <a:stretch/>
      </xdr:blipFill>
      <xdr:spPr>
        <a:xfrm>
          <a:off x="8572502" y="0"/>
          <a:ext cx="4112558" cy="5114830"/>
        </a:xfrm>
        <a:prstGeom prst="rect">
          <a:avLst/>
        </a:prstGeom>
      </xdr:spPr>
    </xdr:pic>
    <xdr:clientData/>
  </xdr:twoCellAnchor>
  <xdr:twoCellAnchor>
    <xdr:from>
      <xdr:col>12</xdr:col>
      <xdr:colOff>235323</xdr:colOff>
      <xdr:row>9</xdr:row>
      <xdr:rowOff>156882</xdr:rowOff>
    </xdr:from>
    <xdr:to>
      <xdr:col>13</xdr:col>
      <xdr:colOff>56029</xdr:colOff>
      <xdr:row>18</xdr:row>
      <xdr:rowOff>112058</xdr:rowOff>
    </xdr:to>
    <xdr:sp macro="" textlink="">
      <xdr:nvSpPr>
        <xdr:cNvPr id="5" name="TextBox 4">
          <a:extLst>
            <a:ext uri="{FF2B5EF4-FFF2-40B4-BE49-F238E27FC236}">
              <a16:creationId xmlns:a16="http://schemas.microsoft.com/office/drawing/2014/main" id="{D59D14AE-4600-429D-B29C-180B812AFE3E}"/>
            </a:ext>
          </a:extLst>
        </xdr:cNvPr>
        <xdr:cNvSpPr txBox="1"/>
      </xdr:nvSpPr>
      <xdr:spPr>
        <a:xfrm>
          <a:off x="8572499" y="2286000"/>
          <a:ext cx="425824" cy="1669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fi-FI" sz="1100">
              <a:solidFill>
                <a:schemeClr val="bg1"/>
              </a:solidFill>
            </a:rPr>
            <a:t>500</a:t>
          </a:r>
        </a:p>
        <a:p>
          <a:pPr algn="r"/>
          <a:r>
            <a:rPr lang="fi-FI" sz="700">
              <a:solidFill>
                <a:schemeClr val="bg1"/>
              </a:solidFill>
            </a:rPr>
            <a:t>400</a:t>
          </a:r>
        </a:p>
        <a:p>
          <a:pPr algn="r"/>
          <a:r>
            <a:rPr lang="fi-FI" sz="700">
              <a:solidFill>
                <a:schemeClr val="bg1"/>
              </a:solidFill>
            </a:rPr>
            <a:t>300</a:t>
          </a:r>
        </a:p>
        <a:p>
          <a:pPr algn="r"/>
          <a:r>
            <a:rPr lang="fi-FI" sz="1100">
              <a:solidFill>
                <a:schemeClr val="bg1"/>
              </a:solidFill>
            </a:rPr>
            <a:t>250</a:t>
          </a:r>
        </a:p>
        <a:p>
          <a:pPr algn="r"/>
          <a:r>
            <a:rPr lang="fi-FI" sz="800">
              <a:solidFill>
                <a:schemeClr val="bg1"/>
              </a:solidFill>
            </a:rPr>
            <a:t>200</a:t>
          </a:r>
        </a:p>
        <a:p>
          <a:pPr algn="r"/>
          <a:r>
            <a:rPr lang="fi-FI" sz="800">
              <a:solidFill>
                <a:schemeClr val="bg1"/>
              </a:solidFill>
            </a:rPr>
            <a:t>150</a:t>
          </a:r>
        </a:p>
        <a:p>
          <a:pPr algn="r"/>
          <a:r>
            <a:rPr lang="fi-FI" sz="1000">
              <a:solidFill>
                <a:schemeClr val="bg1"/>
              </a:solidFill>
            </a:rPr>
            <a:t>100</a:t>
          </a:r>
        </a:p>
        <a:p>
          <a:pPr algn="r"/>
          <a:endParaRPr lang="fi-FI" sz="800">
            <a:solidFill>
              <a:schemeClr val="bg1"/>
            </a:solidFill>
          </a:endParaRPr>
        </a:p>
        <a:p>
          <a:pPr algn="r"/>
          <a:r>
            <a:rPr lang="fi-FI" sz="800">
              <a:solidFill>
                <a:schemeClr val="bg1"/>
              </a:solidFill>
            </a:rPr>
            <a:t>50</a:t>
          </a:r>
        </a:p>
      </xdr:txBody>
    </xdr:sp>
    <xdr:clientData/>
  </xdr:twoCellAnchor>
  <xdr:twoCellAnchor>
    <xdr:from>
      <xdr:col>12</xdr:col>
      <xdr:colOff>549089</xdr:colOff>
      <xdr:row>4</xdr:row>
      <xdr:rowOff>100853</xdr:rowOff>
    </xdr:from>
    <xdr:to>
      <xdr:col>19</xdr:col>
      <xdr:colOff>280147</xdr:colOff>
      <xdr:row>6</xdr:row>
      <xdr:rowOff>11206</xdr:rowOff>
    </xdr:to>
    <xdr:sp macro="" textlink="">
      <xdr:nvSpPr>
        <xdr:cNvPr id="6" name="TextBox 5">
          <a:extLst>
            <a:ext uri="{FF2B5EF4-FFF2-40B4-BE49-F238E27FC236}">
              <a16:creationId xmlns:a16="http://schemas.microsoft.com/office/drawing/2014/main" id="{E042F4FA-B14E-4BAA-8866-44C702191CFB}"/>
            </a:ext>
          </a:extLst>
        </xdr:cNvPr>
        <xdr:cNvSpPr txBox="1"/>
      </xdr:nvSpPr>
      <xdr:spPr>
        <a:xfrm>
          <a:off x="8886265" y="1277471"/>
          <a:ext cx="3966882" cy="291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100">
              <a:solidFill>
                <a:schemeClr val="bg1"/>
              </a:solidFill>
            </a:rPr>
            <a:t>  L         A        B        C        </a:t>
          </a:r>
          <a:r>
            <a:rPr lang="fi-FI" sz="1100" baseline="0">
              <a:solidFill>
                <a:schemeClr val="bg1"/>
              </a:solidFill>
            </a:rPr>
            <a:t> </a:t>
          </a:r>
          <a:r>
            <a:rPr lang="fi-FI" sz="1100">
              <a:solidFill>
                <a:schemeClr val="bg1"/>
              </a:solidFill>
            </a:rPr>
            <a:t>D      </a:t>
          </a:r>
          <a:r>
            <a:rPr lang="fi-FI" sz="1100" baseline="0">
              <a:solidFill>
                <a:schemeClr val="bg1"/>
              </a:solidFill>
            </a:rPr>
            <a:t> E         F        G       H       B(1)   D(1)</a:t>
          </a:r>
          <a:endParaRPr lang="fi-FI" sz="1100">
            <a:solidFill>
              <a:schemeClr val="bg1"/>
            </a:solidFill>
          </a:endParaRPr>
        </a:p>
      </xdr:txBody>
    </xdr:sp>
    <xdr:clientData/>
  </xdr:twoCellAnchor>
  <xdr:twoCellAnchor editAs="oneCell">
    <xdr:from>
      <xdr:col>1</xdr:col>
      <xdr:colOff>0</xdr:colOff>
      <xdr:row>66</xdr:row>
      <xdr:rowOff>0</xdr:rowOff>
    </xdr:from>
    <xdr:to>
      <xdr:col>18</xdr:col>
      <xdr:colOff>496535</xdr:colOff>
      <xdr:row>98</xdr:row>
      <xdr:rowOff>65905</xdr:rowOff>
    </xdr:to>
    <xdr:pic>
      <xdr:nvPicPr>
        <xdr:cNvPr id="7" name="Picture 6">
          <a:extLst>
            <a:ext uri="{FF2B5EF4-FFF2-40B4-BE49-F238E27FC236}">
              <a16:creationId xmlns:a16="http://schemas.microsoft.com/office/drawing/2014/main" id="{B579A6EE-7D5D-4EA0-A322-5D03E0D99C12}"/>
            </a:ext>
          </a:extLst>
        </xdr:cNvPr>
        <xdr:cNvPicPr>
          <a:picLocks noChangeAspect="1"/>
        </xdr:cNvPicPr>
      </xdr:nvPicPr>
      <xdr:blipFill>
        <a:blip xmlns:r="http://schemas.openxmlformats.org/officeDocument/2006/relationships" r:embed="rId4"/>
        <a:stretch>
          <a:fillRect/>
        </a:stretch>
      </xdr:blipFill>
      <xdr:spPr>
        <a:xfrm>
          <a:off x="1034143" y="13552714"/>
          <a:ext cx="11885714" cy="616190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32657</xdr:colOff>
      <xdr:row>13</xdr:row>
      <xdr:rowOff>45447</xdr:rowOff>
    </xdr:from>
    <xdr:to>
      <xdr:col>21</xdr:col>
      <xdr:colOff>434070</xdr:colOff>
      <xdr:row>21</xdr:row>
      <xdr:rowOff>150286</xdr:rowOff>
    </xdr:to>
    <xdr:pic>
      <xdr:nvPicPr>
        <xdr:cNvPr id="2" name="Picture 1">
          <a:extLst>
            <a:ext uri="{FF2B5EF4-FFF2-40B4-BE49-F238E27FC236}">
              <a16:creationId xmlns:a16="http://schemas.microsoft.com/office/drawing/2014/main" id="{F49D4680-8158-47F9-A138-324792134CE5}"/>
            </a:ext>
          </a:extLst>
        </xdr:cNvPr>
        <xdr:cNvPicPr>
          <a:picLocks noChangeAspect="1"/>
        </xdr:cNvPicPr>
      </xdr:nvPicPr>
      <xdr:blipFill>
        <a:blip xmlns:r="http://schemas.openxmlformats.org/officeDocument/2006/relationships" r:embed="rId1"/>
        <a:stretch>
          <a:fillRect/>
        </a:stretch>
      </xdr:blipFill>
      <xdr:spPr>
        <a:xfrm>
          <a:off x="3842657" y="2592704"/>
          <a:ext cx="13053334" cy="1672382"/>
        </a:xfrm>
        <a:prstGeom prst="rect">
          <a:avLst/>
        </a:prstGeom>
      </xdr:spPr>
    </xdr:pic>
    <xdr:clientData/>
  </xdr:twoCellAnchor>
  <xdr:twoCellAnchor>
    <xdr:from>
      <xdr:col>0</xdr:col>
      <xdr:colOff>620486</xdr:colOff>
      <xdr:row>13</xdr:row>
      <xdr:rowOff>79466</xdr:rowOff>
    </xdr:from>
    <xdr:to>
      <xdr:col>4</xdr:col>
      <xdr:colOff>847181</xdr:colOff>
      <xdr:row>21</xdr:row>
      <xdr:rowOff>65859</xdr:rowOff>
    </xdr:to>
    <xdr:sp macro="" textlink="">
      <xdr:nvSpPr>
        <xdr:cNvPr id="3" name="TextBox 2">
          <a:extLst>
            <a:ext uri="{FF2B5EF4-FFF2-40B4-BE49-F238E27FC236}">
              <a16:creationId xmlns:a16="http://schemas.microsoft.com/office/drawing/2014/main" id="{08F3E9FC-188A-4B59-88A4-87935975B2D1}"/>
            </a:ext>
          </a:extLst>
        </xdr:cNvPr>
        <xdr:cNvSpPr txBox="1"/>
      </xdr:nvSpPr>
      <xdr:spPr>
        <a:xfrm>
          <a:off x="620486" y="2626723"/>
          <a:ext cx="3111409" cy="15539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800" b="1"/>
            <a:t>Lab DW w/o blockers (~91%):</a:t>
          </a:r>
        </a:p>
        <a:p>
          <a:r>
            <a:rPr lang="fi-FI" sz="1800"/>
            <a:t>Should be the</a:t>
          </a:r>
          <a:r>
            <a:rPr lang="fi-FI" sz="1800" baseline="0"/>
            <a:t> purest chloroplast with the least amount of background 'noise' from bacteria</a:t>
          </a:r>
          <a:endParaRPr lang="fi-FI" sz="1800"/>
        </a:p>
      </xdr:txBody>
    </xdr:sp>
    <xdr:clientData/>
  </xdr:twoCellAnchor>
  <xdr:twoCellAnchor editAs="oneCell">
    <xdr:from>
      <xdr:col>5</xdr:col>
      <xdr:colOff>0</xdr:colOff>
      <xdr:row>23</xdr:row>
      <xdr:rowOff>0</xdr:rowOff>
    </xdr:from>
    <xdr:to>
      <xdr:col>21</xdr:col>
      <xdr:colOff>405222</xdr:colOff>
      <xdr:row>31</xdr:row>
      <xdr:rowOff>80076</xdr:rowOff>
    </xdr:to>
    <xdr:pic>
      <xdr:nvPicPr>
        <xdr:cNvPr id="4" name="Picture 3">
          <a:extLst>
            <a:ext uri="{FF2B5EF4-FFF2-40B4-BE49-F238E27FC236}">
              <a16:creationId xmlns:a16="http://schemas.microsoft.com/office/drawing/2014/main" id="{9C83B104-AC7E-48B1-AB5A-A79DFA9D68E3}"/>
            </a:ext>
          </a:extLst>
        </xdr:cNvPr>
        <xdr:cNvPicPr>
          <a:picLocks noChangeAspect="1"/>
        </xdr:cNvPicPr>
      </xdr:nvPicPr>
      <xdr:blipFill>
        <a:blip xmlns:r="http://schemas.openxmlformats.org/officeDocument/2006/relationships" r:embed="rId2"/>
        <a:stretch>
          <a:fillRect/>
        </a:stretch>
      </xdr:blipFill>
      <xdr:spPr>
        <a:xfrm>
          <a:off x="3810000" y="4506686"/>
          <a:ext cx="13057143" cy="1647619"/>
        </a:xfrm>
        <a:prstGeom prst="rect">
          <a:avLst/>
        </a:prstGeom>
      </xdr:spPr>
    </xdr:pic>
    <xdr:clientData/>
  </xdr:twoCellAnchor>
  <xdr:twoCellAnchor>
    <xdr:from>
      <xdr:col>0</xdr:col>
      <xdr:colOff>609600</xdr:colOff>
      <xdr:row>23</xdr:row>
      <xdr:rowOff>3266</xdr:rowOff>
    </xdr:from>
    <xdr:to>
      <xdr:col>4</xdr:col>
      <xdr:colOff>847181</xdr:colOff>
      <xdr:row>31</xdr:row>
      <xdr:rowOff>29391</xdr:rowOff>
    </xdr:to>
    <xdr:sp macro="" textlink="">
      <xdr:nvSpPr>
        <xdr:cNvPr id="5" name="TextBox 4">
          <a:extLst>
            <a:ext uri="{FF2B5EF4-FFF2-40B4-BE49-F238E27FC236}">
              <a16:creationId xmlns:a16="http://schemas.microsoft.com/office/drawing/2014/main" id="{29DAF997-9806-41DA-BC8B-CE9290DFD640}"/>
            </a:ext>
          </a:extLst>
        </xdr:cNvPr>
        <xdr:cNvSpPr txBox="1"/>
      </xdr:nvSpPr>
      <xdr:spPr>
        <a:xfrm>
          <a:off x="609600" y="4509952"/>
          <a:ext cx="3122295" cy="159366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800" b="1"/>
            <a:t>Lab DW w</a:t>
          </a:r>
          <a:r>
            <a:rPr lang="fi-FI" sz="1800" b="1" baseline="0"/>
            <a:t> </a:t>
          </a:r>
          <a:r>
            <a:rPr lang="fi-FI" sz="1800" b="1"/>
            <a:t>blockers (~74%):</a:t>
          </a:r>
        </a:p>
        <a:p>
          <a:r>
            <a:rPr lang="fi-FI" sz="1800"/>
            <a:t>Should be mainly</a:t>
          </a:r>
          <a:r>
            <a:rPr lang="fi-FI" sz="1800" baseline="0"/>
            <a:t> chloroplast ("pure" lab line") but possibly with few microbes</a:t>
          </a:r>
          <a:endParaRPr lang="fi-FI" sz="1800"/>
        </a:p>
      </xdr:txBody>
    </xdr:sp>
    <xdr:clientData/>
  </xdr:twoCellAnchor>
  <xdr:twoCellAnchor editAs="oneCell">
    <xdr:from>
      <xdr:col>5</xdr:col>
      <xdr:colOff>0</xdr:colOff>
      <xdr:row>31</xdr:row>
      <xdr:rowOff>176893</xdr:rowOff>
    </xdr:from>
    <xdr:to>
      <xdr:col>21</xdr:col>
      <xdr:colOff>386174</xdr:colOff>
      <xdr:row>40</xdr:row>
      <xdr:rowOff>47421</xdr:rowOff>
    </xdr:to>
    <xdr:pic>
      <xdr:nvPicPr>
        <xdr:cNvPr id="6" name="Picture 5">
          <a:extLst>
            <a:ext uri="{FF2B5EF4-FFF2-40B4-BE49-F238E27FC236}">
              <a16:creationId xmlns:a16="http://schemas.microsoft.com/office/drawing/2014/main" id="{636782D9-3E7D-440F-A293-62246990E733}"/>
            </a:ext>
          </a:extLst>
        </xdr:cNvPr>
        <xdr:cNvPicPr>
          <a:picLocks noChangeAspect="1"/>
        </xdr:cNvPicPr>
      </xdr:nvPicPr>
      <xdr:blipFill>
        <a:blip xmlns:r="http://schemas.openxmlformats.org/officeDocument/2006/relationships" r:embed="rId3"/>
        <a:stretch>
          <a:fillRect/>
        </a:stretch>
      </xdr:blipFill>
      <xdr:spPr>
        <a:xfrm>
          <a:off x="3823607" y="6082393"/>
          <a:ext cx="13081638" cy="1585028"/>
        </a:xfrm>
        <a:prstGeom prst="rect">
          <a:avLst/>
        </a:prstGeom>
      </xdr:spPr>
    </xdr:pic>
    <xdr:clientData/>
  </xdr:twoCellAnchor>
  <xdr:twoCellAnchor>
    <xdr:from>
      <xdr:col>0</xdr:col>
      <xdr:colOff>609600</xdr:colOff>
      <xdr:row>32</xdr:row>
      <xdr:rowOff>1</xdr:rowOff>
    </xdr:from>
    <xdr:to>
      <xdr:col>4</xdr:col>
      <xdr:colOff>838200</xdr:colOff>
      <xdr:row>39</xdr:row>
      <xdr:rowOff>180432</xdr:rowOff>
    </xdr:to>
    <xdr:sp macro="" textlink="">
      <xdr:nvSpPr>
        <xdr:cNvPr id="7" name="TextBox 6">
          <a:extLst>
            <a:ext uri="{FF2B5EF4-FFF2-40B4-BE49-F238E27FC236}">
              <a16:creationId xmlns:a16="http://schemas.microsoft.com/office/drawing/2014/main" id="{2B585BB4-2BD3-42D7-A2C5-D3ABC3AC75CC}"/>
            </a:ext>
          </a:extLst>
        </xdr:cNvPr>
        <xdr:cNvSpPr txBox="1"/>
      </xdr:nvSpPr>
      <xdr:spPr>
        <a:xfrm>
          <a:off x="609600" y="6270172"/>
          <a:ext cx="3113314" cy="15520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800" b="1"/>
            <a:t>Wild DW w/o blockers (~90%):</a:t>
          </a:r>
        </a:p>
        <a:p>
          <a:r>
            <a:rPr lang="fi-FI" sz="1800"/>
            <a:t>Should be mainly chloroplast </a:t>
          </a:r>
          <a:r>
            <a:rPr lang="fi-FI" sz="1800" baseline="0"/>
            <a:t>chloroplast with possibly small amount of microbes</a:t>
          </a:r>
          <a:endParaRPr lang="fi-FI" sz="1800"/>
        </a:p>
      </xdr:txBody>
    </xdr:sp>
    <xdr:clientData/>
  </xdr:twoCellAnchor>
  <xdr:twoCellAnchor editAs="oneCell">
    <xdr:from>
      <xdr:col>5</xdr:col>
      <xdr:colOff>0</xdr:colOff>
      <xdr:row>41</xdr:row>
      <xdr:rowOff>0</xdr:rowOff>
    </xdr:from>
    <xdr:to>
      <xdr:col>21</xdr:col>
      <xdr:colOff>405222</xdr:colOff>
      <xdr:row>49</xdr:row>
      <xdr:rowOff>61028</xdr:rowOff>
    </xdr:to>
    <xdr:pic>
      <xdr:nvPicPr>
        <xdr:cNvPr id="8" name="Picture 7">
          <a:extLst>
            <a:ext uri="{FF2B5EF4-FFF2-40B4-BE49-F238E27FC236}">
              <a16:creationId xmlns:a16="http://schemas.microsoft.com/office/drawing/2014/main" id="{C30D50D8-7FB8-4C95-9B82-859ADE295226}"/>
            </a:ext>
          </a:extLst>
        </xdr:cNvPr>
        <xdr:cNvPicPr>
          <a:picLocks noChangeAspect="1"/>
        </xdr:cNvPicPr>
      </xdr:nvPicPr>
      <xdr:blipFill>
        <a:blip xmlns:r="http://schemas.openxmlformats.org/officeDocument/2006/relationships" r:embed="rId4"/>
        <a:stretch>
          <a:fillRect/>
        </a:stretch>
      </xdr:blipFill>
      <xdr:spPr>
        <a:xfrm>
          <a:off x="3810000" y="8033657"/>
          <a:ext cx="13057143" cy="1628571"/>
        </a:xfrm>
        <a:prstGeom prst="rect">
          <a:avLst/>
        </a:prstGeom>
      </xdr:spPr>
    </xdr:pic>
    <xdr:clientData/>
  </xdr:twoCellAnchor>
  <xdr:twoCellAnchor>
    <xdr:from>
      <xdr:col>0</xdr:col>
      <xdr:colOff>612321</xdr:colOff>
      <xdr:row>41</xdr:row>
      <xdr:rowOff>0</xdr:rowOff>
    </xdr:from>
    <xdr:to>
      <xdr:col>4</xdr:col>
      <xdr:colOff>838200</xdr:colOff>
      <xdr:row>48</xdr:row>
      <xdr:rowOff>182336</xdr:rowOff>
    </xdr:to>
    <xdr:sp macro="" textlink="">
      <xdr:nvSpPr>
        <xdr:cNvPr id="9" name="TextBox 8">
          <a:extLst>
            <a:ext uri="{FF2B5EF4-FFF2-40B4-BE49-F238E27FC236}">
              <a16:creationId xmlns:a16="http://schemas.microsoft.com/office/drawing/2014/main" id="{851DC320-2F9D-465D-A358-80B3A657ECAE}"/>
            </a:ext>
          </a:extLst>
        </xdr:cNvPr>
        <xdr:cNvSpPr txBox="1"/>
      </xdr:nvSpPr>
      <xdr:spPr>
        <a:xfrm>
          <a:off x="612321" y="7810500"/>
          <a:ext cx="3124200" cy="15158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800" b="1"/>
            <a:t>Wild DW w blockers (~69%):</a:t>
          </a:r>
        </a:p>
        <a:p>
          <a:r>
            <a:rPr lang="fi-FI" sz="1800"/>
            <a:t>Chloroplast sequence should be the most noisy of these all with most amount of microbes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219074</xdr:colOff>
      <xdr:row>0</xdr:row>
      <xdr:rowOff>95004</xdr:rowOff>
    </xdr:from>
    <xdr:to>
      <xdr:col>11</xdr:col>
      <xdr:colOff>13607</xdr:colOff>
      <xdr:row>24</xdr:row>
      <xdr:rowOff>97725</xdr:rowOff>
    </xdr:to>
    <xdr:sp macro="" textlink="">
      <xdr:nvSpPr>
        <xdr:cNvPr id="2" name="TextBox 1">
          <a:extLst>
            <a:ext uri="{FF2B5EF4-FFF2-40B4-BE49-F238E27FC236}">
              <a16:creationId xmlns:a16="http://schemas.microsoft.com/office/drawing/2014/main" id="{608552D8-E7D7-44E9-A83A-980D493C8371}"/>
            </a:ext>
          </a:extLst>
        </xdr:cNvPr>
        <xdr:cNvSpPr txBox="1"/>
      </xdr:nvSpPr>
      <xdr:spPr>
        <a:xfrm>
          <a:off x="219074" y="95004"/>
          <a:ext cx="10116169" cy="4574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1" u="sng">
              <a:solidFill>
                <a:schemeClr val="dk1"/>
              </a:solidFill>
              <a:effectLst/>
              <a:latin typeface="+mn-lt"/>
              <a:ea typeface="+mn-ea"/>
              <a:cs typeface="+mn-cs"/>
            </a:rPr>
            <a:t>Library preparation for multi-plant amplicon sequencing (Protocol B)</a:t>
          </a:r>
          <a:endParaRPr lang="fi-FI" sz="1600">
            <a:solidFill>
              <a:schemeClr val="dk1"/>
            </a:solidFill>
            <a:effectLst/>
            <a:latin typeface="+mn-lt"/>
            <a:ea typeface="+mn-ea"/>
            <a:cs typeface="+mn-cs"/>
          </a:endParaRPr>
        </a:p>
        <a:p>
          <a:r>
            <a:rPr lang="en-US" sz="1600" i="1">
              <a:solidFill>
                <a:schemeClr val="dk1"/>
              </a:solidFill>
              <a:effectLst/>
              <a:latin typeface="+mn-lt"/>
              <a:ea typeface="+mn-ea"/>
              <a:cs typeface="+mn-cs"/>
            </a:rPr>
            <a:t>Blocking cycles</a:t>
          </a:r>
          <a:endParaRPr lang="fi-FI" sz="1600">
            <a:solidFill>
              <a:schemeClr val="dk1"/>
            </a:solidFill>
            <a:effectLst/>
            <a:latin typeface="+mn-lt"/>
            <a:ea typeface="+mn-ea"/>
            <a:cs typeface="+mn-cs"/>
          </a:endParaRPr>
        </a:p>
        <a:p>
          <a:r>
            <a:rPr lang="en-US" sz="1600">
              <a:solidFill>
                <a:schemeClr val="dk1"/>
              </a:solidFill>
              <a:effectLst/>
              <a:latin typeface="+mn-lt"/>
              <a:ea typeface="+mn-ea"/>
              <a:cs typeface="+mn-cs"/>
            </a:rPr>
            <a:t>For each sample template, all targeted regions were amplified in parallel on the same 384-well PCR plate with each reaction in </a:t>
          </a:r>
          <a:r>
            <a:rPr lang="en-US" sz="1600" b="1">
              <a:solidFill>
                <a:schemeClr val="dk1"/>
              </a:solidFill>
              <a:effectLst/>
              <a:latin typeface="+mn-lt"/>
              <a:ea typeface="+mn-ea"/>
              <a:cs typeface="+mn-cs"/>
            </a:rPr>
            <a:t>quadruplicate</a:t>
          </a:r>
          <a:r>
            <a:rPr lang="en-US" sz="1600">
              <a:solidFill>
                <a:schemeClr val="dk1"/>
              </a:solidFill>
              <a:effectLst/>
              <a:latin typeface="+mn-lt"/>
              <a:ea typeface="+mn-ea"/>
              <a:cs typeface="+mn-cs"/>
            </a:rPr>
            <a:t>. First, 40uL reactions were prepared with 0.8 μL Kapa taq DNA polymerase (KAPA Biosystems), 1 μL genomic DNA template, 1X Kapa GC Buffer</a:t>
          </a:r>
          <a:r>
            <a:rPr lang="en-US" sz="1600" b="1">
              <a:solidFill>
                <a:schemeClr val="dk1"/>
              </a:solidFill>
              <a:effectLst/>
              <a:latin typeface="+mn-lt"/>
              <a:ea typeface="+mn-ea"/>
              <a:cs typeface="+mn-cs"/>
            </a:rPr>
            <a:t>, 0.075 μM of each forward and reverse primer </a:t>
          </a:r>
          <a:r>
            <a:rPr lang="en-US" sz="1600">
              <a:solidFill>
                <a:schemeClr val="dk1"/>
              </a:solidFill>
              <a:effectLst/>
              <a:latin typeface="+mn-lt"/>
              <a:ea typeface="+mn-ea"/>
              <a:cs typeface="+mn-cs"/>
            </a:rPr>
            <a:t>(</a:t>
          </a:r>
          <a:r>
            <a:rPr lang="en-US" sz="1600" b="0">
              <a:solidFill>
                <a:schemeClr val="dk1"/>
              </a:solidFill>
              <a:effectLst/>
              <a:latin typeface="+mn-lt"/>
              <a:ea typeface="+mn-ea"/>
              <a:cs typeface="+mn-cs"/>
            </a:rPr>
            <a:t>Table S7 and File S1b</a:t>
          </a:r>
          <a:r>
            <a:rPr lang="en-US" sz="1600">
              <a:solidFill>
                <a:schemeClr val="dk1"/>
              </a:solidFill>
              <a:effectLst/>
              <a:latin typeface="+mn-lt"/>
              <a:ea typeface="+mn-ea"/>
              <a:cs typeface="+mn-cs"/>
            </a:rPr>
            <a:t>), </a:t>
          </a:r>
          <a:r>
            <a:rPr lang="en-US" sz="1600" b="1">
              <a:solidFill>
                <a:schemeClr val="dk1"/>
              </a:solidFill>
              <a:effectLst/>
              <a:latin typeface="+mn-lt"/>
              <a:ea typeface="+mn-ea"/>
              <a:cs typeface="+mn-cs"/>
            </a:rPr>
            <a:t>0,25 μM of each blocking oligonucleotide </a:t>
          </a:r>
          <a:r>
            <a:rPr lang="en-US" sz="1600" b="0">
              <a:solidFill>
                <a:schemeClr val="dk1"/>
              </a:solidFill>
              <a:effectLst/>
              <a:latin typeface="+mn-lt"/>
              <a:ea typeface="+mn-ea"/>
              <a:cs typeface="+mn-cs"/>
            </a:rPr>
            <a:t>(File S1b) </a:t>
          </a:r>
          <a:r>
            <a:rPr lang="en-US" sz="1600">
              <a:solidFill>
                <a:schemeClr val="dk1"/>
              </a:solidFill>
              <a:effectLst/>
              <a:latin typeface="+mn-lt"/>
              <a:ea typeface="+mn-ea"/>
              <a:cs typeface="+mn-cs"/>
            </a:rPr>
            <a:t>or nuclease free water, 0.3 mM dNTP and 26.4 μL nuclease free water. The mixes were divided into four 10uL reactions with a 96-well pipetter (Platemaster, Gilson) on to a 384-well plate for independent amplification. These were run on a thermocycler block at 95 °C for 3 min, followed by 10 or </a:t>
          </a:r>
          <a:r>
            <a:rPr lang="en-US" sz="1600" b="1">
              <a:solidFill>
                <a:schemeClr val="dk1"/>
              </a:solidFill>
              <a:effectLst/>
              <a:latin typeface="+mn-lt"/>
              <a:ea typeface="+mn-ea"/>
              <a:cs typeface="+mn-cs"/>
            </a:rPr>
            <a:t>15 cycles</a:t>
          </a:r>
          <a:r>
            <a:rPr lang="en-US" sz="1600">
              <a:solidFill>
                <a:schemeClr val="dk1"/>
              </a:solidFill>
              <a:effectLst/>
              <a:latin typeface="+mn-lt"/>
              <a:ea typeface="+mn-ea"/>
              <a:cs typeface="+mn-cs"/>
            </a:rPr>
            <a:t> of 98 °C for 20 sec, 55 °C for 30 sec, 72 °C for 15 sec or for 40 sec (10 cycles for 15 sec, 15 cycles for 40 sec) with a final elongation at 72 °C for 2 min. </a:t>
          </a:r>
          <a:endParaRPr lang="fi-FI" sz="1600">
            <a:solidFill>
              <a:schemeClr val="dk1"/>
            </a:solidFill>
            <a:effectLst/>
            <a:latin typeface="+mn-lt"/>
            <a:ea typeface="+mn-ea"/>
            <a:cs typeface="+mn-cs"/>
          </a:endParaRPr>
        </a:p>
        <a:p>
          <a:r>
            <a:rPr lang="en-US" sz="1600" i="1">
              <a:solidFill>
                <a:schemeClr val="dk1"/>
              </a:solidFill>
              <a:effectLst/>
              <a:latin typeface="+mn-lt"/>
              <a:ea typeface="+mn-ea"/>
              <a:cs typeface="+mn-cs"/>
            </a:rPr>
            <a:t>Extension cycles</a:t>
          </a:r>
          <a:endParaRPr lang="fi-FI" sz="1600">
            <a:solidFill>
              <a:schemeClr val="dk1"/>
            </a:solidFill>
            <a:effectLst/>
            <a:latin typeface="+mn-lt"/>
            <a:ea typeface="+mn-ea"/>
            <a:cs typeface="+mn-cs"/>
          </a:endParaRPr>
        </a:p>
        <a:p>
          <a:r>
            <a:rPr lang="en-US" sz="1600" b="1">
              <a:solidFill>
                <a:schemeClr val="dk1"/>
              </a:solidFill>
              <a:effectLst/>
              <a:latin typeface="+mn-lt"/>
              <a:ea typeface="+mn-ea"/>
              <a:cs typeface="+mn-cs"/>
            </a:rPr>
            <a:t>The four replicate reactions were re-combined </a:t>
          </a:r>
          <a:r>
            <a:rPr lang="en-US" sz="1200" b="0">
              <a:solidFill>
                <a:schemeClr val="accent3"/>
              </a:solidFill>
              <a:effectLst/>
              <a:latin typeface="+mn-lt"/>
              <a:ea typeface="+mn-ea"/>
              <a:cs typeface="+mn-cs"/>
            </a:rPr>
            <a:t>and 10 μL was recovered </a:t>
          </a:r>
          <a:r>
            <a:rPr lang="en-US" sz="1200">
              <a:solidFill>
                <a:schemeClr val="accent3"/>
              </a:solidFill>
              <a:effectLst/>
              <a:latin typeface="+mn-lt"/>
              <a:ea typeface="+mn-ea"/>
              <a:cs typeface="+mn-cs"/>
            </a:rPr>
            <a:t>for an enzymatic cleanup with Antarctic phosphatase and Exonuclease I (New England Biolabs, Inc) to degrade leftover primers and inactivate nucleotides (0.5 μL each enzyme with 1.22 μL Antarctic phosphatase buffer at 37 °C for 30 minutes followed by 80 °C for 15 min). The products of the enzymatic cleanup reaction were then used as template in a second, 15 μL PCR reaction with an identical setup as in the first step and for 25 or 20 cycles. The only difference was the use of concatenated barcoded primers that each had with a 12-bp index (Endconcentration: 0.3 μM; sequences </a:t>
          </a:r>
          <a:r>
            <a:rPr lang="en-US" sz="1200" b="0">
              <a:solidFill>
                <a:schemeClr val="accent3"/>
              </a:solidFill>
              <a:effectLst/>
              <a:latin typeface="+mn-lt"/>
              <a:ea typeface="+mn-ea"/>
              <a:cs typeface="+mn-cs"/>
            </a:rPr>
            <a:t>in File S1b). </a:t>
          </a:r>
          <a:endParaRPr lang="fi-FI" sz="1200" b="0">
            <a:solidFill>
              <a:schemeClr val="accent3"/>
            </a:solidFill>
            <a:effectLst/>
            <a:latin typeface="+mn-lt"/>
            <a:ea typeface="+mn-ea"/>
            <a:cs typeface="+mn-cs"/>
          </a:endParaRPr>
        </a:p>
        <a:p>
          <a:r>
            <a:rPr lang="en-US" sz="1200" i="1">
              <a:solidFill>
                <a:schemeClr val="accent3"/>
              </a:solidFill>
              <a:effectLst/>
              <a:latin typeface="+mn-lt"/>
              <a:ea typeface="+mn-ea"/>
              <a:cs typeface="+mn-cs"/>
            </a:rPr>
            <a:t>Library normalization</a:t>
          </a:r>
          <a:endParaRPr lang="fi-FI" sz="1200">
            <a:solidFill>
              <a:schemeClr val="accent3"/>
            </a:solidFill>
            <a:effectLst/>
            <a:latin typeface="+mn-lt"/>
            <a:ea typeface="+mn-ea"/>
            <a:cs typeface="+mn-cs"/>
          </a:endParaRPr>
        </a:p>
        <a:p>
          <a:r>
            <a:rPr lang="en-US" sz="1200">
              <a:solidFill>
                <a:schemeClr val="accent3"/>
              </a:solidFill>
              <a:effectLst/>
              <a:latin typeface="+mn-lt"/>
              <a:ea typeface="+mn-ea"/>
              <a:cs typeface="+mn-cs"/>
            </a:rPr>
            <a:t>Final products were purified using 0.8x volume home-made Sera-Mag purification beads and eluted in 40 μL TRIS-HCl. Amplified and cleaned gene products were fluorescently quantified on an Agarose gel using Roti Stain. Lanes on the gel were quantified via ImageJ, combined in roughly equimolar concentrations and concentrated again with 0.8x volume Sera-Mag purification beads. The exact length of the amplicons was analyzed on a 2100 Bioanalyzer Instrument and the library was quantified on a Qubit (Thermo Fisher Scientific, Inc). The library was denatured and then loaded onto a MiSeq lane spiked with 10% PhiX genomic DNA to ensure high enough sequence diversity. Sequencing was performed for 500 cycles to recover 250 bp of information in the forward and reverse directions with standard Illumina sequencing primers.</a:t>
          </a:r>
        </a:p>
      </xdr:txBody>
    </xdr:sp>
    <xdr:clientData/>
  </xdr:twoCellAnchor>
  <xdr:twoCellAnchor>
    <xdr:from>
      <xdr:col>26</xdr:col>
      <xdr:colOff>259772</xdr:colOff>
      <xdr:row>44</xdr:row>
      <xdr:rowOff>155864</xdr:rowOff>
    </xdr:from>
    <xdr:to>
      <xdr:col>34</xdr:col>
      <xdr:colOff>450272</xdr:colOff>
      <xdr:row>57</xdr:row>
      <xdr:rowOff>155863</xdr:rowOff>
    </xdr:to>
    <xdr:sp macro="" textlink="">
      <xdr:nvSpPr>
        <xdr:cNvPr id="3" name="TextBox 2">
          <a:extLst>
            <a:ext uri="{FF2B5EF4-FFF2-40B4-BE49-F238E27FC236}">
              <a16:creationId xmlns:a16="http://schemas.microsoft.com/office/drawing/2014/main" id="{3473317C-C4D3-448F-A676-453DECBCE025}"/>
            </a:ext>
          </a:extLst>
        </xdr:cNvPr>
        <xdr:cNvSpPr txBox="1"/>
      </xdr:nvSpPr>
      <xdr:spPr>
        <a:xfrm>
          <a:off x="22634863" y="8537864"/>
          <a:ext cx="5039591" cy="24764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200"/>
            <a:t>20-50ul</a:t>
          </a:r>
          <a:r>
            <a:rPr lang="fi-FI" sz="1200" baseline="0"/>
            <a:t> need to be sent to mBioWorks: our final V of pooled PCR1s will be 40ul:</a:t>
          </a:r>
        </a:p>
        <a:p>
          <a:r>
            <a:rPr lang="fi-FI" sz="1200" baseline="0"/>
            <a:t>Transfer 30ul into 1,5ml eppendorf tubes (SS) and label them clearly: write the running no in the cap (with dots to mark the rotation), and the full sequencing_ID on the side. Seal the cap with parafilm and store at -20C until shipping.</a:t>
          </a:r>
        </a:p>
        <a:p>
          <a:endParaRPr lang="fi-FI" sz="1200" baseline="0"/>
        </a:p>
        <a:p>
          <a:r>
            <a:rPr lang="fi-FI" sz="1200" baseline="0"/>
            <a:t>Save the leftover PCR1 products and verify that all the reactions will amplify: </a:t>
          </a:r>
        </a:p>
        <a:p>
          <a:r>
            <a:rPr lang="fi-FI" sz="1200" baseline="0"/>
            <a:t>1. Small purification: 2,5ul product + 1 ul ExoSap for all samples (need to get rid of leftover blocking oligos)</a:t>
          </a:r>
        </a:p>
        <a:p>
          <a:r>
            <a:rPr lang="fi-FI" sz="1200" baseline="0"/>
            <a:t>2. Do one PCR2 reaction per purified sample and run them on the gel (1.5% TBE).</a:t>
          </a:r>
          <a:endParaRPr lang="fi-FI" sz="1200"/>
        </a:p>
      </xdr:txBody>
    </xdr:sp>
    <xdr:clientData/>
  </xdr:twoCellAnchor>
  <xdr:twoCellAnchor>
    <xdr:from>
      <xdr:col>13</xdr:col>
      <xdr:colOff>34636</xdr:colOff>
      <xdr:row>59</xdr:row>
      <xdr:rowOff>155863</xdr:rowOff>
    </xdr:from>
    <xdr:to>
      <xdr:col>32</xdr:col>
      <xdr:colOff>138545</xdr:colOff>
      <xdr:row>87</xdr:row>
      <xdr:rowOff>103909</xdr:rowOff>
    </xdr:to>
    <xdr:sp macro="" textlink="">
      <xdr:nvSpPr>
        <xdr:cNvPr id="4" name="TextBox 3">
          <a:extLst>
            <a:ext uri="{FF2B5EF4-FFF2-40B4-BE49-F238E27FC236}">
              <a16:creationId xmlns:a16="http://schemas.microsoft.com/office/drawing/2014/main" id="{D7739DAD-3588-400C-86A2-620F3CD358EE}"/>
            </a:ext>
          </a:extLst>
        </xdr:cNvPr>
        <xdr:cNvSpPr txBox="1"/>
      </xdr:nvSpPr>
      <xdr:spPr>
        <a:xfrm>
          <a:off x="12954000" y="11395363"/>
          <a:ext cx="11620500" cy="5282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i-FI" sz="1400"/>
            <a:t>Clarifications</a:t>
          </a:r>
          <a:r>
            <a:rPr lang="fi-FI" sz="1400" baseline="0"/>
            <a:t> for mBioWorks:</a:t>
          </a:r>
        </a:p>
        <a:p>
          <a:r>
            <a:rPr lang="fi-FI" sz="1400" baseline="0"/>
            <a:t>- Our PCR1 consisted of 15 cycles with </a:t>
          </a:r>
          <a:r>
            <a:rPr lang="el-GR" sz="1400" baseline="0"/>
            <a:t>0,25 μ</a:t>
          </a:r>
          <a:r>
            <a:rPr lang="fi-FI" sz="1400" baseline="0"/>
            <a:t>M of each blocking oligo and </a:t>
          </a:r>
          <a:r>
            <a:rPr lang="fi-FI" sz="1400" b="1" baseline="0"/>
            <a:t>only </a:t>
          </a:r>
          <a:r>
            <a:rPr lang="el-GR" sz="1400" b="0" baseline="0"/>
            <a:t>0.075 μ</a:t>
          </a:r>
          <a:r>
            <a:rPr lang="fi-FI" sz="1400" b="0" baseline="0"/>
            <a:t>M of each target primer (338F and 806R)</a:t>
          </a:r>
        </a:p>
        <a:p>
          <a:r>
            <a:rPr lang="fi-FI" sz="1400" baseline="0"/>
            <a:t>- Our PCR1 products must be purified before PCR2 due to leftover blocking oligos</a:t>
          </a:r>
        </a:p>
        <a:p>
          <a:r>
            <a:rPr lang="fi-FI" sz="1400" baseline="0"/>
            <a:t>- Most of the present amplified sequences in our PCR1 products are non-targets (chloroplast) made fully with blocking oligos or partly with bloking oligos and target primers. Only a small fraction of the PCR1 product is our actual target with target primer sites in each end!</a:t>
          </a:r>
        </a:p>
        <a:p>
          <a:r>
            <a:rPr lang="fi-FI" sz="1400" baseline="0"/>
            <a:t>- PCR1 unpurified product volume is approx. 30ul in 1.5ml Eppendorf tubes, sealed with Parafilm and stored at -20.</a:t>
          </a:r>
        </a:p>
        <a:p>
          <a:endParaRPr lang="fi-FI" sz="1400" baseline="0"/>
        </a:p>
        <a:p>
          <a:r>
            <a:rPr lang="fi-FI" sz="1400" baseline="0"/>
            <a:t>Then if wanted to include:</a:t>
          </a:r>
        </a:p>
        <a:p>
          <a:r>
            <a:rPr lang="fi-FI" sz="1400" baseline="0"/>
            <a:t>- Our test PCR2 consisted of 20 cycles with 0,25 </a:t>
          </a:r>
          <a:r>
            <a:rPr lang="el-GR" sz="1400" baseline="0"/>
            <a:t>μ</a:t>
          </a:r>
          <a:r>
            <a:rPr lang="fi-FI" sz="1400" baseline="0"/>
            <a:t>M of each target primer and we used 1 </a:t>
          </a:r>
          <a:r>
            <a:rPr lang="el-GR" sz="1400" baseline="0"/>
            <a:t>μ</a:t>
          </a:r>
          <a:r>
            <a:rPr lang="fi-FI" sz="1400" baseline="0"/>
            <a:t>l of purified PCR1 product as a template in 20 </a:t>
          </a:r>
          <a:r>
            <a:rPr lang="el-GR" sz="1400" baseline="0"/>
            <a:t>μ</a:t>
          </a:r>
          <a:r>
            <a:rPr lang="fi-FI" sz="1400" baseline="0"/>
            <a:t>l reaction. This resulted in clean, visible and right sizes bands.</a:t>
          </a:r>
        </a:p>
      </xdr:txBody>
    </xdr:sp>
    <xdr:clientData/>
  </xdr:twoCellAnchor>
  <xdr:twoCellAnchor editAs="oneCell">
    <xdr:from>
      <xdr:col>13</xdr:col>
      <xdr:colOff>277090</xdr:colOff>
      <xdr:row>72</xdr:row>
      <xdr:rowOff>121226</xdr:rowOff>
    </xdr:from>
    <xdr:to>
      <xdr:col>22</xdr:col>
      <xdr:colOff>345082</xdr:colOff>
      <xdr:row>86</xdr:row>
      <xdr:rowOff>190499</xdr:rowOff>
    </xdr:to>
    <xdr:pic>
      <xdr:nvPicPr>
        <xdr:cNvPr id="5" name="Picture 4">
          <a:extLst>
            <a:ext uri="{FF2B5EF4-FFF2-40B4-BE49-F238E27FC236}">
              <a16:creationId xmlns:a16="http://schemas.microsoft.com/office/drawing/2014/main" id="{0A9FE02B-0197-4CB8-B38A-3DF87F35EF47}"/>
            </a:ext>
          </a:extLst>
        </xdr:cNvPr>
        <xdr:cNvPicPr>
          <a:picLocks noChangeAspect="1"/>
        </xdr:cNvPicPr>
      </xdr:nvPicPr>
      <xdr:blipFill>
        <a:blip xmlns:r="http://schemas.openxmlformats.org/officeDocument/2006/relationships" r:embed="rId1"/>
        <a:stretch>
          <a:fillRect/>
        </a:stretch>
      </xdr:blipFill>
      <xdr:spPr>
        <a:xfrm>
          <a:off x="13196454" y="13837226"/>
          <a:ext cx="5523219" cy="27362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H48"/>
  <sheetViews>
    <sheetView tabSelected="1" zoomScale="70" zoomScaleNormal="70" workbookViewId="0">
      <selection activeCell="A40" sqref="A40"/>
    </sheetView>
  </sheetViews>
  <sheetFormatPr defaultRowHeight="15" x14ac:dyDescent="0.25"/>
  <cols>
    <col min="1" max="1" width="14.28515625" style="2" bestFit="1" customWidth="1"/>
    <col min="2" max="2" width="14.140625" style="2" customWidth="1"/>
    <col min="3" max="3" width="9.140625" style="2"/>
    <col min="4" max="4" width="9.85546875" style="2" customWidth="1"/>
    <col min="5" max="16384" width="9.140625" style="2"/>
  </cols>
  <sheetData>
    <row r="1" spans="1:34" x14ac:dyDescent="0.25">
      <c r="A1" s="36">
        <v>45971</v>
      </c>
    </row>
    <row r="2" spans="1:34" x14ac:dyDescent="0.25">
      <c r="B2" s="20" t="s">
        <v>24</v>
      </c>
      <c r="C2" s="20" t="s">
        <v>25</v>
      </c>
      <c r="D2" s="20" t="s">
        <v>26</v>
      </c>
      <c r="E2" s="20" t="s">
        <v>27</v>
      </c>
      <c r="F2" s="20"/>
      <c r="I2" s="2" t="s">
        <v>1</v>
      </c>
      <c r="J2" s="2" t="s">
        <v>37</v>
      </c>
    </row>
    <row r="3" spans="1:34" x14ac:dyDescent="0.25">
      <c r="B3" t="s">
        <v>20</v>
      </c>
      <c r="C3" s="2">
        <v>17</v>
      </c>
      <c r="D3" s="2" t="s">
        <v>30</v>
      </c>
      <c r="E3" s="2" t="s">
        <v>28</v>
      </c>
      <c r="K3" s="2" t="s">
        <v>36</v>
      </c>
    </row>
    <row r="4" spans="1:34" x14ac:dyDescent="0.25">
      <c r="B4" s="21" t="s">
        <v>21</v>
      </c>
      <c r="C4" s="20">
        <v>20</v>
      </c>
      <c r="D4" s="20" t="s">
        <v>31</v>
      </c>
      <c r="E4" s="20"/>
      <c r="F4" s="20"/>
      <c r="K4" s="3" t="s">
        <v>325</v>
      </c>
    </row>
    <row r="5" spans="1:34" x14ac:dyDescent="0.25">
      <c r="B5" s="1" t="s">
        <v>22</v>
      </c>
      <c r="C5" s="2">
        <v>30</v>
      </c>
      <c r="D5" s="2" t="s">
        <v>32</v>
      </c>
      <c r="E5" s="2" t="s">
        <v>29</v>
      </c>
    </row>
    <row r="6" spans="1:34" x14ac:dyDescent="0.25">
      <c r="B6" s="1" t="s">
        <v>23</v>
      </c>
      <c r="C6" s="2">
        <v>30</v>
      </c>
      <c r="D6" s="2" t="s">
        <v>33</v>
      </c>
      <c r="E6" s="2" t="s">
        <v>34</v>
      </c>
    </row>
    <row r="9" spans="1:34" x14ac:dyDescent="0.25">
      <c r="B9" s="2" t="s">
        <v>0</v>
      </c>
    </row>
    <row r="10" spans="1:34" x14ac:dyDescent="0.25">
      <c r="B10" s="2">
        <v>1</v>
      </c>
      <c r="C10" s="35" t="s">
        <v>51</v>
      </c>
    </row>
    <row r="11" spans="1:34" x14ac:dyDescent="0.25">
      <c r="B11" s="2">
        <v>1</v>
      </c>
      <c r="C11" s="35" t="s">
        <v>52</v>
      </c>
      <c r="M11" s="18"/>
    </row>
    <row r="12" spans="1:34" x14ac:dyDescent="0.25">
      <c r="B12" s="2">
        <v>2</v>
      </c>
      <c r="C12" s="3" t="s">
        <v>15</v>
      </c>
    </row>
    <row r="13" spans="1:34" x14ac:dyDescent="0.25">
      <c r="B13" s="2">
        <v>2</v>
      </c>
      <c r="C13" s="3" t="s">
        <v>16</v>
      </c>
      <c r="M13" s="18"/>
    </row>
    <row r="14" spans="1:34" x14ac:dyDescent="0.25">
      <c r="B14" s="2">
        <v>1</v>
      </c>
      <c r="C14" s="3" t="s">
        <v>53</v>
      </c>
    </row>
    <row r="15" spans="1:34" x14ac:dyDescent="0.25">
      <c r="B15" s="2">
        <v>1</v>
      </c>
      <c r="C15" s="3" t="s">
        <v>54</v>
      </c>
    </row>
    <row r="16" spans="1:34" x14ac:dyDescent="0.25">
      <c r="Y16"/>
      <c r="Z16"/>
      <c r="AA16"/>
      <c r="AB16"/>
      <c r="AC16"/>
      <c r="AD16"/>
      <c r="AE16"/>
      <c r="AF16"/>
      <c r="AG16"/>
      <c r="AH16"/>
    </row>
    <row r="17" spans="2:34" x14ac:dyDescent="0.25">
      <c r="X17"/>
      <c r="Y17"/>
      <c r="Z17"/>
      <c r="AA17"/>
      <c r="AB17"/>
      <c r="AC17"/>
      <c r="AD17"/>
      <c r="AE17"/>
      <c r="AF17"/>
      <c r="AG17"/>
      <c r="AH17"/>
    </row>
    <row r="18" spans="2:34" ht="15.75" x14ac:dyDescent="0.3">
      <c r="C18" s="19" t="s">
        <v>11</v>
      </c>
      <c r="D18" s="5" t="s">
        <v>2</v>
      </c>
      <c r="E18" s="6">
        <v>5</v>
      </c>
      <c r="H18" s="2" t="s">
        <v>17</v>
      </c>
      <c r="L18" s="2" t="s">
        <v>18</v>
      </c>
      <c r="P18" s="2" t="s">
        <v>35</v>
      </c>
      <c r="X18"/>
      <c r="Y18"/>
      <c r="Z18"/>
      <c r="AA18"/>
      <c r="AB18"/>
      <c r="AC18"/>
      <c r="AD18"/>
      <c r="AE18"/>
      <c r="AF18"/>
      <c r="AG18"/>
      <c r="AH18"/>
    </row>
    <row r="19" spans="2:34" x14ac:dyDescent="0.25">
      <c r="C19" s="17" t="s">
        <v>5</v>
      </c>
      <c r="D19" s="7">
        <f>D24/2</f>
        <v>5</v>
      </c>
      <c r="E19" s="7">
        <f>D19*$E$18</f>
        <v>25</v>
      </c>
      <c r="H19" s="7" t="s">
        <v>3</v>
      </c>
      <c r="I19" s="7" t="s">
        <v>4</v>
      </c>
      <c r="L19" s="7" t="s">
        <v>3</v>
      </c>
      <c r="M19" s="7" t="s">
        <v>4</v>
      </c>
      <c r="P19" s="7" t="s">
        <v>3</v>
      </c>
      <c r="Q19" s="7" t="s">
        <v>4</v>
      </c>
      <c r="X19"/>
      <c r="Y19"/>
      <c r="Z19"/>
      <c r="AA19"/>
      <c r="AB19"/>
      <c r="AC19"/>
      <c r="AD19"/>
      <c r="AE19"/>
      <c r="AF19"/>
      <c r="AG19"/>
      <c r="AH19"/>
    </row>
    <row r="20" spans="2:34" ht="15.75" x14ac:dyDescent="0.3">
      <c r="C20" s="17" t="s">
        <v>55</v>
      </c>
      <c r="D20" s="7">
        <f>(0.075*$D$24)/2.5</f>
        <v>0.3</v>
      </c>
      <c r="E20" s="7">
        <f>D20*$E$18</f>
        <v>1.5</v>
      </c>
      <c r="H20" s="7">
        <v>95</v>
      </c>
      <c r="I20" s="8">
        <v>0.125</v>
      </c>
      <c r="L20" s="7">
        <v>95</v>
      </c>
      <c r="M20" s="8">
        <v>0.125</v>
      </c>
      <c r="P20" s="7">
        <v>95</v>
      </c>
      <c r="Q20" s="8">
        <v>0.125</v>
      </c>
      <c r="X20"/>
      <c r="Y20"/>
      <c r="Z20"/>
      <c r="AA20"/>
      <c r="AB20"/>
      <c r="AC20"/>
      <c r="AD20"/>
      <c r="AE20"/>
      <c r="AF20"/>
      <c r="AG20"/>
      <c r="AH20"/>
    </row>
    <row r="21" spans="2:34" ht="15.75" x14ac:dyDescent="0.3">
      <c r="C21" s="17" t="s">
        <v>56</v>
      </c>
      <c r="D21" s="7">
        <f>(0.075*$D$24)/2.5</f>
        <v>0.3</v>
      </c>
      <c r="E21" s="7">
        <f>D21*$E$18</f>
        <v>1.5</v>
      </c>
      <c r="H21" s="9">
        <v>95</v>
      </c>
      <c r="I21" s="10">
        <v>1.0416666666666666E-2</v>
      </c>
      <c r="L21" s="9">
        <v>95</v>
      </c>
      <c r="M21" s="10">
        <v>1.0416666666666666E-2</v>
      </c>
      <c r="P21" s="9">
        <v>95</v>
      </c>
      <c r="Q21" s="10">
        <v>1.0416666666666666E-2</v>
      </c>
      <c r="X21"/>
      <c r="Y21"/>
      <c r="Z21"/>
      <c r="AA21"/>
      <c r="AB21"/>
      <c r="AC21"/>
      <c r="AD21"/>
      <c r="AE21"/>
      <c r="AF21"/>
      <c r="AG21"/>
      <c r="AH21"/>
    </row>
    <row r="22" spans="2:34" x14ac:dyDescent="0.25">
      <c r="C22" s="17" t="s">
        <v>7</v>
      </c>
      <c r="D22" s="7">
        <f>D24-D19-D20-D21-D23</f>
        <v>2.4000000000000004</v>
      </c>
      <c r="E22" s="7">
        <f>D22*$E$18</f>
        <v>12.000000000000002</v>
      </c>
      <c r="H22" s="11">
        <v>42</v>
      </c>
      <c r="I22" s="12">
        <v>1.0416666666666666E-2</v>
      </c>
      <c r="J22" s="2" t="s">
        <v>10</v>
      </c>
      <c r="L22" s="11">
        <v>42</v>
      </c>
      <c r="M22" s="12">
        <v>1.0416666666666666E-2</v>
      </c>
      <c r="N22" s="2" t="s">
        <v>19</v>
      </c>
      <c r="P22" s="11">
        <v>42</v>
      </c>
      <c r="Q22" s="12">
        <v>1.0416666666666666E-2</v>
      </c>
      <c r="R22" s="2" t="s">
        <v>6</v>
      </c>
      <c r="X22"/>
      <c r="Y22"/>
      <c r="Z22"/>
      <c r="AA22"/>
      <c r="AB22"/>
      <c r="AC22"/>
      <c r="AD22"/>
      <c r="AE22"/>
      <c r="AF22"/>
      <c r="AG22"/>
      <c r="AH22"/>
    </row>
    <row r="23" spans="2:34" x14ac:dyDescent="0.25">
      <c r="C23" s="17" t="s">
        <v>8</v>
      </c>
      <c r="D23" s="6">
        <v>2</v>
      </c>
      <c r="E23" s="15" t="s">
        <v>9</v>
      </c>
      <c r="H23" s="13">
        <v>72</v>
      </c>
      <c r="I23" s="14">
        <v>6.9444444444444441E-3</v>
      </c>
      <c r="L23" s="13">
        <v>72</v>
      </c>
      <c r="M23" s="14">
        <v>6.9444444444444441E-3</v>
      </c>
      <c r="P23" s="13">
        <v>72</v>
      </c>
      <c r="Q23" s="14">
        <v>6.9444444444444441E-3</v>
      </c>
      <c r="X23"/>
      <c r="Y23"/>
      <c r="Z23"/>
      <c r="AA23"/>
      <c r="AB23"/>
      <c r="AC23"/>
      <c r="AD23"/>
      <c r="AE23"/>
      <c r="AF23"/>
      <c r="AG23"/>
      <c r="AH23"/>
    </row>
    <row r="24" spans="2:34" x14ac:dyDescent="0.25">
      <c r="C24" s="17"/>
      <c r="D24" s="16">
        <v>10</v>
      </c>
      <c r="H24" s="7">
        <v>72</v>
      </c>
      <c r="I24" s="8">
        <v>1.0416666666666666E-2</v>
      </c>
      <c r="L24" s="7">
        <v>72</v>
      </c>
      <c r="M24" s="8">
        <v>1.0416666666666666E-2</v>
      </c>
      <c r="P24" s="7">
        <v>72</v>
      </c>
      <c r="Q24" s="8">
        <v>1.0416666666666666E-2</v>
      </c>
      <c r="X24"/>
      <c r="Y24"/>
      <c r="Z24"/>
      <c r="AA24"/>
      <c r="AB24"/>
      <c r="AC24"/>
      <c r="AD24"/>
      <c r="AE24"/>
      <c r="AF24"/>
      <c r="AG24"/>
      <c r="AH24"/>
    </row>
    <row r="25" spans="2:34" x14ac:dyDescent="0.25">
      <c r="C25" s="17"/>
      <c r="E25" s="3"/>
      <c r="H25" s="7">
        <v>10</v>
      </c>
      <c r="I25" s="8">
        <v>4.1666666666666664E-2</v>
      </c>
      <c r="L25" s="7">
        <v>10</v>
      </c>
      <c r="M25" s="8">
        <v>4.1666666666666664E-2</v>
      </c>
      <c r="P25" s="7">
        <v>10</v>
      </c>
      <c r="Q25" s="8">
        <v>4.1666666666666664E-2</v>
      </c>
      <c r="X25"/>
      <c r="Y25"/>
      <c r="Z25"/>
      <c r="AA25"/>
      <c r="AB25"/>
      <c r="AC25"/>
      <c r="AD25"/>
      <c r="AE25"/>
      <c r="AF25"/>
      <c r="AG25"/>
      <c r="AH25"/>
    </row>
    <row r="26" spans="2:34" x14ac:dyDescent="0.25">
      <c r="C26" s="17"/>
      <c r="X26"/>
      <c r="Y26"/>
      <c r="Z26"/>
      <c r="AA26"/>
      <c r="AB26"/>
      <c r="AC26"/>
      <c r="AD26"/>
      <c r="AE26"/>
      <c r="AF26"/>
      <c r="AG26"/>
      <c r="AH26"/>
    </row>
    <row r="27" spans="2:34" x14ac:dyDescent="0.25">
      <c r="C27" s="17"/>
      <c r="X27"/>
      <c r="Y27"/>
      <c r="Z27"/>
      <c r="AA27"/>
      <c r="AB27"/>
      <c r="AC27"/>
      <c r="AD27"/>
      <c r="AE27"/>
      <c r="AF27"/>
      <c r="AG27"/>
      <c r="AH27"/>
    </row>
    <row r="28" spans="2:34" x14ac:dyDescent="0.25">
      <c r="C28" s="17"/>
      <c r="X28"/>
      <c r="Y28"/>
      <c r="Z28"/>
      <c r="AA28"/>
      <c r="AB28"/>
      <c r="AC28"/>
      <c r="AD28"/>
      <c r="AE28"/>
      <c r="AF28"/>
      <c r="AG28"/>
      <c r="AH28"/>
    </row>
    <row r="29" spans="2:34" ht="15.75" x14ac:dyDescent="0.3">
      <c r="B29" s="4"/>
      <c r="C29" s="19" t="s">
        <v>12</v>
      </c>
      <c r="D29" s="5" t="s">
        <v>2</v>
      </c>
      <c r="E29" s="6">
        <v>5</v>
      </c>
      <c r="H29" s="2" t="s">
        <v>17</v>
      </c>
      <c r="L29" s="2" t="s">
        <v>18</v>
      </c>
      <c r="P29" s="2" t="s">
        <v>35</v>
      </c>
    </row>
    <row r="30" spans="2:34" x14ac:dyDescent="0.25">
      <c r="C30" s="17" t="s">
        <v>5</v>
      </c>
      <c r="D30" s="7">
        <f>D37/2</f>
        <v>5</v>
      </c>
      <c r="E30" s="7">
        <f t="shared" ref="E30:E35" si="0">D30*$E$29</f>
        <v>25</v>
      </c>
      <c r="H30" s="7" t="s">
        <v>3</v>
      </c>
      <c r="I30" s="7" t="s">
        <v>4</v>
      </c>
      <c r="L30" s="7" t="s">
        <v>3</v>
      </c>
      <c r="M30" s="7" t="s">
        <v>4</v>
      </c>
      <c r="P30" s="7" t="s">
        <v>3</v>
      </c>
      <c r="Q30" s="7" t="s">
        <v>4</v>
      </c>
    </row>
    <row r="31" spans="2:34" ht="15.75" x14ac:dyDescent="0.3">
      <c r="C31" s="17" t="s">
        <v>55</v>
      </c>
      <c r="D31" s="7">
        <f>(0.075*$D$37)/2.5</f>
        <v>0.3</v>
      </c>
      <c r="E31" s="7">
        <f t="shared" si="0"/>
        <v>1.5</v>
      </c>
      <c r="H31" s="7">
        <v>95</v>
      </c>
      <c r="I31" s="8">
        <v>0.125</v>
      </c>
      <c r="L31" s="7">
        <v>95</v>
      </c>
      <c r="M31" s="8">
        <v>0.125</v>
      </c>
      <c r="P31" s="7">
        <v>95</v>
      </c>
      <c r="Q31" s="8">
        <v>0.125</v>
      </c>
    </row>
    <row r="32" spans="2:34" ht="15.75" x14ac:dyDescent="0.3">
      <c r="C32" s="17" t="s">
        <v>56</v>
      </c>
      <c r="D32" s="7">
        <f>(0.075*$D$37)/2.5</f>
        <v>0.3</v>
      </c>
      <c r="E32" s="7">
        <f t="shared" si="0"/>
        <v>1.5</v>
      </c>
      <c r="H32" s="9">
        <v>95</v>
      </c>
      <c r="I32" s="10">
        <v>1.0416666666666666E-2</v>
      </c>
      <c r="L32" s="9">
        <v>95</v>
      </c>
      <c r="M32" s="10">
        <v>1.0416666666666666E-2</v>
      </c>
      <c r="P32" s="9">
        <v>95</v>
      </c>
      <c r="Q32" s="10">
        <v>1.0416666666666666E-2</v>
      </c>
    </row>
    <row r="33" spans="2:18" x14ac:dyDescent="0.25">
      <c r="C33" s="17" t="s">
        <v>57</v>
      </c>
      <c r="D33" s="7">
        <f>(0.25*$D$37)/10</f>
        <v>0.25</v>
      </c>
      <c r="E33" s="7">
        <f t="shared" si="0"/>
        <v>1.25</v>
      </c>
      <c r="H33" s="11">
        <v>69</v>
      </c>
      <c r="I33" s="12">
        <v>1.3888888888888888E-2</v>
      </c>
      <c r="J33" s="7"/>
      <c r="K33" s="7"/>
      <c r="L33" s="11">
        <v>69</v>
      </c>
      <c r="M33" s="12">
        <v>1.3888888888888888E-2</v>
      </c>
      <c r="N33" s="7"/>
      <c r="O33" s="7"/>
      <c r="P33" s="11">
        <v>69</v>
      </c>
      <c r="Q33" s="12">
        <v>1.3888888888888888E-2</v>
      </c>
    </row>
    <row r="34" spans="2:18" x14ac:dyDescent="0.25">
      <c r="C34" s="17" t="s">
        <v>58</v>
      </c>
      <c r="D34" s="7">
        <f>(0.25*$D$37)/10</f>
        <v>0.25</v>
      </c>
      <c r="E34" s="7">
        <f t="shared" si="0"/>
        <v>1.25</v>
      </c>
      <c r="H34" s="11">
        <v>42</v>
      </c>
      <c r="I34" s="12">
        <v>1.0416666666666666E-2</v>
      </c>
      <c r="J34" s="2" t="s">
        <v>10</v>
      </c>
      <c r="L34" s="11">
        <v>42</v>
      </c>
      <c r="M34" s="12">
        <v>1.0416666666666666E-2</v>
      </c>
      <c r="N34" s="2" t="s">
        <v>19</v>
      </c>
      <c r="P34" s="11">
        <v>42</v>
      </c>
      <c r="Q34" s="12">
        <v>1.0416666666666666E-2</v>
      </c>
      <c r="R34" s="2" t="s">
        <v>6</v>
      </c>
    </row>
    <row r="35" spans="2:18" x14ac:dyDescent="0.25">
      <c r="C35" s="17" t="s">
        <v>7</v>
      </c>
      <c r="D35" s="7">
        <f>D37-D30-D31-D32-D36-D33-D34</f>
        <v>1.9000000000000004</v>
      </c>
      <c r="E35" s="7">
        <f t="shared" si="0"/>
        <v>9.5000000000000018</v>
      </c>
      <c r="H35" s="13">
        <v>72</v>
      </c>
      <c r="I35" s="14">
        <v>6.9444444444444441E-3</v>
      </c>
      <c r="L35" s="13">
        <v>72</v>
      </c>
      <c r="M35" s="14">
        <v>6.9444444444444441E-3</v>
      </c>
      <c r="P35" s="13">
        <v>72</v>
      </c>
      <c r="Q35" s="14">
        <v>6.9444444444444441E-3</v>
      </c>
    </row>
    <row r="36" spans="2:18" x14ac:dyDescent="0.25">
      <c r="C36" s="17" t="s">
        <v>8</v>
      </c>
      <c r="D36" s="6">
        <v>2</v>
      </c>
      <c r="E36" s="15" t="s">
        <v>9</v>
      </c>
      <c r="H36" s="7">
        <v>72</v>
      </c>
      <c r="I36" s="8">
        <v>1.0416666666666666E-2</v>
      </c>
      <c r="L36" s="7">
        <v>72</v>
      </c>
      <c r="M36" s="8">
        <v>1.0416666666666666E-2</v>
      </c>
      <c r="P36" s="7">
        <v>72</v>
      </c>
      <c r="Q36" s="8">
        <v>1.0416666666666666E-2</v>
      </c>
    </row>
    <row r="37" spans="2:18" x14ac:dyDescent="0.25">
      <c r="D37" s="16">
        <v>10</v>
      </c>
      <c r="H37" s="7">
        <v>10</v>
      </c>
      <c r="I37" s="8">
        <v>4.1666666666666664E-2</v>
      </c>
      <c r="L37" s="7">
        <v>10</v>
      </c>
      <c r="M37" s="8">
        <v>4.1666666666666664E-2</v>
      </c>
      <c r="P37" s="7">
        <v>10</v>
      </c>
      <c r="Q37" s="8">
        <v>4.1666666666666664E-2</v>
      </c>
    </row>
    <row r="40" spans="2:18" x14ac:dyDescent="0.25">
      <c r="B40" s="7"/>
      <c r="C40" s="7">
        <v>1</v>
      </c>
      <c r="D40" s="7">
        <v>2</v>
      </c>
      <c r="E40" s="7">
        <v>3</v>
      </c>
      <c r="F40" s="7">
        <v>4</v>
      </c>
      <c r="G40" s="7">
        <v>5</v>
      </c>
      <c r="H40" s="7">
        <v>6</v>
      </c>
      <c r="I40" s="7">
        <v>7</v>
      </c>
      <c r="J40" s="7">
        <v>8</v>
      </c>
      <c r="K40" s="7">
        <v>9</v>
      </c>
      <c r="L40" s="7">
        <v>10</v>
      </c>
      <c r="M40" s="7">
        <v>11</v>
      </c>
      <c r="N40" s="7">
        <v>12</v>
      </c>
    </row>
    <row r="41" spans="2:18" x14ac:dyDescent="0.25">
      <c r="B41" s="7" t="s">
        <v>59</v>
      </c>
      <c r="C41" s="37"/>
      <c r="D41" s="37"/>
      <c r="E41" s="37"/>
      <c r="F41" s="37"/>
      <c r="G41" s="37"/>
      <c r="H41" s="37"/>
      <c r="I41" s="37"/>
      <c r="J41" s="37"/>
      <c r="K41" s="37"/>
      <c r="L41" s="37"/>
      <c r="M41" s="37"/>
      <c r="N41" s="37"/>
    </row>
    <row r="42" spans="2:18" x14ac:dyDescent="0.25">
      <c r="B42" s="7" t="s">
        <v>60</v>
      </c>
      <c r="C42" s="37"/>
      <c r="D42" s="37"/>
      <c r="E42" s="37"/>
      <c r="F42" s="37"/>
      <c r="G42" s="37"/>
      <c r="H42" s="37"/>
      <c r="I42" s="37"/>
      <c r="J42" s="37"/>
      <c r="K42" s="37"/>
      <c r="L42" s="37"/>
      <c r="M42" s="37"/>
      <c r="N42" s="37"/>
    </row>
    <row r="43" spans="2:18" x14ac:dyDescent="0.25">
      <c r="B43" s="7" t="s">
        <v>61</v>
      </c>
      <c r="C43" s="37"/>
      <c r="D43" s="37"/>
      <c r="E43" s="37"/>
      <c r="F43" s="37"/>
      <c r="G43" s="37"/>
      <c r="H43" s="37"/>
      <c r="I43" s="37"/>
      <c r="J43" s="37"/>
      <c r="K43" s="37"/>
      <c r="L43" s="37"/>
      <c r="M43" s="37"/>
      <c r="N43" s="37"/>
    </row>
    <row r="44" spans="2:18" x14ac:dyDescent="0.25">
      <c r="B44" s="7" t="s">
        <v>62</v>
      </c>
      <c r="C44" s="37"/>
      <c r="D44" s="37"/>
      <c r="E44" s="37"/>
      <c r="F44" s="37"/>
      <c r="G44" s="37"/>
      <c r="H44" s="37"/>
      <c r="I44" s="37"/>
      <c r="J44" s="37"/>
      <c r="K44" s="37"/>
      <c r="L44" s="37"/>
      <c r="M44" s="37"/>
      <c r="N44" s="37"/>
    </row>
    <row r="45" spans="2:18" x14ac:dyDescent="0.25">
      <c r="B45" s="7" t="s">
        <v>63</v>
      </c>
      <c r="C45" s="37"/>
      <c r="D45" s="37"/>
      <c r="E45" s="37"/>
      <c r="F45" s="37"/>
      <c r="G45" s="37"/>
      <c r="H45" s="37"/>
      <c r="I45" s="37"/>
      <c r="J45" s="37"/>
      <c r="K45" s="37"/>
      <c r="L45" s="37"/>
      <c r="M45" s="37"/>
      <c r="N45" s="37"/>
    </row>
    <row r="46" spans="2:18" x14ac:dyDescent="0.25">
      <c r="B46" s="7" t="s">
        <v>64</v>
      </c>
      <c r="C46" s="37"/>
      <c r="D46" s="37"/>
      <c r="E46" s="37"/>
      <c r="F46" s="37"/>
      <c r="G46" s="37"/>
      <c r="H46" s="37"/>
      <c r="I46" s="37"/>
      <c r="J46" s="37"/>
      <c r="K46" s="37"/>
      <c r="L46" s="37"/>
      <c r="M46" s="37"/>
      <c r="N46" s="37"/>
    </row>
    <row r="47" spans="2:18" x14ac:dyDescent="0.25">
      <c r="B47" s="7" t="s">
        <v>65</v>
      </c>
      <c r="C47" s="37"/>
      <c r="D47" s="37"/>
      <c r="E47" s="37"/>
      <c r="F47" s="37"/>
      <c r="G47" s="37"/>
      <c r="H47" s="37"/>
      <c r="I47" s="37"/>
      <c r="J47" s="37"/>
      <c r="K47" s="37"/>
      <c r="L47" s="37"/>
      <c r="M47" s="37"/>
      <c r="N47" s="37"/>
    </row>
    <row r="48" spans="2:18" x14ac:dyDescent="0.25">
      <c r="B48" s="7" t="s">
        <v>66</v>
      </c>
      <c r="C48" s="37"/>
      <c r="D48" s="37"/>
      <c r="E48" s="37"/>
      <c r="F48" s="37"/>
      <c r="G48" s="37"/>
      <c r="H48" s="37"/>
      <c r="I48" s="37"/>
      <c r="J48" s="37"/>
      <c r="K48" s="37"/>
      <c r="L48" s="37"/>
      <c r="M48" s="37"/>
      <c r="N48" s="37"/>
    </row>
  </sheetData>
  <pageMargins left="0.7" right="0.7" top="0.75" bottom="0.75" header="0.3" footer="0.3"/>
  <pageSetup paperSize="9" scale="52" orientation="landscape"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FE715-0029-452D-A614-F125872A20A7}">
  <sheetPr>
    <pageSetUpPr fitToPage="1"/>
  </sheetPr>
  <dimension ref="A1:Z74"/>
  <sheetViews>
    <sheetView topLeftCell="A19" zoomScale="55" zoomScaleNormal="55" workbookViewId="0">
      <selection activeCell="O10" sqref="O10"/>
    </sheetView>
  </sheetViews>
  <sheetFormatPr defaultRowHeight="15" x14ac:dyDescent="0.25"/>
  <cols>
    <col min="1" max="1" width="21" customWidth="1"/>
    <col min="2" max="2" width="15.42578125" customWidth="1"/>
    <col min="15" max="16" width="12.28515625" customWidth="1"/>
  </cols>
  <sheetData>
    <row r="1" spans="1:11" x14ac:dyDescent="0.25">
      <c r="A1" s="50">
        <v>45973</v>
      </c>
    </row>
    <row r="2" spans="1:11" x14ac:dyDescent="0.25">
      <c r="B2" s="20" t="s">
        <v>24</v>
      </c>
      <c r="C2" s="20" t="s">
        <v>25</v>
      </c>
      <c r="D2" s="20" t="s">
        <v>26</v>
      </c>
      <c r="E2" s="20" t="s">
        <v>27</v>
      </c>
      <c r="F2" s="20"/>
      <c r="G2" s="2"/>
      <c r="H2" s="18" t="s">
        <v>1</v>
      </c>
      <c r="I2" s="18" t="s">
        <v>37</v>
      </c>
      <c r="J2" s="18"/>
      <c r="K2" s="18"/>
    </row>
    <row r="3" spans="1:11" x14ac:dyDescent="0.25">
      <c r="B3" t="s">
        <v>20</v>
      </c>
      <c r="C3" s="2">
        <v>17</v>
      </c>
      <c r="D3" s="2" t="s">
        <v>30</v>
      </c>
      <c r="E3" s="2" t="s">
        <v>28</v>
      </c>
      <c r="F3" s="2"/>
      <c r="G3" s="2"/>
      <c r="H3" s="18"/>
      <c r="I3" s="18"/>
      <c r="J3" s="18" t="s">
        <v>36</v>
      </c>
      <c r="K3" s="18"/>
    </row>
    <row r="4" spans="1:11" x14ac:dyDescent="0.25">
      <c r="B4" s="21" t="s">
        <v>21</v>
      </c>
      <c r="C4" s="20">
        <v>20</v>
      </c>
      <c r="D4" s="20" t="s">
        <v>31</v>
      </c>
      <c r="E4" s="20"/>
      <c r="F4" s="20"/>
      <c r="G4" s="2"/>
      <c r="H4" s="18"/>
      <c r="I4" s="18"/>
      <c r="J4" s="18" t="s">
        <v>329</v>
      </c>
      <c r="K4" s="18"/>
    </row>
    <row r="5" spans="1:11" x14ac:dyDescent="0.25">
      <c r="B5" s="1" t="s">
        <v>22</v>
      </c>
      <c r="C5" s="2">
        <v>30</v>
      </c>
      <c r="D5" s="2" t="s">
        <v>32</v>
      </c>
      <c r="E5" s="2" t="s">
        <v>29</v>
      </c>
      <c r="F5" s="2"/>
      <c r="G5" s="2"/>
      <c r="J5" s="1"/>
    </row>
    <row r="6" spans="1:11" x14ac:dyDescent="0.25">
      <c r="B6" s="1" t="s">
        <v>23</v>
      </c>
      <c r="C6" s="2">
        <v>30</v>
      </c>
      <c r="D6" s="2" t="s">
        <v>33</v>
      </c>
      <c r="E6" s="2" t="s">
        <v>34</v>
      </c>
      <c r="F6" s="2"/>
      <c r="G6" s="2"/>
    </row>
    <row r="7" spans="1:11" x14ac:dyDescent="0.25">
      <c r="B7" s="2"/>
      <c r="C7" s="2"/>
      <c r="D7" s="2"/>
      <c r="E7" s="2"/>
      <c r="F7" s="2"/>
      <c r="G7" s="2"/>
    </row>
    <row r="8" spans="1:11" x14ac:dyDescent="0.25">
      <c r="B8" s="2"/>
      <c r="C8" s="2"/>
      <c r="D8" s="2"/>
      <c r="E8" s="2"/>
      <c r="F8" s="2"/>
      <c r="G8" s="2"/>
    </row>
    <row r="9" spans="1:11" x14ac:dyDescent="0.25">
      <c r="B9" s="51" t="s">
        <v>0</v>
      </c>
      <c r="C9" s="51"/>
      <c r="D9" s="51"/>
      <c r="E9" s="51"/>
      <c r="F9" s="51"/>
      <c r="G9" s="2"/>
    </row>
    <row r="10" spans="1:11" x14ac:dyDescent="0.25">
      <c r="B10" s="51">
        <v>1</v>
      </c>
      <c r="C10" s="52" t="s">
        <v>51</v>
      </c>
      <c r="D10" s="51"/>
      <c r="E10" s="51"/>
      <c r="F10" s="51"/>
      <c r="G10" s="2"/>
    </row>
    <row r="11" spans="1:11" x14ac:dyDescent="0.25">
      <c r="B11" s="51">
        <v>1</v>
      </c>
      <c r="C11" s="52" t="s">
        <v>71</v>
      </c>
      <c r="D11" s="51"/>
      <c r="E11" s="51"/>
      <c r="F11" s="51"/>
      <c r="G11" s="2"/>
    </row>
    <row r="12" spans="1:11" x14ac:dyDescent="0.25">
      <c r="B12" s="51">
        <v>2</v>
      </c>
      <c r="C12" s="53" t="s">
        <v>68</v>
      </c>
      <c r="D12" s="51"/>
      <c r="E12" s="51"/>
      <c r="F12" s="51"/>
      <c r="G12" s="2"/>
    </row>
    <row r="13" spans="1:11" x14ac:dyDescent="0.25">
      <c r="B13" s="51">
        <v>2</v>
      </c>
      <c r="C13" s="53" t="s">
        <v>69</v>
      </c>
      <c r="D13" s="51"/>
      <c r="E13" s="51"/>
      <c r="F13" s="51"/>
      <c r="G13" s="2"/>
    </row>
    <row r="14" spans="1:11" x14ac:dyDescent="0.25">
      <c r="B14" s="51">
        <v>1</v>
      </c>
      <c r="C14" s="53" t="s">
        <v>67</v>
      </c>
      <c r="D14" s="51"/>
      <c r="E14" s="51"/>
      <c r="F14" s="51"/>
      <c r="G14" s="2"/>
    </row>
    <row r="15" spans="1:11" x14ac:dyDescent="0.25">
      <c r="B15" s="51">
        <v>1</v>
      </c>
      <c r="C15" s="53" t="s">
        <v>70</v>
      </c>
      <c r="D15" s="51"/>
      <c r="E15" s="51"/>
      <c r="F15" s="51"/>
      <c r="G15" s="2"/>
    </row>
    <row r="20" spans="3:26" x14ac:dyDescent="0.25">
      <c r="G20" s="22" t="s">
        <v>38</v>
      </c>
      <c r="H20" s="23"/>
    </row>
    <row r="21" spans="3:26" x14ac:dyDescent="0.25">
      <c r="C21" s="24"/>
    </row>
    <row r="22" spans="3:26" x14ac:dyDescent="0.25">
      <c r="F22" s="25">
        <v>1</v>
      </c>
      <c r="G22" s="26">
        <v>7</v>
      </c>
      <c r="J22" s="27" t="s">
        <v>39</v>
      </c>
      <c r="K22" s="27"/>
      <c r="N22" s="25"/>
      <c r="O22" s="25">
        <v>1</v>
      </c>
      <c r="P22" s="25">
        <v>2</v>
      </c>
      <c r="Q22" s="25"/>
      <c r="R22" s="25"/>
      <c r="S22" s="25"/>
      <c r="T22" s="25"/>
      <c r="U22" s="25"/>
      <c r="V22" s="25"/>
      <c r="W22" s="25"/>
      <c r="X22" s="25"/>
      <c r="Y22" s="25"/>
      <c r="Z22" s="25"/>
    </row>
    <row r="23" spans="3:26" x14ac:dyDescent="0.25">
      <c r="C23" s="28" t="s">
        <v>40</v>
      </c>
      <c r="D23" s="28" t="s">
        <v>41</v>
      </c>
      <c r="E23" s="28" t="s">
        <v>42</v>
      </c>
      <c r="F23" s="28" t="s">
        <v>43</v>
      </c>
      <c r="G23" s="28" t="s">
        <v>43</v>
      </c>
      <c r="J23" s="24" t="s">
        <v>44</v>
      </c>
      <c r="K23" s="24" t="s">
        <v>45</v>
      </c>
      <c r="N23" s="25" t="s">
        <v>59</v>
      </c>
      <c r="O23" s="29" t="s">
        <v>74</v>
      </c>
      <c r="P23" s="29" t="s">
        <v>80</v>
      </c>
      <c r="Q23" s="25"/>
      <c r="R23" s="25"/>
      <c r="S23" s="25"/>
      <c r="T23" s="25"/>
      <c r="U23" s="25"/>
      <c r="V23" s="25"/>
      <c r="W23" s="25"/>
      <c r="X23" s="25"/>
      <c r="Y23" s="25"/>
      <c r="Z23" s="25"/>
    </row>
    <row r="24" spans="3:26" x14ac:dyDescent="0.25">
      <c r="C24" s="42" t="s">
        <v>46</v>
      </c>
      <c r="D24" s="46" t="s">
        <v>47</v>
      </c>
      <c r="E24" s="46" t="s">
        <v>2</v>
      </c>
      <c r="F24" s="46">
        <f>F31/2</f>
        <v>5</v>
      </c>
      <c r="G24" s="46">
        <f>G22*F24</f>
        <v>35</v>
      </c>
      <c r="J24" s="25">
        <v>95</v>
      </c>
      <c r="K24" s="30">
        <v>0.625</v>
      </c>
      <c r="N24" s="25" t="s">
        <v>60</v>
      </c>
      <c r="O24" s="29" t="s">
        <v>75</v>
      </c>
      <c r="P24" s="29" t="s">
        <v>81</v>
      </c>
      <c r="Q24" s="25"/>
      <c r="R24" s="25"/>
      <c r="S24" s="25"/>
      <c r="T24" s="25"/>
      <c r="U24" s="25"/>
      <c r="V24" s="25"/>
      <c r="W24" s="25"/>
      <c r="X24" s="25"/>
      <c r="Y24" s="25"/>
      <c r="Z24" s="25"/>
    </row>
    <row r="25" spans="3:26" x14ac:dyDescent="0.25">
      <c r="C25" s="44" t="s">
        <v>20</v>
      </c>
      <c r="D25" s="47">
        <v>10</v>
      </c>
      <c r="E25" s="46">
        <v>0.2</v>
      </c>
      <c r="F25" s="46">
        <f>(E25*F31)/D25</f>
        <v>0.2</v>
      </c>
      <c r="G25" s="46">
        <f>G22*F25</f>
        <v>1.4000000000000001</v>
      </c>
      <c r="J25" s="31">
        <v>94</v>
      </c>
      <c r="K25" s="32">
        <v>2.0833333333333332E-2</v>
      </c>
      <c r="N25" s="25" t="s">
        <v>61</v>
      </c>
      <c r="O25" s="29" t="s">
        <v>76</v>
      </c>
      <c r="P25" s="29" t="s">
        <v>82</v>
      </c>
      <c r="Q25" s="25"/>
      <c r="R25" s="25"/>
      <c r="S25" s="25"/>
      <c r="T25" s="25"/>
      <c r="U25" s="25"/>
      <c r="V25" s="25"/>
      <c r="W25" s="25"/>
      <c r="X25" s="25"/>
      <c r="Y25" s="25"/>
      <c r="Z25" s="25"/>
    </row>
    <row r="26" spans="3:26" x14ac:dyDescent="0.25">
      <c r="C26" s="42" t="s">
        <v>21</v>
      </c>
      <c r="D26" s="47">
        <v>10</v>
      </c>
      <c r="E26" s="46">
        <v>0.2</v>
      </c>
      <c r="F26" s="46">
        <f>(E26*F31)/D26</f>
        <v>0.2</v>
      </c>
      <c r="G26" s="46">
        <f>$G$22*F26</f>
        <v>1.4000000000000001</v>
      </c>
      <c r="J26" s="55">
        <v>50</v>
      </c>
      <c r="K26" s="54">
        <v>4.1666666666666664E-2</v>
      </c>
      <c r="L26" t="s">
        <v>6</v>
      </c>
      <c r="N26" s="25" t="s">
        <v>62</v>
      </c>
      <c r="O26" s="29" t="s">
        <v>77</v>
      </c>
      <c r="P26" s="29" t="s">
        <v>83</v>
      </c>
      <c r="Q26" s="25"/>
      <c r="R26" s="25"/>
      <c r="S26" s="25"/>
      <c r="T26" s="25"/>
      <c r="U26" s="25"/>
      <c r="V26" s="25"/>
      <c r="W26" s="25"/>
      <c r="X26" s="25"/>
      <c r="Y26" s="25"/>
      <c r="Z26" s="25"/>
    </row>
    <row r="27" spans="3:26" x14ac:dyDescent="0.25">
      <c r="C27" s="42" t="s">
        <v>13</v>
      </c>
      <c r="D27" s="47">
        <v>10</v>
      </c>
      <c r="E27" s="46">
        <v>0.2</v>
      </c>
      <c r="F27" s="46">
        <f>(E27*$F$31)/D27</f>
        <v>0.2</v>
      </c>
      <c r="G27" s="46">
        <f t="shared" ref="G27:G28" si="0">$G$22*F27</f>
        <v>1.4000000000000001</v>
      </c>
      <c r="J27" s="33">
        <v>72</v>
      </c>
      <c r="K27" s="34">
        <v>4.1666666666666664E-2</v>
      </c>
      <c r="N27" s="25" t="s">
        <v>63</v>
      </c>
      <c r="O27" s="29" t="s">
        <v>78</v>
      </c>
      <c r="P27" s="29" t="s">
        <v>84</v>
      </c>
      <c r="Q27" s="25"/>
      <c r="R27" s="25"/>
      <c r="S27" s="25"/>
      <c r="T27" s="25"/>
      <c r="U27" s="25"/>
      <c r="V27" s="25"/>
      <c r="W27" s="25"/>
      <c r="X27" s="25"/>
      <c r="Y27" s="25"/>
      <c r="Z27" s="25"/>
    </row>
    <row r="28" spans="3:26" x14ac:dyDescent="0.25">
      <c r="C28" s="42" t="s">
        <v>14</v>
      </c>
      <c r="D28" s="47">
        <v>10</v>
      </c>
      <c r="E28" s="46">
        <v>0.2</v>
      </c>
      <c r="F28" s="46">
        <f>(E28*$F$31)/D28</f>
        <v>0.2</v>
      </c>
      <c r="G28" s="46">
        <f t="shared" si="0"/>
        <v>1.4000000000000001</v>
      </c>
      <c r="J28" s="25">
        <v>72</v>
      </c>
      <c r="K28" s="30">
        <v>0.41666666666666669</v>
      </c>
      <c r="N28" s="25" t="s">
        <v>64</v>
      </c>
      <c r="O28" s="29" t="s">
        <v>79</v>
      </c>
      <c r="P28" s="29" t="s">
        <v>85</v>
      </c>
      <c r="Q28" s="25"/>
      <c r="R28" s="25"/>
      <c r="S28" s="25"/>
      <c r="T28" s="25"/>
      <c r="U28" s="25"/>
      <c r="V28" s="25"/>
      <c r="W28" s="25"/>
      <c r="X28" s="25"/>
      <c r="Y28" s="25"/>
      <c r="Z28" s="25"/>
    </row>
    <row r="29" spans="3:26" x14ac:dyDescent="0.25">
      <c r="C29" s="42" t="s">
        <v>48</v>
      </c>
      <c r="D29" s="46"/>
      <c r="E29" s="46"/>
      <c r="F29" s="46">
        <f>F31-F30-F26-F25-F24-F27-F28</f>
        <v>3.2000000000000011</v>
      </c>
      <c r="G29" s="46">
        <f>F29*G22</f>
        <v>22.400000000000006</v>
      </c>
      <c r="J29" s="25">
        <v>10</v>
      </c>
      <c r="K29" s="30">
        <v>4.1666666666666664E-2</v>
      </c>
      <c r="N29" s="25" t="s">
        <v>65</v>
      </c>
      <c r="O29" s="29"/>
      <c r="P29" s="29"/>
      <c r="Q29" s="25"/>
      <c r="R29" s="25"/>
      <c r="S29" s="25"/>
      <c r="T29" s="25"/>
      <c r="U29" s="25"/>
      <c r="V29" s="25"/>
      <c r="W29" s="25"/>
      <c r="X29" s="25"/>
      <c r="Y29" s="25"/>
      <c r="Z29" s="25"/>
    </row>
    <row r="30" spans="3:26" x14ac:dyDescent="0.25">
      <c r="C30" s="42" t="s">
        <v>8</v>
      </c>
      <c r="D30" s="46"/>
      <c r="E30" s="46"/>
      <c r="F30" s="47">
        <v>1</v>
      </c>
      <c r="G30" s="48" t="s">
        <v>9</v>
      </c>
      <c r="N30" s="25" t="s">
        <v>66</v>
      </c>
      <c r="O30" s="49"/>
      <c r="P30" s="49"/>
      <c r="Q30" s="25"/>
      <c r="R30" s="25"/>
      <c r="S30" s="25"/>
      <c r="T30" s="25"/>
      <c r="U30" s="25"/>
      <c r="V30" s="25"/>
      <c r="W30" s="25"/>
      <c r="X30" s="25"/>
      <c r="Y30" s="25"/>
      <c r="Z30" s="25"/>
    </row>
    <row r="31" spans="3:26" x14ac:dyDescent="0.25">
      <c r="C31" s="43"/>
      <c r="D31" s="43"/>
      <c r="E31" s="43" t="s">
        <v>49</v>
      </c>
      <c r="F31" s="45">
        <v>10</v>
      </c>
      <c r="G31" s="43">
        <f>SUM(G24:G29)</f>
        <v>63</v>
      </c>
      <c r="O31" s="25" t="s">
        <v>72</v>
      </c>
      <c r="P31" s="25" t="s">
        <v>73</v>
      </c>
    </row>
    <row r="32" spans="3:26" x14ac:dyDescent="0.25">
      <c r="C32" s="43"/>
      <c r="D32" s="43"/>
      <c r="E32" s="43"/>
      <c r="F32" s="43" t="s">
        <v>50</v>
      </c>
      <c r="G32" s="43">
        <f>F31-F30</f>
        <v>9</v>
      </c>
    </row>
    <row r="36" spans="3:3" x14ac:dyDescent="0.25">
      <c r="C36" t="s">
        <v>86</v>
      </c>
    </row>
    <row r="74" spans="2:2" x14ac:dyDescent="0.25">
      <c r="B74" t="s">
        <v>328</v>
      </c>
    </row>
  </sheetData>
  <conditionalFormatting sqref="J22:K22 J24:K29">
    <cfRule type="containsText" priority="1" operator="containsText" text="*">
      <formula>NOT(ISERROR(SEARCH("*",J22)))</formula>
    </cfRule>
    <cfRule type="containsText" priority="2" operator="containsText" text="**">
      <formula>NOT(ISERROR(SEARCH("**",J22)))</formula>
    </cfRule>
    <cfRule type="cellIs" priority="3" operator="equal">
      <formula>"**"</formula>
    </cfRule>
  </conditionalFormatting>
  <pageMargins left="0.7" right="0.7" top="0.75" bottom="0.75" header="0.3" footer="0.3"/>
  <pageSetup paperSize="9" scale="45" orientation="landscape"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F5176-48FE-4F02-8794-1CAADBB12043}">
  <sheetPr>
    <pageSetUpPr fitToPage="1"/>
  </sheetPr>
  <dimension ref="A1:AB86"/>
  <sheetViews>
    <sheetView zoomScale="55" zoomScaleNormal="55" workbookViewId="0">
      <selection activeCell="N8" sqref="N8"/>
    </sheetView>
  </sheetViews>
  <sheetFormatPr defaultRowHeight="15" x14ac:dyDescent="0.25"/>
  <cols>
    <col min="1" max="1" width="11.28515625" customWidth="1"/>
    <col min="8" max="8" width="13.5703125" customWidth="1"/>
  </cols>
  <sheetData>
    <row r="1" spans="1:28" x14ac:dyDescent="0.25">
      <c r="A1" s="50">
        <v>45974</v>
      </c>
    </row>
    <row r="2" spans="1:28" x14ac:dyDescent="0.25">
      <c r="B2" s="56" t="s">
        <v>51</v>
      </c>
      <c r="I2" s="18" t="s">
        <v>1</v>
      </c>
      <c r="J2" s="18" t="s">
        <v>87</v>
      </c>
      <c r="K2" s="18"/>
    </row>
    <row r="3" spans="1:28" x14ac:dyDescent="0.25">
      <c r="B3" s="56" t="s">
        <v>52</v>
      </c>
      <c r="I3" s="18"/>
      <c r="J3" s="18"/>
      <c r="K3" s="18" t="s">
        <v>88</v>
      </c>
    </row>
    <row r="4" spans="1:28" x14ac:dyDescent="0.25">
      <c r="B4" s="57" t="s">
        <v>15</v>
      </c>
      <c r="K4" t="s">
        <v>96</v>
      </c>
    </row>
    <row r="5" spans="1:28" x14ac:dyDescent="0.25">
      <c r="B5" s="57" t="s">
        <v>16</v>
      </c>
    </row>
    <row r="6" spans="1:28" x14ac:dyDescent="0.25">
      <c r="B6" s="57" t="s">
        <v>53</v>
      </c>
    </row>
    <row r="7" spans="1:28" x14ac:dyDescent="0.25">
      <c r="B7" s="57" t="s">
        <v>54</v>
      </c>
      <c r="AA7" t="s">
        <v>94</v>
      </c>
    </row>
    <row r="8" spans="1:28" x14ac:dyDescent="0.25">
      <c r="B8" s="18" t="s">
        <v>97</v>
      </c>
      <c r="AA8" t="s">
        <v>95</v>
      </c>
    </row>
    <row r="9" spans="1:28" x14ac:dyDescent="0.25">
      <c r="B9" s="18" t="s">
        <v>98</v>
      </c>
    </row>
    <row r="13" spans="1:28" x14ac:dyDescent="0.25">
      <c r="A13" s="75"/>
      <c r="B13" s="76" t="s">
        <v>17</v>
      </c>
      <c r="C13" s="75"/>
      <c r="D13" s="75"/>
      <c r="E13" s="75"/>
      <c r="F13" s="75"/>
      <c r="G13" s="77"/>
      <c r="H13" s="75"/>
      <c r="I13" s="75"/>
      <c r="J13" s="75"/>
      <c r="K13" s="78"/>
      <c r="L13" s="75"/>
      <c r="M13" s="75" t="s">
        <v>92</v>
      </c>
      <c r="N13" s="75"/>
      <c r="O13" s="75"/>
      <c r="P13" s="75"/>
      <c r="Q13" s="75"/>
      <c r="R13" s="75"/>
      <c r="S13" s="75"/>
      <c r="T13" s="75"/>
      <c r="U13" s="75"/>
      <c r="V13" s="75"/>
      <c r="W13" s="75"/>
      <c r="X13" s="75"/>
      <c r="Y13" s="75"/>
      <c r="Z13" s="75"/>
      <c r="AA13" s="75"/>
      <c r="AB13" s="75"/>
    </row>
    <row r="14" spans="1:28" x14ac:dyDescent="0.25">
      <c r="G14" s="2"/>
      <c r="K14" s="38"/>
      <c r="S14" s="18"/>
      <c r="T14" s="18"/>
      <c r="U14" s="18"/>
    </row>
    <row r="15" spans="1:28" x14ac:dyDescent="0.25">
      <c r="C15" s="18"/>
      <c r="D15" s="71" t="s">
        <v>11</v>
      </c>
      <c r="E15" s="59" t="s">
        <v>2</v>
      </c>
      <c r="F15" s="60">
        <v>9</v>
      </c>
      <c r="G15" s="2"/>
      <c r="K15" s="38"/>
    </row>
    <row r="16" spans="1:28" x14ac:dyDescent="0.25">
      <c r="C16" s="18"/>
      <c r="D16" s="61" t="s">
        <v>89</v>
      </c>
      <c r="E16" s="58">
        <v>5</v>
      </c>
      <c r="F16" s="58">
        <f>E16*$F$15</f>
        <v>45</v>
      </c>
      <c r="G16" s="2"/>
      <c r="K16" s="38"/>
    </row>
    <row r="17" spans="3:21" x14ac:dyDescent="0.25">
      <c r="C17" s="18"/>
      <c r="D17" s="61" t="s">
        <v>90</v>
      </c>
      <c r="E17" s="58">
        <v>0.3</v>
      </c>
      <c r="F17" s="58">
        <f>E17*$F$15</f>
        <v>2.6999999999999997</v>
      </c>
      <c r="G17" s="2"/>
      <c r="K17" s="38"/>
    </row>
    <row r="18" spans="3:21" x14ac:dyDescent="0.25">
      <c r="C18" s="18"/>
      <c r="D18" s="61" t="s">
        <v>91</v>
      </c>
      <c r="E18" s="58">
        <v>0.3</v>
      </c>
      <c r="F18" s="58">
        <f>E18*$F$15</f>
        <v>2.6999999999999997</v>
      </c>
      <c r="G18" s="2"/>
      <c r="K18" s="38"/>
    </row>
    <row r="19" spans="3:21" x14ac:dyDescent="0.25">
      <c r="C19" s="18"/>
      <c r="D19" s="61" t="s">
        <v>7</v>
      </c>
      <c r="E19" s="58">
        <f>E21-E16-E17-E18-E20</f>
        <v>3.4000000000000004</v>
      </c>
      <c r="F19" s="58">
        <f>E19*$F$15</f>
        <v>30.6</v>
      </c>
      <c r="G19" s="2"/>
      <c r="H19" s="18"/>
      <c r="I19" s="18"/>
      <c r="J19" s="18"/>
      <c r="K19" s="38"/>
      <c r="N19" s="18"/>
      <c r="O19" s="71" t="s">
        <v>11</v>
      </c>
      <c r="P19" s="59" t="s">
        <v>2</v>
      </c>
      <c r="Q19" s="60">
        <v>18</v>
      </c>
      <c r="S19" s="24" t="s">
        <v>44</v>
      </c>
      <c r="T19" s="24" t="s">
        <v>45</v>
      </c>
      <c r="U19" s="18"/>
    </row>
    <row r="20" spans="3:21" x14ac:dyDescent="0.25">
      <c r="C20" s="18"/>
      <c r="D20" s="61" t="s">
        <v>8</v>
      </c>
      <c r="E20" s="60">
        <v>1</v>
      </c>
      <c r="F20" s="62" t="s">
        <v>9</v>
      </c>
      <c r="G20" s="2"/>
      <c r="H20" s="24" t="s">
        <v>44</v>
      </c>
      <c r="I20" s="24" t="s">
        <v>45</v>
      </c>
      <c r="J20" s="18"/>
      <c r="K20" s="38"/>
      <c r="N20" s="18"/>
      <c r="O20" s="61" t="s">
        <v>89</v>
      </c>
      <c r="P20" s="58">
        <f>P25/2</f>
        <v>10</v>
      </c>
      <c r="Q20" s="58">
        <f>P20*$Q$19</f>
        <v>180</v>
      </c>
      <c r="S20" s="25">
        <v>95</v>
      </c>
      <c r="T20" s="30">
        <v>0.625</v>
      </c>
      <c r="U20" s="18"/>
    </row>
    <row r="21" spans="3:21" x14ac:dyDescent="0.25">
      <c r="C21" s="18"/>
      <c r="D21" s="61"/>
      <c r="E21" s="63">
        <v>10</v>
      </c>
      <c r="F21" s="18"/>
      <c r="G21" s="2"/>
      <c r="H21" s="25">
        <v>95</v>
      </c>
      <c r="I21" s="30">
        <v>0.625</v>
      </c>
      <c r="J21" s="18"/>
      <c r="K21" s="38"/>
      <c r="N21" s="18"/>
      <c r="O21" s="73" t="s">
        <v>119</v>
      </c>
      <c r="P21" s="58">
        <f>(0.25*P25)/10</f>
        <v>0.5</v>
      </c>
      <c r="Q21" s="58">
        <f>P21*$Q$19</f>
        <v>9</v>
      </c>
      <c r="S21" s="31">
        <v>94</v>
      </c>
      <c r="T21" s="32">
        <v>2.0833333333333332E-2</v>
      </c>
      <c r="U21" s="18"/>
    </row>
    <row r="22" spans="3:21" x14ac:dyDescent="0.25">
      <c r="C22" s="18"/>
      <c r="D22" s="61"/>
      <c r="E22" s="18"/>
      <c r="F22" s="18"/>
      <c r="G22" s="2"/>
      <c r="H22" s="31">
        <v>94</v>
      </c>
      <c r="I22" s="32">
        <v>2.0833333333333332E-2</v>
      </c>
      <c r="J22" s="18"/>
      <c r="K22" s="38"/>
      <c r="N22" s="18"/>
      <c r="O22" s="73" t="s">
        <v>120</v>
      </c>
      <c r="P22" s="58">
        <f>(0.25*P25)/10</f>
        <v>0.5</v>
      </c>
      <c r="Q22" s="58">
        <f>P22*$Q$19</f>
        <v>9</v>
      </c>
      <c r="S22" s="65">
        <v>48</v>
      </c>
      <c r="T22" s="66">
        <v>4.1666666666666664E-2</v>
      </c>
      <c r="U22" s="18" t="s">
        <v>19</v>
      </c>
    </row>
    <row r="23" spans="3:21" x14ac:dyDescent="0.25">
      <c r="C23" s="18"/>
      <c r="D23" s="61"/>
      <c r="E23" s="18"/>
      <c r="F23" s="18"/>
      <c r="G23" s="2"/>
      <c r="H23" s="65">
        <v>50</v>
      </c>
      <c r="I23" s="66">
        <v>4.1666666666666664E-2</v>
      </c>
      <c r="J23" s="18" t="s">
        <v>10</v>
      </c>
      <c r="K23" s="38"/>
      <c r="N23" s="18"/>
      <c r="O23" s="61" t="s">
        <v>7</v>
      </c>
      <c r="P23" s="58">
        <f>P25-P20-P21-P22-P24</f>
        <v>7</v>
      </c>
      <c r="Q23" s="58">
        <f>P23*$Q$19</f>
        <v>126</v>
      </c>
      <c r="S23" s="33">
        <v>72</v>
      </c>
      <c r="T23" s="34">
        <v>4.1666666666666664E-2</v>
      </c>
      <c r="U23" s="18"/>
    </row>
    <row r="24" spans="3:21" x14ac:dyDescent="0.25">
      <c r="C24" s="64"/>
      <c r="D24" s="71" t="s">
        <v>12</v>
      </c>
      <c r="E24" s="59" t="s">
        <v>2</v>
      </c>
      <c r="F24" s="60">
        <v>9</v>
      </c>
      <c r="G24" s="2"/>
      <c r="H24" s="33">
        <v>72</v>
      </c>
      <c r="I24" s="34">
        <v>4.1666666666666664E-2</v>
      </c>
      <c r="J24" s="18"/>
      <c r="K24" s="38"/>
      <c r="N24" s="18"/>
      <c r="O24" s="61" t="s">
        <v>93</v>
      </c>
      <c r="P24" s="60">
        <v>2</v>
      </c>
      <c r="Q24" s="62" t="s">
        <v>9</v>
      </c>
      <c r="S24" s="25">
        <v>72</v>
      </c>
      <c r="T24" s="30">
        <v>0.41666666666666669</v>
      </c>
      <c r="U24" s="18"/>
    </row>
    <row r="25" spans="3:21" x14ac:dyDescent="0.25">
      <c r="C25" s="18"/>
      <c r="D25" s="61" t="s">
        <v>89</v>
      </c>
      <c r="E25" s="58">
        <f>E32/2</f>
        <v>5</v>
      </c>
      <c r="F25" s="58">
        <f t="shared" ref="F25:F30" si="0">E25*$F$24</f>
        <v>45</v>
      </c>
      <c r="G25" s="2"/>
      <c r="H25" s="25">
        <v>72</v>
      </c>
      <c r="I25" s="30">
        <v>0.41666666666666669</v>
      </c>
      <c r="J25" s="18"/>
      <c r="K25" s="38"/>
      <c r="N25" s="18"/>
      <c r="O25" s="61"/>
      <c r="P25" s="63">
        <v>20</v>
      </c>
      <c r="Q25" s="18"/>
      <c r="S25" s="25">
        <v>10</v>
      </c>
      <c r="T25" s="30">
        <v>4.1666666666666664E-2</v>
      </c>
      <c r="U25" s="18"/>
    </row>
    <row r="26" spans="3:21" x14ac:dyDescent="0.25">
      <c r="C26" s="18"/>
      <c r="D26" s="61" t="s">
        <v>90</v>
      </c>
      <c r="E26" s="58">
        <v>0.3</v>
      </c>
      <c r="F26" s="58">
        <f t="shared" si="0"/>
        <v>2.6999999999999997</v>
      </c>
      <c r="G26" s="2"/>
      <c r="H26" s="25">
        <v>10</v>
      </c>
      <c r="I26" s="30">
        <v>4.1666666666666664E-2</v>
      </c>
      <c r="J26" s="18"/>
      <c r="K26" s="38"/>
    </row>
    <row r="27" spans="3:21" x14ac:dyDescent="0.25">
      <c r="C27" s="18"/>
      <c r="D27" s="61" t="s">
        <v>91</v>
      </c>
      <c r="E27" s="58">
        <v>0.3</v>
      </c>
      <c r="F27" s="58">
        <f t="shared" si="0"/>
        <v>2.6999999999999997</v>
      </c>
      <c r="G27" s="2"/>
      <c r="K27" s="38"/>
    </row>
    <row r="28" spans="3:21" x14ac:dyDescent="0.25">
      <c r="C28" s="18"/>
      <c r="D28" s="61" t="s">
        <v>57</v>
      </c>
      <c r="E28" s="58">
        <v>0.25</v>
      </c>
      <c r="F28" s="58">
        <f t="shared" si="0"/>
        <v>2.25</v>
      </c>
      <c r="G28" s="2"/>
      <c r="K28" s="38"/>
    </row>
    <row r="29" spans="3:21" x14ac:dyDescent="0.25">
      <c r="C29" s="18"/>
      <c r="D29" s="61" t="s">
        <v>58</v>
      </c>
      <c r="E29" s="58">
        <v>0.25</v>
      </c>
      <c r="F29" s="58">
        <f t="shared" si="0"/>
        <v>2.25</v>
      </c>
      <c r="G29" s="2"/>
      <c r="K29" s="38"/>
    </row>
    <row r="30" spans="3:21" x14ac:dyDescent="0.25">
      <c r="C30" s="18"/>
      <c r="D30" s="61" t="s">
        <v>7</v>
      </c>
      <c r="E30" s="58">
        <f>E32-E25-E26-E27-E28-E29-E31</f>
        <v>2.9000000000000004</v>
      </c>
      <c r="F30" s="58">
        <f t="shared" si="0"/>
        <v>26.1</v>
      </c>
      <c r="G30" s="2"/>
      <c r="K30" s="38"/>
    </row>
    <row r="31" spans="3:21" x14ac:dyDescent="0.25">
      <c r="C31" s="18"/>
      <c r="D31" s="61" t="s">
        <v>8</v>
      </c>
      <c r="E31" s="60">
        <v>1</v>
      </c>
      <c r="F31" s="62" t="s">
        <v>9</v>
      </c>
      <c r="G31" s="2"/>
      <c r="K31" s="38"/>
    </row>
    <row r="32" spans="3:21" x14ac:dyDescent="0.25">
      <c r="C32" s="18"/>
      <c r="D32" s="18"/>
      <c r="E32" s="63">
        <v>10</v>
      </c>
      <c r="F32" s="18"/>
      <c r="G32" s="2"/>
      <c r="K32" s="38"/>
    </row>
    <row r="33" spans="3:16" x14ac:dyDescent="0.25">
      <c r="K33" s="38"/>
    </row>
    <row r="34" spans="3:16" x14ac:dyDescent="0.25">
      <c r="E34" t="s">
        <v>118</v>
      </c>
      <c r="L34" s="74" t="s">
        <v>121</v>
      </c>
    </row>
    <row r="38" spans="3:16" x14ac:dyDescent="0.25">
      <c r="D38" s="134" t="s">
        <v>17</v>
      </c>
      <c r="E38" s="134"/>
      <c r="G38" s="134" t="s">
        <v>117</v>
      </c>
      <c r="H38" s="134"/>
      <c r="J38" s="70"/>
      <c r="N38" s="25" t="s">
        <v>18</v>
      </c>
    </row>
    <row r="39" spans="3:16" x14ac:dyDescent="0.25">
      <c r="C39" s="7"/>
      <c r="D39" s="7">
        <v>1</v>
      </c>
      <c r="E39" s="7">
        <v>2</v>
      </c>
      <c r="F39" s="7">
        <v>3</v>
      </c>
      <c r="G39" s="7">
        <v>4</v>
      </c>
      <c r="H39" s="7">
        <v>5</v>
      </c>
      <c r="I39" s="7">
        <v>6</v>
      </c>
      <c r="J39" s="7">
        <v>7</v>
      </c>
      <c r="K39" s="7">
        <v>8</v>
      </c>
      <c r="L39" s="7">
        <v>9</v>
      </c>
      <c r="M39" s="7">
        <v>10</v>
      </c>
      <c r="N39" s="7">
        <v>11</v>
      </c>
      <c r="O39" s="7">
        <v>12</v>
      </c>
      <c r="P39" s="2"/>
    </row>
    <row r="40" spans="3:16" x14ac:dyDescent="0.25">
      <c r="C40" s="7" t="s">
        <v>59</v>
      </c>
      <c r="D40" s="67" t="s">
        <v>101</v>
      </c>
      <c r="E40" s="72" t="s">
        <v>103</v>
      </c>
      <c r="F40" s="37"/>
      <c r="G40" s="67" t="s">
        <v>59</v>
      </c>
      <c r="H40" s="49"/>
      <c r="I40" s="49"/>
      <c r="J40" s="67"/>
      <c r="K40" s="67"/>
      <c r="L40" s="37"/>
      <c r="M40" s="37"/>
      <c r="N40" s="67" t="s">
        <v>101</v>
      </c>
      <c r="O40" s="67" t="s">
        <v>109</v>
      </c>
      <c r="P40" s="2"/>
    </row>
    <row r="41" spans="3:16" x14ac:dyDescent="0.25">
      <c r="C41" s="7" t="s">
        <v>60</v>
      </c>
      <c r="D41" s="67" t="s">
        <v>102</v>
      </c>
      <c r="E41" s="72" t="s">
        <v>104</v>
      </c>
      <c r="F41" s="37"/>
      <c r="G41" s="67" t="s">
        <v>60</v>
      </c>
      <c r="H41" s="49"/>
      <c r="I41" s="49"/>
      <c r="J41" s="67"/>
      <c r="K41" s="67"/>
      <c r="L41" s="37"/>
      <c r="M41" s="37"/>
      <c r="N41" s="67" t="s">
        <v>102</v>
      </c>
      <c r="O41" s="67" t="s">
        <v>111</v>
      </c>
      <c r="P41" s="2"/>
    </row>
    <row r="42" spans="3:16" x14ac:dyDescent="0.25">
      <c r="C42" s="7" t="s">
        <v>61</v>
      </c>
      <c r="D42" s="67" t="s">
        <v>105</v>
      </c>
      <c r="E42" s="72" t="s">
        <v>106</v>
      </c>
      <c r="F42" s="37"/>
      <c r="G42" s="67" t="s">
        <v>61</v>
      </c>
      <c r="H42" s="49"/>
      <c r="I42" s="49"/>
      <c r="J42" s="67"/>
      <c r="K42" s="67"/>
      <c r="L42" s="37"/>
      <c r="M42" s="37"/>
      <c r="N42" s="67" t="s">
        <v>103</v>
      </c>
      <c r="O42" s="67" t="s">
        <v>110</v>
      </c>
      <c r="P42" s="2"/>
    </row>
    <row r="43" spans="3:16" x14ac:dyDescent="0.25">
      <c r="C43" s="7" t="s">
        <v>62</v>
      </c>
      <c r="D43" s="67" t="s">
        <v>107</v>
      </c>
      <c r="E43" s="72" t="s">
        <v>108</v>
      </c>
      <c r="F43" s="37"/>
      <c r="G43" s="67" t="s">
        <v>62</v>
      </c>
      <c r="H43" s="49"/>
      <c r="I43" s="49"/>
      <c r="J43" s="67"/>
      <c r="K43" s="67"/>
      <c r="L43" s="37"/>
      <c r="M43" s="37"/>
      <c r="N43" s="67" t="s">
        <v>104</v>
      </c>
      <c r="O43" s="67" t="s">
        <v>112</v>
      </c>
      <c r="P43" s="2"/>
    </row>
    <row r="44" spans="3:16" x14ac:dyDescent="0.25">
      <c r="C44" s="7" t="s">
        <v>63</v>
      </c>
      <c r="D44" s="67" t="s">
        <v>109</v>
      </c>
      <c r="E44" s="72" t="s">
        <v>110</v>
      </c>
      <c r="F44" s="37"/>
      <c r="G44" s="67" t="s">
        <v>63</v>
      </c>
      <c r="H44" s="49"/>
      <c r="I44" s="49"/>
      <c r="J44" s="67"/>
      <c r="K44" s="67"/>
      <c r="L44" s="37"/>
      <c r="M44" s="37"/>
      <c r="N44" s="67" t="s">
        <v>105</v>
      </c>
      <c r="O44" s="67" t="s">
        <v>113</v>
      </c>
      <c r="P44" s="2"/>
    </row>
    <row r="45" spans="3:16" x14ac:dyDescent="0.25">
      <c r="C45" s="7" t="s">
        <v>64</v>
      </c>
      <c r="D45" s="67" t="s">
        <v>111</v>
      </c>
      <c r="E45" s="72" t="s">
        <v>112</v>
      </c>
      <c r="F45" s="37"/>
      <c r="G45" s="67" t="s">
        <v>64</v>
      </c>
      <c r="H45" s="49"/>
      <c r="I45" s="49"/>
      <c r="J45" s="67"/>
      <c r="K45" s="67"/>
      <c r="L45" s="37"/>
      <c r="M45" s="37"/>
      <c r="N45" s="67" t="s">
        <v>107</v>
      </c>
      <c r="O45" s="67" t="s">
        <v>114</v>
      </c>
      <c r="P45" s="2"/>
    </row>
    <row r="46" spans="3:16" x14ac:dyDescent="0.25">
      <c r="C46" s="7" t="s">
        <v>65</v>
      </c>
      <c r="D46" s="67" t="s">
        <v>113</v>
      </c>
      <c r="E46" s="72" t="s">
        <v>115</v>
      </c>
      <c r="F46" s="37"/>
      <c r="G46" s="67" t="s">
        <v>65</v>
      </c>
      <c r="H46" s="37"/>
      <c r="I46" s="49"/>
      <c r="J46" s="67"/>
      <c r="K46" s="67"/>
      <c r="L46" s="37"/>
      <c r="M46" s="37"/>
      <c r="N46" s="67" t="s">
        <v>106</v>
      </c>
      <c r="O46" s="67" t="s">
        <v>115</v>
      </c>
      <c r="P46" s="2"/>
    </row>
    <row r="47" spans="3:16" x14ac:dyDescent="0.25">
      <c r="C47" s="7" t="s">
        <v>66</v>
      </c>
      <c r="D47" s="67" t="s">
        <v>114</v>
      </c>
      <c r="E47" s="72" t="s">
        <v>116</v>
      </c>
      <c r="F47" s="37"/>
      <c r="G47" s="67" t="s">
        <v>66</v>
      </c>
      <c r="H47" s="37"/>
      <c r="I47" s="49"/>
      <c r="J47" s="67"/>
      <c r="K47" s="67"/>
      <c r="L47" s="37"/>
      <c r="M47" s="37"/>
      <c r="N47" s="67" t="s">
        <v>108</v>
      </c>
      <c r="O47" s="67" t="s">
        <v>116</v>
      </c>
      <c r="P47" s="2"/>
    </row>
    <row r="48" spans="3:16" x14ac:dyDescent="0.25">
      <c r="C48" s="40"/>
      <c r="D48" s="68" t="s">
        <v>99</v>
      </c>
      <c r="E48" s="68" t="s">
        <v>100</v>
      </c>
      <c r="F48" s="40"/>
    </row>
    <row r="49" spans="2:6" x14ac:dyDescent="0.25">
      <c r="C49" s="40"/>
      <c r="D49" s="40"/>
      <c r="E49" s="40"/>
      <c r="F49" s="40"/>
    </row>
    <row r="51" spans="2:6" x14ac:dyDescent="0.25">
      <c r="B51" t="s">
        <v>122</v>
      </c>
    </row>
    <row r="86" spans="4:4" ht="18.75" x14ac:dyDescent="0.3">
      <c r="D86" s="136" t="s">
        <v>324</v>
      </c>
    </row>
  </sheetData>
  <mergeCells count="2">
    <mergeCell ref="D38:E38"/>
    <mergeCell ref="G38:H38"/>
  </mergeCells>
  <conditionalFormatting sqref="H21:I26">
    <cfRule type="containsText" priority="4" operator="containsText" text="*">
      <formula>NOT(ISERROR(SEARCH("*",H21)))</formula>
    </cfRule>
    <cfRule type="containsText" priority="5" operator="containsText" text="**">
      <formula>NOT(ISERROR(SEARCH("**",H21)))</formula>
    </cfRule>
    <cfRule type="cellIs" priority="6" operator="equal">
      <formula>"**"</formula>
    </cfRule>
  </conditionalFormatting>
  <conditionalFormatting sqref="S20:T25">
    <cfRule type="containsText" priority="1" operator="containsText" text="*">
      <formula>NOT(ISERROR(SEARCH("*",S20)))</formula>
    </cfRule>
    <cfRule type="containsText" priority="2" operator="containsText" text="**">
      <formula>NOT(ISERROR(SEARCH("**",S20)))</formula>
    </cfRule>
    <cfRule type="cellIs" priority="3" operator="equal">
      <formula>"**"</formula>
    </cfRule>
  </conditionalFormatting>
  <pageMargins left="0.7" right="0.7" top="0.75" bottom="0.75" header="0.3" footer="0.3"/>
  <pageSetup paperSize="9" scale="39" orientation="landscape" verticalDpi="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6D32A-EA11-41FD-BA05-9B6E94343F83}">
  <sheetPr>
    <pageSetUpPr fitToPage="1"/>
  </sheetPr>
  <dimension ref="A1:AJ132"/>
  <sheetViews>
    <sheetView zoomScale="55" zoomScaleNormal="55" workbookViewId="0">
      <selection activeCell="Z11" sqref="Z11"/>
    </sheetView>
  </sheetViews>
  <sheetFormatPr defaultRowHeight="15" x14ac:dyDescent="0.25"/>
  <cols>
    <col min="1" max="1" width="12.140625" customWidth="1"/>
    <col min="3" max="4" width="9.5703125" customWidth="1"/>
    <col min="21" max="21" width="15" customWidth="1"/>
    <col min="22" max="22" width="14.42578125" customWidth="1"/>
    <col min="27" max="36" width="14.140625" customWidth="1"/>
  </cols>
  <sheetData>
    <row r="1" spans="1:36" x14ac:dyDescent="0.25">
      <c r="A1" s="50">
        <v>45979</v>
      </c>
    </row>
    <row r="2" spans="1:36" x14ac:dyDescent="0.25">
      <c r="B2" s="56" t="s">
        <v>51</v>
      </c>
      <c r="I2" s="18" t="s">
        <v>1</v>
      </c>
      <c r="Y2" t="s">
        <v>153</v>
      </c>
    </row>
    <row r="3" spans="1:36" x14ac:dyDescent="0.25">
      <c r="B3" s="56" t="s">
        <v>52</v>
      </c>
      <c r="I3" s="18"/>
      <c r="Z3" s="41" t="s">
        <v>150</v>
      </c>
      <c r="AA3" t="s">
        <v>154</v>
      </c>
    </row>
    <row r="4" spans="1:36" x14ac:dyDescent="0.25">
      <c r="B4" s="57" t="s">
        <v>15</v>
      </c>
      <c r="Z4" s="41" t="s">
        <v>151</v>
      </c>
      <c r="AA4" t="s">
        <v>155</v>
      </c>
    </row>
    <row r="5" spans="1:36" x14ac:dyDescent="0.25">
      <c r="B5" s="57" t="s">
        <v>16</v>
      </c>
      <c r="Z5" s="41" t="s">
        <v>152</v>
      </c>
      <c r="AA5" t="s">
        <v>156</v>
      </c>
    </row>
    <row r="6" spans="1:36" x14ac:dyDescent="0.25">
      <c r="B6" s="57" t="s">
        <v>53</v>
      </c>
      <c r="AD6" s="69" t="s">
        <v>18</v>
      </c>
      <c r="AI6" s="69" t="s">
        <v>17</v>
      </c>
    </row>
    <row r="7" spans="1:36" x14ac:dyDescent="0.25">
      <c r="B7" s="57" t="s">
        <v>54</v>
      </c>
      <c r="Z7" s="83" t="s">
        <v>157</v>
      </c>
      <c r="AA7" s="81" t="s">
        <v>141</v>
      </c>
      <c r="AB7" s="81" t="s">
        <v>142</v>
      </c>
      <c r="AC7" s="81" t="s">
        <v>158</v>
      </c>
      <c r="AD7" s="81" t="s">
        <v>159</v>
      </c>
      <c r="AE7" s="81" t="s">
        <v>160</v>
      </c>
      <c r="AF7" s="81" t="s">
        <v>161</v>
      </c>
      <c r="AG7" s="81" t="s">
        <v>147</v>
      </c>
      <c r="AH7" s="81" t="s">
        <v>148</v>
      </c>
      <c r="AI7" s="82" t="s">
        <v>142</v>
      </c>
      <c r="AJ7" s="82" t="s">
        <v>159</v>
      </c>
    </row>
    <row r="8" spans="1:36" x14ac:dyDescent="0.25">
      <c r="B8" s="18" t="s">
        <v>136</v>
      </c>
      <c r="Z8" s="83" t="s">
        <v>162</v>
      </c>
      <c r="AA8" s="81" t="s">
        <v>59</v>
      </c>
      <c r="AB8" s="81" t="s">
        <v>60</v>
      </c>
      <c r="AC8" s="81" t="s">
        <v>61</v>
      </c>
      <c r="AD8" s="81" t="s">
        <v>62</v>
      </c>
      <c r="AE8" s="81" t="s">
        <v>63</v>
      </c>
      <c r="AF8" s="81" t="s">
        <v>64</v>
      </c>
      <c r="AG8" s="81" t="s">
        <v>65</v>
      </c>
      <c r="AH8" s="81" t="s">
        <v>66</v>
      </c>
      <c r="AI8" s="82" t="s">
        <v>60</v>
      </c>
      <c r="AJ8" s="82" t="s">
        <v>62</v>
      </c>
    </row>
    <row r="9" spans="1:36" x14ac:dyDescent="0.25">
      <c r="B9" s="18" t="s">
        <v>137</v>
      </c>
    </row>
    <row r="10" spans="1:36" x14ac:dyDescent="0.25">
      <c r="Z10" t="s">
        <v>323</v>
      </c>
    </row>
    <row r="11" spans="1:36" x14ac:dyDescent="0.25">
      <c r="A11" s="75"/>
      <c r="B11" s="76" t="s">
        <v>17</v>
      </c>
      <c r="C11" s="75"/>
      <c r="D11" s="75"/>
      <c r="E11" s="75"/>
      <c r="F11" s="75"/>
      <c r="G11" s="77"/>
      <c r="H11" s="75"/>
      <c r="I11" s="75"/>
      <c r="J11" s="75"/>
      <c r="K11" s="78"/>
      <c r="L11" s="75"/>
      <c r="M11" s="75"/>
      <c r="N11" s="75"/>
      <c r="O11" s="75"/>
      <c r="P11" s="75"/>
      <c r="Q11" s="75"/>
      <c r="R11" s="75"/>
      <c r="S11" s="75"/>
      <c r="T11" s="75"/>
      <c r="U11" s="75"/>
      <c r="V11" s="75"/>
    </row>
    <row r="12" spans="1:36" x14ac:dyDescent="0.25">
      <c r="G12" s="2"/>
      <c r="K12" s="38"/>
      <c r="M12" t="s">
        <v>135</v>
      </c>
      <c r="S12" s="18"/>
      <c r="T12" s="18"/>
      <c r="U12" s="18"/>
    </row>
    <row r="13" spans="1:36" x14ac:dyDescent="0.25">
      <c r="C13" s="18"/>
      <c r="D13" s="71" t="s">
        <v>11</v>
      </c>
      <c r="E13" s="59" t="s">
        <v>2</v>
      </c>
      <c r="F13" s="60">
        <v>10</v>
      </c>
      <c r="G13" s="2"/>
      <c r="K13" s="38"/>
      <c r="Q13" s="25" t="s">
        <v>129</v>
      </c>
      <c r="R13" s="25" t="s">
        <v>48</v>
      </c>
      <c r="S13" s="25" t="s">
        <v>130</v>
      </c>
      <c r="T13" s="25" t="s">
        <v>131</v>
      </c>
    </row>
    <row r="14" spans="1:36" x14ac:dyDescent="0.25">
      <c r="C14" s="18"/>
      <c r="D14" s="61" t="s">
        <v>89</v>
      </c>
      <c r="E14" s="58">
        <f>E19/2</f>
        <v>10</v>
      </c>
      <c r="F14" s="58">
        <f>E14*$F$13</f>
        <v>100</v>
      </c>
      <c r="G14" s="2"/>
      <c r="K14" s="38"/>
      <c r="P14" s="41" t="s">
        <v>128</v>
      </c>
      <c r="Q14" s="29">
        <v>12</v>
      </c>
      <c r="R14" s="29">
        <v>8</v>
      </c>
      <c r="S14" s="29">
        <v>28</v>
      </c>
      <c r="T14" s="39">
        <f>Q14+R14+S14</f>
        <v>48</v>
      </c>
    </row>
    <row r="15" spans="1:36" x14ac:dyDescent="0.25">
      <c r="C15" s="18"/>
      <c r="D15" s="61" t="s">
        <v>90</v>
      </c>
      <c r="E15" s="58">
        <f>0.3*2</f>
        <v>0.6</v>
      </c>
      <c r="F15" s="58">
        <f t="shared" ref="F15:F17" si="0">E15*$F$13</f>
        <v>6</v>
      </c>
      <c r="G15" s="2"/>
      <c r="K15" s="38"/>
    </row>
    <row r="16" spans="1:36" x14ac:dyDescent="0.25">
      <c r="C16" s="18"/>
      <c r="D16" s="61" t="s">
        <v>91</v>
      </c>
      <c r="E16" s="58">
        <f>0.3*2</f>
        <v>0.6</v>
      </c>
      <c r="F16" s="58">
        <f t="shared" si="0"/>
        <v>6</v>
      </c>
      <c r="G16" s="2"/>
      <c r="K16" s="38"/>
      <c r="Q16" t="s">
        <v>133</v>
      </c>
      <c r="R16" t="s">
        <v>134</v>
      </c>
    </row>
    <row r="17" spans="3:21" x14ac:dyDescent="0.25">
      <c r="C17" s="18"/>
      <c r="D17" s="61" t="s">
        <v>7</v>
      </c>
      <c r="E17" s="58">
        <f>E19-E14-E15-E16-E18</f>
        <v>7.8000000000000007</v>
      </c>
      <c r="F17" s="58">
        <f t="shared" si="0"/>
        <v>78</v>
      </c>
      <c r="G17" s="2"/>
      <c r="H17" s="18"/>
      <c r="I17" s="18"/>
      <c r="J17" s="18"/>
      <c r="K17" s="38"/>
      <c r="P17" s="41" t="s">
        <v>132</v>
      </c>
      <c r="Q17" s="29">
        <v>15</v>
      </c>
      <c r="R17" s="29">
        <v>12</v>
      </c>
    </row>
    <row r="18" spans="3:21" x14ac:dyDescent="0.25">
      <c r="C18" s="18"/>
      <c r="D18" s="61" t="s">
        <v>8</v>
      </c>
      <c r="E18" s="60">
        <v>1</v>
      </c>
      <c r="F18" s="62" t="s">
        <v>9</v>
      </c>
      <c r="G18" s="2"/>
      <c r="H18" s="24" t="s">
        <v>44</v>
      </c>
      <c r="I18" s="24" t="s">
        <v>45</v>
      </c>
      <c r="J18" s="18"/>
      <c r="K18" s="38"/>
    </row>
    <row r="19" spans="3:21" x14ac:dyDescent="0.25">
      <c r="C19" s="18"/>
      <c r="D19" s="61"/>
      <c r="E19" s="63">
        <v>20</v>
      </c>
      <c r="F19" s="18"/>
      <c r="G19" s="2"/>
      <c r="H19" s="25">
        <v>95</v>
      </c>
      <c r="I19" s="30">
        <v>0.625</v>
      </c>
      <c r="J19" s="18"/>
      <c r="K19" s="38"/>
    </row>
    <row r="20" spans="3:21" x14ac:dyDescent="0.25">
      <c r="C20" s="18"/>
      <c r="D20" s="61"/>
      <c r="E20" s="18"/>
      <c r="F20" s="18"/>
      <c r="G20" s="2"/>
      <c r="H20" s="31">
        <v>94</v>
      </c>
      <c r="I20" s="32">
        <v>2.0833333333333332E-2</v>
      </c>
      <c r="J20" s="18"/>
      <c r="K20" s="38"/>
    </row>
    <row r="21" spans="3:21" x14ac:dyDescent="0.25">
      <c r="C21" s="18"/>
      <c r="D21" s="61"/>
      <c r="E21" s="18"/>
      <c r="F21" s="18"/>
      <c r="G21" s="2"/>
      <c r="H21" s="65">
        <v>50</v>
      </c>
      <c r="I21" s="66">
        <v>4.1666666666666664E-2</v>
      </c>
      <c r="J21" s="18" t="s">
        <v>10</v>
      </c>
      <c r="K21" s="38"/>
      <c r="M21" t="s">
        <v>92</v>
      </c>
    </row>
    <row r="22" spans="3:21" x14ac:dyDescent="0.25">
      <c r="C22" s="64"/>
      <c r="D22" s="71" t="s">
        <v>12</v>
      </c>
      <c r="E22" s="59" t="s">
        <v>2</v>
      </c>
      <c r="F22" s="60">
        <v>10</v>
      </c>
      <c r="G22" s="2"/>
      <c r="H22" s="33">
        <v>72</v>
      </c>
      <c r="I22" s="34">
        <v>4.1666666666666664E-2</v>
      </c>
      <c r="J22" s="18"/>
      <c r="K22" s="38"/>
    </row>
    <row r="23" spans="3:21" x14ac:dyDescent="0.25">
      <c r="C23" s="18"/>
      <c r="D23" s="61" t="s">
        <v>89</v>
      </c>
      <c r="E23" s="58">
        <f>E30/2</f>
        <v>10</v>
      </c>
      <c r="F23" s="58">
        <f>E23*$F$22</f>
        <v>100</v>
      </c>
      <c r="G23" s="2"/>
      <c r="H23" s="25">
        <v>72</v>
      </c>
      <c r="I23" s="30">
        <v>0.41666666666666669</v>
      </c>
      <c r="J23" s="18"/>
      <c r="K23" s="38"/>
      <c r="N23" s="18"/>
      <c r="O23" s="71" t="s">
        <v>11</v>
      </c>
      <c r="P23" s="59" t="s">
        <v>2</v>
      </c>
      <c r="Q23" s="60">
        <v>18</v>
      </c>
      <c r="S23" s="24" t="s">
        <v>44</v>
      </c>
      <c r="T23" s="24" t="s">
        <v>45</v>
      </c>
      <c r="U23" s="18"/>
    </row>
    <row r="24" spans="3:21" x14ac:dyDescent="0.25">
      <c r="C24" s="18"/>
      <c r="D24" s="61" t="s">
        <v>90</v>
      </c>
      <c r="E24" s="58">
        <f>0.3*2</f>
        <v>0.6</v>
      </c>
      <c r="F24" s="58">
        <f t="shared" ref="F24:F28" si="1">E24*$F$22</f>
        <v>6</v>
      </c>
      <c r="G24" s="2"/>
      <c r="H24" s="25">
        <v>10</v>
      </c>
      <c r="I24" s="30">
        <v>4.1666666666666664E-2</v>
      </c>
      <c r="J24" s="18"/>
      <c r="K24" s="38"/>
      <c r="N24" s="18"/>
      <c r="O24" s="61" t="s">
        <v>89</v>
      </c>
      <c r="P24" s="58">
        <f>P29/2</f>
        <v>10</v>
      </c>
      <c r="Q24" s="58">
        <f>P24*$Q$23</f>
        <v>180</v>
      </c>
      <c r="S24" s="25">
        <v>95</v>
      </c>
      <c r="T24" s="30">
        <v>0.625</v>
      </c>
      <c r="U24" s="18"/>
    </row>
    <row r="25" spans="3:21" x14ac:dyDescent="0.25">
      <c r="C25" s="18"/>
      <c r="D25" s="61" t="s">
        <v>91</v>
      </c>
      <c r="E25" s="58">
        <f>0.3*2</f>
        <v>0.6</v>
      </c>
      <c r="F25" s="58">
        <f t="shared" si="1"/>
        <v>6</v>
      </c>
      <c r="G25" s="2"/>
      <c r="K25" s="38"/>
      <c r="N25" s="18"/>
      <c r="O25" s="73" t="s">
        <v>119</v>
      </c>
      <c r="P25" s="58">
        <f>(0.25*P29)/10</f>
        <v>0.5</v>
      </c>
      <c r="Q25" s="58">
        <f>P25*$Q$23</f>
        <v>9</v>
      </c>
      <c r="S25" s="31">
        <v>94</v>
      </c>
      <c r="T25" s="32">
        <v>2.0833333333333332E-2</v>
      </c>
      <c r="U25" s="18"/>
    </row>
    <row r="26" spans="3:21" x14ac:dyDescent="0.25">
      <c r="C26" s="18"/>
      <c r="D26" s="61" t="s">
        <v>57</v>
      </c>
      <c r="E26" s="58">
        <f>0.25*2</f>
        <v>0.5</v>
      </c>
      <c r="F26" s="58">
        <f t="shared" si="1"/>
        <v>5</v>
      </c>
      <c r="G26" s="2"/>
      <c r="K26" s="38"/>
      <c r="N26" s="18"/>
      <c r="O26" s="73" t="s">
        <v>120</v>
      </c>
      <c r="P26" s="58">
        <f>(0.25*P29)/10</f>
        <v>0.5</v>
      </c>
      <c r="Q26" s="58">
        <f>P26*$Q$23</f>
        <v>9</v>
      </c>
      <c r="S26" s="65">
        <v>48</v>
      </c>
      <c r="T26" s="66">
        <v>4.1666666666666664E-2</v>
      </c>
      <c r="U26" s="18" t="s">
        <v>19</v>
      </c>
    </row>
    <row r="27" spans="3:21" x14ac:dyDescent="0.25">
      <c r="C27" s="18"/>
      <c r="D27" s="61" t="s">
        <v>58</v>
      </c>
      <c r="E27" s="58">
        <f>0.25*2</f>
        <v>0.5</v>
      </c>
      <c r="F27" s="58">
        <f t="shared" si="1"/>
        <v>5</v>
      </c>
      <c r="G27" s="2"/>
      <c r="K27" s="38"/>
      <c r="N27" s="18"/>
      <c r="O27" s="61" t="s">
        <v>7</v>
      </c>
      <c r="P27" s="58">
        <f>P29-P24-P25-P26-P28</f>
        <v>8</v>
      </c>
      <c r="Q27" s="58">
        <f>P27*$Q$23</f>
        <v>144</v>
      </c>
      <c r="S27" s="33">
        <v>72</v>
      </c>
      <c r="T27" s="34">
        <v>4.1666666666666664E-2</v>
      </c>
      <c r="U27" s="18"/>
    </row>
    <row r="28" spans="3:21" x14ac:dyDescent="0.25">
      <c r="C28" s="18"/>
      <c r="D28" s="61" t="s">
        <v>7</v>
      </c>
      <c r="E28" s="58">
        <f>E30-E23-E24-E25-E26-E27-E29</f>
        <v>6.8000000000000007</v>
      </c>
      <c r="F28" s="58">
        <f t="shared" si="1"/>
        <v>68</v>
      </c>
      <c r="G28" s="2"/>
      <c r="K28" s="38"/>
      <c r="N28" s="18"/>
      <c r="O28" s="61" t="s">
        <v>93</v>
      </c>
      <c r="P28" s="60">
        <v>1</v>
      </c>
      <c r="Q28" s="62" t="s">
        <v>9</v>
      </c>
      <c r="S28" s="25">
        <v>72</v>
      </c>
      <c r="T28" s="30">
        <v>0.41666666666666669</v>
      </c>
      <c r="U28" s="18"/>
    </row>
    <row r="29" spans="3:21" x14ac:dyDescent="0.25">
      <c r="C29" s="18"/>
      <c r="D29" s="61" t="s">
        <v>8</v>
      </c>
      <c r="E29" s="60">
        <v>1</v>
      </c>
      <c r="F29" s="62" t="s">
        <v>9</v>
      </c>
      <c r="G29" s="2"/>
      <c r="K29" s="38"/>
      <c r="N29" s="18"/>
      <c r="O29" s="61"/>
      <c r="P29" s="63">
        <v>20</v>
      </c>
      <c r="Q29" s="18"/>
      <c r="S29" s="25">
        <v>10</v>
      </c>
      <c r="T29" s="30">
        <v>4.1666666666666664E-2</v>
      </c>
      <c r="U29" s="18"/>
    </row>
    <row r="30" spans="3:21" x14ac:dyDescent="0.25">
      <c r="C30" s="18"/>
      <c r="D30" s="18"/>
      <c r="E30" s="63">
        <v>20</v>
      </c>
      <c r="F30" s="18"/>
      <c r="G30" s="2"/>
      <c r="K30" s="38"/>
    </row>
    <row r="31" spans="3:21" x14ac:dyDescent="0.25">
      <c r="K31" s="38"/>
    </row>
    <row r="32" spans="3:21" x14ac:dyDescent="0.25">
      <c r="E32" t="s">
        <v>124</v>
      </c>
      <c r="L32" s="74"/>
    </row>
    <row r="33" spans="2:16" x14ac:dyDescent="0.25">
      <c r="E33" t="s">
        <v>123</v>
      </c>
    </row>
    <row r="35" spans="2:16" x14ac:dyDescent="0.25">
      <c r="B35" s="18" t="s">
        <v>87</v>
      </c>
      <c r="C35" s="18"/>
    </row>
    <row r="36" spans="2:16" x14ac:dyDescent="0.25">
      <c r="B36" s="18"/>
      <c r="C36" s="18" t="s">
        <v>88</v>
      </c>
    </row>
    <row r="37" spans="2:16" x14ac:dyDescent="0.25">
      <c r="C37" t="s">
        <v>96</v>
      </c>
    </row>
    <row r="40" spans="2:16" x14ac:dyDescent="0.25">
      <c r="D40" s="134" t="s">
        <v>17</v>
      </c>
      <c r="E40" s="134"/>
      <c r="G40" s="25"/>
      <c r="H40" s="25"/>
      <c r="I40" t="s">
        <v>18</v>
      </c>
      <c r="J40" s="70"/>
      <c r="N40" s="25"/>
    </row>
    <row r="41" spans="2:16" x14ac:dyDescent="0.25">
      <c r="C41" s="7"/>
      <c r="D41" s="7">
        <v>1</v>
      </c>
      <c r="E41" s="7">
        <v>2</v>
      </c>
      <c r="F41" s="7"/>
      <c r="G41" s="7"/>
      <c r="H41" s="7"/>
      <c r="I41" s="7"/>
      <c r="J41" s="7"/>
      <c r="K41" s="7"/>
      <c r="L41" s="7"/>
      <c r="M41" s="7"/>
      <c r="N41" s="7"/>
      <c r="O41" s="7"/>
      <c r="P41" s="2"/>
    </row>
    <row r="42" spans="2:16" x14ac:dyDescent="0.25">
      <c r="C42" s="7" t="s">
        <v>59</v>
      </c>
      <c r="D42" s="67" t="s">
        <v>101</v>
      </c>
      <c r="E42" s="72" t="s">
        <v>103</v>
      </c>
      <c r="F42" s="67" t="s">
        <v>125</v>
      </c>
      <c r="G42" s="67"/>
      <c r="H42" s="49"/>
      <c r="I42" s="29" t="s">
        <v>59</v>
      </c>
      <c r="J42" s="67" t="s">
        <v>63</v>
      </c>
      <c r="K42" s="67"/>
      <c r="L42" s="37"/>
      <c r="M42" s="37"/>
      <c r="N42" s="67"/>
      <c r="O42" s="67"/>
      <c r="P42" s="2"/>
    </row>
    <row r="43" spans="2:16" x14ac:dyDescent="0.25">
      <c r="C43" s="7" t="s">
        <v>60</v>
      </c>
      <c r="D43" s="67" t="s">
        <v>102</v>
      </c>
      <c r="E43" s="72" t="s">
        <v>104</v>
      </c>
      <c r="F43" s="72" t="s">
        <v>126</v>
      </c>
      <c r="G43" s="67"/>
      <c r="H43" s="49"/>
      <c r="I43" s="29" t="s">
        <v>59</v>
      </c>
      <c r="J43" s="67" t="s">
        <v>63</v>
      </c>
      <c r="K43" s="67"/>
      <c r="L43" s="37"/>
      <c r="M43" s="37"/>
      <c r="N43" s="67"/>
      <c r="O43" s="67"/>
      <c r="P43" s="2"/>
    </row>
    <row r="44" spans="2:16" x14ac:dyDescent="0.25">
      <c r="C44" s="7" t="s">
        <v>61</v>
      </c>
      <c r="D44" s="67" t="s">
        <v>105</v>
      </c>
      <c r="E44" s="72" t="s">
        <v>106</v>
      </c>
      <c r="F44" s="37"/>
      <c r="G44" s="67"/>
      <c r="H44" s="49"/>
      <c r="I44" s="29" t="s">
        <v>60</v>
      </c>
      <c r="J44" s="67" t="s">
        <v>64</v>
      </c>
      <c r="K44" s="67"/>
      <c r="L44" s="37"/>
      <c r="M44" s="37"/>
      <c r="N44" s="67"/>
      <c r="O44" s="67"/>
      <c r="P44" s="2"/>
    </row>
    <row r="45" spans="2:16" x14ac:dyDescent="0.25">
      <c r="C45" s="7" t="s">
        <v>62</v>
      </c>
      <c r="D45" s="67" t="s">
        <v>107</v>
      </c>
      <c r="E45" s="72" t="s">
        <v>108</v>
      </c>
      <c r="F45" s="37"/>
      <c r="G45" s="67"/>
      <c r="H45" s="49"/>
      <c r="I45" s="29" t="s">
        <v>60</v>
      </c>
      <c r="J45" s="67" t="s">
        <v>64</v>
      </c>
      <c r="K45" s="67"/>
      <c r="L45" s="37"/>
      <c r="M45" s="37"/>
      <c r="N45" s="67"/>
      <c r="O45" s="67"/>
      <c r="P45" s="2"/>
    </row>
    <row r="46" spans="2:16" x14ac:dyDescent="0.25">
      <c r="C46" s="7" t="s">
        <v>63</v>
      </c>
      <c r="D46" s="67" t="s">
        <v>109</v>
      </c>
      <c r="E46" s="72" t="s">
        <v>110</v>
      </c>
      <c r="F46" s="37"/>
      <c r="G46" s="67"/>
      <c r="H46" s="49"/>
      <c r="I46" s="29" t="s">
        <v>61</v>
      </c>
      <c r="J46" s="67" t="s">
        <v>65</v>
      </c>
      <c r="K46" s="67"/>
      <c r="L46" s="37"/>
      <c r="M46" s="37"/>
      <c r="N46" s="67"/>
      <c r="O46" s="67"/>
      <c r="P46" s="2"/>
    </row>
    <row r="47" spans="2:16" x14ac:dyDescent="0.25">
      <c r="C47" s="7" t="s">
        <v>64</v>
      </c>
      <c r="D47" s="67" t="s">
        <v>111</v>
      </c>
      <c r="E47" s="72" t="s">
        <v>112</v>
      </c>
      <c r="F47" s="37"/>
      <c r="G47" s="67"/>
      <c r="H47" s="49"/>
      <c r="I47" s="29" t="s">
        <v>61</v>
      </c>
      <c r="J47" s="67" t="s">
        <v>65</v>
      </c>
      <c r="K47" s="67"/>
      <c r="L47" s="37"/>
      <c r="M47" s="37"/>
      <c r="N47" s="67"/>
      <c r="O47" s="67"/>
      <c r="P47" s="2"/>
    </row>
    <row r="48" spans="2:16" x14ac:dyDescent="0.25">
      <c r="C48" s="7" t="s">
        <v>65</v>
      </c>
      <c r="D48" s="67" t="s">
        <v>113</v>
      </c>
      <c r="E48" s="72" t="s">
        <v>115</v>
      </c>
      <c r="F48" s="37"/>
      <c r="G48" s="67"/>
      <c r="H48" s="37"/>
      <c r="I48" s="29" t="s">
        <v>62</v>
      </c>
      <c r="J48" s="67" t="s">
        <v>66</v>
      </c>
      <c r="K48" s="67"/>
      <c r="L48" s="37"/>
      <c r="M48" s="37"/>
      <c r="N48" s="67"/>
      <c r="O48" s="67"/>
      <c r="P48" s="2"/>
    </row>
    <row r="49" spans="3:16" x14ac:dyDescent="0.25">
      <c r="C49" s="7" t="s">
        <v>66</v>
      </c>
      <c r="D49" s="67" t="s">
        <v>114</v>
      </c>
      <c r="E49" s="72" t="s">
        <v>116</v>
      </c>
      <c r="F49" s="37"/>
      <c r="G49" s="67"/>
      <c r="H49" s="37"/>
      <c r="I49" s="29" t="s">
        <v>62</v>
      </c>
      <c r="J49" s="67" t="s">
        <v>66</v>
      </c>
      <c r="K49" s="67"/>
      <c r="L49" s="37"/>
      <c r="M49" s="37"/>
      <c r="N49" s="67"/>
      <c r="O49" s="67"/>
      <c r="P49" s="2"/>
    </row>
    <row r="50" spans="3:16" x14ac:dyDescent="0.25">
      <c r="C50" s="40"/>
      <c r="D50" s="68" t="s">
        <v>99</v>
      </c>
      <c r="E50" s="68" t="s">
        <v>100</v>
      </c>
      <c r="F50" s="40" t="s">
        <v>127</v>
      </c>
    </row>
    <row r="51" spans="3:16" x14ac:dyDescent="0.25">
      <c r="C51" s="40"/>
      <c r="D51" s="40"/>
      <c r="E51" s="40"/>
      <c r="F51" s="40"/>
    </row>
    <row r="114" spans="2:28" x14ac:dyDescent="0.25">
      <c r="C114" s="25" t="s">
        <v>129</v>
      </c>
      <c r="D114" s="25" t="s">
        <v>48</v>
      </c>
      <c r="E114" s="25" t="s">
        <v>130</v>
      </c>
      <c r="F114" s="25" t="s">
        <v>131</v>
      </c>
    </row>
    <row r="115" spans="2:28" x14ac:dyDescent="0.25">
      <c r="B115" s="41" t="s">
        <v>128</v>
      </c>
      <c r="C115" s="29">
        <v>12</v>
      </c>
      <c r="D115" s="29">
        <v>8</v>
      </c>
      <c r="E115" s="29">
        <v>28</v>
      </c>
      <c r="F115" s="39">
        <f>C115+D115+E115</f>
        <v>48</v>
      </c>
    </row>
    <row r="117" spans="2:28" x14ac:dyDescent="0.25">
      <c r="C117" t="s">
        <v>133</v>
      </c>
      <c r="D117" t="s">
        <v>134</v>
      </c>
    </row>
    <row r="118" spans="2:28" x14ac:dyDescent="0.25">
      <c r="B118" s="41" t="s">
        <v>132</v>
      </c>
      <c r="C118" s="29">
        <v>15</v>
      </c>
      <c r="D118" s="29">
        <v>12</v>
      </c>
    </row>
    <row r="120" spans="2:28" x14ac:dyDescent="0.25">
      <c r="B120" t="s">
        <v>139</v>
      </c>
    </row>
    <row r="121" spans="2:28" x14ac:dyDescent="0.25">
      <c r="B121" t="s">
        <v>138</v>
      </c>
    </row>
    <row r="122" spans="2:28" ht="30" x14ac:dyDescent="0.25">
      <c r="Q122" s="100"/>
      <c r="R122" s="101" t="s">
        <v>17</v>
      </c>
      <c r="S122" s="101" t="s">
        <v>140</v>
      </c>
      <c r="T122" s="101" t="s">
        <v>18</v>
      </c>
      <c r="U122" s="101" t="s">
        <v>178</v>
      </c>
      <c r="V122" s="101" t="s">
        <v>179</v>
      </c>
      <c r="W122" s="40"/>
    </row>
    <row r="123" spans="2:28" x14ac:dyDescent="0.25">
      <c r="C123" s="69"/>
      <c r="D123" s="69" t="s">
        <v>17</v>
      </c>
      <c r="E123" s="69" t="s">
        <v>140</v>
      </c>
      <c r="F123" s="69" t="s">
        <v>18</v>
      </c>
      <c r="Q123" s="93" t="s">
        <v>141</v>
      </c>
      <c r="R123" s="39">
        <v>0.60099999999999998</v>
      </c>
      <c r="S123" s="39">
        <v>0.15</v>
      </c>
      <c r="T123" s="39">
        <v>10.4</v>
      </c>
      <c r="U123" s="102">
        <f>T123/S123</f>
        <v>69.333333333333343</v>
      </c>
      <c r="V123" s="39"/>
      <c r="W123" s="40"/>
    </row>
    <row r="124" spans="2:28" x14ac:dyDescent="0.25">
      <c r="C124" s="69" t="s">
        <v>59</v>
      </c>
      <c r="D124" s="80">
        <v>0.60099999999999998</v>
      </c>
      <c r="E124" s="29">
        <v>0.15</v>
      </c>
      <c r="F124" s="29">
        <v>10.4</v>
      </c>
      <c r="G124" t="s">
        <v>141</v>
      </c>
      <c r="Q124" s="93" t="s">
        <v>142</v>
      </c>
      <c r="R124" s="39">
        <v>2.2200000000000002</v>
      </c>
      <c r="S124" s="39">
        <v>0.16800000000000001</v>
      </c>
      <c r="T124" s="39">
        <v>10.199999999999999</v>
      </c>
      <c r="U124" s="102">
        <f t="shared" ref="U124:U130" si="2">T124/S124</f>
        <v>60.714285714285708</v>
      </c>
      <c r="V124" s="102">
        <f>U124-U123</f>
        <v>-8.6190476190476346</v>
      </c>
      <c r="W124" s="40"/>
    </row>
    <row r="125" spans="2:28" x14ac:dyDescent="0.25">
      <c r="C125" s="69" t="s">
        <v>60</v>
      </c>
      <c r="D125" s="80">
        <v>2.2200000000000002</v>
      </c>
      <c r="E125" s="29">
        <v>0.16800000000000001</v>
      </c>
      <c r="F125" s="29">
        <v>10.199999999999999</v>
      </c>
      <c r="G125" t="s">
        <v>142</v>
      </c>
      <c r="Q125" s="93" t="s">
        <v>143</v>
      </c>
      <c r="R125" s="39">
        <v>0.68899999999999995</v>
      </c>
      <c r="S125" s="39">
        <v>0.27700000000000002</v>
      </c>
      <c r="T125" s="39">
        <v>17.3</v>
      </c>
      <c r="U125" s="102">
        <f t="shared" si="2"/>
        <v>62.454873646209386</v>
      </c>
      <c r="V125" s="39"/>
      <c r="W125" s="40"/>
    </row>
    <row r="126" spans="2:28" x14ac:dyDescent="0.25">
      <c r="C126" s="69" t="s">
        <v>61</v>
      </c>
      <c r="D126" s="80">
        <v>0.68899999999999995</v>
      </c>
      <c r="E126" s="29">
        <v>0.27700000000000002</v>
      </c>
      <c r="F126" s="29">
        <v>17.3</v>
      </c>
      <c r="G126" t="s">
        <v>143</v>
      </c>
      <c r="Q126" s="93" t="s">
        <v>144</v>
      </c>
      <c r="R126" s="39">
        <v>4.16</v>
      </c>
      <c r="S126" s="39">
        <v>1.43</v>
      </c>
      <c r="T126" s="39">
        <v>13.8</v>
      </c>
      <c r="U126" s="102">
        <f t="shared" si="2"/>
        <v>9.6503496503496518</v>
      </c>
      <c r="V126" s="102">
        <f>U126-U125</f>
        <v>-52.804523995859732</v>
      </c>
      <c r="W126" s="40"/>
    </row>
    <row r="127" spans="2:28" x14ac:dyDescent="0.25">
      <c r="C127" s="69" t="s">
        <v>62</v>
      </c>
      <c r="D127" s="80">
        <v>4.16</v>
      </c>
      <c r="E127" s="29">
        <v>1.43</v>
      </c>
      <c r="F127" s="29">
        <v>13.8</v>
      </c>
      <c r="G127" t="s">
        <v>144</v>
      </c>
      <c r="Q127" s="93" t="s">
        <v>145</v>
      </c>
      <c r="R127" s="39">
        <v>0.67100000000000004</v>
      </c>
      <c r="S127" s="39">
        <v>0.224</v>
      </c>
      <c r="T127" s="39">
        <v>16.5</v>
      </c>
      <c r="U127" s="102">
        <f t="shared" si="2"/>
        <v>73.660714285714278</v>
      </c>
      <c r="V127" s="39"/>
      <c r="W127" s="40"/>
      <c r="AA127" s="40"/>
      <c r="AB127" s="40"/>
    </row>
    <row r="128" spans="2:28" x14ac:dyDescent="0.25">
      <c r="C128" s="69" t="s">
        <v>63</v>
      </c>
      <c r="D128" s="80">
        <v>0.67100000000000004</v>
      </c>
      <c r="E128" s="29">
        <v>0.224</v>
      </c>
      <c r="F128" s="29">
        <v>16.5</v>
      </c>
      <c r="G128" t="s">
        <v>145</v>
      </c>
      <c r="Q128" s="93" t="s">
        <v>146</v>
      </c>
      <c r="R128" s="39">
        <v>3.06</v>
      </c>
      <c r="S128" s="39">
        <v>0.82199999999999995</v>
      </c>
      <c r="T128" s="39">
        <v>13</v>
      </c>
      <c r="U128" s="102">
        <f t="shared" si="2"/>
        <v>15.815085158150852</v>
      </c>
      <c r="V128" s="102">
        <f>U128-U127</f>
        <v>-57.845629127563427</v>
      </c>
      <c r="W128" s="40"/>
      <c r="AA128" s="40"/>
      <c r="AB128" s="40"/>
    </row>
    <row r="129" spans="3:28" x14ac:dyDescent="0.25">
      <c r="C129" s="69" t="s">
        <v>64</v>
      </c>
      <c r="D129" s="80">
        <v>3.06</v>
      </c>
      <c r="E129" s="29">
        <v>0.82199999999999995</v>
      </c>
      <c r="F129" s="29">
        <v>13</v>
      </c>
      <c r="G129" t="s">
        <v>146</v>
      </c>
      <c r="Q129" s="93" t="s">
        <v>147</v>
      </c>
      <c r="R129" s="39">
        <v>0.48599999999999999</v>
      </c>
      <c r="S129" s="39">
        <v>0.16800000000000001</v>
      </c>
      <c r="T129" s="39">
        <v>15.8</v>
      </c>
      <c r="U129" s="102">
        <f t="shared" si="2"/>
        <v>94.047619047619051</v>
      </c>
      <c r="V129" s="39"/>
      <c r="W129" s="40"/>
      <c r="AA129" s="40"/>
      <c r="AB129" s="40"/>
    </row>
    <row r="130" spans="3:28" x14ac:dyDescent="0.25">
      <c r="C130" s="69" t="s">
        <v>65</v>
      </c>
      <c r="D130" s="80">
        <v>0.48599999999999999</v>
      </c>
      <c r="E130" s="29">
        <v>0.16800000000000001</v>
      </c>
      <c r="F130" s="29">
        <v>15.8</v>
      </c>
      <c r="G130" t="s">
        <v>147</v>
      </c>
      <c r="Q130" s="93" t="s">
        <v>148</v>
      </c>
      <c r="R130" s="39">
        <v>2.6</v>
      </c>
      <c r="S130" s="39">
        <v>0.59299999999999997</v>
      </c>
      <c r="T130" s="39">
        <v>12.7</v>
      </c>
      <c r="U130" s="102">
        <f t="shared" si="2"/>
        <v>21.416526138279931</v>
      </c>
      <c r="V130" s="102">
        <f>U130-U129</f>
        <v>-72.631092909339117</v>
      </c>
      <c r="W130" s="40"/>
    </row>
    <row r="131" spans="3:28" x14ac:dyDescent="0.25">
      <c r="C131" s="69" t="s">
        <v>66</v>
      </c>
      <c r="D131" s="80">
        <v>2.6</v>
      </c>
      <c r="E131" s="29">
        <v>0.59299999999999997</v>
      </c>
      <c r="F131" s="29">
        <v>12.7</v>
      </c>
      <c r="G131" t="s">
        <v>148</v>
      </c>
    </row>
    <row r="132" spans="3:28" x14ac:dyDescent="0.25">
      <c r="D132" s="69" t="s">
        <v>149</v>
      </c>
      <c r="E132" s="69" t="s">
        <v>149</v>
      </c>
      <c r="F132" s="69" t="s">
        <v>149</v>
      </c>
    </row>
  </sheetData>
  <mergeCells count="1">
    <mergeCell ref="D40:E40"/>
  </mergeCells>
  <conditionalFormatting sqref="H19:I24">
    <cfRule type="containsText" priority="4" operator="containsText" text="*">
      <formula>NOT(ISERROR(SEARCH("*",H19)))</formula>
    </cfRule>
    <cfRule type="containsText" priority="5" operator="containsText" text="**">
      <formula>NOT(ISERROR(SEARCH("**",H19)))</formula>
    </cfRule>
    <cfRule type="cellIs" priority="6" operator="equal">
      <formula>"**"</formula>
    </cfRule>
  </conditionalFormatting>
  <conditionalFormatting sqref="S24:T29">
    <cfRule type="containsText" priority="1" operator="containsText" text="*">
      <formula>NOT(ISERROR(SEARCH("*",S24)))</formula>
    </cfRule>
    <cfRule type="containsText" priority="2" operator="containsText" text="**">
      <formula>NOT(ISERROR(SEARCH("**",S24)))</formula>
    </cfRule>
    <cfRule type="cellIs" priority="3" operator="equal">
      <formula>"**"</formula>
    </cfRule>
  </conditionalFormatting>
  <pageMargins left="0.7" right="0.7" top="0.75" bottom="0.75" header="0.3" footer="0.3"/>
  <pageSetup paperSize="9" scale="42" orientation="portrait" verticalDpi="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A281B-3579-4D5C-9D8C-BA741CC1FDB0}">
  <dimension ref="A2:AH100"/>
  <sheetViews>
    <sheetView zoomScale="70" zoomScaleNormal="70" workbookViewId="0">
      <selection activeCell="A25" sqref="A25"/>
    </sheetView>
  </sheetViews>
  <sheetFormatPr defaultRowHeight="15" x14ac:dyDescent="0.25"/>
  <cols>
    <col min="1" max="1" width="17.140625" customWidth="1"/>
    <col min="2" max="2" width="13.140625" customWidth="1"/>
    <col min="3" max="3" width="17" customWidth="1"/>
    <col min="4" max="4" width="11.140625" customWidth="1"/>
    <col min="5" max="5" width="10.28515625" customWidth="1"/>
    <col min="28" max="28" width="14.42578125" customWidth="1"/>
    <col min="29" max="29" width="30.7109375" customWidth="1"/>
    <col min="33" max="33" width="13.85546875" customWidth="1"/>
    <col min="34" max="34" width="12.140625" customWidth="1"/>
  </cols>
  <sheetData>
    <row r="2" spans="1:34" ht="47.25" customHeight="1" x14ac:dyDescent="0.25">
      <c r="A2" t="s">
        <v>327</v>
      </c>
      <c r="B2" s="84" t="s">
        <v>163</v>
      </c>
      <c r="C2" s="84" t="s">
        <v>164</v>
      </c>
      <c r="D2" s="84" t="s">
        <v>165</v>
      </c>
      <c r="E2" s="84" t="s">
        <v>166</v>
      </c>
      <c r="U2" s="69" t="s">
        <v>326</v>
      </c>
      <c r="V2" s="69" t="s">
        <v>17</v>
      </c>
      <c r="W2" s="69" t="s">
        <v>140</v>
      </c>
      <c r="X2" s="69" t="s">
        <v>18</v>
      </c>
    </row>
    <row r="3" spans="1:34" x14ac:dyDescent="0.25">
      <c r="A3" t="s">
        <v>167</v>
      </c>
      <c r="B3" s="69">
        <v>10.4</v>
      </c>
      <c r="C3" s="69">
        <v>17.3</v>
      </c>
      <c r="D3" s="69">
        <v>16.5</v>
      </c>
      <c r="E3" s="69">
        <v>15.8</v>
      </c>
      <c r="U3" s="69" t="s">
        <v>59</v>
      </c>
      <c r="V3" s="80">
        <v>0.60099999999999998</v>
      </c>
      <c r="W3" s="29">
        <v>0.15</v>
      </c>
      <c r="X3" s="29">
        <v>10.4</v>
      </c>
      <c r="Y3" t="s">
        <v>141</v>
      </c>
      <c r="AB3" t="s">
        <v>20</v>
      </c>
      <c r="AC3" t="s">
        <v>172</v>
      </c>
    </row>
    <row r="4" spans="1:34" x14ac:dyDescent="0.25">
      <c r="A4" t="s">
        <v>168</v>
      </c>
      <c r="B4" s="69">
        <v>10.199999999999999</v>
      </c>
      <c r="C4" s="69">
        <v>13.8</v>
      </c>
      <c r="D4" s="69">
        <v>13</v>
      </c>
      <c r="E4" s="69">
        <v>12.7</v>
      </c>
      <c r="U4" s="69" t="s">
        <v>60</v>
      </c>
      <c r="V4" s="80">
        <v>2.2200000000000002</v>
      </c>
      <c r="W4" s="29">
        <v>0.16800000000000001</v>
      </c>
      <c r="X4" s="29">
        <v>10.199999999999999</v>
      </c>
      <c r="Y4" t="s">
        <v>142</v>
      </c>
      <c r="AB4" t="s">
        <v>173</v>
      </c>
      <c r="AC4" t="s">
        <v>174</v>
      </c>
    </row>
    <row r="5" spans="1:34" x14ac:dyDescent="0.25">
      <c r="B5" s="79">
        <f>B4/B3</f>
        <v>0.98076923076923062</v>
      </c>
      <c r="C5" s="79">
        <f>C4/C3</f>
        <v>0.79768786127167635</v>
      </c>
      <c r="D5" s="79">
        <f t="shared" ref="D5:E5" si="0">D4/D3</f>
        <v>0.78787878787878785</v>
      </c>
      <c r="E5" s="79">
        <f t="shared" si="0"/>
        <v>0.80379746835443033</v>
      </c>
      <c r="U5" s="69" t="s">
        <v>61</v>
      </c>
      <c r="V5" s="80">
        <v>0.68899999999999995</v>
      </c>
      <c r="W5" s="29">
        <v>0.27700000000000002</v>
      </c>
      <c r="X5" s="29">
        <v>17.3</v>
      </c>
      <c r="Y5" t="s">
        <v>143</v>
      </c>
    </row>
    <row r="6" spans="1:34" x14ac:dyDescent="0.25">
      <c r="U6" s="69" t="s">
        <v>62</v>
      </c>
      <c r="V6" s="80">
        <v>4.16</v>
      </c>
      <c r="W6" s="29">
        <v>1.43</v>
      </c>
      <c r="X6" s="29">
        <v>13.8</v>
      </c>
      <c r="Y6" t="s">
        <v>144</v>
      </c>
    </row>
    <row r="7" spans="1:34" x14ac:dyDescent="0.25">
      <c r="U7" s="69" t="s">
        <v>63</v>
      </c>
      <c r="V7" s="80">
        <v>0.67100000000000004</v>
      </c>
      <c r="W7" s="29">
        <v>0.224</v>
      </c>
      <c r="X7" s="29">
        <v>16.5</v>
      </c>
      <c r="Y7" t="s">
        <v>145</v>
      </c>
    </row>
    <row r="8" spans="1:34" x14ac:dyDescent="0.25">
      <c r="U8" s="69" t="s">
        <v>64</v>
      </c>
      <c r="V8" s="80">
        <v>3.06</v>
      </c>
      <c r="W8" s="29">
        <v>0.82199999999999995</v>
      </c>
      <c r="X8" s="29">
        <v>13</v>
      </c>
      <c r="Y8" t="s">
        <v>146</v>
      </c>
    </row>
    <row r="9" spans="1:34" x14ac:dyDescent="0.25">
      <c r="U9" s="69" t="s">
        <v>65</v>
      </c>
      <c r="V9" s="80">
        <v>0.48599999999999999</v>
      </c>
      <c r="W9" s="29">
        <v>0.16800000000000001</v>
      </c>
      <c r="X9" s="29">
        <v>15.8</v>
      </c>
      <c r="Y9" t="s">
        <v>147</v>
      </c>
    </row>
    <row r="10" spans="1:34" x14ac:dyDescent="0.25">
      <c r="U10" s="69" t="s">
        <v>66</v>
      </c>
      <c r="V10" s="80">
        <v>2.6</v>
      </c>
      <c r="W10" s="29">
        <v>0.59299999999999997</v>
      </c>
      <c r="X10" s="29">
        <v>12.7</v>
      </c>
      <c r="Y10" t="s">
        <v>148</v>
      </c>
    </row>
    <row r="11" spans="1:34" x14ac:dyDescent="0.25">
      <c r="V11" s="69" t="s">
        <v>149</v>
      </c>
      <c r="W11" s="69" t="s">
        <v>149</v>
      </c>
      <c r="X11" s="69" t="s">
        <v>149</v>
      </c>
    </row>
    <row r="12" spans="1:34" ht="30" x14ac:dyDescent="0.25">
      <c r="AC12" s="100"/>
      <c r="AD12" s="101" t="s">
        <v>17</v>
      </c>
      <c r="AE12" s="101" t="s">
        <v>140</v>
      </c>
      <c r="AF12" s="101" t="s">
        <v>18</v>
      </c>
      <c r="AG12" s="101" t="s">
        <v>178</v>
      </c>
      <c r="AH12" s="101" t="s">
        <v>179</v>
      </c>
    </row>
    <row r="13" spans="1:34" x14ac:dyDescent="0.25">
      <c r="AC13" s="93" t="s">
        <v>141</v>
      </c>
      <c r="AD13" s="103">
        <v>0.60099999999999998</v>
      </c>
      <c r="AE13" s="103">
        <v>0.15</v>
      </c>
      <c r="AF13" s="103">
        <v>10.4</v>
      </c>
      <c r="AG13" s="104">
        <f>AF13/AE13</f>
        <v>69.333333333333343</v>
      </c>
      <c r="AH13" s="103"/>
    </row>
    <row r="14" spans="1:34" x14ac:dyDescent="0.25">
      <c r="AC14" s="93" t="s">
        <v>142</v>
      </c>
      <c r="AD14" s="103">
        <v>2.2200000000000002</v>
      </c>
      <c r="AE14" s="103">
        <v>0.16800000000000001</v>
      </c>
      <c r="AF14" s="103">
        <v>10.199999999999999</v>
      </c>
      <c r="AG14" s="104">
        <f t="shared" ref="AG14:AG20" si="1">AF14/AE14</f>
        <v>60.714285714285708</v>
      </c>
      <c r="AH14" s="104">
        <f>AG14-AG13</f>
        <v>-8.6190476190476346</v>
      </c>
    </row>
    <row r="15" spans="1:34" x14ac:dyDescent="0.25">
      <c r="AC15" s="93" t="s">
        <v>143</v>
      </c>
      <c r="AD15" s="103">
        <v>0.68899999999999995</v>
      </c>
      <c r="AE15" s="103">
        <v>0.27700000000000002</v>
      </c>
      <c r="AF15" s="103">
        <v>17.3</v>
      </c>
      <c r="AG15" s="104">
        <f t="shared" si="1"/>
        <v>62.454873646209386</v>
      </c>
      <c r="AH15" s="103"/>
    </row>
    <row r="16" spans="1:34" x14ac:dyDescent="0.25">
      <c r="AC16" s="93" t="s">
        <v>144</v>
      </c>
      <c r="AD16" s="103">
        <v>4.16</v>
      </c>
      <c r="AE16" s="103">
        <v>1.43</v>
      </c>
      <c r="AF16" s="103">
        <v>13.8</v>
      </c>
      <c r="AG16" s="104">
        <f t="shared" si="1"/>
        <v>9.6503496503496518</v>
      </c>
      <c r="AH16" s="104">
        <f>AG16-AG15</f>
        <v>-52.804523995859732</v>
      </c>
    </row>
    <row r="17" spans="2:34" x14ac:dyDescent="0.25">
      <c r="Y17" t="s">
        <v>169</v>
      </c>
      <c r="AC17" s="93" t="s">
        <v>145</v>
      </c>
      <c r="AD17" s="103">
        <v>0.67100000000000004</v>
      </c>
      <c r="AE17" s="103">
        <v>0.224</v>
      </c>
      <c r="AF17" s="103">
        <v>16.5</v>
      </c>
      <c r="AG17" s="104">
        <f t="shared" si="1"/>
        <v>73.660714285714278</v>
      </c>
      <c r="AH17" s="103"/>
    </row>
    <row r="18" spans="2:34" x14ac:dyDescent="0.25">
      <c r="Y18" s="41" t="s">
        <v>170</v>
      </c>
      <c r="Z18" t="s">
        <v>171</v>
      </c>
      <c r="AC18" s="93" t="s">
        <v>146</v>
      </c>
      <c r="AD18" s="103">
        <v>3.06</v>
      </c>
      <c r="AE18" s="103">
        <v>0.82199999999999995</v>
      </c>
      <c r="AF18" s="103">
        <v>13</v>
      </c>
      <c r="AG18" s="104">
        <f t="shared" si="1"/>
        <v>15.815085158150852</v>
      </c>
      <c r="AH18" s="104">
        <f>AG18-AG17</f>
        <v>-57.845629127563427</v>
      </c>
    </row>
    <row r="19" spans="2:34" x14ac:dyDescent="0.25">
      <c r="Y19" s="41" t="s">
        <v>175</v>
      </c>
      <c r="Z19" t="s">
        <v>176</v>
      </c>
      <c r="AC19" s="93" t="s">
        <v>147</v>
      </c>
      <c r="AD19" s="103">
        <v>0.48599999999999999</v>
      </c>
      <c r="AE19" s="103">
        <v>0.16800000000000001</v>
      </c>
      <c r="AF19" s="103">
        <v>15.8</v>
      </c>
      <c r="AG19" s="104">
        <f t="shared" si="1"/>
        <v>94.047619047619051</v>
      </c>
      <c r="AH19" s="103"/>
    </row>
    <row r="20" spans="2:34" x14ac:dyDescent="0.25">
      <c r="Y20" s="69" t="s">
        <v>177</v>
      </c>
      <c r="AC20" s="93" t="s">
        <v>148</v>
      </c>
      <c r="AD20" s="103">
        <v>2.6</v>
      </c>
      <c r="AE20" s="103">
        <v>0.59299999999999997</v>
      </c>
      <c r="AF20" s="103">
        <v>12.7</v>
      </c>
      <c r="AG20" s="104">
        <f t="shared" si="1"/>
        <v>21.416526138279931</v>
      </c>
      <c r="AH20" s="104">
        <f>AG20-AG19</f>
        <v>-72.631092909339117</v>
      </c>
    </row>
    <row r="21" spans="2:34" x14ac:dyDescent="0.25">
      <c r="Y21" s="41"/>
    </row>
    <row r="22" spans="2:34" x14ac:dyDescent="0.25">
      <c r="Y22" s="41"/>
    </row>
    <row r="23" spans="2:34" x14ac:dyDescent="0.25">
      <c r="Y23" s="41"/>
    </row>
    <row r="24" spans="2:34" x14ac:dyDescent="0.25">
      <c r="Y24" s="41"/>
    </row>
    <row r="25" spans="2:34" x14ac:dyDescent="0.25">
      <c r="Y25" s="41"/>
    </row>
    <row r="27" spans="2:34" x14ac:dyDescent="0.25">
      <c r="B27" s="85" t="s">
        <v>181</v>
      </c>
    </row>
    <row r="28" spans="2:34" x14ac:dyDescent="0.25">
      <c r="B28" s="85" t="s">
        <v>182</v>
      </c>
      <c r="C28" s="40"/>
      <c r="D28" s="40"/>
      <c r="E28" s="40"/>
      <c r="F28" s="40"/>
      <c r="G28" s="40"/>
      <c r="H28" s="40"/>
      <c r="I28" s="86"/>
      <c r="K28" s="40"/>
      <c r="L28" s="40"/>
      <c r="M28" s="40" t="s">
        <v>135</v>
      </c>
      <c r="N28" s="40"/>
      <c r="O28" s="40"/>
      <c r="P28" s="86"/>
      <c r="Q28" s="86"/>
      <c r="R28" s="40"/>
      <c r="S28" s="40"/>
      <c r="T28" s="40"/>
      <c r="U28" s="40"/>
    </row>
    <row r="29" spans="2:34" x14ac:dyDescent="0.25">
      <c r="B29" s="87" t="s">
        <v>183</v>
      </c>
      <c r="C29" s="40"/>
      <c r="D29" s="40"/>
      <c r="E29" s="40"/>
      <c r="F29" s="40"/>
      <c r="G29" s="40"/>
      <c r="H29" s="40"/>
      <c r="I29" s="86"/>
      <c r="J29" s="40"/>
      <c r="K29" s="40"/>
      <c r="L29" s="40"/>
      <c r="M29" s="40"/>
      <c r="N29" s="39" t="s">
        <v>129</v>
      </c>
      <c r="O29" s="39" t="s">
        <v>48</v>
      </c>
      <c r="P29" s="39" t="s">
        <v>130</v>
      </c>
      <c r="Q29" s="39" t="s">
        <v>131</v>
      </c>
      <c r="R29" s="40"/>
      <c r="S29" s="40"/>
      <c r="T29" s="40"/>
      <c r="U29" s="40"/>
    </row>
    <row r="30" spans="2:34" x14ac:dyDescent="0.25">
      <c r="B30" s="87" t="s">
        <v>184</v>
      </c>
      <c r="C30" s="40"/>
      <c r="D30" s="40"/>
      <c r="E30" s="40"/>
      <c r="F30" s="40"/>
      <c r="G30" s="40"/>
      <c r="H30" s="40"/>
      <c r="I30" s="40"/>
      <c r="J30" s="40"/>
      <c r="K30" s="40"/>
      <c r="L30" s="40"/>
      <c r="M30" s="93" t="s">
        <v>128</v>
      </c>
      <c r="N30" s="29">
        <v>12</v>
      </c>
      <c r="O30" s="29">
        <v>8</v>
      </c>
      <c r="P30" s="29">
        <v>28</v>
      </c>
      <c r="Q30" s="39">
        <f>N30+O30+P30</f>
        <v>48</v>
      </c>
      <c r="R30" s="40"/>
      <c r="S30" s="40"/>
      <c r="T30" s="40"/>
      <c r="U30" s="40"/>
    </row>
    <row r="31" spans="2:34" x14ac:dyDescent="0.25">
      <c r="B31" s="87" t="s">
        <v>185</v>
      </c>
      <c r="C31" s="40"/>
      <c r="D31" s="40"/>
      <c r="E31" s="40"/>
      <c r="F31" s="40"/>
      <c r="G31" s="40"/>
      <c r="H31" s="40"/>
      <c r="I31" s="40"/>
      <c r="J31" s="40"/>
      <c r="K31" s="40"/>
      <c r="L31" s="40"/>
      <c r="M31" s="40"/>
      <c r="N31" s="40"/>
      <c r="O31" s="40"/>
      <c r="P31" s="40"/>
      <c r="Q31" s="40"/>
      <c r="R31" s="40"/>
      <c r="S31" s="40"/>
      <c r="T31" s="40"/>
      <c r="U31" s="40"/>
    </row>
    <row r="32" spans="2:34" x14ac:dyDescent="0.25">
      <c r="B32" s="87" t="s">
        <v>186</v>
      </c>
      <c r="C32" s="40"/>
      <c r="D32" s="40"/>
      <c r="E32" s="40"/>
      <c r="F32" s="40"/>
      <c r="G32" s="40"/>
      <c r="H32" s="40"/>
      <c r="I32" s="40"/>
      <c r="J32" s="40"/>
      <c r="K32" s="40"/>
      <c r="L32" s="40"/>
      <c r="N32" s="40"/>
      <c r="O32" s="40" t="s">
        <v>133</v>
      </c>
      <c r="P32" s="40" t="s">
        <v>134</v>
      </c>
      <c r="Q32" s="40"/>
      <c r="R32" s="40"/>
      <c r="S32" s="40"/>
      <c r="T32" s="40"/>
      <c r="U32" s="40"/>
    </row>
    <row r="33" spans="2:21" x14ac:dyDescent="0.25">
      <c r="B33" s="86" t="s">
        <v>187</v>
      </c>
      <c r="C33" s="40"/>
      <c r="D33" s="40"/>
      <c r="E33" s="40"/>
      <c r="F33" s="40"/>
      <c r="G33" s="40"/>
      <c r="H33" s="40"/>
      <c r="I33" s="40"/>
      <c r="J33" s="40"/>
      <c r="K33" s="40"/>
      <c r="L33" s="40"/>
      <c r="N33" s="93" t="s">
        <v>132</v>
      </c>
      <c r="O33" s="29">
        <v>15</v>
      </c>
      <c r="P33" s="29">
        <v>12</v>
      </c>
      <c r="Q33" s="40"/>
      <c r="R33" s="40"/>
      <c r="S33" s="40"/>
      <c r="T33" s="40"/>
      <c r="U33" s="40"/>
    </row>
    <row r="34" spans="2:21" x14ac:dyDescent="0.25">
      <c r="B34" s="86" t="s">
        <v>188</v>
      </c>
      <c r="C34" s="40"/>
      <c r="D34" s="40"/>
      <c r="E34" s="40"/>
      <c r="F34" s="40"/>
      <c r="G34" s="40"/>
      <c r="H34" s="40"/>
      <c r="I34" s="40"/>
      <c r="J34" s="40"/>
      <c r="K34" s="40"/>
      <c r="L34" s="40"/>
      <c r="M34" s="40"/>
      <c r="N34" s="40"/>
      <c r="O34" s="40"/>
      <c r="P34" s="40"/>
      <c r="Q34" s="40"/>
      <c r="R34" s="40"/>
      <c r="S34" s="40"/>
      <c r="T34" s="40"/>
      <c r="U34" s="40"/>
    </row>
    <row r="35" spans="2:21" x14ac:dyDescent="0.25">
      <c r="C35" s="40"/>
      <c r="D35" s="40"/>
      <c r="E35" s="40"/>
      <c r="F35" s="40"/>
      <c r="G35" s="40"/>
      <c r="H35" s="40"/>
      <c r="I35" s="40"/>
      <c r="J35" s="40"/>
      <c r="K35" s="40"/>
      <c r="L35" s="40"/>
      <c r="M35" s="40"/>
      <c r="N35" s="40"/>
      <c r="O35" s="40"/>
      <c r="P35" s="40"/>
      <c r="Q35" s="40"/>
      <c r="R35" s="40"/>
      <c r="S35" s="40"/>
      <c r="T35" s="40"/>
      <c r="U35" s="40"/>
    </row>
    <row r="36" spans="2:21" x14ac:dyDescent="0.25">
      <c r="B36" s="40"/>
      <c r="C36" s="40"/>
      <c r="D36" s="40"/>
      <c r="E36" s="40"/>
      <c r="F36" s="40"/>
      <c r="G36" s="40"/>
      <c r="H36" s="40"/>
      <c r="I36" s="40"/>
      <c r="J36" s="40"/>
      <c r="K36" s="40"/>
      <c r="L36" s="40"/>
      <c r="M36" s="40"/>
      <c r="N36" s="40"/>
      <c r="O36" s="40"/>
      <c r="P36" s="40"/>
      <c r="Q36" s="40"/>
      <c r="R36" s="40"/>
      <c r="S36" s="40"/>
      <c r="T36" s="40"/>
      <c r="U36" s="40"/>
    </row>
    <row r="37" spans="2:21" x14ac:dyDescent="0.25">
      <c r="C37" s="40"/>
      <c r="D37" s="40"/>
      <c r="E37" s="86" t="s">
        <v>17</v>
      </c>
      <c r="F37" s="40"/>
      <c r="G37" s="88"/>
      <c r="H37" s="40"/>
      <c r="I37" s="40"/>
      <c r="J37" s="40"/>
      <c r="K37" s="38"/>
      <c r="L37" s="40"/>
      <c r="M37" s="40"/>
      <c r="N37" s="40"/>
      <c r="O37" s="40" t="s">
        <v>92</v>
      </c>
      <c r="P37" s="40"/>
      <c r="Q37" s="40"/>
      <c r="R37" s="40"/>
      <c r="S37" s="40"/>
      <c r="T37" s="40"/>
      <c r="U37" s="40"/>
    </row>
    <row r="38" spans="2:21" x14ac:dyDescent="0.25">
      <c r="B38" s="40"/>
      <c r="C38" s="40"/>
      <c r="D38" s="40"/>
      <c r="E38" s="40"/>
      <c r="F38" s="40"/>
      <c r="G38" s="88"/>
      <c r="H38" s="40"/>
      <c r="I38" s="40"/>
      <c r="J38" s="40"/>
      <c r="K38" s="38"/>
      <c r="L38" s="40"/>
      <c r="M38" s="40"/>
      <c r="N38" s="40"/>
      <c r="O38" s="40"/>
      <c r="P38" s="40"/>
      <c r="Q38" s="40"/>
      <c r="R38" s="40"/>
      <c r="S38" s="40"/>
      <c r="T38" s="40"/>
      <c r="U38" s="86"/>
    </row>
    <row r="39" spans="2:21" x14ac:dyDescent="0.25">
      <c r="B39" s="40"/>
      <c r="C39" s="86"/>
      <c r="D39" s="89" t="s">
        <v>11</v>
      </c>
      <c r="E39" s="59" t="s">
        <v>2</v>
      </c>
      <c r="F39" s="60">
        <v>10</v>
      </c>
      <c r="G39" s="88"/>
      <c r="H39" s="40"/>
      <c r="I39" s="40"/>
      <c r="J39" s="40"/>
      <c r="K39" s="38"/>
      <c r="L39" s="40"/>
      <c r="M39" s="86"/>
      <c r="N39" s="89" t="s">
        <v>11</v>
      </c>
      <c r="O39" s="59" t="s">
        <v>2</v>
      </c>
      <c r="P39" s="60">
        <v>18</v>
      </c>
      <c r="Q39" s="40"/>
      <c r="R39" s="94" t="s">
        <v>44</v>
      </c>
      <c r="S39" s="94" t="s">
        <v>45</v>
      </c>
      <c r="T39" s="86"/>
      <c r="U39" s="40"/>
    </row>
    <row r="40" spans="2:21" x14ac:dyDescent="0.25">
      <c r="B40" s="40"/>
      <c r="C40" s="86"/>
      <c r="D40" s="92" t="s">
        <v>89</v>
      </c>
      <c r="E40" s="90">
        <f>E45/2</f>
        <v>10</v>
      </c>
      <c r="F40" s="90">
        <f>E40*$F$13</f>
        <v>0</v>
      </c>
      <c r="G40" s="88"/>
      <c r="H40" s="40"/>
      <c r="I40" s="40"/>
      <c r="J40" s="40"/>
      <c r="K40" s="38"/>
      <c r="L40" s="40"/>
      <c r="M40" s="86"/>
      <c r="N40" s="92" t="s">
        <v>89</v>
      </c>
      <c r="O40" s="90">
        <f>O45/2</f>
        <v>10</v>
      </c>
      <c r="P40" s="90">
        <f>O40*$Q$23</f>
        <v>0</v>
      </c>
      <c r="Q40" s="40"/>
      <c r="R40" s="39">
        <v>95</v>
      </c>
      <c r="S40" s="95">
        <v>0.625</v>
      </c>
      <c r="T40" s="86"/>
      <c r="U40" s="40"/>
    </row>
    <row r="41" spans="2:21" x14ac:dyDescent="0.25">
      <c r="B41" s="40"/>
      <c r="C41" s="86"/>
      <c r="D41" s="92" t="s">
        <v>90</v>
      </c>
      <c r="E41" s="90">
        <f>0.3*2</f>
        <v>0.6</v>
      </c>
      <c r="F41" s="90">
        <f t="shared" ref="F41:F43" si="2">E41*$F$13</f>
        <v>0</v>
      </c>
      <c r="G41" s="88"/>
      <c r="H41" s="40"/>
      <c r="I41" s="40"/>
      <c r="J41" s="40"/>
      <c r="K41" s="38"/>
      <c r="L41" s="40"/>
      <c r="M41" s="86"/>
      <c r="N41" s="99" t="s">
        <v>119</v>
      </c>
      <c r="O41" s="90">
        <f>(0.25*O45)/10</f>
        <v>0.5</v>
      </c>
      <c r="P41" s="90">
        <f>O41*$Q$23</f>
        <v>0</v>
      </c>
      <c r="Q41" s="40"/>
      <c r="R41" s="39">
        <v>94</v>
      </c>
      <c r="S41" s="95">
        <v>2.0833333333333332E-2</v>
      </c>
      <c r="T41" s="86"/>
      <c r="U41" s="40"/>
    </row>
    <row r="42" spans="2:21" x14ac:dyDescent="0.25">
      <c r="B42" s="40"/>
      <c r="C42" s="86"/>
      <c r="D42" s="92" t="s">
        <v>91</v>
      </c>
      <c r="E42" s="90">
        <f>0.3*2</f>
        <v>0.6</v>
      </c>
      <c r="F42" s="90">
        <f t="shared" si="2"/>
        <v>0</v>
      </c>
      <c r="G42" s="88"/>
      <c r="H42" s="40"/>
      <c r="I42" s="40"/>
      <c r="J42" s="40"/>
      <c r="K42" s="38"/>
      <c r="M42" s="86"/>
      <c r="N42" s="99" t="s">
        <v>120</v>
      </c>
      <c r="O42" s="90">
        <f>(0.25*O45)/10</f>
        <v>0.5</v>
      </c>
      <c r="P42" s="90">
        <f>O42*$Q$23</f>
        <v>0</v>
      </c>
      <c r="Q42" s="40"/>
      <c r="R42" s="96">
        <v>48</v>
      </c>
      <c r="S42" s="97">
        <v>4.1666666666666664E-2</v>
      </c>
      <c r="T42" s="86" t="s">
        <v>298</v>
      </c>
    </row>
    <row r="43" spans="2:21" x14ac:dyDescent="0.25">
      <c r="B43" s="40"/>
      <c r="C43" s="86"/>
      <c r="D43" s="92" t="s">
        <v>7</v>
      </c>
      <c r="E43" s="90">
        <f>E45-E40-E41-E42-E44</f>
        <v>7.8000000000000007</v>
      </c>
      <c r="F43" s="90">
        <f t="shared" si="2"/>
        <v>0</v>
      </c>
      <c r="G43" s="88"/>
      <c r="H43" s="86"/>
      <c r="I43" s="86"/>
      <c r="J43" s="86"/>
      <c r="K43" s="38"/>
      <c r="L43" s="40"/>
      <c r="M43" s="86"/>
      <c r="N43" s="92" t="s">
        <v>7</v>
      </c>
      <c r="O43" s="90">
        <f>O45-O40-O41-O42-O44</f>
        <v>8</v>
      </c>
      <c r="P43" s="90">
        <f>O43*$Q$23</f>
        <v>0</v>
      </c>
      <c r="Q43" s="40"/>
      <c r="R43" s="39">
        <v>72</v>
      </c>
      <c r="S43" s="95">
        <v>4.1666666666666664E-2</v>
      </c>
      <c r="T43" s="86"/>
    </row>
    <row r="44" spans="2:21" x14ac:dyDescent="0.25">
      <c r="B44" s="40"/>
      <c r="C44" s="86"/>
      <c r="D44" s="92" t="s">
        <v>8</v>
      </c>
      <c r="E44" s="60">
        <v>1</v>
      </c>
      <c r="F44" s="62" t="s">
        <v>9</v>
      </c>
      <c r="G44" s="88"/>
      <c r="H44" s="94" t="s">
        <v>44</v>
      </c>
      <c r="I44" s="94" t="s">
        <v>45</v>
      </c>
      <c r="J44" s="86"/>
      <c r="K44" s="38"/>
      <c r="L44" s="40"/>
      <c r="M44" s="86"/>
      <c r="N44" s="92" t="s">
        <v>93</v>
      </c>
      <c r="O44" s="60">
        <v>1</v>
      </c>
      <c r="P44" s="62" t="s">
        <v>9</v>
      </c>
      <c r="Q44" s="40"/>
      <c r="R44" s="39">
        <v>72</v>
      </c>
      <c r="S44" s="95">
        <v>0.41666666666666669</v>
      </c>
      <c r="T44" s="86"/>
    </row>
    <row r="45" spans="2:21" x14ac:dyDescent="0.25">
      <c r="B45" s="40"/>
      <c r="C45" s="86"/>
      <c r="D45" s="92"/>
      <c r="E45" s="91">
        <v>20</v>
      </c>
      <c r="F45" s="86"/>
      <c r="G45" s="88"/>
      <c r="H45" s="39">
        <v>95</v>
      </c>
      <c r="I45" s="95">
        <v>0.625</v>
      </c>
      <c r="J45" s="86"/>
      <c r="K45" s="38"/>
      <c r="L45" s="40"/>
      <c r="M45" s="86"/>
      <c r="N45" s="92"/>
      <c r="O45" s="91">
        <v>20</v>
      </c>
      <c r="P45" s="86"/>
      <c r="Q45" s="40"/>
      <c r="R45" s="39">
        <v>10</v>
      </c>
      <c r="S45" s="95">
        <v>4.1666666666666664E-2</v>
      </c>
      <c r="T45" s="86"/>
    </row>
    <row r="46" spans="2:21" x14ac:dyDescent="0.25">
      <c r="B46" s="40"/>
      <c r="C46" s="86"/>
      <c r="D46" s="92"/>
      <c r="E46" s="86"/>
      <c r="F46" s="86"/>
      <c r="G46" s="88"/>
      <c r="H46" s="39">
        <v>94</v>
      </c>
      <c r="I46" s="95">
        <v>2.0833333333333332E-2</v>
      </c>
      <c r="J46" s="86"/>
      <c r="K46" s="38"/>
      <c r="L46" s="40"/>
    </row>
    <row r="47" spans="2:21" x14ac:dyDescent="0.25">
      <c r="B47" s="40"/>
      <c r="C47" s="86"/>
      <c r="D47" s="92"/>
      <c r="E47" s="86"/>
      <c r="F47" s="86"/>
      <c r="G47" s="88"/>
      <c r="H47" s="96">
        <v>50</v>
      </c>
      <c r="I47" s="97">
        <v>4.1666666666666664E-2</v>
      </c>
      <c r="J47" s="86" t="s">
        <v>10</v>
      </c>
      <c r="K47" s="38"/>
      <c r="L47" s="40"/>
    </row>
    <row r="48" spans="2:21" x14ac:dyDescent="0.25">
      <c r="B48" s="40"/>
      <c r="C48" s="98"/>
      <c r="D48" s="89" t="s">
        <v>12</v>
      </c>
      <c r="E48" s="59" t="s">
        <v>2</v>
      </c>
      <c r="F48" s="60">
        <v>10</v>
      </c>
      <c r="G48" s="88"/>
      <c r="H48" s="39">
        <v>72</v>
      </c>
      <c r="I48" s="95">
        <v>4.1666666666666664E-2</v>
      </c>
      <c r="J48" s="86"/>
      <c r="K48" s="38"/>
      <c r="L48" s="40"/>
    </row>
    <row r="49" spans="2:21" x14ac:dyDescent="0.25">
      <c r="B49" s="40"/>
      <c r="C49" s="86"/>
      <c r="D49" s="92" t="s">
        <v>89</v>
      </c>
      <c r="E49" s="90">
        <f>E56/2</f>
        <v>10</v>
      </c>
      <c r="F49" s="90">
        <f>E49*$F$22</f>
        <v>0</v>
      </c>
      <c r="G49" s="88"/>
      <c r="H49" s="39">
        <v>72</v>
      </c>
      <c r="I49" s="95">
        <v>0.41666666666666669</v>
      </c>
      <c r="J49" s="86"/>
      <c r="K49" s="38"/>
      <c r="L49" s="40"/>
    </row>
    <row r="50" spans="2:21" x14ac:dyDescent="0.25">
      <c r="B50" s="40"/>
      <c r="C50" s="86"/>
      <c r="D50" s="92" t="s">
        <v>90</v>
      </c>
      <c r="E50" s="90">
        <f>0.3*2</f>
        <v>0.6</v>
      </c>
      <c r="F50" s="90">
        <f t="shared" ref="F50:F54" si="3">E50*$F$22</f>
        <v>0</v>
      </c>
      <c r="G50" s="88"/>
      <c r="H50" s="39">
        <v>10</v>
      </c>
      <c r="I50" s="95">
        <v>4.1666666666666664E-2</v>
      </c>
      <c r="J50" s="86"/>
      <c r="K50" s="38"/>
      <c r="L50" s="40"/>
      <c r="M50" t="s">
        <v>153</v>
      </c>
    </row>
    <row r="51" spans="2:21" x14ac:dyDescent="0.25">
      <c r="B51" s="40"/>
      <c r="C51" s="86"/>
      <c r="D51" s="92" t="s">
        <v>91</v>
      </c>
      <c r="E51" s="90">
        <f>0.3*2</f>
        <v>0.6</v>
      </c>
      <c r="F51" s="90">
        <f t="shared" si="3"/>
        <v>0</v>
      </c>
      <c r="G51" s="88"/>
      <c r="H51" s="40"/>
      <c r="I51" s="40"/>
      <c r="J51" s="40"/>
      <c r="K51" s="38"/>
      <c r="L51" s="40"/>
      <c r="N51" s="41" t="s">
        <v>150</v>
      </c>
      <c r="O51" t="s">
        <v>154</v>
      </c>
    </row>
    <row r="52" spans="2:21" x14ac:dyDescent="0.25">
      <c r="B52" s="40"/>
      <c r="C52" s="86"/>
      <c r="D52" s="92" t="s">
        <v>57</v>
      </c>
      <c r="E52" s="90">
        <f>0.25*2</f>
        <v>0.5</v>
      </c>
      <c r="F52" s="90">
        <f t="shared" si="3"/>
        <v>0</v>
      </c>
      <c r="G52" s="88"/>
      <c r="H52" s="40"/>
      <c r="I52" s="40"/>
      <c r="J52" s="40"/>
      <c r="K52" s="38"/>
      <c r="L52" s="40"/>
      <c r="N52" s="41" t="s">
        <v>151</v>
      </c>
      <c r="O52" t="s">
        <v>155</v>
      </c>
    </row>
    <row r="53" spans="2:21" x14ac:dyDescent="0.25">
      <c r="B53" s="40"/>
      <c r="C53" s="86"/>
      <c r="D53" s="92" t="s">
        <v>58</v>
      </c>
      <c r="E53" s="90">
        <f>0.25*2</f>
        <v>0.5</v>
      </c>
      <c r="F53" s="90">
        <f t="shared" si="3"/>
        <v>0</v>
      </c>
      <c r="G53" s="88"/>
      <c r="H53" s="40"/>
      <c r="I53" s="40"/>
      <c r="J53" s="40"/>
      <c r="K53" s="38"/>
      <c r="L53" s="40"/>
      <c r="N53" s="41" t="s">
        <v>152</v>
      </c>
      <c r="O53" t="s">
        <v>156</v>
      </c>
    </row>
    <row r="54" spans="2:21" x14ac:dyDescent="0.25">
      <c r="B54" s="40"/>
      <c r="C54" s="86"/>
      <c r="D54" s="92" t="s">
        <v>7</v>
      </c>
      <c r="E54" s="90">
        <f>E56-E49-E50-E51-E52-E53-E55</f>
        <v>6.8000000000000007</v>
      </c>
      <c r="F54" s="90">
        <f t="shared" si="3"/>
        <v>0</v>
      </c>
      <c r="G54" s="88"/>
      <c r="H54" s="40"/>
      <c r="I54" s="40"/>
      <c r="J54" s="40"/>
      <c r="K54" s="38"/>
      <c r="L54" s="40"/>
    </row>
    <row r="55" spans="2:21" x14ac:dyDescent="0.25">
      <c r="B55" s="40"/>
      <c r="C55" s="86"/>
      <c r="D55" s="92" t="s">
        <v>8</v>
      </c>
      <c r="E55" s="60">
        <v>1</v>
      </c>
      <c r="F55" s="62" t="s">
        <v>9</v>
      </c>
      <c r="G55" s="88"/>
      <c r="H55" s="40"/>
      <c r="I55" s="40"/>
      <c r="J55" s="40"/>
      <c r="K55" s="38"/>
      <c r="L55" s="40"/>
    </row>
    <row r="56" spans="2:21" x14ac:dyDescent="0.25">
      <c r="B56" s="40"/>
      <c r="C56" s="86"/>
      <c r="D56" s="86"/>
      <c r="E56" s="91">
        <v>20</v>
      </c>
      <c r="F56" s="86"/>
      <c r="G56" s="88"/>
      <c r="H56" s="40"/>
      <c r="I56" s="40"/>
      <c r="J56" s="40"/>
      <c r="K56" s="38"/>
      <c r="L56" s="40"/>
      <c r="Q56" s="40"/>
      <c r="R56" s="40"/>
      <c r="S56" s="40"/>
      <c r="T56" s="40"/>
      <c r="U56" s="40"/>
    </row>
    <row r="65" spans="2:2" x14ac:dyDescent="0.25">
      <c r="B65" s="24" t="s">
        <v>180</v>
      </c>
    </row>
    <row r="100" spans="3:3" x14ac:dyDescent="0.25">
      <c r="C100" s="24" t="s">
        <v>324</v>
      </c>
    </row>
  </sheetData>
  <conditionalFormatting sqref="H45:I50">
    <cfRule type="containsText" priority="4" operator="containsText" text="*">
      <formula>NOT(ISERROR(SEARCH("*",H45)))</formula>
    </cfRule>
    <cfRule type="containsText" priority="5" operator="containsText" text="**">
      <formula>NOT(ISERROR(SEARCH("**",H45)))</formula>
    </cfRule>
    <cfRule type="cellIs" priority="6" operator="equal">
      <formula>"**"</formula>
    </cfRule>
  </conditionalFormatting>
  <conditionalFormatting sqref="R40:S45">
    <cfRule type="containsText" priority="1" operator="containsText" text="*">
      <formula>NOT(ISERROR(SEARCH("*",R40)))</formula>
    </cfRule>
    <cfRule type="containsText" priority="2" operator="containsText" text="**">
      <formula>NOT(ISERROR(SEARCH("**",R40)))</formula>
    </cfRule>
    <cfRule type="cellIs" priority="3" operator="equal">
      <formula>"**"</formula>
    </cfRule>
  </conditionalFormatting>
  <pageMargins left="0.7" right="0.7" top="0.75" bottom="0.75" header="0.3" footer="0.3"/>
  <pageSetup paperSize="9" orientation="portrait" verticalDpi="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CC94B-48C2-432D-B4A0-501A21A4A2F1}">
  <dimension ref="A1:H11"/>
  <sheetViews>
    <sheetView zoomScale="70" zoomScaleNormal="70" workbookViewId="0">
      <selection activeCell="K8" sqref="K8"/>
    </sheetView>
  </sheetViews>
  <sheetFormatPr defaultRowHeight="15" x14ac:dyDescent="0.25"/>
  <cols>
    <col min="1" max="1" width="13" customWidth="1"/>
    <col min="3" max="3" width="14.85546875" customWidth="1"/>
    <col min="5" max="5" width="13.85546875" customWidth="1"/>
    <col min="6" max="6" width="30.5703125" customWidth="1"/>
    <col min="7" max="7" width="23.140625" customWidth="1"/>
    <col min="8" max="8" width="17.28515625" customWidth="1"/>
  </cols>
  <sheetData>
    <row r="1" spans="1:8" x14ac:dyDescent="0.25">
      <c r="A1" s="50">
        <v>45985</v>
      </c>
    </row>
    <row r="2" spans="1:8" x14ac:dyDescent="0.25">
      <c r="B2" t="s">
        <v>189</v>
      </c>
    </row>
    <row r="3" spans="1:8" x14ac:dyDescent="0.25">
      <c r="F3" t="s">
        <v>204</v>
      </c>
    </row>
    <row r="4" spans="1:8" x14ac:dyDescent="0.25">
      <c r="B4" t="s">
        <v>190</v>
      </c>
      <c r="C4" t="s">
        <v>191</v>
      </c>
      <c r="D4" t="s">
        <v>192</v>
      </c>
      <c r="E4" t="s">
        <v>196</v>
      </c>
      <c r="F4" s="105">
        <v>89.6</v>
      </c>
      <c r="G4" t="str">
        <f>B4&amp;" "&amp;C4</f>
        <v>Lab DW w/o blockkers</v>
      </c>
    </row>
    <row r="5" spans="1:8" x14ac:dyDescent="0.25">
      <c r="B5" t="s">
        <v>190</v>
      </c>
      <c r="C5" t="s">
        <v>191</v>
      </c>
      <c r="D5" t="s">
        <v>193</v>
      </c>
      <c r="E5" t="s">
        <v>197</v>
      </c>
      <c r="F5" s="105">
        <v>92</v>
      </c>
      <c r="G5" s="106">
        <f>(F4+F5)/2</f>
        <v>90.8</v>
      </c>
      <c r="H5" s="105"/>
    </row>
    <row r="6" spans="1:8" x14ac:dyDescent="0.25">
      <c r="B6" t="s">
        <v>190</v>
      </c>
      <c r="C6" t="s">
        <v>194</v>
      </c>
      <c r="D6" t="s">
        <v>192</v>
      </c>
      <c r="E6" t="s">
        <v>198</v>
      </c>
      <c r="F6" s="105">
        <v>74.7</v>
      </c>
      <c r="G6" t="str">
        <f t="shared" ref="G6" si="0">B6&amp;" "&amp;C6</f>
        <v>Lab DW with blockkers</v>
      </c>
      <c r="H6" s="105" t="s">
        <v>206</v>
      </c>
    </row>
    <row r="7" spans="1:8" x14ac:dyDescent="0.25">
      <c r="B7" t="s">
        <v>190</v>
      </c>
      <c r="C7" t="s">
        <v>194</v>
      </c>
      <c r="D7" t="s">
        <v>193</v>
      </c>
      <c r="E7" t="s">
        <v>199</v>
      </c>
      <c r="F7" s="105">
        <v>74</v>
      </c>
      <c r="G7" s="106">
        <f t="shared" ref="G7" si="1">(F6+F7)/2</f>
        <v>74.349999999999994</v>
      </c>
      <c r="H7" s="106">
        <f>G7-G5</f>
        <v>-16.450000000000003</v>
      </c>
    </row>
    <row r="8" spans="1:8" x14ac:dyDescent="0.25">
      <c r="B8" t="s">
        <v>195</v>
      </c>
      <c r="C8" t="s">
        <v>191</v>
      </c>
      <c r="D8" t="s">
        <v>192</v>
      </c>
      <c r="E8" t="s">
        <v>200</v>
      </c>
      <c r="F8" s="105">
        <v>89.3</v>
      </c>
      <c r="G8" t="str">
        <f t="shared" ref="G8" si="2">B8&amp;" "&amp;C8</f>
        <v>Wild DW w/o blockkers</v>
      </c>
      <c r="H8" s="105"/>
    </row>
    <row r="9" spans="1:8" x14ac:dyDescent="0.25">
      <c r="B9" t="s">
        <v>195</v>
      </c>
      <c r="C9" t="s">
        <v>191</v>
      </c>
      <c r="D9" t="s">
        <v>193</v>
      </c>
      <c r="E9" t="s">
        <v>201</v>
      </c>
      <c r="F9" s="105">
        <v>90.9</v>
      </c>
      <c r="G9" s="106">
        <f t="shared" ref="G9" si="3">(F8+F9)/2</f>
        <v>90.1</v>
      </c>
      <c r="H9" s="105"/>
    </row>
    <row r="10" spans="1:8" x14ac:dyDescent="0.25">
      <c r="B10" t="s">
        <v>195</v>
      </c>
      <c r="C10" t="s">
        <v>194</v>
      </c>
      <c r="D10" t="s">
        <v>192</v>
      </c>
      <c r="E10" t="s">
        <v>202</v>
      </c>
      <c r="F10" s="105">
        <v>67.7</v>
      </c>
      <c r="G10" t="str">
        <f t="shared" ref="G10" si="4">B10&amp;" "&amp;C10</f>
        <v>Wild DW with blockkers</v>
      </c>
      <c r="H10" s="105" t="s">
        <v>205</v>
      </c>
    </row>
    <row r="11" spans="1:8" x14ac:dyDescent="0.25">
      <c r="B11" t="s">
        <v>195</v>
      </c>
      <c r="C11" t="s">
        <v>194</v>
      </c>
      <c r="D11" t="s">
        <v>193</v>
      </c>
      <c r="E11" t="s">
        <v>203</v>
      </c>
      <c r="F11" s="105">
        <v>70.900000000000006</v>
      </c>
      <c r="G11" s="106">
        <f t="shared" ref="G11" si="5">(F10+F11)/2</f>
        <v>69.300000000000011</v>
      </c>
      <c r="H11" s="106">
        <f>G11-G9</f>
        <v>-20.799999999999983</v>
      </c>
    </row>
  </sheetData>
  <phoneticPr fontId="1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53456-D13D-4E34-81CB-A096D0B4E69F}">
  <sheetPr>
    <pageSetUpPr fitToPage="1"/>
  </sheetPr>
  <dimension ref="A1:AH74"/>
  <sheetViews>
    <sheetView zoomScale="55" zoomScaleNormal="55" workbookViewId="0">
      <selection activeCell="AE24" sqref="AE24"/>
    </sheetView>
  </sheetViews>
  <sheetFormatPr defaultRowHeight="15" x14ac:dyDescent="0.25"/>
  <cols>
    <col min="1" max="1" width="20.42578125" customWidth="1"/>
    <col min="2" max="2" width="20.42578125" style="105" customWidth="1"/>
    <col min="3" max="3" width="15.28515625" customWidth="1"/>
    <col min="4" max="4" width="17.85546875" customWidth="1"/>
    <col min="5" max="5" width="20.140625" customWidth="1"/>
    <col min="6" max="6" width="26.140625" customWidth="1"/>
    <col min="10" max="10" width="12.85546875" customWidth="1"/>
    <col min="11" max="11" width="14.28515625" customWidth="1"/>
    <col min="12" max="12" width="9.42578125" customWidth="1"/>
  </cols>
  <sheetData>
    <row r="1" spans="13:34" x14ac:dyDescent="0.25">
      <c r="R1" s="18"/>
      <c r="T1" s="18"/>
    </row>
    <row r="2" spans="13:34" x14ac:dyDescent="0.25">
      <c r="M2" t="s">
        <v>297</v>
      </c>
      <c r="S2" s="40"/>
      <c r="T2" s="40"/>
      <c r="W2" s="40"/>
      <c r="X2" s="40"/>
      <c r="Y2" s="40"/>
      <c r="Z2" s="40"/>
      <c r="AA2" s="40"/>
      <c r="AB2" s="40"/>
      <c r="AC2" s="40"/>
      <c r="AD2" s="40"/>
      <c r="AE2" s="40"/>
      <c r="AF2" s="40"/>
    </row>
    <row r="3" spans="13:34" x14ac:dyDescent="0.25">
      <c r="R3" s="2"/>
      <c r="X3" s="40"/>
      <c r="Y3" s="40"/>
      <c r="Z3" s="40"/>
      <c r="AA3" s="40"/>
      <c r="AB3" s="40"/>
      <c r="AC3" s="40"/>
      <c r="AD3" s="40"/>
      <c r="AE3" s="40"/>
      <c r="AF3" s="40"/>
    </row>
    <row r="4" spans="13:34" x14ac:dyDescent="0.25">
      <c r="N4" s="18"/>
      <c r="O4" s="71" t="s">
        <v>11</v>
      </c>
      <c r="P4" s="59" t="s">
        <v>2</v>
      </c>
      <c r="Q4" s="107">
        <v>35</v>
      </c>
      <c r="R4" s="2"/>
      <c r="W4" s="40"/>
      <c r="X4" s="40"/>
      <c r="Y4" s="40"/>
      <c r="Z4" s="40"/>
      <c r="AA4" s="40"/>
      <c r="AB4" s="40"/>
      <c r="AC4" s="86"/>
      <c r="AD4" s="86"/>
      <c r="AE4" s="86"/>
      <c r="AF4" s="40"/>
    </row>
    <row r="5" spans="13:34" x14ac:dyDescent="0.25">
      <c r="N5" s="18"/>
      <c r="O5" s="61" t="s">
        <v>89</v>
      </c>
      <c r="P5" s="58">
        <f>P10/2</f>
        <v>5</v>
      </c>
      <c r="Q5" s="58">
        <f>P5*$Q$4</f>
        <v>175</v>
      </c>
      <c r="R5" s="2"/>
    </row>
    <row r="6" spans="13:34" x14ac:dyDescent="0.25">
      <c r="N6" s="18"/>
      <c r="O6" s="61" t="s">
        <v>207</v>
      </c>
      <c r="P6" s="58">
        <f>(0.075*P10)/2.5</f>
        <v>0.3</v>
      </c>
      <c r="Q6" s="58">
        <f>P6*$Q$4</f>
        <v>10.5</v>
      </c>
      <c r="R6" s="2"/>
      <c r="W6" s="40" t="s">
        <v>92</v>
      </c>
      <c r="AH6" t="s">
        <v>317</v>
      </c>
    </row>
    <row r="7" spans="13:34" x14ac:dyDescent="0.25">
      <c r="N7" s="18"/>
      <c r="O7" s="61" t="s">
        <v>91</v>
      </c>
      <c r="P7" s="58">
        <f>(0.075*P10)/2.5</f>
        <v>0.3</v>
      </c>
      <c r="Q7" s="58">
        <f>P7*$Q$4</f>
        <v>10.5</v>
      </c>
      <c r="R7" s="2"/>
      <c r="AH7" t="s">
        <v>318</v>
      </c>
    </row>
    <row r="8" spans="13:34" x14ac:dyDescent="0.25">
      <c r="N8" s="18"/>
      <c r="O8" s="61" t="s">
        <v>7</v>
      </c>
      <c r="P8" s="58">
        <f>P10-P5-P6-P7-P9</f>
        <v>3.4000000000000004</v>
      </c>
      <c r="Q8" s="58">
        <f>P8*$Q$4</f>
        <v>119.00000000000001</v>
      </c>
      <c r="R8" s="2"/>
      <c r="S8" s="18"/>
      <c r="T8" s="18"/>
      <c r="U8" s="18"/>
      <c r="AH8" t="s">
        <v>319</v>
      </c>
    </row>
    <row r="9" spans="13:34" x14ac:dyDescent="0.25">
      <c r="N9" s="18"/>
      <c r="O9" s="61" t="s">
        <v>8</v>
      </c>
      <c r="P9" s="107">
        <v>1</v>
      </c>
      <c r="Q9" s="62" t="s">
        <v>9</v>
      </c>
      <c r="R9" s="2"/>
      <c r="S9" s="24" t="s">
        <v>44</v>
      </c>
      <c r="T9" s="24" t="s">
        <v>45</v>
      </c>
      <c r="U9" s="18"/>
      <c r="X9" s="18"/>
      <c r="Y9" s="71" t="s">
        <v>11</v>
      </c>
      <c r="Z9" s="59" t="s">
        <v>2</v>
      </c>
      <c r="AA9" s="113">
        <v>50</v>
      </c>
      <c r="AC9" s="24" t="s">
        <v>44</v>
      </c>
      <c r="AD9" s="24" t="s">
        <v>45</v>
      </c>
      <c r="AE9" s="18"/>
      <c r="AH9" t="s">
        <v>95</v>
      </c>
    </row>
    <row r="10" spans="13:34" x14ac:dyDescent="0.25">
      <c r="N10" s="18"/>
      <c r="O10" s="61"/>
      <c r="P10" s="108">
        <v>10</v>
      </c>
      <c r="Q10" s="18"/>
      <c r="R10" s="2"/>
      <c r="S10" s="105">
        <v>95</v>
      </c>
      <c r="T10" s="30">
        <v>0.625</v>
      </c>
      <c r="U10" s="18"/>
      <c r="X10" s="18"/>
      <c r="Y10" s="61" t="s">
        <v>89</v>
      </c>
      <c r="Z10" s="58">
        <f>Z15/2</f>
        <v>5</v>
      </c>
      <c r="AA10" s="58">
        <f>Z10*$AA$9</f>
        <v>250</v>
      </c>
      <c r="AC10" s="105">
        <v>95</v>
      </c>
      <c r="AD10" s="30">
        <v>0.625</v>
      </c>
      <c r="AE10" s="18"/>
    </row>
    <row r="11" spans="13:34" x14ac:dyDescent="0.25">
      <c r="N11" s="18"/>
      <c r="O11" s="61"/>
      <c r="P11" s="18" t="s">
        <v>320</v>
      </c>
      <c r="Q11" s="18"/>
      <c r="R11" s="2"/>
      <c r="S11" s="31">
        <v>94</v>
      </c>
      <c r="T11" s="32">
        <v>2.0833333333333332E-2</v>
      </c>
      <c r="U11" s="18"/>
      <c r="X11" s="18"/>
      <c r="Y11" s="73" t="s">
        <v>119</v>
      </c>
      <c r="Z11" s="58">
        <f>(0.25*Z15)/10</f>
        <v>0.25</v>
      </c>
      <c r="AA11" s="58">
        <f t="shared" ref="AA11:AA13" si="0">Z11*$AA$9</f>
        <v>12.5</v>
      </c>
      <c r="AC11" s="31">
        <v>94</v>
      </c>
      <c r="AD11" s="32">
        <v>2.0833333333333332E-2</v>
      </c>
      <c r="AE11" s="18"/>
    </row>
    <row r="12" spans="13:34" x14ac:dyDescent="0.25">
      <c r="N12" s="18"/>
      <c r="O12" s="61"/>
      <c r="P12" s="18"/>
      <c r="Q12" s="18"/>
      <c r="R12" s="2"/>
      <c r="S12" s="121">
        <v>50</v>
      </c>
      <c r="T12" s="122">
        <v>4.1666666666666664E-2</v>
      </c>
      <c r="U12" s="18" t="s">
        <v>10</v>
      </c>
      <c r="X12" s="18"/>
      <c r="Y12" s="73" t="s">
        <v>120</v>
      </c>
      <c r="Z12" s="58">
        <f>(0.25*Z15)/10</f>
        <v>0.25</v>
      </c>
      <c r="AA12" s="58">
        <f t="shared" si="0"/>
        <v>12.5</v>
      </c>
      <c r="AC12" s="115">
        <v>48</v>
      </c>
      <c r="AD12" s="116">
        <v>4.1666666666666664E-2</v>
      </c>
      <c r="AE12" s="18" t="s">
        <v>298</v>
      </c>
    </row>
    <row r="13" spans="13:34" x14ac:dyDescent="0.25">
      <c r="N13" s="64"/>
      <c r="O13" s="71" t="s">
        <v>12</v>
      </c>
      <c r="P13" s="59" t="s">
        <v>2</v>
      </c>
      <c r="Q13" s="119">
        <v>165</v>
      </c>
      <c r="R13" s="2"/>
      <c r="S13" s="33">
        <v>72</v>
      </c>
      <c r="T13" s="34">
        <v>4.1666666666666664E-2</v>
      </c>
      <c r="U13" s="18"/>
      <c r="X13" s="18"/>
      <c r="Y13" s="61" t="s">
        <v>7</v>
      </c>
      <c r="Z13" s="58">
        <f>Z15-Z10-Z11-Z12-Z14</f>
        <v>3.5</v>
      </c>
      <c r="AA13" s="58">
        <f t="shared" si="0"/>
        <v>175</v>
      </c>
      <c r="AC13" s="33">
        <v>72</v>
      </c>
      <c r="AD13" s="34">
        <v>4.1666666666666664E-2</v>
      </c>
      <c r="AE13" s="18"/>
    </row>
    <row r="14" spans="13:34" x14ac:dyDescent="0.25">
      <c r="N14" s="18"/>
      <c r="O14" s="61" t="s">
        <v>89</v>
      </c>
      <c r="P14" s="58">
        <f>P21/2</f>
        <v>5</v>
      </c>
      <c r="Q14" s="58">
        <f t="shared" ref="Q14:Q19" si="1">P14*$Q$13</f>
        <v>825</v>
      </c>
      <c r="R14" s="2"/>
      <c r="S14" s="105">
        <v>72</v>
      </c>
      <c r="T14" s="30">
        <v>0.41666666666666669</v>
      </c>
      <c r="U14" s="18"/>
      <c r="X14" s="18"/>
      <c r="Y14" s="61" t="s">
        <v>93</v>
      </c>
      <c r="Z14" s="113">
        <v>1</v>
      </c>
      <c r="AA14" s="62" t="s">
        <v>9</v>
      </c>
      <c r="AC14" s="105">
        <v>72</v>
      </c>
      <c r="AD14" s="30">
        <v>0.41666666666666669</v>
      </c>
      <c r="AE14" s="18"/>
    </row>
    <row r="15" spans="13:34" x14ac:dyDescent="0.25">
      <c r="N15" s="18"/>
      <c r="O15" s="61" t="s">
        <v>207</v>
      </c>
      <c r="P15" s="58">
        <f>(0.075*P21)/2.5</f>
        <v>0.3</v>
      </c>
      <c r="Q15" s="58">
        <f t="shared" si="1"/>
        <v>49.5</v>
      </c>
      <c r="R15" s="2"/>
      <c r="S15" s="105">
        <v>10</v>
      </c>
      <c r="T15" s="30">
        <v>4.1666666666666664E-2</v>
      </c>
      <c r="U15" s="18"/>
      <c r="X15" s="18"/>
      <c r="Y15" s="61"/>
      <c r="Z15" s="114">
        <v>10</v>
      </c>
      <c r="AA15" s="18"/>
      <c r="AC15" s="105">
        <v>10</v>
      </c>
      <c r="AD15" s="30">
        <v>4.1666666666666664E-2</v>
      </c>
      <c r="AE15" s="18"/>
    </row>
    <row r="16" spans="13:34" x14ac:dyDescent="0.25">
      <c r="N16" s="18"/>
      <c r="O16" s="61" t="s">
        <v>91</v>
      </c>
      <c r="P16" s="58">
        <f>(0.075*P21)/2.5</f>
        <v>0.3</v>
      </c>
      <c r="Q16" s="58">
        <f t="shared" si="1"/>
        <v>49.5</v>
      </c>
      <c r="R16" s="2"/>
    </row>
    <row r="17" spans="1:26" x14ac:dyDescent="0.25">
      <c r="N17" s="18"/>
      <c r="O17" s="61" t="s">
        <v>57</v>
      </c>
      <c r="P17" s="58">
        <f>(0.25*P21)/10</f>
        <v>0.25</v>
      </c>
      <c r="Q17" s="58">
        <f t="shared" si="1"/>
        <v>41.25</v>
      </c>
      <c r="R17" s="2"/>
    </row>
    <row r="18" spans="1:26" x14ac:dyDescent="0.25">
      <c r="N18" s="18"/>
      <c r="O18" s="61" t="s">
        <v>58</v>
      </c>
      <c r="P18" s="58">
        <f>(0.25*P21)/10</f>
        <v>0.25</v>
      </c>
      <c r="Q18" s="58">
        <f t="shared" si="1"/>
        <v>41.25</v>
      </c>
      <c r="R18" s="2"/>
    </row>
    <row r="19" spans="1:26" x14ac:dyDescent="0.25">
      <c r="N19" s="18"/>
      <c r="O19" s="61" t="s">
        <v>7</v>
      </c>
      <c r="P19" s="58">
        <f>P21-P14-P15-P16-P17-P18-P20</f>
        <v>2.9000000000000004</v>
      </c>
      <c r="Q19" s="58">
        <f t="shared" si="1"/>
        <v>478.50000000000006</v>
      </c>
      <c r="R19" s="2"/>
    </row>
    <row r="20" spans="1:26" x14ac:dyDescent="0.25">
      <c r="N20" s="18"/>
      <c r="O20" s="61" t="s">
        <v>8</v>
      </c>
      <c r="P20" s="119">
        <v>1</v>
      </c>
      <c r="Q20" s="62" t="s">
        <v>9</v>
      </c>
      <c r="R20" s="2"/>
    </row>
    <row r="21" spans="1:26" x14ac:dyDescent="0.25">
      <c r="N21" s="18"/>
      <c r="O21" s="18"/>
      <c r="P21" s="120">
        <v>10</v>
      </c>
      <c r="Q21" s="18"/>
      <c r="R21" s="2"/>
    </row>
    <row r="26" spans="1:26" x14ac:dyDescent="0.25">
      <c r="A26" s="105" t="s">
        <v>306</v>
      </c>
      <c r="B26" s="117" t="s">
        <v>292</v>
      </c>
      <c r="C26" s="105" t="s">
        <v>208</v>
      </c>
      <c r="D26" s="105" t="s">
        <v>209</v>
      </c>
      <c r="E26" s="105" t="s">
        <v>210</v>
      </c>
      <c r="F26" s="105" t="s">
        <v>211</v>
      </c>
      <c r="G26" s="109" t="s">
        <v>149</v>
      </c>
      <c r="H26" s="105" t="s">
        <v>212</v>
      </c>
      <c r="I26" s="105" t="s">
        <v>213</v>
      </c>
      <c r="J26" s="109" t="s">
        <v>214</v>
      </c>
      <c r="K26" s="105" t="s">
        <v>294</v>
      </c>
      <c r="L26" s="105"/>
      <c r="N26" s="39" t="s">
        <v>293</v>
      </c>
      <c r="O26" s="39">
        <v>1</v>
      </c>
      <c r="P26" s="39">
        <v>2</v>
      </c>
      <c r="Q26" s="39">
        <v>3</v>
      </c>
      <c r="R26" s="112">
        <v>4</v>
      </c>
      <c r="S26" s="112">
        <v>5</v>
      </c>
      <c r="T26" s="112">
        <v>6</v>
      </c>
      <c r="U26" s="112">
        <v>7</v>
      </c>
      <c r="V26" s="112">
        <v>8</v>
      </c>
      <c r="W26" s="112">
        <v>9</v>
      </c>
      <c r="X26" s="112">
        <v>10</v>
      </c>
      <c r="Y26" s="112">
        <v>11</v>
      </c>
      <c r="Z26" s="112">
        <v>12</v>
      </c>
    </row>
    <row r="27" spans="1:26" x14ac:dyDescent="0.25">
      <c r="A27" s="118" t="s">
        <v>308</v>
      </c>
      <c r="B27" s="105" t="str">
        <f>A27&amp;"_HA01_"&amp;K27</f>
        <v>01_HA01_BLOCK</v>
      </c>
      <c r="C27" s="105" t="s">
        <v>215</v>
      </c>
      <c r="D27" s="105" t="s">
        <v>216</v>
      </c>
      <c r="E27" s="105">
        <v>17062024</v>
      </c>
      <c r="F27" s="105">
        <v>26092025</v>
      </c>
      <c r="G27" s="109">
        <v>1.9</v>
      </c>
      <c r="H27" s="110" t="s">
        <v>9</v>
      </c>
      <c r="I27" s="110" t="s">
        <v>9</v>
      </c>
      <c r="J27" s="109">
        <v>0.38100000000000001</v>
      </c>
      <c r="K27" s="105" t="s">
        <v>296</v>
      </c>
      <c r="N27" s="39" t="s">
        <v>59</v>
      </c>
      <c r="O27" s="123" t="str">
        <f>$A27</f>
        <v>01</v>
      </c>
      <c r="P27" s="124" t="str">
        <f t="shared" ref="P27:R28" si="2">$A27</f>
        <v>01</v>
      </c>
      <c r="Q27" s="124" t="str">
        <f t="shared" si="2"/>
        <v>01</v>
      </c>
      <c r="R27" s="125" t="str">
        <f t="shared" si="2"/>
        <v>01</v>
      </c>
      <c r="S27" s="126" t="str">
        <f>$A35</f>
        <v>09</v>
      </c>
      <c r="T27" s="124" t="str">
        <f t="shared" ref="T27:V27" si="3">$A35</f>
        <v>09</v>
      </c>
      <c r="U27" s="124" t="str">
        <f t="shared" si="3"/>
        <v>09</v>
      </c>
      <c r="V27" s="125" t="str">
        <f t="shared" si="3"/>
        <v>09</v>
      </c>
      <c r="W27" s="126">
        <f>$A43</f>
        <v>17</v>
      </c>
      <c r="X27" s="124">
        <f t="shared" ref="X27:Z27" si="4">$A43</f>
        <v>17</v>
      </c>
      <c r="Y27" s="124">
        <f t="shared" si="4"/>
        <v>17</v>
      </c>
      <c r="Z27" s="125">
        <f t="shared" si="4"/>
        <v>17</v>
      </c>
    </row>
    <row r="28" spans="1:26" x14ac:dyDescent="0.25">
      <c r="A28" s="118" t="s">
        <v>309</v>
      </c>
      <c r="B28" s="105" t="str">
        <f>A28&amp;"_HA02_"&amp;K28</f>
        <v>02_HA02_BLOCK</v>
      </c>
      <c r="C28" s="105" t="s">
        <v>217</v>
      </c>
      <c r="D28" s="105" t="s">
        <v>216</v>
      </c>
      <c r="E28" s="105">
        <v>17062024</v>
      </c>
      <c r="F28" s="105">
        <v>30102025</v>
      </c>
      <c r="G28" s="109">
        <v>1.71</v>
      </c>
      <c r="H28" s="109">
        <v>0.73</v>
      </c>
      <c r="I28" s="109">
        <v>0.01</v>
      </c>
      <c r="J28" s="111" t="s">
        <v>218</v>
      </c>
      <c r="K28" s="105" t="s">
        <v>296</v>
      </c>
      <c r="N28" s="105" t="s">
        <v>60</v>
      </c>
      <c r="O28" s="123" t="str">
        <f>$A28</f>
        <v>02</v>
      </c>
      <c r="P28" s="124" t="str">
        <f t="shared" si="2"/>
        <v>02</v>
      </c>
      <c r="Q28" s="124" t="str">
        <f t="shared" si="2"/>
        <v>02</v>
      </c>
      <c r="R28" s="125" t="str">
        <f t="shared" si="2"/>
        <v>02</v>
      </c>
      <c r="S28" s="126">
        <f t="shared" ref="S28:S34" si="5">$A36</f>
        <v>10</v>
      </c>
      <c r="T28" s="124">
        <f t="shared" ref="T28:V28" si="6">$A36</f>
        <v>10</v>
      </c>
      <c r="U28" s="124">
        <f t="shared" si="6"/>
        <v>10</v>
      </c>
      <c r="V28" s="125">
        <f t="shared" si="6"/>
        <v>10</v>
      </c>
      <c r="W28" s="126">
        <f t="shared" ref="W28:W34" si="7">$A44</f>
        <v>18</v>
      </c>
      <c r="X28" s="124">
        <f t="shared" ref="X28:Z28" si="8">$A44</f>
        <v>18</v>
      </c>
      <c r="Y28" s="124">
        <f t="shared" si="8"/>
        <v>18</v>
      </c>
      <c r="Z28" s="125">
        <f t="shared" si="8"/>
        <v>18</v>
      </c>
    </row>
    <row r="29" spans="1:26" x14ac:dyDescent="0.25">
      <c r="A29" s="118" t="s">
        <v>310</v>
      </c>
      <c r="B29" s="105" t="str">
        <f>A29&amp;"_HA03_"&amp;K29</f>
        <v>03_HA03_BLOCK</v>
      </c>
      <c r="C29" s="105" t="s">
        <v>219</v>
      </c>
      <c r="D29" s="105" t="s">
        <v>216</v>
      </c>
      <c r="E29" s="105">
        <v>17062024</v>
      </c>
      <c r="F29" s="105">
        <v>30102025</v>
      </c>
      <c r="G29" s="109">
        <v>1.98</v>
      </c>
      <c r="H29" s="109">
        <v>1.36</v>
      </c>
      <c r="I29" s="109">
        <v>-0.4</v>
      </c>
      <c r="J29" s="111" t="s">
        <v>220</v>
      </c>
      <c r="K29" s="105" t="s">
        <v>296</v>
      </c>
      <c r="N29" s="105" t="s">
        <v>61</v>
      </c>
      <c r="O29" s="123" t="str">
        <f t="shared" ref="O29:R34" si="9">$A29</f>
        <v>03</v>
      </c>
      <c r="P29" s="124" t="str">
        <f t="shared" si="9"/>
        <v>03</v>
      </c>
      <c r="Q29" s="124" t="str">
        <f t="shared" si="9"/>
        <v>03</v>
      </c>
      <c r="R29" s="125" t="str">
        <f t="shared" si="9"/>
        <v>03</v>
      </c>
      <c r="S29" s="126">
        <f t="shared" si="5"/>
        <v>11</v>
      </c>
      <c r="T29" s="124">
        <f t="shared" ref="T29:V29" si="10">$A37</f>
        <v>11</v>
      </c>
      <c r="U29" s="124">
        <f t="shared" si="10"/>
        <v>11</v>
      </c>
      <c r="V29" s="125">
        <f t="shared" si="10"/>
        <v>11</v>
      </c>
      <c r="W29" s="126">
        <f t="shared" si="7"/>
        <v>19</v>
      </c>
      <c r="X29" s="124">
        <f t="shared" ref="X29:Z29" si="11">$A45</f>
        <v>19</v>
      </c>
      <c r="Y29" s="124">
        <f t="shared" si="11"/>
        <v>19</v>
      </c>
      <c r="Z29" s="125">
        <f t="shared" si="11"/>
        <v>19</v>
      </c>
    </row>
    <row r="30" spans="1:26" x14ac:dyDescent="0.25">
      <c r="A30" s="118" t="s">
        <v>311</v>
      </c>
      <c r="B30" s="105" t="str">
        <f>A30&amp;"_HA04_"&amp;K30</f>
        <v>04_HA04_BLOCK</v>
      </c>
      <c r="C30" s="105" t="s">
        <v>221</v>
      </c>
      <c r="D30" s="105" t="s">
        <v>216</v>
      </c>
      <c r="E30" s="105">
        <v>17062024</v>
      </c>
      <c r="F30" s="105">
        <v>30102025</v>
      </c>
      <c r="G30" s="109">
        <v>1</v>
      </c>
      <c r="H30" s="109">
        <v>0.7</v>
      </c>
      <c r="I30" s="109">
        <v>-0.44</v>
      </c>
      <c r="J30" s="111" t="s">
        <v>222</v>
      </c>
      <c r="K30" s="105" t="s">
        <v>296</v>
      </c>
      <c r="N30" s="105" t="s">
        <v>62</v>
      </c>
      <c r="O30" s="123" t="str">
        <f t="shared" si="9"/>
        <v>04</v>
      </c>
      <c r="P30" s="124" t="str">
        <f t="shared" si="9"/>
        <v>04</v>
      </c>
      <c r="Q30" s="124" t="str">
        <f t="shared" si="9"/>
        <v>04</v>
      </c>
      <c r="R30" s="125" t="str">
        <f t="shared" si="9"/>
        <v>04</v>
      </c>
      <c r="S30" s="126">
        <f t="shared" si="5"/>
        <v>12</v>
      </c>
      <c r="T30" s="124">
        <f t="shared" ref="T30:V30" si="12">$A38</f>
        <v>12</v>
      </c>
      <c r="U30" s="124">
        <f t="shared" si="12"/>
        <v>12</v>
      </c>
      <c r="V30" s="125">
        <f t="shared" si="12"/>
        <v>12</v>
      </c>
      <c r="W30" s="126">
        <f t="shared" si="7"/>
        <v>20</v>
      </c>
      <c r="X30" s="124">
        <f t="shared" ref="X30:Z30" si="13">$A46</f>
        <v>20</v>
      </c>
      <c r="Y30" s="124">
        <f t="shared" si="13"/>
        <v>20</v>
      </c>
      <c r="Z30" s="125">
        <f t="shared" si="13"/>
        <v>20</v>
      </c>
    </row>
    <row r="31" spans="1:26" x14ac:dyDescent="0.25">
      <c r="A31" s="118" t="s">
        <v>312</v>
      </c>
      <c r="B31" s="105" t="str">
        <f>A31&amp;"_HA05_"&amp;K31</f>
        <v>05_HA05_BLOCK</v>
      </c>
      <c r="C31" s="105" t="s">
        <v>223</v>
      </c>
      <c r="D31" s="105" t="s">
        <v>216</v>
      </c>
      <c r="E31" s="105">
        <v>17062024</v>
      </c>
      <c r="F31" s="105">
        <v>30102025</v>
      </c>
      <c r="G31" s="109">
        <v>2.1800000000000002</v>
      </c>
      <c r="H31" s="109">
        <v>0.93</v>
      </c>
      <c r="I31" s="109">
        <v>-0.26</v>
      </c>
      <c r="J31" s="111" t="s">
        <v>224</v>
      </c>
      <c r="K31" s="105" t="s">
        <v>296</v>
      </c>
      <c r="N31" s="105" t="s">
        <v>63</v>
      </c>
      <c r="O31" s="123" t="str">
        <f t="shared" si="9"/>
        <v>05</v>
      </c>
      <c r="P31" s="124" t="str">
        <f t="shared" si="9"/>
        <v>05</v>
      </c>
      <c r="Q31" s="124" t="str">
        <f t="shared" si="9"/>
        <v>05</v>
      </c>
      <c r="R31" s="125" t="str">
        <f t="shared" si="9"/>
        <v>05</v>
      </c>
      <c r="S31" s="126">
        <f t="shared" si="5"/>
        <v>13</v>
      </c>
      <c r="T31" s="124">
        <f t="shared" ref="T31:V31" si="14">$A39</f>
        <v>13</v>
      </c>
      <c r="U31" s="124">
        <f t="shared" si="14"/>
        <v>13</v>
      </c>
      <c r="V31" s="125">
        <f t="shared" si="14"/>
        <v>13</v>
      </c>
      <c r="W31" s="126">
        <f t="shared" si="7"/>
        <v>21</v>
      </c>
      <c r="X31" s="124">
        <f t="shared" ref="X31:Z31" si="15">$A47</f>
        <v>21</v>
      </c>
      <c r="Y31" s="124">
        <f t="shared" si="15"/>
        <v>21</v>
      </c>
      <c r="Z31" s="125">
        <f t="shared" si="15"/>
        <v>21</v>
      </c>
    </row>
    <row r="32" spans="1:26" x14ac:dyDescent="0.25">
      <c r="A32" s="118" t="s">
        <v>313</v>
      </c>
      <c r="B32" s="105" t="str">
        <f>A32&amp;"_HA06_"&amp;K32</f>
        <v>06_HA06_BLOCK</v>
      </c>
      <c r="C32" s="105" t="s">
        <v>225</v>
      </c>
      <c r="D32" s="105" t="s">
        <v>216</v>
      </c>
      <c r="E32" s="105">
        <v>17062024</v>
      </c>
      <c r="F32" s="105">
        <v>30102025</v>
      </c>
      <c r="G32" s="109">
        <v>1.57</v>
      </c>
      <c r="H32" s="109">
        <v>0.83</v>
      </c>
      <c r="I32" s="109">
        <v>-0.24</v>
      </c>
      <c r="J32" s="111" t="s">
        <v>226</v>
      </c>
      <c r="K32" s="105" t="s">
        <v>296</v>
      </c>
      <c r="N32" s="105" t="s">
        <v>64</v>
      </c>
      <c r="O32" s="123" t="str">
        <f t="shared" si="9"/>
        <v>06</v>
      </c>
      <c r="P32" s="124" t="str">
        <f t="shared" si="9"/>
        <v>06</v>
      </c>
      <c r="Q32" s="124" t="str">
        <f t="shared" si="9"/>
        <v>06</v>
      </c>
      <c r="R32" s="125" t="str">
        <f t="shared" si="9"/>
        <v>06</v>
      </c>
      <c r="S32" s="126">
        <f t="shared" si="5"/>
        <v>14</v>
      </c>
      <c r="T32" s="124">
        <f t="shared" ref="T32:V32" si="16">$A40</f>
        <v>14</v>
      </c>
      <c r="U32" s="124">
        <f t="shared" si="16"/>
        <v>14</v>
      </c>
      <c r="V32" s="125">
        <f t="shared" si="16"/>
        <v>14</v>
      </c>
      <c r="W32" s="126">
        <f t="shared" si="7"/>
        <v>22</v>
      </c>
      <c r="X32" s="124">
        <f t="shared" ref="X32:Z32" si="17">$A48</f>
        <v>22</v>
      </c>
      <c r="Y32" s="124">
        <f t="shared" si="17"/>
        <v>22</v>
      </c>
      <c r="Z32" s="125">
        <f t="shared" si="17"/>
        <v>22</v>
      </c>
    </row>
    <row r="33" spans="1:26" x14ac:dyDescent="0.25">
      <c r="A33" s="118" t="s">
        <v>314</v>
      </c>
      <c r="B33" s="105" t="str">
        <f>A33&amp;"_HA07_"&amp;K33</f>
        <v>07_HA07_BLOCK</v>
      </c>
      <c r="C33" s="105" t="s">
        <v>227</v>
      </c>
      <c r="D33" s="105" t="s">
        <v>216</v>
      </c>
      <c r="E33" s="105">
        <v>17062024</v>
      </c>
      <c r="F33" s="105">
        <v>30102025</v>
      </c>
      <c r="G33" s="109">
        <v>2.94</v>
      </c>
      <c r="H33" s="109">
        <v>0.76</v>
      </c>
      <c r="I33" s="109">
        <v>-0.83</v>
      </c>
      <c r="J33" s="111" t="s">
        <v>228</v>
      </c>
      <c r="K33" s="105" t="s">
        <v>296</v>
      </c>
      <c r="N33" s="105" t="s">
        <v>65</v>
      </c>
      <c r="O33" s="123" t="str">
        <f t="shared" si="9"/>
        <v>07</v>
      </c>
      <c r="P33" s="124" t="str">
        <f t="shared" si="9"/>
        <v>07</v>
      </c>
      <c r="Q33" s="124" t="str">
        <f t="shared" si="9"/>
        <v>07</v>
      </c>
      <c r="R33" s="125" t="str">
        <f t="shared" si="9"/>
        <v>07</v>
      </c>
      <c r="S33" s="126">
        <f t="shared" si="5"/>
        <v>15</v>
      </c>
      <c r="T33" s="124">
        <f t="shared" ref="T33:V33" si="18">$A41</f>
        <v>15</v>
      </c>
      <c r="U33" s="124">
        <f t="shared" si="18"/>
        <v>15</v>
      </c>
      <c r="V33" s="125">
        <f t="shared" si="18"/>
        <v>15</v>
      </c>
      <c r="W33" s="126">
        <f t="shared" si="7"/>
        <v>23</v>
      </c>
      <c r="X33" s="124">
        <f t="shared" ref="X33:Z33" si="19">$A49</f>
        <v>23</v>
      </c>
      <c r="Y33" s="124">
        <f t="shared" si="19"/>
        <v>23</v>
      </c>
      <c r="Z33" s="125">
        <f t="shared" si="19"/>
        <v>23</v>
      </c>
    </row>
    <row r="34" spans="1:26" x14ac:dyDescent="0.25">
      <c r="A34" s="118" t="s">
        <v>315</v>
      </c>
      <c r="B34" s="105" t="str">
        <f>A34&amp;"_HA08_"&amp;K34</f>
        <v>08_HA08_BLOCK</v>
      </c>
      <c r="C34" s="105" t="s">
        <v>229</v>
      </c>
      <c r="D34" s="105" t="s">
        <v>216</v>
      </c>
      <c r="E34" s="105">
        <v>17062024</v>
      </c>
      <c r="F34" s="105">
        <v>30102025</v>
      </c>
      <c r="G34" s="109">
        <v>2.1800000000000002</v>
      </c>
      <c r="H34" s="109">
        <v>2.14</v>
      </c>
      <c r="I34" s="109">
        <v>-0.37</v>
      </c>
      <c r="J34" s="111" t="s">
        <v>230</v>
      </c>
      <c r="K34" s="105" t="s">
        <v>296</v>
      </c>
      <c r="N34" s="105" t="s">
        <v>66</v>
      </c>
      <c r="O34" s="123" t="str">
        <f t="shared" si="9"/>
        <v>08</v>
      </c>
      <c r="P34" s="124" t="str">
        <f t="shared" si="9"/>
        <v>08</v>
      </c>
      <c r="Q34" s="124" t="str">
        <f t="shared" si="9"/>
        <v>08</v>
      </c>
      <c r="R34" s="125" t="str">
        <f t="shared" si="9"/>
        <v>08</v>
      </c>
      <c r="S34" s="126">
        <f t="shared" si="5"/>
        <v>16</v>
      </c>
      <c r="T34" s="124">
        <f t="shared" ref="T34:V34" si="20">$A42</f>
        <v>16</v>
      </c>
      <c r="U34" s="124">
        <f t="shared" si="20"/>
        <v>16</v>
      </c>
      <c r="V34" s="125">
        <f t="shared" si="20"/>
        <v>16</v>
      </c>
      <c r="W34" s="126">
        <f t="shared" si="7"/>
        <v>24</v>
      </c>
      <c r="X34" s="124">
        <f t="shared" ref="X34:Z34" si="21">$A50</f>
        <v>24</v>
      </c>
      <c r="Y34" s="124">
        <f t="shared" si="21"/>
        <v>24</v>
      </c>
      <c r="Z34" s="125">
        <f t="shared" si="21"/>
        <v>24</v>
      </c>
    </row>
    <row r="35" spans="1:26" x14ac:dyDescent="0.25">
      <c r="A35" s="118" t="s">
        <v>316</v>
      </c>
      <c r="B35" s="105" t="str">
        <f>A35&amp;"_HA09_"&amp;K35</f>
        <v>09_HA09_BLOCK</v>
      </c>
      <c r="C35" s="105" t="s">
        <v>231</v>
      </c>
      <c r="D35" s="105" t="s">
        <v>216</v>
      </c>
      <c r="E35" s="105">
        <v>17062024</v>
      </c>
      <c r="F35" s="105">
        <v>30102025</v>
      </c>
      <c r="G35" s="109">
        <v>4.93</v>
      </c>
      <c r="H35" s="109">
        <v>1.27</v>
      </c>
      <c r="I35" s="109">
        <v>4.5</v>
      </c>
      <c r="J35" s="111" t="s">
        <v>232</v>
      </c>
      <c r="K35" s="105" t="s">
        <v>296</v>
      </c>
      <c r="O35" s="135" t="s">
        <v>299</v>
      </c>
      <c r="P35" s="135"/>
      <c r="Q35" s="135"/>
      <c r="R35" s="135"/>
      <c r="S35" s="135" t="s">
        <v>300</v>
      </c>
      <c r="T35" s="135"/>
      <c r="U35" s="135"/>
      <c r="V35" s="135"/>
      <c r="W35" s="135" t="s">
        <v>301</v>
      </c>
      <c r="X35" s="135"/>
      <c r="Y35" s="135"/>
      <c r="Z35" s="135"/>
    </row>
    <row r="36" spans="1:26" x14ac:dyDescent="0.25">
      <c r="A36" s="105">
        <v>10</v>
      </c>
      <c r="B36" s="105" t="str">
        <f>A36&amp;"_HA10_"&amp;K36</f>
        <v>10_HA10_BLOCK</v>
      </c>
      <c r="C36" s="105" t="s">
        <v>233</v>
      </c>
      <c r="D36" s="105" t="s">
        <v>216</v>
      </c>
      <c r="E36" s="105">
        <v>17062024</v>
      </c>
      <c r="F36" s="105">
        <v>30102025</v>
      </c>
      <c r="G36" s="109">
        <v>2.29</v>
      </c>
      <c r="H36" s="109">
        <v>0.92</v>
      </c>
      <c r="I36" s="109">
        <v>-0.35</v>
      </c>
      <c r="J36" s="111" t="s">
        <v>234</v>
      </c>
      <c r="K36" s="105" t="s">
        <v>296</v>
      </c>
    </row>
    <row r="37" spans="1:26" x14ac:dyDescent="0.25">
      <c r="A37" s="105">
        <v>11</v>
      </c>
      <c r="B37" s="105" t="str">
        <f>A37&amp;"_HA11_"&amp;K37</f>
        <v>11_HA11_BLOCK</v>
      </c>
      <c r="C37" s="105" t="s">
        <v>235</v>
      </c>
      <c r="D37" s="105" t="s">
        <v>216</v>
      </c>
      <c r="E37" s="105">
        <v>17062024</v>
      </c>
      <c r="F37" s="105">
        <v>30102025</v>
      </c>
      <c r="G37" s="109">
        <v>2.91</v>
      </c>
      <c r="H37" s="109">
        <v>1.23</v>
      </c>
      <c r="I37" s="109">
        <v>-0.4</v>
      </c>
      <c r="J37" s="111" t="s">
        <v>236</v>
      </c>
      <c r="K37" s="105" t="s">
        <v>296</v>
      </c>
    </row>
    <row r="38" spans="1:26" x14ac:dyDescent="0.25">
      <c r="A38" s="105">
        <v>12</v>
      </c>
      <c r="B38" s="105" t="str">
        <f>A38&amp;"_HA12_"&amp;K38</f>
        <v>12_HA12_BLOCK</v>
      </c>
      <c r="C38" s="105" t="s">
        <v>237</v>
      </c>
      <c r="D38" s="105" t="s">
        <v>216</v>
      </c>
      <c r="E38" s="105">
        <v>17062024</v>
      </c>
      <c r="F38" s="105">
        <v>30102025</v>
      </c>
      <c r="G38" s="109">
        <v>2.67</v>
      </c>
      <c r="H38" s="109">
        <v>0.8</v>
      </c>
      <c r="I38" s="109">
        <v>0.43</v>
      </c>
      <c r="J38" s="111" t="s">
        <v>238</v>
      </c>
      <c r="K38" s="105" t="s">
        <v>296</v>
      </c>
      <c r="N38" s="39" t="s">
        <v>295</v>
      </c>
      <c r="O38" s="39">
        <v>1</v>
      </c>
      <c r="P38" s="39">
        <v>2</v>
      </c>
      <c r="Q38" s="39">
        <v>3</v>
      </c>
      <c r="R38" s="112">
        <v>4</v>
      </c>
      <c r="S38" s="112">
        <v>5</v>
      </c>
      <c r="T38" s="112">
        <v>6</v>
      </c>
      <c r="U38" s="112">
        <v>7</v>
      </c>
      <c r="V38" s="112">
        <v>8</v>
      </c>
      <c r="W38" s="112">
        <v>9</v>
      </c>
      <c r="X38" s="112">
        <v>10</v>
      </c>
      <c r="Y38" s="112">
        <v>11</v>
      </c>
      <c r="Z38" s="112">
        <v>12</v>
      </c>
    </row>
    <row r="39" spans="1:26" x14ac:dyDescent="0.25">
      <c r="A39" s="105">
        <v>13</v>
      </c>
      <c r="B39" s="105" t="str">
        <f>A39&amp;"_HA13_"&amp;K39</f>
        <v>13_HA13_BLOCK</v>
      </c>
      <c r="C39" s="105" t="s">
        <v>239</v>
      </c>
      <c r="D39" s="105" t="s">
        <v>216</v>
      </c>
      <c r="E39" s="105">
        <v>17062024</v>
      </c>
      <c r="F39" s="105">
        <v>30102025</v>
      </c>
      <c r="G39" s="109">
        <v>2.54</v>
      </c>
      <c r="H39" s="109">
        <v>0.76</v>
      </c>
      <c r="I39" s="109">
        <v>-0.32</v>
      </c>
      <c r="J39" s="111" t="s">
        <v>240</v>
      </c>
      <c r="K39" s="105" t="s">
        <v>296</v>
      </c>
      <c r="N39" s="39" t="s">
        <v>59</v>
      </c>
      <c r="O39" s="123">
        <f t="shared" ref="O39:R46" si="22">$A51</f>
        <v>25</v>
      </c>
      <c r="P39" s="124">
        <f t="shared" si="22"/>
        <v>25</v>
      </c>
      <c r="Q39" s="124">
        <f t="shared" si="22"/>
        <v>25</v>
      </c>
      <c r="R39" s="125">
        <f t="shared" si="22"/>
        <v>25</v>
      </c>
      <c r="S39" s="126">
        <f t="shared" ref="S39:V46" si="23">$A59</f>
        <v>33</v>
      </c>
      <c r="T39" s="124">
        <f t="shared" si="23"/>
        <v>33</v>
      </c>
      <c r="U39" s="124">
        <f t="shared" si="23"/>
        <v>33</v>
      </c>
      <c r="V39" s="125">
        <f t="shared" si="23"/>
        <v>33</v>
      </c>
      <c r="W39" s="127">
        <f t="shared" ref="W39:Z43" si="24">$A67</f>
        <v>41</v>
      </c>
      <c r="X39" s="128">
        <f t="shared" si="24"/>
        <v>41</v>
      </c>
      <c r="Y39" s="128">
        <f t="shared" si="24"/>
        <v>41</v>
      </c>
      <c r="Z39" s="129">
        <f t="shared" si="24"/>
        <v>41</v>
      </c>
    </row>
    <row r="40" spans="1:26" x14ac:dyDescent="0.25">
      <c r="A40" s="105">
        <v>14</v>
      </c>
      <c r="B40" s="105" t="str">
        <f>A40&amp;"_HA14_"&amp;K40</f>
        <v>14_HA14_BLOCK</v>
      </c>
      <c r="C40" s="105" t="s">
        <v>241</v>
      </c>
      <c r="D40" s="105" t="s">
        <v>216</v>
      </c>
      <c r="E40" s="105">
        <v>17062024</v>
      </c>
      <c r="F40" s="105">
        <v>30102025</v>
      </c>
      <c r="G40" s="109">
        <v>-0.42</v>
      </c>
      <c r="H40" s="109">
        <v>-0.6</v>
      </c>
      <c r="I40" s="109">
        <v>0.06</v>
      </c>
      <c r="J40" s="111" t="s">
        <v>242</v>
      </c>
      <c r="K40" s="105" t="s">
        <v>296</v>
      </c>
      <c r="N40" s="105" t="s">
        <v>60</v>
      </c>
      <c r="O40" s="123">
        <f t="shared" si="22"/>
        <v>26</v>
      </c>
      <c r="P40" s="124">
        <f t="shared" si="22"/>
        <v>26</v>
      </c>
      <c r="Q40" s="124">
        <f t="shared" si="22"/>
        <v>26</v>
      </c>
      <c r="R40" s="125">
        <f t="shared" si="22"/>
        <v>26</v>
      </c>
      <c r="S40" s="126">
        <f t="shared" si="23"/>
        <v>34</v>
      </c>
      <c r="T40" s="124">
        <f t="shared" si="23"/>
        <v>34</v>
      </c>
      <c r="U40" s="124">
        <f t="shared" si="23"/>
        <v>34</v>
      </c>
      <c r="V40" s="125">
        <f t="shared" si="23"/>
        <v>34</v>
      </c>
      <c r="W40" s="127">
        <f t="shared" si="24"/>
        <v>42</v>
      </c>
      <c r="X40" s="128">
        <f t="shared" si="24"/>
        <v>42</v>
      </c>
      <c r="Y40" s="128">
        <f t="shared" si="24"/>
        <v>42</v>
      </c>
      <c r="Z40" s="129">
        <f t="shared" si="24"/>
        <v>42</v>
      </c>
    </row>
    <row r="41" spans="1:26" x14ac:dyDescent="0.25">
      <c r="A41" s="105">
        <v>15</v>
      </c>
      <c r="B41" s="105" t="str">
        <f>A41&amp;"_HA15_"&amp;K41</f>
        <v>15_HA15_BLOCK</v>
      </c>
      <c r="C41" s="105" t="s">
        <v>243</v>
      </c>
      <c r="D41" s="105" t="s">
        <v>216</v>
      </c>
      <c r="E41" s="105">
        <v>17062024</v>
      </c>
      <c r="F41" s="105">
        <v>30102025</v>
      </c>
      <c r="G41" s="109">
        <v>3.39</v>
      </c>
      <c r="H41" s="109">
        <v>1.49</v>
      </c>
      <c r="I41" s="109">
        <v>-0.59</v>
      </c>
      <c r="J41" s="111" t="s">
        <v>244</v>
      </c>
      <c r="K41" s="105" t="s">
        <v>296</v>
      </c>
      <c r="N41" s="105" t="s">
        <v>61</v>
      </c>
      <c r="O41" s="123">
        <f t="shared" si="22"/>
        <v>27</v>
      </c>
      <c r="P41" s="124">
        <f t="shared" si="22"/>
        <v>27</v>
      </c>
      <c r="Q41" s="124">
        <f t="shared" si="22"/>
        <v>27</v>
      </c>
      <c r="R41" s="125">
        <f t="shared" si="22"/>
        <v>27</v>
      </c>
      <c r="S41" s="126">
        <f t="shared" si="23"/>
        <v>35</v>
      </c>
      <c r="T41" s="124">
        <f t="shared" si="23"/>
        <v>35</v>
      </c>
      <c r="U41" s="124">
        <f t="shared" si="23"/>
        <v>35</v>
      </c>
      <c r="V41" s="125">
        <f t="shared" si="23"/>
        <v>35</v>
      </c>
      <c r="W41" s="127">
        <f t="shared" si="24"/>
        <v>43</v>
      </c>
      <c r="X41" s="128">
        <f t="shared" si="24"/>
        <v>43</v>
      </c>
      <c r="Y41" s="128">
        <f t="shared" si="24"/>
        <v>43</v>
      </c>
      <c r="Z41" s="129">
        <f t="shared" si="24"/>
        <v>43</v>
      </c>
    </row>
    <row r="42" spans="1:26" x14ac:dyDescent="0.25">
      <c r="A42" s="105">
        <v>16</v>
      </c>
      <c r="B42" s="105" t="str">
        <f>A42&amp;"_TL01_"&amp;K42</f>
        <v>16_TL01_BLOCK</v>
      </c>
      <c r="C42" s="105" t="s">
        <v>245</v>
      </c>
      <c r="D42" s="105" t="s">
        <v>246</v>
      </c>
      <c r="E42" s="105">
        <v>17062024</v>
      </c>
      <c r="F42" s="105">
        <v>26092025</v>
      </c>
      <c r="G42" s="109">
        <v>1.9</v>
      </c>
      <c r="H42" s="110" t="s">
        <v>9</v>
      </c>
      <c r="I42" s="110" t="s">
        <v>9</v>
      </c>
      <c r="J42" s="109">
        <v>0.97199999999999998</v>
      </c>
      <c r="K42" s="105" t="s">
        <v>296</v>
      </c>
      <c r="N42" s="105" t="s">
        <v>62</v>
      </c>
      <c r="O42" s="123">
        <f t="shared" si="22"/>
        <v>28</v>
      </c>
      <c r="P42" s="124">
        <f t="shared" si="22"/>
        <v>28</v>
      </c>
      <c r="Q42" s="124">
        <f t="shared" si="22"/>
        <v>28</v>
      </c>
      <c r="R42" s="125">
        <f t="shared" si="22"/>
        <v>28</v>
      </c>
      <c r="S42" s="126">
        <f t="shared" si="23"/>
        <v>36</v>
      </c>
      <c r="T42" s="124">
        <f t="shared" si="23"/>
        <v>36</v>
      </c>
      <c r="U42" s="124">
        <f t="shared" si="23"/>
        <v>36</v>
      </c>
      <c r="V42" s="125">
        <f t="shared" si="23"/>
        <v>36</v>
      </c>
      <c r="W42" s="127">
        <f t="shared" si="24"/>
        <v>44</v>
      </c>
      <c r="X42" s="130">
        <f t="shared" si="24"/>
        <v>44</v>
      </c>
      <c r="Y42" s="130">
        <f t="shared" si="24"/>
        <v>44</v>
      </c>
      <c r="Z42" s="131">
        <f t="shared" si="24"/>
        <v>44</v>
      </c>
    </row>
    <row r="43" spans="1:26" x14ac:dyDescent="0.25">
      <c r="A43" s="105">
        <v>17</v>
      </c>
      <c r="B43" s="105" t="str">
        <f>A43&amp;"_TL02_"&amp;K43</f>
        <v>17_TL02_BLOCK</v>
      </c>
      <c r="C43" s="105" t="s">
        <v>247</v>
      </c>
      <c r="D43" s="105" t="s">
        <v>246</v>
      </c>
      <c r="E43" s="105">
        <v>17062024</v>
      </c>
      <c r="F43" s="105">
        <v>30102025</v>
      </c>
      <c r="G43" s="109">
        <v>3.61</v>
      </c>
      <c r="H43" s="109">
        <v>1.1499999999999999</v>
      </c>
      <c r="I43" s="109">
        <v>-0.45</v>
      </c>
      <c r="J43" s="111" t="s">
        <v>248</v>
      </c>
      <c r="K43" s="105" t="s">
        <v>296</v>
      </c>
      <c r="N43" s="105" t="s">
        <v>63</v>
      </c>
      <c r="O43" s="123">
        <f t="shared" si="22"/>
        <v>29</v>
      </c>
      <c r="P43" s="124">
        <f t="shared" si="22"/>
        <v>29</v>
      </c>
      <c r="Q43" s="124">
        <f t="shared" si="22"/>
        <v>29</v>
      </c>
      <c r="R43" s="125">
        <f t="shared" si="22"/>
        <v>29</v>
      </c>
      <c r="S43" s="126">
        <f t="shared" si="23"/>
        <v>37</v>
      </c>
      <c r="T43" s="124">
        <f t="shared" si="23"/>
        <v>37</v>
      </c>
      <c r="U43" s="124">
        <f t="shared" si="23"/>
        <v>37</v>
      </c>
      <c r="V43" s="124">
        <f t="shared" si="23"/>
        <v>37</v>
      </c>
      <c r="W43" s="127">
        <f t="shared" si="24"/>
        <v>45</v>
      </c>
      <c r="X43" s="128">
        <f t="shared" si="24"/>
        <v>45</v>
      </c>
      <c r="Y43" s="128">
        <f t="shared" si="24"/>
        <v>45</v>
      </c>
      <c r="Z43" s="129">
        <f t="shared" si="24"/>
        <v>45</v>
      </c>
    </row>
    <row r="44" spans="1:26" x14ac:dyDescent="0.25">
      <c r="A44" s="105">
        <v>18</v>
      </c>
      <c r="B44" s="105" t="str">
        <f>A44&amp;"_TL03_"&amp;K44</f>
        <v>18_TL03_BLOCK</v>
      </c>
      <c r="C44" s="105" t="s">
        <v>249</v>
      </c>
      <c r="D44" s="105" t="s">
        <v>246</v>
      </c>
      <c r="E44" s="105">
        <v>17062024</v>
      </c>
      <c r="F44" s="105">
        <v>30102025</v>
      </c>
      <c r="G44" s="109">
        <v>3.82</v>
      </c>
      <c r="H44" s="109">
        <v>0.84</v>
      </c>
      <c r="I44" s="109">
        <v>-0.52</v>
      </c>
      <c r="J44" s="111" t="s">
        <v>250</v>
      </c>
      <c r="K44" s="105" t="s">
        <v>296</v>
      </c>
      <c r="N44" s="105" t="s">
        <v>64</v>
      </c>
      <c r="O44" s="123">
        <f t="shared" si="22"/>
        <v>30</v>
      </c>
      <c r="P44" s="124">
        <f t="shared" si="22"/>
        <v>30</v>
      </c>
      <c r="Q44" s="124">
        <f t="shared" si="22"/>
        <v>30</v>
      </c>
      <c r="R44" s="125">
        <f t="shared" si="22"/>
        <v>30</v>
      </c>
      <c r="S44" s="126">
        <f t="shared" si="23"/>
        <v>38</v>
      </c>
      <c r="T44" s="124">
        <f t="shared" si="23"/>
        <v>38</v>
      </c>
      <c r="U44" s="124">
        <f t="shared" si="23"/>
        <v>38</v>
      </c>
      <c r="V44" s="124">
        <f t="shared" si="23"/>
        <v>38</v>
      </c>
      <c r="W44" s="127">
        <f>$A72</f>
        <v>46</v>
      </c>
      <c r="X44" s="128">
        <f t="shared" ref="X44:Z44" si="25">$A72</f>
        <v>46</v>
      </c>
      <c r="Y44" s="128">
        <f t="shared" si="25"/>
        <v>46</v>
      </c>
      <c r="Z44" s="129">
        <f t="shared" si="25"/>
        <v>46</v>
      </c>
    </row>
    <row r="45" spans="1:26" x14ac:dyDescent="0.25">
      <c r="A45" s="105">
        <v>19</v>
      </c>
      <c r="B45" s="105" t="str">
        <f>A45&amp;"_TL04_"&amp;K45</f>
        <v>19_TL04_BLOCK</v>
      </c>
      <c r="C45" s="105" t="s">
        <v>251</v>
      </c>
      <c r="D45" s="105" t="s">
        <v>246</v>
      </c>
      <c r="E45" s="105">
        <v>17062024</v>
      </c>
      <c r="F45" s="105">
        <v>30102025</v>
      </c>
      <c r="G45" s="109">
        <v>2.29</v>
      </c>
      <c r="H45" s="109">
        <v>2.0099999999999998</v>
      </c>
      <c r="I45" s="109">
        <v>-0.64</v>
      </c>
      <c r="J45" s="111" t="s">
        <v>252</v>
      </c>
      <c r="K45" s="105" t="s">
        <v>296</v>
      </c>
      <c r="N45" s="105" t="s">
        <v>65</v>
      </c>
      <c r="O45" s="123">
        <f t="shared" si="22"/>
        <v>31</v>
      </c>
      <c r="P45" s="124">
        <f t="shared" si="22"/>
        <v>31</v>
      </c>
      <c r="Q45" s="124">
        <f t="shared" si="22"/>
        <v>31</v>
      </c>
      <c r="R45" s="125">
        <f t="shared" si="22"/>
        <v>31</v>
      </c>
      <c r="S45" s="126">
        <f t="shared" si="23"/>
        <v>39</v>
      </c>
      <c r="T45" s="124">
        <f t="shared" si="23"/>
        <v>39</v>
      </c>
      <c r="U45" s="124">
        <f t="shared" si="23"/>
        <v>39</v>
      </c>
      <c r="V45" s="124">
        <f t="shared" si="23"/>
        <v>39</v>
      </c>
      <c r="W45" s="127">
        <f t="shared" ref="W45:W46" si="26">$A73</f>
        <v>47</v>
      </c>
      <c r="X45" s="128">
        <f t="shared" ref="X45:Z45" si="27">$A73</f>
        <v>47</v>
      </c>
      <c r="Y45" s="128">
        <f t="shared" si="27"/>
        <v>47</v>
      </c>
      <c r="Z45" s="129">
        <f t="shared" si="27"/>
        <v>47</v>
      </c>
    </row>
    <row r="46" spans="1:26" x14ac:dyDescent="0.25">
      <c r="A46" s="105">
        <v>20</v>
      </c>
      <c r="B46" s="105" t="str">
        <f>A46&amp;"_TL05_"&amp;K46</f>
        <v>20_TL05_BLOCK</v>
      </c>
      <c r="C46" s="105" t="s">
        <v>253</v>
      </c>
      <c r="D46" s="105" t="s">
        <v>246</v>
      </c>
      <c r="E46" s="105">
        <v>17062024</v>
      </c>
      <c r="F46" s="105">
        <v>30102025</v>
      </c>
      <c r="G46" s="109">
        <v>5.53</v>
      </c>
      <c r="H46" s="109">
        <v>1.07</v>
      </c>
      <c r="I46" s="109">
        <v>-9.14</v>
      </c>
      <c r="J46" s="111" t="s">
        <v>254</v>
      </c>
      <c r="K46" s="105" t="s">
        <v>296</v>
      </c>
      <c r="N46" s="105" t="s">
        <v>66</v>
      </c>
      <c r="O46" s="123">
        <f t="shared" si="22"/>
        <v>32</v>
      </c>
      <c r="P46" s="124">
        <f t="shared" si="22"/>
        <v>32</v>
      </c>
      <c r="Q46" s="124">
        <f t="shared" si="22"/>
        <v>32</v>
      </c>
      <c r="R46" s="125">
        <f t="shared" si="22"/>
        <v>32</v>
      </c>
      <c r="S46" s="126">
        <f t="shared" si="23"/>
        <v>40</v>
      </c>
      <c r="T46" s="124">
        <f t="shared" si="23"/>
        <v>40</v>
      </c>
      <c r="U46" s="124">
        <f t="shared" si="23"/>
        <v>40</v>
      </c>
      <c r="V46" s="124">
        <f t="shared" si="23"/>
        <v>40</v>
      </c>
      <c r="W46" s="127">
        <f t="shared" si="26"/>
        <v>48</v>
      </c>
      <c r="X46" s="132">
        <f t="shared" ref="X46:Z46" si="28">$A74</f>
        <v>48</v>
      </c>
      <c r="Y46" s="132">
        <f t="shared" si="28"/>
        <v>48</v>
      </c>
      <c r="Z46" s="133">
        <f t="shared" si="28"/>
        <v>48</v>
      </c>
    </row>
    <row r="47" spans="1:26" x14ac:dyDescent="0.25">
      <c r="A47" s="105">
        <v>21</v>
      </c>
      <c r="B47" s="105" t="str">
        <f>A47&amp;"_TL06_"&amp;K47</f>
        <v>21_TL06_BLOCK</v>
      </c>
      <c r="C47" s="105" t="s">
        <v>255</v>
      </c>
      <c r="D47" s="105" t="s">
        <v>246</v>
      </c>
      <c r="E47" s="105">
        <v>17062024</v>
      </c>
      <c r="F47" s="105">
        <v>30102025</v>
      </c>
      <c r="G47" s="109">
        <v>2.95</v>
      </c>
      <c r="H47" s="109">
        <v>0.81</v>
      </c>
      <c r="I47" s="109">
        <v>-0.75</v>
      </c>
      <c r="J47" s="111" t="s">
        <v>256</v>
      </c>
      <c r="K47" s="105" t="s">
        <v>296</v>
      </c>
      <c r="O47" s="135" t="s">
        <v>302</v>
      </c>
      <c r="P47" s="135"/>
      <c r="Q47" s="135"/>
      <c r="R47" s="135"/>
      <c r="S47" s="135" t="s">
        <v>303</v>
      </c>
      <c r="T47" s="135"/>
      <c r="U47" s="135"/>
      <c r="V47" s="135"/>
      <c r="W47" s="135" t="s">
        <v>304</v>
      </c>
      <c r="X47" s="135"/>
      <c r="Y47" s="135"/>
      <c r="Z47" s="135"/>
    </row>
    <row r="48" spans="1:26" x14ac:dyDescent="0.25">
      <c r="A48" s="105">
        <v>22</v>
      </c>
      <c r="B48" s="105" t="str">
        <f>A48&amp;"_TL07_"&amp;K48</f>
        <v>22_TL07_BLOCK</v>
      </c>
      <c r="C48" s="105" t="s">
        <v>257</v>
      </c>
      <c r="D48" s="105" t="s">
        <v>246</v>
      </c>
      <c r="E48" s="105">
        <v>17062024</v>
      </c>
      <c r="F48" s="105">
        <v>30102025</v>
      </c>
      <c r="G48" s="109">
        <v>4.49</v>
      </c>
      <c r="H48" s="109">
        <v>1.47</v>
      </c>
      <c r="I48" s="109">
        <v>2.82</v>
      </c>
      <c r="J48" s="111" t="s">
        <v>258</v>
      </c>
      <c r="K48" s="105" t="s">
        <v>296</v>
      </c>
    </row>
    <row r="49" spans="1:26" x14ac:dyDescent="0.25">
      <c r="A49" s="105">
        <v>23</v>
      </c>
      <c r="B49" s="105" t="str">
        <f>A49&amp;"_TL08_"&amp;K49</f>
        <v>23_TL08_BLOCK</v>
      </c>
      <c r="C49" s="105" t="s">
        <v>259</v>
      </c>
      <c r="D49" s="105" t="s">
        <v>246</v>
      </c>
      <c r="E49" s="105">
        <v>17062024</v>
      </c>
      <c r="F49" s="105">
        <v>30102025</v>
      </c>
      <c r="G49" s="109">
        <v>3.87</v>
      </c>
      <c r="H49" s="109">
        <v>0.85</v>
      </c>
      <c r="I49" s="109">
        <v>0.21</v>
      </c>
      <c r="J49" s="111" t="s">
        <v>260</v>
      </c>
      <c r="K49" s="105" t="s">
        <v>296</v>
      </c>
    </row>
    <row r="50" spans="1:26" x14ac:dyDescent="0.25">
      <c r="A50" s="105">
        <v>24</v>
      </c>
      <c r="B50" s="105" t="str">
        <f>A50&amp;"_TL09_"&amp;K50</f>
        <v>24_TL09_BLOCK</v>
      </c>
      <c r="C50" s="105" t="s">
        <v>261</v>
      </c>
      <c r="D50" s="105" t="s">
        <v>246</v>
      </c>
      <c r="E50" s="105">
        <v>17062024</v>
      </c>
      <c r="F50" s="105">
        <v>30102025</v>
      </c>
      <c r="G50" s="109">
        <v>5.84</v>
      </c>
      <c r="H50" s="109">
        <v>1.1399999999999999</v>
      </c>
      <c r="I50" s="109">
        <v>-1.01</v>
      </c>
      <c r="J50" s="111" t="s">
        <v>262</v>
      </c>
      <c r="K50" s="105" t="s">
        <v>296</v>
      </c>
      <c r="N50" s="41" t="s">
        <v>305</v>
      </c>
      <c r="O50" s="39">
        <v>1</v>
      </c>
      <c r="P50" s="39">
        <v>2</v>
      </c>
      <c r="Q50" s="39">
        <v>3</v>
      </c>
      <c r="R50" s="112">
        <v>4</v>
      </c>
      <c r="S50" s="112">
        <v>5</v>
      </c>
      <c r="T50" s="112">
        <v>6</v>
      </c>
      <c r="U50" s="112">
        <v>7</v>
      </c>
      <c r="V50" s="112">
        <v>8</v>
      </c>
      <c r="W50" s="112">
        <v>9</v>
      </c>
      <c r="X50" s="112">
        <v>10</v>
      </c>
      <c r="Y50" s="112">
        <v>11</v>
      </c>
      <c r="Z50" s="112">
        <v>12</v>
      </c>
    </row>
    <row r="51" spans="1:26" x14ac:dyDescent="0.25">
      <c r="A51" s="105">
        <v>25</v>
      </c>
      <c r="B51" s="105" t="str">
        <f>A51&amp;"_TL10_"&amp;K51</f>
        <v>25_TL10_BLOCK</v>
      </c>
      <c r="C51" s="105" t="s">
        <v>263</v>
      </c>
      <c r="D51" s="105" t="s">
        <v>246</v>
      </c>
      <c r="E51" s="105">
        <v>17062024</v>
      </c>
      <c r="F51" s="105">
        <v>30102025</v>
      </c>
      <c r="G51" s="109">
        <v>4.16</v>
      </c>
      <c r="H51" s="109">
        <v>0.98</v>
      </c>
      <c r="I51" s="109">
        <v>0.1</v>
      </c>
      <c r="J51" s="111" t="s">
        <v>264</v>
      </c>
      <c r="K51" s="105" t="s">
        <v>296</v>
      </c>
      <c r="N51" s="39" t="s">
        <v>59</v>
      </c>
      <c r="O51" s="29" t="str">
        <f>O27</f>
        <v>01</v>
      </c>
      <c r="P51" s="29" t="str">
        <f>S27</f>
        <v>09</v>
      </c>
      <c r="Q51" s="29">
        <f>W27</f>
        <v>17</v>
      </c>
      <c r="R51" s="29">
        <f>O39</f>
        <v>25</v>
      </c>
      <c r="S51" s="29">
        <f>S39</f>
        <v>33</v>
      </c>
      <c r="T51" s="29">
        <f>W39</f>
        <v>41</v>
      </c>
      <c r="U51" s="29"/>
      <c r="V51" s="29"/>
      <c r="W51" s="29"/>
      <c r="X51" s="29"/>
      <c r="Y51" s="29"/>
      <c r="Z51" s="29"/>
    </row>
    <row r="52" spans="1:26" x14ac:dyDescent="0.25">
      <c r="A52" s="105">
        <v>26</v>
      </c>
      <c r="B52" s="105" t="str">
        <f>A52&amp;"_TL11_"&amp;K52</f>
        <v>26_TL11_BLOCK</v>
      </c>
      <c r="C52" s="105" t="s">
        <v>265</v>
      </c>
      <c r="D52" s="105" t="s">
        <v>246</v>
      </c>
      <c r="E52" s="105">
        <v>17062024</v>
      </c>
      <c r="F52" s="105">
        <v>30102025</v>
      </c>
      <c r="G52" s="109">
        <v>4.5199999999999996</v>
      </c>
      <c r="H52" s="109">
        <v>1.02</v>
      </c>
      <c r="I52" s="109">
        <v>-0.82</v>
      </c>
      <c r="J52" s="111" t="s">
        <v>266</v>
      </c>
      <c r="K52" s="105" t="s">
        <v>296</v>
      </c>
      <c r="N52" s="105" t="s">
        <v>60</v>
      </c>
      <c r="O52" s="29" t="str">
        <f t="shared" ref="O52:O58" si="29">O28</f>
        <v>02</v>
      </c>
      <c r="P52" s="29">
        <f t="shared" ref="P52:P58" si="30">S28</f>
        <v>10</v>
      </c>
      <c r="Q52" s="29">
        <f t="shared" ref="Q52:Q58" si="31">W28</f>
        <v>18</v>
      </c>
      <c r="R52" s="29">
        <f t="shared" ref="R52:R58" si="32">O40</f>
        <v>26</v>
      </c>
      <c r="S52" s="29">
        <f t="shared" ref="S52:S58" si="33">S40</f>
        <v>34</v>
      </c>
      <c r="T52" s="29">
        <f t="shared" ref="T52:T58" si="34">W40</f>
        <v>42</v>
      </c>
      <c r="U52" s="29"/>
      <c r="V52" s="29"/>
      <c r="W52" s="29"/>
      <c r="X52" s="29"/>
      <c r="Y52" s="29"/>
      <c r="Z52" s="29"/>
    </row>
    <row r="53" spans="1:26" x14ac:dyDescent="0.25">
      <c r="A53" s="105">
        <v>27</v>
      </c>
      <c r="B53" s="105" t="str">
        <f>A53&amp;"_TL12_"&amp;K53</f>
        <v>27_TL12_BLOCK</v>
      </c>
      <c r="C53" s="105" t="s">
        <v>267</v>
      </c>
      <c r="D53" s="105" t="s">
        <v>246</v>
      </c>
      <c r="E53" s="105">
        <v>17062024</v>
      </c>
      <c r="F53" s="105">
        <v>29102025</v>
      </c>
      <c r="G53" s="109">
        <v>3.77</v>
      </c>
      <c r="H53" s="109">
        <v>1.32</v>
      </c>
      <c r="I53" s="109">
        <v>-0.56999999999999995</v>
      </c>
      <c r="J53" s="111" t="s">
        <v>268</v>
      </c>
      <c r="K53" s="105" t="s">
        <v>296</v>
      </c>
      <c r="N53" s="105" t="s">
        <v>61</v>
      </c>
      <c r="O53" s="29" t="str">
        <f t="shared" si="29"/>
        <v>03</v>
      </c>
      <c r="P53" s="29">
        <f t="shared" si="30"/>
        <v>11</v>
      </c>
      <c r="Q53" s="29">
        <f t="shared" si="31"/>
        <v>19</v>
      </c>
      <c r="R53" s="29">
        <f t="shared" si="32"/>
        <v>27</v>
      </c>
      <c r="S53" s="29">
        <f t="shared" si="33"/>
        <v>35</v>
      </c>
      <c r="T53" s="29">
        <f t="shared" si="34"/>
        <v>43</v>
      </c>
      <c r="U53" s="29"/>
      <c r="V53" s="29"/>
      <c r="W53" s="29"/>
      <c r="X53" s="29"/>
      <c r="Y53" s="29"/>
      <c r="Z53" s="29"/>
    </row>
    <row r="54" spans="1:26" x14ac:dyDescent="0.25">
      <c r="A54" s="105">
        <v>28</v>
      </c>
      <c r="B54" s="105" t="str">
        <f>A54&amp;"_TL13_"&amp;K54</f>
        <v>28_TL13_BLOCK</v>
      </c>
      <c r="C54" s="105" t="s">
        <v>269</v>
      </c>
      <c r="D54" s="105" t="s">
        <v>246</v>
      </c>
      <c r="E54" s="105">
        <v>17062024</v>
      </c>
      <c r="F54" s="105">
        <v>29102025</v>
      </c>
      <c r="G54" s="109">
        <v>2.2200000000000002</v>
      </c>
      <c r="H54" s="109">
        <v>0.78</v>
      </c>
      <c r="I54" s="109">
        <v>0.15</v>
      </c>
      <c r="J54" s="111" t="s">
        <v>232</v>
      </c>
      <c r="K54" s="105" t="s">
        <v>296</v>
      </c>
      <c r="N54" s="105" t="s">
        <v>62</v>
      </c>
      <c r="O54" s="29" t="str">
        <f t="shared" si="29"/>
        <v>04</v>
      </c>
      <c r="P54" s="29">
        <f t="shared" si="30"/>
        <v>12</v>
      </c>
      <c r="Q54" s="29">
        <f t="shared" si="31"/>
        <v>20</v>
      </c>
      <c r="R54" s="29">
        <f t="shared" si="32"/>
        <v>28</v>
      </c>
      <c r="S54" s="29">
        <f t="shared" si="33"/>
        <v>36</v>
      </c>
      <c r="T54" s="29">
        <f t="shared" si="34"/>
        <v>44</v>
      </c>
      <c r="U54" s="29"/>
      <c r="V54" s="29"/>
      <c r="W54" s="29"/>
      <c r="X54" s="29"/>
      <c r="Y54" s="29"/>
      <c r="Z54" s="29"/>
    </row>
    <row r="55" spans="1:26" x14ac:dyDescent="0.25">
      <c r="A55" s="105">
        <v>29</v>
      </c>
      <c r="B55" s="105" t="str">
        <f>A55&amp;"_TL14_"&amp;K55</f>
        <v>29_TL14_BLOCK</v>
      </c>
      <c r="C55" s="105" t="s">
        <v>270</v>
      </c>
      <c r="D55" s="105" t="s">
        <v>246</v>
      </c>
      <c r="E55" s="105">
        <v>17062024</v>
      </c>
      <c r="F55" s="105">
        <v>29102025</v>
      </c>
      <c r="G55" s="109">
        <v>2.52</v>
      </c>
      <c r="H55" s="109">
        <v>0.98</v>
      </c>
      <c r="I55" s="109">
        <v>0.03</v>
      </c>
      <c r="J55" s="111" t="s">
        <v>271</v>
      </c>
      <c r="K55" s="105" t="s">
        <v>296</v>
      </c>
      <c r="N55" s="105" t="s">
        <v>63</v>
      </c>
      <c r="O55" s="29" t="str">
        <f t="shared" si="29"/>
        <v>05</v>
      </c>
      <c r="P55" s="29">
        <f t="shared" si="30"/>
        <v>13</v>
      </c>
      <c r="Q55" s="29">
        <f t="shared" si="31"/>
        <v>21</v>
      </c>
      <c r="R55" s="29">
        <f t="shared" si="32"/>
        <v>29</v>
      </c>
      <c r="S55" s="29">
        <f t="shared" si="33"/>
        <v>37</v>
      </c>
      <c r="T55" s="29">
        <f t="shared" si="34"/>
        <v>45</v>
      </c>
      <c r="U55" s="29"/>
      <c r="V55" s="29"/>
      <c r="W55" s="29"/>
      <c r="X55" s="29"/>
      <c r="Y55" s="29"/>
      <c r="Z55" s="29"/>
    </row>
    <row r="56" spans="1:26" x14ac:dyDescent="0.25">
      <c r="A56" s="105">
        <v>30</v>
      </c>
      <c r="B56" s="105" t="str">
        <f>A56&amp;"_TL15_"&amp;K56</f>
        <v>30_TL15_BLOCK</v>
      </c>
      <c r="C56" s="105" t="s">
        <v>272</v>
      </c>
      <c r="D56" s="105" t="s">
        <v>246</v>
      </c>
      <c r="E56" s="105">
        <v>17062024</v>
      </c>
      <c r="F56" s="105">
        <v>29102025</v>
      </c>
      <c r="G56" s="109">
        <v>2.34</v>
      </c>
      <c r="H56" s="109">
        <v>1.75</v>
      </c>
      <c r="I56" s="109">
        <v>0.08</v>
      </c>
      <c r="J56" s="111" t="s">
        <v>273</v>
      </c>
      <c r="K56" s="105" t="s">
        <v>296</v>
      </c>
      <c r="N56" s="105" t="s">
        <v>64</v>
      </c>
      <c r="O56" s="29" t="str">
        <f t="shared" si="29"/>
        <v>06</v>
      </c>
      <c r="P56" s="29">
        <f t="shared" si="30"/>
        <v>14</v>
      </c>
      <c r="Q56" s="29">
        <f t="shared" si="31"/>
        <v>22</v>
      </c>
      <c r="R56" s="29">
        <f t="shared" si="32"/>
        <v>30</v>
      </c>
      <c r="S56" s="29">
        <f t="shared" si="33"/>
        <v>38</v>
      </c>
      <c r="T56" s="29">
        <f t="shared" si="34"/>
        <v>46</v>
      </c>
      <c r="U56" s="29"/>
      <c r="V56" s="29"/>
      <c r="W56" s="29"/>
      <c r="X56" s="29"/>
      <c r="Y56" s="29"/>
      <c r="Z56" s="29"/>
    </row>
    <row r="57" spans="1:26" x14ac:dyDescent="0.25">
      <c r="A57" s="105">
        <v>31</v>
      </c>
      <c r="B57" s="105" t="str">
        <f>A57&amp;"_TL16_"&amp;K57</f>
        <v>31_TL16_BLOCK</v>
      </c>
      <c r="C57" s="105" t="s">
        <v>274</v>
      </c>
      <c r="D57" s="105" t="s">
        <v>246</v>
      </c>
      <c r="E57" s="105">
        <v>17062024</v>
      </c>
      <c r="F57" s="105">
        <v>29102025</v>
      </c>
      <c r="G57" s="109">
        <v>1.32</v>
      </c>
      <c r="H57" s="109">
        <v>0.41</v>
      </c>
      <c r="I57" s="109">
        <v>0.02</v>
      </c>
      <c r="J57" s="111" t="s">
        <v>275</v>
      </c>
      <c r="K57" s="105" t="s">
        <v>296</v>
      </c>
      <c r="N57" s="105" t="s">
        <v>65</v>
      </c>
      <c r="O57" s="29" t="str">
        <f t="shared" si="29"/>
        <v>07</v>
      </c>
      <c r="P57" s="29">
        <f t="shared" si="30"/>
        <v>15</v>
      </c>
      <c r="Q57" s="29">
        <f t="shared" si="31"/>
        <v>23</v>
      </c>
      <c r="R57" s="29">
        <f t="shared" si="32"/>
        <v>31</v>
      </c>
      <c r="S57" s="29">
        <f t="shared" si="33"/>
        <v>39</v>
      </c>
      <c r="T57" s="29">
        <f>W45</f>
        <v>47</v>
      </c>
      <c r="U57" s="29"/>
      <c r="V57" s="29"/>
      <c r="W57" s="29"/>
      <c r="X57" s="29"/>
      <c r="Y57" s="29"/>
      <c r="Z57" s="29"/>
    </row>
    <row r="58" spans="1:26" x14ac:dyDescent="0.25">
      <c r="A58" s="105">
        <v>32</v>
      </c>
      <c r="B58" s="105" t="str">
        <f>A58&amp;"_TL17_"&amp;K58</f>
        <v>32_TL17_BLOCK</v>
      </c>
      <c r="C58" s="105" t="s">
        <v>276</v>
      </c>
      <c r="D58" s="105" t="s">
        <v>246</v>
      </c>
      <c r="E58" s="105">
        <v>17062024</v>
      </c>
      <c r="F58" s="105">
        <v>29102025</v>
      </c>
      <c r="G58" s="109">
        <v>1.36</v>
      </c>
      <c r="H58" s="109">
        <v>0.73</v>
      </c>
      <c r="I58" s="109">
        <v>0.03</v>
      </c>
      <c r="J58" s="111" t="s">
        <v>277</v>
      </c>
      <c r="K58" s="105" t="s">
        <v>296</v>
      </c>
      <c r="N58" s="105" t="s">
        <v>66</v>
      </c>
      <c r="O58" s="29" t="str">
        <f t="shared" si="29"/>
        <v>08</v>
      </c>
      <c r="P58" s="29">
        <f t="shared" si="30"/>
        <v>16</v>
      </c>
      <c r="Q58" s="29">
        <f t="shared" si="31"/>
        <v>24</v>
      </c>
      <c r="R58" s="29">
        <f t="shared" si="32"/>
        <v>32</v>
      </c>
      <c r="S58" s="29">
        <f t="shared" si="33"/>
        <v>40</v>
      </c>
      <c r="T58" s="29">
        <f t="shared" si="34"/>
        <v>48</v>
      </c>
      <c r="U58" s="29"/>
      <c r="V58" s="29"/>
      <c r="W58" s="29"/>
      <c r="X58" s="29"/>
      <c r="Y58" s="29"/>
      <c r="Z58" s="29"/>
    </row>
    <row r="59" spans="1:26" x14ac:dyDescent="0.25">
      <c r="A59" s="105">
        <v>33</v>
      </c>
      <c r="B59" s="105" t="str">
        <f>A59&amp;"_TL18_"&amp;K59</f>
        <v>33_TL18_BLOCK</v>
      </c>
      <c r="C59" s="105" t="s">
        <v>278</v>
      </c>
      <c r="D59" s="105" t="s">
        <v>246</v>
      </c>
      <c r="E59" s="105">
        <v>17062024</v>
      </c>
      <c r="F59" s="105">
        <v>29102025</v>
      </c>
      <c r="G59" s="109">
        <v>1.24</v>
      </c>
      <c r="H59" s="109">
        <v>0.81</v>
      </c>
      <c r="I59" s="109">
        <v>0.01</v>
      </c>
      <c r="J59" s="111" t="s">
        <v>279</v>
      </c>
      <c r="K59" s="105" t="s">
        <v>296</v>
      </c>
    </row>
    <row r="60" spans="1:26" x14ac:dyDescent="0.25">
      <c r="A60" s="105">
        <v>34</v>
      </c>
      <c r="B60" s="105" t="str">
        <f>A60&amp;"_TL19_"&amp;K60</f>
        <v>34_TL19_BLOCK</v>
      </c>
      <c r="C60" s="105" t="s">
        <v>280</v>
      </c>
      <c r="D60" s="105" t="s">
        <v>246</v>
      </c>
      <c r="E60" s="105">
        <v>17062024</v>
      </c>
      <c r="F60" s="105">
        <v>29102025</v>
      </c>
      <c r="G60" s="109">
        <v>2.06</v>
      </c>
      <c r="H60" s="109">
        <v>1.0900000000000001</v>
      </c>
      <c r="I60" s="109">
        <v>-0.8</v>
      </c>
      <c r="J60" s="111" t="s">
        <v>281</v>
      </c>
      <c r="K60" s="105" t="s">
        <v>296</v>
      </c>
    </row>
    <row r="61" spans="1:26" x14ac:dyDescent="0.25">
      <c r="A61" s="105">
        <v>35</v>
      </c>
      <c r="B61" s="105" t="str">
        <f>A61&amp;"_TL20_"&amp;K61</f>
        <v>35_TL20_BLOCK</v>
      </c>
      <c r="C61" s="105" t="s">
        <v>282</v>
      </c>
      <c r="D61" s="105" t="s">
        <v>246</v>
      </c>
      <c r="E61" s="105">
        <v>17062024</v>
      </c>
      <c r="F61" s="105">
        <v>29102025</v>
      </c>
      <c r="G61" s="109">
        <v>1.4</v>
      </c>
      <c r="H61" s="109">
        <v>0.59</v>
      </c>
      <c r="I61" s="109">
        <v>0.12</v>
      </c>
      <c r="J61" s="111" t="s">
        <v>283</v>
      </c>
      <c r="K61" s="105" t="s">
        <v>296</v>
      </c>
    </row>
    <row r="62" spans="1:26" x14ac:dyDescent="0.25">
      <c r="A62" s="105">
        <v>36</v>
      </c>
      <c r="B62" s="105" t="str">
        <f>A62&amp;"_TL21_"&amp;K62</f>
        <v>36_TL21_BLOCK</v>
      </c>
      <c r="C62" s="105" t="s">
        <v>284</v>
      </c>
      <c r="D62" s="105" t="s">
        <v>246</v>
      </c>
      <c r="E62" s="105">
        <v>17062024</v>
      </c>
      <c r="F62" s="105">
        <v>29102025</v>
      </c>
      <c r="G62" s="109">
        <v>4.13</v>
      </c>
      <c r="H62" s="109">
        <v>0.97</v>
      </c>
      <c r="I62" s="109">
        <v>0.15</v>
      </c>
      <c r="J62" s="111" t="s">
        <v>275</v>
      </c>
      <c r="K62" s="105" t="s">
        <v>296</v>
      </c>
    </row>
    <row r="63" spans="1:26" x14ac:dyDescent="0.25">
      <c r="A63" s="105">
        <v>37</v>
      </c>
      <c r="B63" s="105" t="str">
        <f>A63&amp;"_TL22_"&amp;K63</f>
        <v>37_TL22_BLOCK</v>
      </c>
      <c r="C63" s="105" t="s">
        <v>285</v>
      </c>
      <c r="D63" s="105" t="s">
        <v>246</v>
      </c>
      <c r="E63" s="105">
        <v>17062024</v>
      </c>
      <c r="F63" s="105">
        <v>29102025</v>
      </c>
      <c r="G63" s="109">
        <v>2.69</v>
      </c>
      <c r="H63" s="109">
        <v>0.67</v>
      </c>
      <c r="I63" s="109">
        <v>0.08</v>
      </c>
      <c r="J63" s="111" t="s">
        <v>286</v>
      </c>
      <c r="K63" s="105" t="s">
        <v>296</v>
      </c>
    </row>
    <row r="64" spans="1:26" x14ac:dyDescent="0.25">
      <c r="A64" s="105">
        <v>38</v>
      </c>
      <c r="B64" s="105" t="str">
        <f>A64&amp;"_TL23_"&amp;K64</f>
        <v>38_TL23_BLOCK</v>
      </c>
      <c r="C64" s="105" t="s">
        <v>287</v>
      </c>
      <c r="D64" s="105" t="s">
        <v>246</v>
      </c>
      <c r="E64" s="105">
        <v>17062024</v>
      </c>
      <c r="F64" s="105">
        <v>29102025</v>
      </c>
      <c r="G64" s="109">
        <v>2</v>
      </c>
      <c r="H64" s="109">
        <v>0.6</v>
      </c>
      <c r="I64" s="109">
        <v>0.01</v>
      </c>
      <c r="J64" s="111" t="s">
        <v>288</v>
      </c>
      <c r="K64" s="105" t="s">
        <v>296</v>
      </c>
    </row>
    <row r="65" spans="1:11" x14ac:dyDescent="0.25">
      <c r="A65" s="105">
        <v>39</v>
      </c>
      <c r="B65" s="105" t="str">
        <f>A65&amp;"_TL24_"&amp;K65</f>
        <v>39_TL24_BLOCK</v>
      </c>
      <c r="C65" s="105" t="s">
        <v>289</v>
      </c>
      <c r="D65" s="105" t="s">
        <v>246</v>
      </c>
      <c r="E65" s="105">
        <v>17062024</v>
      </c>
      <c r="F65" s="105">
        <v>29102025</v>
      </c>
      <c r="G65" s="109">
        <v>2.41</v>
      </c>
      <c r="H65" s="109">
        <v>1.21</v>
      </c>
      <c r="I65" s="109">
        <v>0.02</v>
      </c>
      <c r="J65" s="111" t="s">
        <v>290</v>
      </c>
      <c r="K65" s="105" t="s">
        <v>296</v>
      </c>
    </row>
    <row r="66" spans="1:11" x14ac:dyDescent="0.25">
      <c r="A66" s="105">
        <v>40</v>
      </c>
      <c r="B66" s="105" t="str">
        <f>A66&amp;"_LAB_"&amp;K66</f>
        <v>40_LAB_BLOCK</v>
      </c>
      <c r="C66" s="105" t="s">
        <v>321</v>
      </c>
      <c r="D66" s="105" t="s">
        <v>322</v>
      </c>
      <c r="E66" s="105">
        <v>17092025</v>
      </c>
      <c r="F66" s="105">
        <v>29102025</v>
      </c>
      <c r="G66" s="109">
        <v>10.11</v>
      </c>
      <c r="H66" s="109">
        <v>1.73</v>
      </c>
      <c r="I66" s="109">
        <v>0.3</v>
      </c>
      <c r="J66" s="111" t="s">
        <v>291</v>
      </c>
      <c r="K66" s="105" t="s">
        <v>296</v>
      </c>
    </row>
    <row r="67" spans="1:11" x14ac:dyDescent="0.25">
      <c r="A67" s="105">
        <v>41</v>
      </c>
      <c r="B67" s="105" t="str">
        <f>A67&amp;"_LAB_"&amp;K67</f>
        <v>41_LAB_non</v>
      </c>
      <c r="C67" s="105" t="s">
        <v>321</v>
      </c>
      <c r="D67" s="105" t="s">
        <v>322</v>
      </c>
      <c r="E67" s="105">
        <v>17092025</v>
      </c>
      <c r="F67" s="105">
        <v>29102025</v>
      </c>
      <c r="G67" s="109">
        <v>10.11</v>
      </c>
      <c r="H67" s="109">
        <v>1.73</v>
      </c>
      <c r="I67" s="109">
        <v>0.3</v>
      </c>
      <c r="J67" s="111" t="s">
        <v>291</v>
      </c>
      <c r="K67" s="105" t="s">
        <v>307</v>
      </c>
    </row>
    <row r="68" spans="1:11" x14ac:dyDescent="0.25">
      <c r="A68" s="105">
        <v>42</v>
      </c>
      <c r="B68" s="105" t="str">
        <f>A68&amp;"_HA01_"&amp;K68</f>
        <v>42_HA01_non</v>
      </c>
      <c r="C68" s="105" t="s">
        <v>215</v>
      </c>
      <c r="D68" s="105" t="s">
        <v>216</v>
      </c>
      <c r="E68" s="105">
        <v>17062024</v>
      </c>
      <c r="F68" s="105">
        <v>26092025</v>
      </c>
      <c r="G68" s="109">
        <v>1.9</v>
      </c>
      <c r="H68" s="110" t="s">
        <v>9</v>
      </c>
      <c r="I68" s="110" t="s">
        <v>9</v>
      </c>
      <c r="J68" s="109">
        <v>0.38100000000000001</v>
      </c>
      <c r="K68" s="105" t="s">
        <v>307</v>
      </c>
    </row>
    <row r="69" spans="1:11" x14ac:dyDescent="0.25">
      <c r="A69" s="105">
        <v>43</v>
      </c>
      <c r="B69" s="105" t="str">
        <f>A69&amp;"_HA07_"&amp;K69</f>
        <v>43_HA07_non</v>
      </c>
      <c r="C69" s="105" t="s">
        <v>227</v>
      </c>
      <c r="D69" s="105" t="s">
        <v>216</v>
      </c>
      <c r="E69" s="105">
        <v>17062024</v>
      </c>
      <c r="F69" s="105">
        <v>30102025</v>
      </c>
      <c r="G69" s="109">
        <v>2.94</v>
      </c>
      <c r="H69" s="109">
        <v>0.76</v>
      </c>
      <c r="I69" s="109">
        <v>-0.83</v>
      </c>
      <c r="J69" s="111" t="s">
        <v>228</v>
      </c>
      <c r="K69" s="105" t="s">
        <v>307</v>
      </c>
    </row>
    <row r="70" spans="1:11" x14ac:dyDescent="0.25">
      <c r="A70" s="105">
        <v>44</v>
      </c>
      <c r="B70" s="105" t="str">
        <f>A70&amp;"_HA14_"&amp;K70</f>
        <v>44_HA14_non</v>
      </c>
      <c r="C70" s="105" t="s">
        <v>241</v>
      </c>
      <c r="D70" s="105" t="s">
        <v>216</v>
      </c>
      <c r="E70" s="105">
        <v>17062024</v>
      </c>
      <c r="F70" s="105">
        <v>30102025</v>
      </c>
      <c r="G70" s="109">
        <v>-0.42</v>
      </c>
      <c r="H70" s="109">
        <v>-0.6</v>
      </c>
      <c r="I70" s="109">
        <v>0.06</v>
      </c>
      <c r="J70" s="111" t="s">
        <v>242</v>
      </c>
      <c r="K70" s="105" t="s">
        <v>307</v>
      </c>
    </row>
    <row r="71" spans="1:11" x14ac:dyDescent="0.25">
      <c r="A71" s="105">
        <v>45</v>
      </c>
      <c r="B71" s="105" t="str">
        <f>A71&amp;"_TL04_"&amp;K71</f>
        <v>45_TL04_non</v>
      </c>
      <c r="C71" s="105" t="s">
        <v>251</v>
      </c>
      <c r="D71" s="105" t="s">
        <v>246</v>
      </c>
      <c r="E71" s="105">
        <v>17062024</v>
      </c>
      <c r="F71" s="105">
        <v>30102025</v>
      </c>
      <c r="G71" s="109">
        <v>2.29</v>
      </c>
      <c r="H71" s="109">
        <v>2.0099999999999998</v>
      </c>
      <c r="I71" s="109">
        <v>-0.64</v>
      </c>
      <c r="J71" s="111" t="s">
        <v>252</v>
      </c>
      <c r="K71" s="105" t="s">
        <v>307</v>
      </c>
    </row>
    <row r="72" spans="1:11" x14ac:dyDescent="0.25">
      <c r="A72" s="105">
        <v>46</v>
      </c>
      <c r="B72" s="105" t="str">
        <f>A72&amp;"_TL09_"&amp;K72</f>
        <v>46_TL09_non</v>
      </c>
      <c r="C72" s="105" t="s">
        <v>261</v>
      </c>
      <c r="D72" s="105" t="s">
        <v>246</v>
      </c>
      <c r="E72" s="105">
        <v>17062024</v>
      </c>
      <c r="F72" s="105">
        <v>30102025</v>
      </c>
      <c r="G72" s="109">
        <v>5.84</v>
      </c>
      <c r="H72" s="109">
        <v>1.1399999999999999</v>
      </c>
      <c r="I72" s="109">
        <v>-1.01</v>
      </c>
      <c r="J72" s="111" t="s">
        <v>262</v>
      </c>
      <c r="K72" s="105" t="s">
        <v>307</v>
      </c>
    </row>
    <row r="73" spans="1:11" x14ac:dyDescent="0.25">
      <c r="A73" s="105">
        <v>47</v>
      </c>
      <c r="B73" s="105" t="str">
        <f>A73&amp;"_TL15_"&amp;K73</f>
        <v>47_TL15_non</v>
      </c>
      <c r="C73" s="105" t="s">
        <v>272</v>
      </c>
      <c r="D73" s="105" t="s">
        <v>246</v>
      </c>
      <c r="E73" s="105">
        <v>17062024</v>
      </c>
      <c r="F73" s="105">
        <v>29102025</v>
      </c>
      <c r="G73" s="109">
        <v>2.34</v>
      </c>
      <c r="H73" s="109">
        <v>1.75</v>
      </c>
      <c r="I73" s="109">
        <v>0.08</v>
      </c>
      <c r="J73" s="111" t="s">
        <v>273</v>
      </c>
      <c r="K73" s="105" t="s">
        <v>307</v>
      </c>
    </row>
    <row r="74" spans="1:11" x14ac:dyDescent="0.25">
      <c r="A74" s="105">
        <v>48</v>
      </c>
      <c r="B74" s="105" t="str">
        <f>A74&amp;"_TL21_"&amp;K74</f>
        <v>48_TL21_non</v>
      </c>
      <c r="C74" s="105" t="s">
        <v>284</v>
      </c>
      <c r="D74" s="105" t="s">
        <v>246</v>
      </c>
      <c r="E74" s="105">
        <v>17062024</v>
      </c>
      <c r="F74" s="105">
        <v>29102025</v>
      </c>
      <c r="G74" s="109">
        <v>4.13</v>
      </c>
      <c r="H74" s="109">
        <v>0.97</v>
      </c>
      <c r="I74" s="109">
        <v>0.15</v>
      </c>
      <c r="J74" s="111" t="s">
        <v>275</v>
      </c>
      <c r="K74" s="105" t="s">
        <v>307</v>
      </c>
    </row>
  </sheetData>
  <mergeCells count="6">
    <mergeCell ref="O35:R35"/>
    <mergeCell ref="W47:Z47"/>
    <mergeCell ref="S47:V47"/>
    <mergeCell ref="O47:R47"/>
    <mergeCell ref="W35:Z35"/>
    <mergeCell ref="S35:V35"/>
  </mergeCells>
  <phoneticPr fontId="15" type="noConversion"/>
  <conditionalFormatting sqref="S10:T15">
    <cfRule type="containsText" priority="4" operator="containsText" text="*">
      <formula>NOT(ISERROR(SEARCH("*",S10)))</formula>
    </cfRule>
    <cfRule type="containsText" priority="5" operator="containsText" text="**">
      <formula>NOT(ISERROR(SEARCH("**",S10)))</formula>
    </cfRule>
    <cfRule type="cellIs" priority="6" operator="equal">
      <formula>"**"</formula>
    </cfRule>
  </conditionalFormatting>
  <conditionalFormatting sqref="AC10:AD15">
    <cfRule type="containsText" priority="1" operator="containsText" text="*">
      <formula>NOT(ISERROR(SEARCH("*",AC10)))</formula>
    </cfRule>
    <cfRule type="containsText" priority="2" operator="containsText" text="**">
      <formula>NOT(ISERROR(SEARCH("**",AC10)))</formula>
    </cfRule>
    <cfRule type="cellIs" priority="3" operator="equal">
      <formula>"**"</formula>
    </cfRule>
  </conditionalFormatting>
  <pageMargins left="0.7" right="0.7" top="0.75" bottom="0.75" header="0.3" footer="0.3"/>
  <pageSetup paperSize="9" scale="33" orientation="landscape"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RedMix - initial test</vt:lpstr>
      <vt:lpstr>QMP 1st test</vt:lpstr>
      <vt:lpstr>QMP part 2</vt:lpstr>
      <vt:lpstr>e-gel test</vt:lpstr>
      <vt:lpstr>Conclusion</vt:lpstr>
      <vt:lpstr>Sanger test for chloroplast</vt:lpstr>
      <vt:lpstr>Final PCR1 for mBioWorks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 Grönlund</dc:creator>
  <cp:lastModifiedBy>Katja Grönlund</cp:lastModifiedBy>
  <cp:lastPrinted>2025-12-05T11:26:20Z</cp:lastPrinted>
  <dcterms:created xsi:type="dcterms:W3CDTF">2015-06-05T18:17:20Z</dcterms:created>
  <dcterms:modified xsi:type="dcterms:W3CDTF">2026-04-22T11:15:06Z</dcterms:modified>
</cp:coreProperties>
</file>